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793" firstSheet="1" activeTab="6"/>
  </bookViews>
  <sheets>
    <sheet name="yda (2)" sheetId="1" state="hidden" r:id="rId1"/>
    <sheet name="განმარტებითი ბარატი" sheetId="2" r:id="rId2"/>
    <sheet name="yda" sheetId="3" state="hidden" r:id="rId3"/>
    <sheet name="kr (2)" sheetId="4" state="hidden" r:id="rId4"/>
    <sheet name="0(1)" sheetId="5" state="hidden" r:id="rId5"/>
    <sheet name="0(2)" sheetId="6" r:id="rId6"/>
    <sheet name="1-1" sheetId="7" r:id="rId7"/>
    <sheet name="1.2" sheetId="8" state="hidden" r:id="rId8"/>
    <sheet name="1-3" sheetId="9" state="hidden" r:id="rId9"/>
    <sheet name="o (2)" sheetId="10" state="hidden" r:id="rId10"/>
    <sheet name="2-1" sheetId="11" state="hidden" r:id="rId11"/>
    <sheet name="2-2" sheetId="12" state="hidden" r:id="rId12"/>
    <sheet name="Sheet1" sheetId="13" state="hidden" r:id="rId13"/>
  </sheets>
  <definedNames>
    <definedName name="ghgfhjkjh54789" localSheetId="5">#REF!</definedName>
    <definedName name="ghgfhjkjh54789" localSheetId="3">#REF!</definedName>
    <definedName name="ghgfhjkjh54789" localSheetId="9">#REF!</definedName>
    <definedName name="ghgfhjkjh54789" localSheetId="0">#REF!</definedName>
    <definedName name="ghgfhjkjh54789">#REF!</definedName>
    <definedName name="_xlnm.Print_Area" localSheetId="6">'1-1'!$A$1:$J$91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<sst xmlns="http://schemas.openxmlformats.org/spreadsheetml/2006/main" count="1174" uniqueCount="438">
  <si>
    <t>-</t>
  </si>
  <si>
    <t>-----------------------------------------------------------------------------------------------------------</t>
  </si>
  <si>
    <t>12--23-1</t>
  </si>
  <si>
    <t>ცალი</t>
  </si>
  <si>
    <t>საბაზრო</t>
  </si>
  <si>
    <t xml:space="preserve">დამკვეთი: </t>
  </si>
  <si>
    <t xml:space="preserve">ხ ა რ ჯ თ ა ღ რ ი ც ხ ვ ა </t>
  </si>
  <si>
    <t>სახარჯთაღრიცხვო ღირებულება:</t>
  </si>
  <si>
    <t>ათასი ლარი</t>
  </si>
  <si>
    <t>შეადგინა:</t>
  </si>
  <si>
    <t>ბათუმი</t>
  </si>
  <si>
    <t xml:space="preserve">ნაკრები სახარჯთაღრიცხვო გაანგარიშება (ჯამი)  </t>
  </si>
  <si>
    <t>მ/შ დასაბრუნებელი</t>
  </si>
  <si>
    <t>ათ.</t>
  </si>
  <si>
    <t>ლარი</t>
  </si>
  <si>
    <t>ათ. ლარი</t>
  </si>
  <si>
    <t>№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</si>
  <si>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</si>
  <si>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</si>
  <si>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</si>
  <si>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</si>
  <si>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</si>
  <si>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</si>
  <si>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</si>
  <si>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</si>
  <si>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 xml:space="preserve">თავი I </t>
  </si>
  <si>
    <t xml:space="preserve">თავი II </t>
  </si>
  <si>
    <t xml:space="preserve">თავი III </t>
  </si>
  <si>
    <t xml:space="preserve">თავი IV </t>
  </si>
  <si>
    <t xml:space="preserve">თავიV </t>
  </si>
  <si>
    <t xml:space="preserve">თავი VI </t>
  </si>
  <si>
    <t xml:space="preserve">თავი VII </t>
  </si>
  <si>
    <t xml:space="preserve">თავი VIII </t>
  </si>
  <si>
    <t>თავი IX</t>
  </si>
  <si>
    <t xml:space="preserve">შეადგინა : </t>
  </si>
  <si>
    <t>თავი I ჯამი</t>
  </si>
  <si>
    <t>თავი II ჯამი</t>
  </si>
  <si>
    <t>თავიIII ჯამი</t>
  </si>
  <si>
    <t>თავი IV ჯამი</t>
  </si>
  <si>
    <t>თავი V ჯამი</t>
  </si>
  <si>
    <t>თავი VI ჯამი</t>
  </si>
  <si>
    <t>თავი I-VI ჯამი</t>
  </si>
  <si>
    <t>თავი VIII ჯამი</t>
  </si>
  <si>
    <t>თავი IX ჯამი</t>
  </si>
  <si>
    <t>თავი I-IX ჯამი</t>
  </si>
  <si>
    <t>ჯამი</t>
  </si>
  <si>
    <t>დღგ 18%</t>
  </si>
  <si>
    <t>დროებითი შენობები და ნაგებობები</t>
  </si>
  <si>
    <t>სამუშაოები და ხარჯები არ არის</t>
  </si>
  <si>
    <t>სხვადასხვა სამუშაოები და ხარჯები</t>
  </si>
  <si>
    <t xml:space="preserve"> ხარჯები არ არის</t>
  </si>
  <si>
    <t xml:space="preserve"> ტექნიკური ზედამხედველობა</t>
  </si>
  <si>
    <t xml:space="preserve"> ტექნიკური ზედამხედველობა 1 %</t>
  </si>
  <si>
    <t>ტერიტორიის კეთილმოწყობა</t>
  </si>
  <si>
    <t>წყალმომარაგება, კანალიზაცია, თბომომარაგება, გაზმომარაგება,  გარე ქსელები და ა.შ.</t>
  </si>
  <si>
    <t>დამხმარე და სამოსამსახურო ობიექტები</t>
  </si>
  <si>
    <t xml:space="preserve"> ძირითადი ობიექტები</t>
  </si>
  <si>
    <t>განზომილების ერთეული</t>
  </si>
  <si>
    <t xml:space="preserve">სამშენებლო სამუშაოები </t>
  </si>
  <si>
    <t>დანადგარებზე, ავეჯსა და ინვენტარზე</t>
  </si>
  <si>
    <t>სულ</t>
  </si>
  <si>
    <t>შიგა  წყალსადენი  და  კანალიზაცია</t>
  </si>
  <si>
    <t>შრომის გადახდის საშუალება                  ათ. ლარებში</t>
  </si>
  <si>
    <t>საობიექტო-სახარჯთაღრიცხვო ანგარიში  № 1</t>
  </si>
  <si>
    <t>სახარჯთაღრიცხვო ღირებულება</t>
  </si>
  <si>
    <t>შრომის გადასახადი</t>
  </si>
  <si>
    <t xml:space="preserve">        სახარჯთაღრიცხვო ხელფასი</t>
  </si>
  <si>
    <t>საფუძველი</t>
  </si>
  <si>
    <t>სამუშაოს დასახელება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</si>
  <si>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</si>
  <si>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</si>
  <si>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</si>
  <si>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</si>
  <si>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შრომითი დანახარჯები</t>
  </si>
  <si>
    <t>სხვადასხვა მანქანები</t>
  </si>
  <si>
    <t>მანქანები</t>
  </si>
  <si>
    <t>კაც/სთ</t>
  </si>
  <si>
    <t>ლარიı</t>
  </si>
  <si>
    <t>ლ</t>
  </si>
  <si>
    <t xml:space="preserve"> სამშენებლო რესურსების მიხედვით პირდაპირი დანახარჯების ჯამი</t>
  </si>
  <si>
    <t>ზედნადები ხარჯები</t>
  </si>
  <si>
    <t xml:space="preserve">სახარჯთაღრიცხვო მოგება </t>
  </si>
  <si>
    <t>ც</t>
  </si>
  <si>
    <t>მ</t>
  </si>
  <si>
    <t>კგ</t>
  </si>
  <si>
    <t>სხვა მასალები</t>
  </si>
  <si>
    <t>ტ</t>
  </si>
  <si>
    <t>მან/სთ</t>
  </si>
  <si>
    <t>საფუძველი:</t>
  </si>
  <si>
    <t>დეფექტური აქტი</t>
  </si>
  <si>
    <t>კომპლ</t>
  </si>
  <si>
    <t>ფაიანსის  უნიტაზი</t>
  </si>
  <si>
    <t>წყალშემრევი ხელსაბანებისათვის</t>
  </si>
  <si>
    <t>წყალშემრევი</t>
  </si>
  <si>
    <t>პლასტმასის ფასონური ნაწილები</t>
  </si>
  <si>
    <t>ფასონური ნაწილები</t>
  </si>
  <si>
    <t>თუჯის  ტრაპის  მონტაჟი</t>
  </si>
  <si>
    <t>თუჯის  ტრაპი</t>
  </si>
  <si>
    <t xml:space="preserve">    1. შრომითი რესურსები</t>
  </si>
  <si>
    <t>ს.ნ და წ  16--12-1</t>
  </si>
  <si>
    <t>ს.ნ და წ  16--6-2</t>
  </si>
  <si>
    <t>ს.ნ და წ 17-4-2</t>
  </si>
  <si>
    <t>ო.ხ. №1</t>
  </si>
  <si>
    <t>ს.ნ და წ    17-4-2</t>
  </si>
  <si>
    <t>ს.ნდაწ    22--8--1-</t>
  </si>
  <si>
    <t>20 მმ-ნი წყალსადენის პოლიეთილენის მილების მოწყობა</t>
  </si>
  <si>
    <t>1კმ</t>
  </si>
  <si>
    <t>მილი, დ-20მმ</t>
  </si>
  <si>
    <t>ს.ნდაწ    16--6-1</t>
  </si>
  <si>
    <t>50 მმ-ნი კანალიზაციის პლასტმასის მილების მოწყობა</t>
  </si>
  <si>
    <t>100 მ</t>
  </si>
  <si>
    <t>მილი, დ-50მმ</t>
  </si>
  <si>
    <t>ს.ნდაწ    16--6-2</t>
  </si>
  <si>
    <t>100 მმ-ნი კანალიზაციის პლასტმასის მილების მოწყობა</t>
  </si>
  <si>
    <t>მილი, დ-100 მმ</t>
  </si>
  <si>
    <t>ელ. სამონტაჟო სამუშაოებზე</t>
  </si>
  <si>
    <t>ხარჯთ №1/1</t>
  </si>
  <si>
    <t>ხარჯთ №1/2</t>
  </si>
  <si>
    <t>ხარჯთ №1/3</t>
  </si>
  <si>
    <t xml:space="preserve">                 გ ა ნ მ ა რ ტ ე ბ ი თ ი     ბ ა რ ა თ ი</t>
  </si>
  <si>
    <t xml:space="preserve">                      ხ ა რ ჯ თ ა ღ რ ი ც ხ ვ ა ზ ე</t>
  </si>
  <si>
    <t xml:space="preserve"> კრებსითი  ხარჯთაღრიცხვა  შედგენილია  ლოკალურ-რესურსული  ხარჯთაღრიცხვის  საფუძველზე,  ეს უკანასკნელი კი  დეფექტური აქტის მიხედვით.</t>
  </si>
  <si>
    <t xml:space="preserve">საფუძველი:            დეფექტური აქტი     </t>
  </si>
  <si>
    <t>ათასი</t>
  </si>
  <si>
    <t>გეგმიური დაგროვება</t>
  </si>
  <si>
    <t xml:space="preserve">სახარჯთაღრიცხვო ღირებულება             </t>
  </si>
  <si>
    <t xml:space="preserve">სახარჯთაღრიცხვო ხელფასი               </t>
  </si>
  <si>
    <t>მ3</t>
  </si>
  <si>
    <t>მ2</t>
  </si>
  <si>
    <t>სხვა მანქანა</t>
  </si>
  <si>
    <t>გრძ.მ</t>
  </si>
  <si>
    <t>სხვა მასალა</t>
  </si>
  <si>
    <t xml:space="preserve"> პირსაბანების მოწყობა </t>
  </si>
  <si>
    <t>ნორმატიული შრომატევადობა</t>
  </si>
  <si>
    <t>შიფრი</t>
  </si>
  <si>
    <t>მასალა</t>
  </si>
  <si>
    <t>განზ.ერთეულზე</t>
  </si>
  <si>
    <t>ერთ.ფასი</t>
  </si>
  <si>
    <t>ფარი ყალიბის</t>
  </si>
  <si>
    <t xml:space="preserve">გეგმიური დაგროვება </t>
  </si>
  <si>
    <t>17-6-2</t>
  </si>
  <si>
    <t>კომპ</t>
  </si>
  <si>
    <t>სხვამანქანა</t>
  </si>
  <si>
    <t xml:space="preserve">შიგა წყალსადენზე და კანალიზაციაზე </t>
  </si>
  <si>
    <t>საობიექტო-სახარჯთაღრიცხვო ანგარიში  № 2</t>
  </si>
  <si>
    <t>ელ.სამონტაჟო სამუშაოები</t>
  </si>
  <si>
    <t>განზ.</t>
  </si>
  <si>
    <t>ნორმ.ერთეულზე</t>
  </si>
  <si>
    <t>შედგენილია: 2015 წლის 1 კვარტლის ფასებში</t>
  </si>
  <si>
    <t>ერთ.
ფასი</t>
  </si>
  <si>
    <t>8-402-2</t>
  </si>
  <si>
    <t>3X2,5 კაბელი</t>
  </si>
  <si>
    <t>21-27-1</t>
  </si>
  <si>
    <t>8-591-10</t>
  </si>
  <si>
    <t>სადენი სპილენძის ძარღვით გაყვანა 3*4მმ2</t>
  </si>
  <si>
    <t>სადენი 3*4მმ2</t>
  </si>
  <si>
    <t>ზედნადები ხარჯები შრ.დანახარჯებიდან</t>
  </si>
  <si>
    <t>როზეტი  დამიწების კონტაქტი</t>
  </si>
  <si>
    <t>#</t>
  </si>
  <si>
    <t>სამუსაოების და დანახარჯების  ჩამონათვალი</t>
  </si>
  <si>
    <t>საპროექტო მონაცემზე</t>
  </si>
  <si>
    <t>ჯამი სულ</t>
  </si>
  <si>
    <t>1.</t>
  </si>
  <si>
    <t>ს.ნ. და წ. . 18-1-5</t>
  </si>
  <si>
    <t>ქვაბის მონტაჟი</t>
  </si>
  <si>
    <t>კომპ.</t>
  </si>
  <si>
    <t>ფოლადის მილტუჩები</t>
  </si>
  <si>
    <t>სხვადასხვა მასალები</t>
  </si>
  <si>
    <t>ს.ნ. და წ.. 18-14-6</t>
  </si>
  <si>
    <t>მარეგულირებელი ფილტრის მონტაჟი</t>
  </si>
  <si>
    <t>მარეგულირებელი ფილტრი</t>
  </si>
  <si>
    <t>გრძ.მ.</t>
  </si>
  <si>
    <t>100მ</t>
  </si>
  <si>
    <t>ს.ნ.დ აწ. 18-8-5</t>
  </si>
  <si>
    <t>საცირკულაციო ტუმბო</t>
  </si>
  <si>
    <t>ს.ნ.და წ      6-7-2</t>
  </si>
  <si>
    <r>
      <t xml:space="preserve">ქვაბის მკვებავი წყალსადენის მოწყობა </t>
    </r>
    <r>
      <rPr>
        <b/>
        <sz val="10"/>
        <color indexed="8"/>
        <rFont val="Sylfaen"/>
        <family val="1"/>
      </rPr>
      <t>d50 მმ-იანი მილით</t>
    </r>
  </si>
  <si>
    <t>d50მმ-იანი ფოლადის შიგა დიამეტრის მილი სისქით 3მმ.</t>
  </si>
  <si>
    <t>ს.ნ.და წ.  16-12-1</t>
  </si>
  <si>
    <t xml:space="preserve">d32 მმ-იანი  ვენტილის მონტაჟი </t>
  </si>
  <si>
    <t>ჭანჭიკები და ქანჩები საფენებით</t>
  </si>
  <si>
    <t>ვენტილი - d32 მმ.</t>
  </si>
  <si>
    <t>ს.ნ.და წ.   16-12-1</t>
  </si>
  <si>
    <t>16-12-1</t>
  </si>
  <si>
    <t>16-100 
 16-11-1</t>
  </si>
  <si>
    <t>პლასტმასისა და ლითონის ფასონური ნაწილების მონტაჟი</t>
  </si>
  <si>
    <t>10ცალი</t>
  </si>
  <si>
    <t xml:space="preserve">ს.ნ.და წ        .. 46-19-3 </t>
  </si>
  <si>
    <t>ხვრეტების გამოტეხვა ბეტონის კედლებში</t>
  </si>
  <si>
    <t xml:space="preserve">ს.ნ.და წ.   22-23-2 </t>
  </si>
  <si>
    <t>რადიატორი</t>
  </si>
  <si>
    <t xml:space="preserve">ს.ნ.და წ.     6-22 </t>
  </si>
  <si>
    <t>ბეტონი - Б-15</t>
  </si>
  <si>
    <t xml:space="preserve">ს.ნ. და წ        . 18-15 </t>
  </si>
  <si>
    <t>უკუსარქველის მონტაჟი</t>
  </si>
  <si>
    <t>უკუსარქველი</t>
  </si>
  <si>
    <t>შრომითი რესურსები</t>
  </si>
  <si>
    <t xml:space="preserve">ბაღის შენობის გათბობა   </t>
  </si>
  <si>
    <t>ათ.ლარი</t>
  </si>
  <si>
    <t>ღირებულება</t>
  </si>
  <si>
    <t>ო.ხ. №2</t>
  </si>
  <si>
    <t xml:space="preserve">რეზერვი გაუთვალისწინებელ სამუშაოებზე3 % </t>
  </si>
  <si>
    <t>შრომის დანახარჯები</t>
  </si>
  <si>
    <t xml:space="preserve"> კაბელის მონტაჟი</t>
  </si>
  <si>
    <t>3X1,5 კაბელი</t>
  </si>
  <si>
    <t>ავტომატური ამომრთველი 25ა</t>
  </si>
  <si>
    <t xml:space="preserve">ავტომატური ამომრთველი 3პ 40ა </t>
  </si>
  <si>
    <t>გასანათებელი ფარი  OP-6</t>
  </si>
  <si>
    <t>1.0</t>
  </si>
  <si>
    <t>.</t>
  </si>
  <si>
    <t>ვენტილი პირდაპირი მიერთებით</t>
  </si>
  <si>
    <t xml:space="preserve">სპეციალური ვენტილების მონტაჟი რადიატორებთან </t>
  </si>
  <si>
    <t>ხარჯთ №2/1</t>
  </si>
  <si>
    <t>ხარჯთ №2/2</t>
  </si>
  <si>
    <t>10 ც.</t>
  </si>
  <si>
    <t>სხვა მანქანები</t>
  </si>
  <si>
    <t>შეადგინა:                                / თ.მგელაძე/</t>
  </si>
  <si>
    <t>გრუნტის დამუშავება ხელით</t>
  </si>
  <si>
    <t xml:space="preserve">პირსაბანი ფაიანსის </t>
  </si>
  <si>
    <t xml:space="preserve"> გამომრთველის მონტაჟი </t>
  </si>
  <si>
    <t>ერთპოლუსიანი გამომრთველი</t>
  </si>
  <si>
    <t xml:space="preserve"> როზეტის მონტაჟი  დამიწების კონტაქტით</t>
  </si>
  <si>
    <r>
      <t xml:space="preserve">გრძივი პანელური რადიატორების მონტაჟი </t>
    </r>
    <r>
      <rPr>
        <b/>
        <sz val="10"/>
        <color indexed="8"/>
        <rFont val="Sylfaen"/>
        <family val="1"/>
      </rPr>
      <t>H=60-100სმ.</t>
    </r>
  </si>
  <si>
    <t>o</t>
  </si>
  <si>
    <t>q</t>
  </si>
  <si>
    <t>ჭ</t>
  </si>
  <si>
    <t>შ</t>
  </si>
  <si>
    <t xml:space="preserve">/ თ. მგელაძე/ </t>
  </si>
  <si>
    <t>/თ.მგელაძე/</t>
  </si>
  <si>
    <t>/ გ. ლომთათიძე /</t>
  </si>
  <si>
    <t>/ გ. ლომთათიძე/</t>
  </si>
  <si>
    <t>/გ. ლომთათიძე /</t>
  </si>
  <si>
    <t xml:space="preserve"> </t>
  </si>
  <si>
    <t>სამშენებლო ტერიტორიის მომზადება</t>
  </si>
  <si>
    <t>საექსპერტო ხარჯები</t>
  </si>
  <si>
    <t xml:space="preserve">საავტორო ზედამხედველობა </t>
  </si>
  <si>
    <t>მატერიალური რესურსები</t>
  </si>
  <si>
    <t>სატრანსპორტო ხარჯები</t>
  </si>
  <si>
    <t>განზომილების
 ერთეული</t>
  </si>
  <si>
    <t xml:space="preserve">შეადგინა:     </t>
  </si>
  <si>
    <t xml:space="preserve">სამშენებლო
 სამუშაოები </t>
  </si>
  <si>
    <t>სამონტაჟო
 სამუშაოები</t>
  </si>
  <si>
    <t>დაშლითი
 სამუშაოები</t>
  </si>
  <si>
    <t>სხვადასხვა
 ხარჯები</t>
  </si>
  <si>
    <t>შრომის გადახდის
 საშუალება
                  ათ. ლარებში</t>
  </si>
  <si>
    <t>თ. მგელაძე</t>
  </si>
  <si>
    <t>ექსკავატორი 0,5მ3 ტევადობით</t>
  </si>
  <si>
    <t xml:space="preserve">ღორღი </t>
  </si>
  <si>
    <t>11,1,6</t>
  </si>
  <si>
    <t>1,22,15</t>
  </si>
  <si>
    <t>1,80,3</t>
  </si>
  <si>
    <t>ტნ</t>
  </si>
  <si>
    <t>6,1,22</t>
  </si>
  <si>
    <t>ბეტონი მ200</t>
  </si>
  <si>
    <t>ხის ფიცარი</t>
  </si>
  <si>
    <t>ფიცარი</t>
  </si>
  <si>
    <t xml:space="preserve">ზედმეტი გრუნტის უკუჩაყრა  </t>
  </si>
  <si>
    <t>6,11,3</t>
  </si>
  <si>
    <t xml:space="preserve">ბეტონი მ25 </t>
  </si>
  <si>
    <t>ლურსმანი</t>
  </si>
  <si>
    <t xml:space="preserve"> 6,9,10</t>
  </si>
  <si>
    <t>ბეტონის არმირება</t>
  </si>
  <si>
    <t>8,15,1</t>
  </si>
  <si>
    <t>ბლოკი (40*20*20) სმ</t>
  </si>
  <si>
    <t>სატრანსპორტო ხარჯი მასალებიდან</t>
  </si>
  <si>
    <t>ზედდებული ხარჯი</t>
  </si>
  <si>
    <t>გეგმიური მოგება</t>
  </si>
  <si>
    <t>,,    ,,                2016წ.</t>
  </si>
  <si>
    <t>დამტკიცებულია      ,, -------   ,,   ------------------  2016 წ.</t>
  </si>
  <si>
    <t xml:space="preserve">მათ შორის  შრომის დანახარჯი </t>
  </si>
  <si>
    <t>16,12,1</t>
  </si>
  <si>
    <t>სატრანსპორტო ხარჯები მასალებიდან</t>
  </si>
  <si>
    <t xml:space="preserve">ჭერის  ბრის მოწყობა დიოდური  </t>
  </si>
  <si>
    <t>ჭერის ბრის მოწყობა ნესტგამძლე</t>
  </si>
  <si>
    <t>ჭერის  ბრა</t>
  </si>
  <si>
    <t>ჭერის ბრა ნესტგამძლე</t>
  </si>
  <si>
    <t>გამწოვი ვენტილატორების მონტაჟი</t>
  </si>
  <si>
    <t>შეადგინა</t>
  </si>
  <si>
    <t>1,3</t>
  </si>
  <si>
    <t>1,1</t>
  </si>
  <si>
    <t>ტტ</t>
  </si>
  <si>
    <t>სატრანსპორტო ხარლი მასალებიდან</t>
  </si>
  <si>
    <t xml:space="preserve">სატრანსპორტო ხარჯები 5%
ზედნადები ხარჯები 10%; 
გეგმიური დაგროვება 8%;
რეზერვი გაუთვალისწინებელ სამუშაოებზე3%;
დ.ღ.გ.   18 %;
</t>
  </si>
  <si>
    <t>2016 წელი</t>
  </si>
  <si>
    <t xml:space="preserve">   ფოლგიანი მილსადენის მონტაჟი დ=20მმ  ევროპული</t>
  </si>
  <si>
    <t>დ20 მმ-იანი   ფოლგიანი მილები</t>
  </si>
  <si>
    <t>1,2</t>
  </si>
  <si>
    <t>1,5</t>
  </si>
  <si>
    <t>5,4</t>
  </si>
  <si>
    <t>ღორღის საფუძვლის მოწყობა დატკეპნვით  საძირკვლის ქვეშ სისქით 10 სმ</t>
  </si>
  <si>
    <t xml:space="preserve">წყლის ვენტილების მონტაჟი </t>
  </si>
  <si>
    <t>ვენტილი დ-20 მმ</t>
  </si>
  <si>
    <r>
      <t>შ.პ.ს. „Arch Style</t>
    </r>
    <r>
      <rPr>
        <sz val="13"/>
        <rFont val="AcadMtavr"/>
        <family val="0"/>
      </rPr>
      <t>~</t>
    </r>
    <r>
      <rPr>
        <i/>
        <sz val="13"/>
        <rFont val="Sylfaen"/>
        <family val="1"/>
      </rPr>
      <t xml:space="preserve">         </t>
    </r>
  </si>
  <si>
    <r>
      <rPr>
        <b/>
        <sz val="11"/>
        <rFont val="_! Kolhety"/>
        <family val="2"/>
      </rPr>
      <t xml:space="preserve">მესტიის </t>
    </r>
    <r>
      <rPr>
        <b/>
        <sz val="11"/>
        <rFont val="Sylfaen"/>
        <family val="1"/>
      </rPr>
      <t xml:space="preserve"> მუნიციპალიტეტი</t>
    </r>
  </si>
  <si>
    <t>მესტიის მუნიციპალიტეტი</t>
  </si>
  <si>
    <t>დამკვეთი: მესტიის მუნიციპალიტეტი</t>
  </si>
  <si>
    <t xml:space="preserve">შ.პ.ს. „Arch Style ~-ს       დირექტორი </t>
  </si>
  <si>
    <t xml:space="preserve">შ.პ.ს. „Arch style ~-ს        დირექტორი </t>
  </si>
  <si>
    <t xml:space="preserve">დირექტორი </t>
  </si>
  <si>
    <t>ბეტონი ბ-25</t>
  </si>
  <si>
    <t>4,1,323</t>
  </si>
  <si>
    <t>1,1,13</t>
  </si>
  <si>
    <t>1,1,28</t>
  </si>
  <si>
    <t>შესაკრავი მავთული</t>
  </si>
  <si>
    <t>არმატურა ა-III დ-16 მმ</t>
  </si>
  <si>
    <t>1,1,23</t>
  </si>
  <si>
    <t>1,1,14</t>
  </si>
  <si>
    <t>ცემენტის ხსნარი მ-50</t>
  </si>
  <si>
    <t>4,1,344</t>
  </si>
  <si>
    <t>მანქანები და მატერიალური რესურსები</t>
  </si>
  <si>
    <t>6,12,4</t>
  </si>
  <si>
    <t>შრომატევადობა</t>
  </si>
  <si>
    <t xml:space="preserve">                           </t>
  </si>
  <si>
    <t xml:space="preserve">          2. მატერიალური რესურსები და მანქანები</t>
  </si>
  <si>
    <t>გასანათებელი ფარის მონტაჟი 2ჯგუფზე</t>
  </si>
  <si>
    <t>კედლის ბრის მოწყობა</t>
  </si>
  <si>
    <t>კედლის ბრა</t>
  </si>
  <si>
    <t xml:space="preserve">სამშენებლო სამუშაოები  </t>
  </si>
  <si>
    <t>მატერიალური რესურსები და მანქანები</t>
  </si>
  <si>
    <t>ხის მასალა</t>
  </si>
  <si>
    <t>მასალები და მანქანები</t>
  </si>
  <si>
    <t>გათბობის მოწყობა</t>
  </si>
  <si>
    <t>შამბო და გათბობა</t>
  </si>
  <si>
    <t>შ.პ.ს. „Arch-Style~-ს</t>
  </si>
  <si>
    <t>დირექტორი :</t>
  </si>
  <si>
    <t>1,4</t>
  </si>
  <si>
    <t>3,4</t>
  </si>
  <si>
    <t>5,3</t>
  </si>
  <si>
    <t>5,6</t>
  </si>
  <si>
    <t xml:space="preserve">პანდუსისა და კიბის უჯრედის მოწყობა ბ25 ბეტონით  </t>
  </si>
  <si>
    <t xml:space="preserve">  უნიტაზების  მონტაჟი</t>
  </si>
  <si>
    <t>საშხაპის კაბინა (0,9*0,9*1,8) მ</t>
  </si>
  <si>
    <t>კაბინა ოთხკუთხედი</t>
  </si>
  <si>
    <t>დუშის საკიდი შემრევით</t>
  </si>
  <si>
    <t>8,1,6</t>
  </si>
  <si>
    <t>წყლის გამაცხელებელი "თერმექსი" 100 ლიტრი</t>
  </si>
  <si>
    <t xml:space="preserve">წყლის გამაცხელებელის "თერმექსი" მონტაჟი  </t>
  </si>
  <si>
    <t>8,594,1</t>
  </si>
  <si>
    <t>8,599,2</t>
  </si>
  <si>
    <t>8,604,1</t>
  </si>
  <si>
    <t>2,1,46</t>
  </si>
  <si>
    <t>2,5,26</t>
  </si>
  <si>
    <t>სეპტიკის მოწყობა   (3,6*1,7*1,8) მ</t>
  </si>
  <si>
    <t>გრუნტის დამუშავება ექსკავატორით</t>
  </si>
  <si>
    <t>ექსკავატორი ჩამჩის ტევადობით 0,5 მ3</t>
  </si>
  <si>
    <t>1,79,3</t>
  </si>
  <si>
    <t>გრუნტის დატვიტთვა</t>
  </si>
  <si>
    <t xml:space="preserve">  გრუნტის   გატანა 5 კმ მანძილზე ავტოთვითმცლელით</t>
  </si>
  <si>
    <t>მონოლითური რკინაბეტონის საძირკვლის, კედლების და გადახურვის ფილის მოწყობა</t>
  </si>
  <si>
    <t>ბეტონი მ-300</t>
  </si>
  <si>
    <t>არმატურა ა-3 დ-14 მმ</t>
  </si>
  <si>
    <t>4,1,322</t>
  </si>
  <si>
    <t>1,1,24</t>
  </si>
  <si>
    <t>1,1,22</t>
  </si>
  <si>
    <t>არმატურა ა-3 დ-10 მმ</t>
  </si>
  <si>
    <t>8,4,7</t>
  </si>
  <si>
    <t>კედლების იზოლაცია ორი ფენა ბიტუმით</t>
  </si>
  <si>
    <t>ბიტუმის მასტიკა</t>
  </si>
  <si>
    <t>11,1,5</t>
  </si>
  <si>
    <t>ღორღის ჩაყრა</t>
  </si>
  <si>
    <t>4,1,209</t>
  </si>
  <si>
    <t>პოლიმერული ხუფების მოწყობა</t>
  </si>
  <si>
    <t>პოლიმერული ხუფები დ-60 სმ</t>
  </si>
  <si>
    <t>4,1,112</t>
  </si>
  <si>
    <t xml:space="preserve">ზედდებული ხარჯი </t>
  </si>
  <si>
    <t>ლოკალური ხარჯთარრიცხვა  #2/2</t>
  </si>
  <si>
    <t>ლოკალურ-რესურსული ხარჯთაღრიცხვა №2/1</t>
  </si>
  <si>
    <t>ხვრელების ამოვსება ბეტონით : 0,2X0,2X8X0,3</t>
  </si>
  <si>
    <t>საცირკულაციო ტუმბოების    მონტაჟი</t>
  </si>
  <si>
    <t>კედელზე დასაკიდი ქვაბი სიმძლავრით 58კვტ/სთ</t>
  </si>
  <si>
    <t xml:space="preserve">სეპტიკის მოწყობა  </t>
  </si>
  <si>
    <r>
      <rPr>
        <b/>
        <sz val="12"/>
        <rFont val="_! Kolhety"/>
        <family val="2"/>
      </rPr>
      <t xml:space="preserve">  სოფ. ლენჯერში</t>
    </r>
    <r>
      <rPr>
        <b/>
        <sz val="12"/>
        <rFont val="Sylfaen"/>
        <family val="1"/>
      </rPr>
      <t xml:space="preserve"> სპორტული დარბაზის შენობის საპროექტო-სახარჯთაღრიცხვო დოკუმენტაციის მომზადება  </t>
    </r>
  </si>
  <si>
    <t>არმატურა ა-III დ-16მმ (1,3+1,3)*22*7*1,58 ტნ</t>
  </si>
  <si>
    <t>არმატურა ა-III დ-22მმ (7,8*4)*22*2,98</t>
  </si>
  <si>
    <t>არმატურა ა-I  დ-6.5მმ (1,1*45)*22*0,22</t>
  </si>
  <si>
    <t xml:space="preserve">კედლების წყობა მცირე ბლოკებით (40*20*20)-ზე  სისქით 40 სმ    სიმაღლით 2,65 მ   </t>
  </si>
  <si>
    <t>სამუშაოთა წარმოების გეგმა- გრაფიკი</t>
  </si>
  <si>
    <t>N</t>
  </si>
  <si>
    <t>სამუშაოს  დასახელება</t>
  </si>
  <si>
    <t>30   დღე</t>
  </si>
  <si>
    <t>მოცულობა მ</t>
  </si>
  <si>
    <t>შრომატევადობა კაც/სთ</t>
  </si>
  <si>
    <t>სამუშაო დღის ხანგძლივობა.  სთ</t>
  </si>
  <si>
    <t>ხანგძლივობა.  დღე</t>
  </si>
  <si>
    <t>388 მ2</t>
  </si>
  <si>
    <t>წყალი და კანალიზაცია</t>
  </si>
  <si>
    <t>10 წერ.</t>
  </si>
  <si>
    <t>ელ. სამუშაოები</t>
  </si>
  <si>
    <t>სეპტიკის მოწყობა</t>
  </si>
  <si>
    <t>9,5 მ3</t>
  </si>
  <si>
    <t>გათბობა</t>
  </si>
  <si>
    <t xml:space="preserve">16წერ </t>
  </si>
  <si>
    <t>სამუშაოთა ხანგძლივობა 4 თვე.  კვირაში 6 სამუშაო დღე</t>
  </si>
  <si>
    <t>/ თ.მგელაძე /</t>
  </si>
  <si>
    <t xml:space="preserve">  სოფ. ლენჯერში სპორტული დარბაზის შენობის საპროექტო-სახარჯთაღრიცხვო დოკუმენტაციის მომზადება  </t>
  </si>
  <si>
    <t xml:space="preserve">  სოფ. ლენჯერში  სპორტული დარბაზის შენობის საპროექტო-სახარჯთაღრიცხვო დოკუმენტაციის მომზადება  </t>
  </si>
  <si>
    <t xml:space="preserve">  სოფ. ლენჯერში   სპორტული დარბაზის შენობის საპროექტო-სახარჯთაღრიცხვო დოკუმენტაციის მომზადება  </t>
  </si>
  <si>
    <t xml:space="preserve">გრუნტის დამუშავება ექსკავატორით  წერტილოვანი საძირკვლებისათვის (1,3*1,3*1,0)*27 ც  </t>
  </si>
  <si>
    <t xml:space="preserve">მონოლითური რკინა ბეტონის ბალიშის მოწყობა ბეტონით მ-200 (1,3*1,3*0,3)*27  </t>
  </si>
  <si>
    <t>მონოლითური რკინა ბეტონის  სვეტების მოწყობა ბეტონით ბ-25 (7,8*0,4*0,4)*23 მ3  (3,9*0,4*0,4)*4</t>
  </si>
  <si>
    <t>ზეძირკველის მოწყობა ბეტონით მ200 (107,4*0,4*0,6) მ3</t>
  </si>
  <si>
    <t xml:space="preserve">არმატურა ა-III დ-12მმ  (108*8)*0,89 </t>
  </si>
  <si>
    <t>არმატურა ა-I  დ-8მმ (1,1*540)*0,4</t>
  </si>
  <si>
    <t xml:space="preserve"> ლოკალურ-რესურსული  ხარჯთაღრიცხვა  შედგენილია 1984  წ. სამშენებლო  ნორმებისა  და  წესების  საფუძველზე.  სამშენებლო რესურსების  საბაზრო  ფასები  აღებულია  ,, სამშენებლო რესურსების ფასებიდან ” (სრფ)  (2016 წ. I I I კვარტლის ფასების დონეზე).</t>
  </si>
  <si>
    <t>შედგენილია:  2016 წ. I I I კვარტლის ფასების დონეზე</t>
  </si>
  <si>
    <t>შედგენილია:   2016 წ. I I I  კვარტლის ფასების დონეზე</t>
  </si>
  <si>
    <t>შედგენილია:   2016 წ. I I I კვარტლის ფასების დონეზე</t>
  </si>
  <si>
    <t>შედგენილია: 2016 წლის I I I კვარტლის ფასებში</t>
  </si>
  <si>
    <t>შედგენილია: 2016 წ. I I I კვარტლის ფასების დონეზე</t>
  </si>
  <si>
    <t>შედგენილია: 2016წლის I I I კვარტლის ფასებით</t>
  </si>
  <si>
    <t>169 მ</t>
  </si>
  <si>
    <t>413,5 მ2</t>
  </si>
  <si>
    <t>დაშლითი სამუშაოები</t>
  </si>
  <si>
    <t>ნორმატიული ხარჯთაღრიცხვა</t>
  </si>
  <si>
    <t>46,28,2</t>
  </si>
  <si>
    <t>თუნუქის სახურავის მოხსნა</t>
  </si>
  <si>
    <t>25,8,15</t>
  </si>
  <si>
    <t>ხის კონსტრუქციების დემონტაჟი</t>
  </si>
  <si>
    <t>46,26,2</t>
  </si>
  <si>
    <t>ხის ტიხრების მონგრევა</t>
  </si>
  <si>
    <t>46,23,5</t>
  </si>
  <si>
    <t>ბლოკის კედლების მონგრევა</t>
  </si>
  <si>
    <t>ექსკავატორი ჩამჩით 1 მ3</t>
  </si>
  <si>
    <t>46,23,2</t>
  </si>
  <si>
    <t>ბეტონის საძირკველის მონგრევა</t>
  </si>
  <si>
    <t>რეისი</t>
  </si>
  <si>
    <t xml:space="preserve">შეადგინა:                   </t>
  </si>
  <si>
    <t>თ.მგელაძე</t>
  </si>
  <si>
    <t>შედგენილია:2016 წლის  III  კვარტლის ფასებით</t>
  </si>
  <si>
    <r>
      <rPr>
        <b/>
        <sz val="10"/>
        <rFont val="_! Kolhety"/>
        <family val="2"/>
      </rPr>
      <t xml:space="preserve">  სოფ. ლენჯერში </t>
    </r>
    <r>
      <rPr>
        <b/>
        <sz val="10"/>
        <rFont val="Sylfaen"/>
        <family val="1"/>
      </rPr>
      <t xml:space="preserve"> არსებული    შენობის დემონტაჟის საპროექტო-სახარჯთაღრიცხვო დოკუმენტაცია 1/1</t>
    </r>
  </si>
  <si>
    <t>ლოკალურ-რესურსული  ხარჯთაღრიცხვა №1/2</t>
  </si>
  <si>
    <t>ლოკალურ-რესურსული  ხარჯთაღრიცხვა #1/3</t>
  </si>
  <si>
    <t>ლოკალური ხარჯთაღრიცხვა  #1/4</t>
  </si>
  <si>
    <t>ხარჯთ №1/4</t>
  </si>
  <si>
    <t>არსებული შენობის დემონტაჟი</t>
  </si>
  <si>
    <t>სამშენებლო ნაგვის დატვირთვა და გატანა 5 კმ. მანძილზე</t>
  </si>
  <si>
    <t>დღგ</t>
  </si>
  <si>
    <t xml:space="preserve">დღგ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</si>
</sst>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#,##0.0"/>
    <numFmt numFmtId="199" formatCode="0.00000"/>
    <numFmt numFmtId="200" formatCode="#,##0.0000"/>
    <numFmt numFmtId="201" formatCode="_-* #,##0_р_._-;\-* #,##0_р_._-;_-* &quot;-&quot;??_р_._-;_-@_-"/>
    <numFmt numFmtId="202" formatCode="[$-437]yyyy\ &quot;წლის&quot;\ dd\ mm\,\ dddd"/>
    <numFmt numFmtId="203" formatCode="#,##0.00000"/>
    <numFmt numFmtId="204" formatCode="0.00000000"/>
    <numFmt numFmtId="205" formatCode="0.0000000"/>
    <numFmt numFmtId="206" formatCode="0.000000"/>
    <numFmt numFmtId="207" formatCode="_-* #,##0.000_-;\-* #,##0.000_-;_-* &quot;-&quot;??_-;_-@_-"/>
    <numFmt numFmtId="208" formatCode="_-* #,##0.0000_р_._-;\-* #,##0.0000_р_._-;_-* &quot;-&quot;??_р_._-;_-@_-"/>
    <numFmt numFmtId="209" formatCode="0.000000000"/>
    <numFmt numFmtId="210" formatCode="0.0%"/>
    <numFmt numFmtId="211" formatCode="_(* #,##0.000_);_(* \(#,##0.000\);_(* &quot;-&quot;??_);_(@_)"/>
    <numFmt numFmtId="212" formatCode="_-* #,##0.000\ _₾_-;\-* #,##0.000\ _₾_-;_-* &quot;-&quot;???\ _₾_-;_-@_-"/>
    <numFmt numFmtId="213" formatCode="#,##0.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  <numFmt numFmtId="225" formatCode="0.000000000000000000000"/>
    <numFmt numFmtId="226" formatCode="0.0000000000000000000000"/>
    <numFmt numFmtId="227" formatCode="0.00000000000000000000000"/>
  </numFmts>
  <fonts count="97">
    <font>
      <sz val="10"/>
      <name val="Arial"/>
      <family val="0"/>
    </font>
    <font>
      <sz val="10"/>
      <name val="AcadNusx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Sylfaen"/>
      <family val="1"/>
    </font>
    <font>
      <sz val="10"/>
      <color indexed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i/>
      <sz val="13"/>
      <name val="Sylfaen"/>
      <family val="1"/>
    </font>
    <font>
      <sz val="9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i/>
      <sz val="12"/>
      <name val="Sylfaen"/>
      <family val="1"/>
    </font>
    <font>
      <i/>
      <sz val="11"/>
      <name val="Sylfaen"/>
      <family val="1"/>
    </font>
    <font>
      <i/>
      <sz val="10"/>
      <name val="Sylfaen"/>
      <family val="1"/>
    </font>
    <font>
      <sz val="13"/>
      <name val="AcadMtavr"/>
      <family val="0"/>
    </font>
    <font>
      <b/>
      <sz val="11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color indexed="12"/>
      <name val="Sylfaen"/>
      <family val="1"/>
    </font>
    <font>
      <b/>
      <sz val="10"/>
      <color indexed="12"/>
      <name val="Sylfaen"/>
      <family val="1"/>
    </font>
    <font>
      <b/>
      <sz val="10"/>
      <color indexed="10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b/>
      <i/>
      <sz val="10"/>
      <name val="Sylfaen"/>
      <family val="1"/>
    </font>
    <font>
      <sz val="16"/>
      <name val="Sylfaen"/>
      <family val="1"/>
    </font>
    <font>
      <b/>
      <sz val="12"/>
      <name val="_! Kolhety"/>
      <family val="2"/>
    </font>
    <font>
      <sz val="11"/>
      <name val="Arial"/>
      <family val="2"/>
    </font>
    <font>
      <b/>
      <sz val="11"/>
      <color indexed="10"/>
      <name val="Sylfaen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_! Kolhety"/>
      <family val="2"/>
    </font>
    <font>
      <b/>
      <sz val="9"/>
      <color indexed="10"/>
      <name val="Sylfaen"/>
      <family val="1"/>
    </font>
    <font>
      <sz val="9"/>
      <color indexed="8"/>
      <name val="Sylfaen"/>
      <family val="1"/>
    </font>
    <font>
      <sz val="12"/>
      <name val="LitNusx"/>
      <family val="2"/>
    </font>
    <font>
      <b/>
      <u val="single"/>
      <sz val="12"/>
      <name val="Sylfaen"/>
      <family val="1"/>
    </font>
    <font>
      <sz val="8"/>
      <name val="Sylfaen"/>
      <family val="1"/>
    </font>
    <font>
      <sz val="9"/>
      <name val="Arial"/>
      <family val="2"/>
    </font>
    <font>
      <b/>
      <sz val="10"/>
      <name val="_! Kolhety"/>
      <family val="2"/>
    </font>
    <font>
      <b/>
      <sz val="8"/>
      <name val="_! Kolhety"/>
      <family val="2"/>
    </font>
    <font>
      <b/>
      <sz val="10"/>
      <name val="AcadNusx"/>
      <family val="0"/>
    </font>
    <font>
      <sz val="8"/>
      <name val="_! Kolhety"/>
      <family val="2"/>
    </font>
    <font>
      <sz val="9"/>
      <name val="_! Kolhety"/>
      <family val="2"/>
    </font>
    <font>
      <sz val="9"/>
      <name val="AcadNusx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2"/>
      <color indexed="8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8"/>
      <color indexed="8"/>
      <name val="Sylfaen"/>
      <family val="1"/>
    </font>
    <font>
      <b/>
      <sz val="8"/>
      <color indexed="8"/>
      <name val="Sylfaen"/>
      <family val="1"/>
    </font>
    <font>
      <sz val="11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9"/>
      <color theme="1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sz val="11"/>
      <color rgb="FFFF0000"/>
      <name val="Sylfae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8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2" fontId="18" fillId="7" borderId="22" xfId="0" applyNumberFormat="1" applyFont="1" applyFill="1" applyBorder="1" applyAlignment="1">
      <alignment horizontal="center" vertical="center" wrapText="1"/>
    </xf>
    <xf numFmtId="2" fontId="18" fillId="7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18" fillId="33" borderId="22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7" borderId="23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2" fontId="18" fillId="34" borderId="13" xfId="0" applyNumberFormat="1" applyFont="1" applyFill="1" applyBorder="1" applyAlignment="1">
      <alignment horizontal="center" vertical="center" wrapText="1"/>
    </xf>
    <xf numFmtId="2" fontId="21" fillId="34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 vertical="center" wrapText="1"/>
    </xf>
    <xf numFmtId="2" fontId="19" fillId="0" borderId="22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2" fontId="19" fillId="33" borderId="22" xfId="0" applyNumberFormat="1" applyFont="1" applyFill="1" applyBorder="1" applyAlignment="1">
      <alignment horizontal="center" vertical="center" wrapText="1"/>
    </xf>
    <xf numFmtId="2" fontId="20" fillId="33" borderId="23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6" xfId="0" applyNumberFormat="1" applyFont="1" applyBorder="1" applyAlignment="1">
      <alignment horizontal="center" vertical="center" wrapText="1"/>
    </xf>
    <xf numFmtId="2" fontId="18" fillId="33" borderId="23" xfId="0" applyNumberFormat="1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2" fontId="19" fillId="34" borderId="25" xfId="0" applyNumberFormat="1" applyFont="1" applyFill="1" applyBorder="1" applyAlignment="1">
      <alignment horizontal="center" vertical="center" wrapText="1"/>
    </xf>
    <xf numFmtId="2" fontId="19" fillId="34" borderId="26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2" fontId="18" fillId="7" borderId="12" xfId="0" applyNumberFormat="1" applyFont="1" applyFill="1" applyBorder="1" applyAlignment="1">
      <alignment horizontal="center" vertical="center" wrapText="1"/>
    </xf>
    <xf numFmtId="2" fontId="18" fillId="34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18" fillId="0" borderId="19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2" fontId="18" fillId="7" borderId="13" xfId="0" applyNumberFormat="1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2" fontId="18" fillId="13" borderId="22" xfId="0" applyNumberFormat="1" applyFont="1" applyFill="1" applyBorder="1" applyAlignment="1">
      <alignment horizontal="center" vertical="center" wrapText="1"/>
    </xf>
    <xf numFmtId="2" fontId="18" fillId="13" borderId="23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7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2" fontId="6" fillId="13" borderId="22" xfId="0" applyNumberFormat="1" applyFont="1" applyFill="1" applyBorder="1" applyAlignment="1">
      <alignment horizontal="center" vertical="center" wrapText="1"/>
    </xf>
    <xf numFmtId="2" fontId="6" fillId="13" borderId="2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textRotation="90" wrapText="1"/>
    </xf>
    <xf numFmtId="2" fontId="9" fillId="0" borderId="0" xfId="0" applyNumberFormat="1" applyFont="1" applyAlignment="1">
      <alignment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90" fontId="4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4" fillId="0" borderId="0" xfId="0" applyNumberFormat="1" applyFont="1" applyFill="1" applyAlignment="1">
      <alignment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0" fillId="0" borderId="0" xfId="64" applyBorder="1">
      <alignment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64" applyFont="1">
      <alignment/>
      <protection/>
    </xf>
    <xf numFmtId="0" fontId="7" fillId="0" borderId="14" xfId="64" applyFont="1" applyBorder="1" applyAlignment="1">
      <alignment horizontal="center" vertical="center" wrapText="1"/>
      <protection/>
    </xf>
    <xf numFmtId="0" fontId="4" fillId="35" borderId="0" xfId="0" applyFont="1" applyFill="1" applyAlignment="1">
      <alignment/>
    </xf>
    <xf numFmtId="0" fontId="0" fillId="0" borderId="0" xfId="0" applyFont="1" applyAlignment="1">
      <alignment/>
    </xf>
    <xf numFmtId="0" fontId="87" fillId="0" borderId="14" xfId="0" applyFont="1" applyBorder="1" applyAlignment="1">
      <alignment horizontal="center" vertical="center" textRotation="90" wrapText="1"/>
    </xf>
    <xf numFmtId="1" fontId="87" fillId="0" borderId="14" xfId="0" applyNumberFormat="1" applyFont="1" applyBorder="1" applyAlignment="1">
      <alignment horizontal="center" vertical="center" textRotation="90" wrapText="1"/>
    </xf>
    <xf numFmtId="0" fontId="88" fillId="0" borderId="0" xfId="0" applyFont="1" applyAlignment="1">
      <alignment vertical="center" wrapText="1"/>
    </xf>
    <xf numFmtId="0" fontId="87" fillId="0" borderId="14" xfId="0" applyFont="1" applyBorder="1" applyAlignment="1">
      <alignment horizontal="center" vertical="center" wrapText="1"/>
    </xf>
    <xf numFmtId="1" fontId="87" fillId="0" borderId="14" xfId="0" applyNumberFormat="1" applyFont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" fontId="89" fillId="33" borderId="14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90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190" fontId="89" fillId="33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4" fillId="0" borderId="14" xfId="0" applyFont="1" applyFill="1" applyBorder="1" applyAlignment="1">
      <alignment horizontal="center" vertical="center" textRotation="90" wrapText="1"/>
    </xf>
    <xf numFmtId="0" fontId="12" fillId="35" borderId="0" xfId="0" applyFont="1" applyFill="1" applyAlignment="1">
      <alignment horizontal="center" vertical="center" wrapText="1"/>
    </xf>
    <xf numFmtId="2" fontId="12" fillId="35" borderId="0" xfId="0" applyNumberFormat="1" applyFont="1" applyFill="1" applyAlignment="1">
      <alignment horizontal="center" vertical="center" wrapText="1"/>
    </xf>
    <xf numFmtId="191" fontId="12" fillId="35" borderId="0" xfId="0" applyNumberFormat="1" applyFont="1" applyFill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0" fontId="12" fillId="0" borderId="0" xfId="64" applyFont="1" applyFill="1" applyBorder="1" applyAlignment="1">
      <alignment horizontal="center" vertical="top" wrapText="1"/>
      <protection/>
    </xf>
    <xf numFmtId="16" fontId="4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0" fillId="0" borderId="0" xfId="63">
      <alignment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210" fontId="4" fillId="0" borderId="16" xfId="0" applyNumberFormat="1" applyFont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2" fontId="6" fillId="13" borderId="25" xfId="0" applyNumberFormat="1" applyFont="1" applyFill="1" applyBorder="1" applyAlignment="1">
      <alignment horizontal="center" vertical="center" wrapText="1"/>
    </xf>
    <xf numFmtId="2" fontId="6" fillId="13" borderId="26" xfId="0" applyNumberFormat="1" applyFont="1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190" fontId="4" fillId="0" borderId="14" xfId="0" applyNumberFormat="1" applyFont="1" applyFill="1" applyBorder="1" applyAlignment="1">
      <alignment horizontal="center" vertical="center" wrapText="1"/>
    </xf>
    <xf numFmtId="190" fontId="4" fillId="35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35" borderId="14" xfId="64" applyFont="1" applyFill="1" applyBorder="1" applyAlignment="1">
      <alignment horizontal="center" vertical="center"/>
      <protection/>
    </xf>
    <xf numFmtId="0" fontId="4" fillId="35" borderId="14" xfId="64" applyFont="1" applyFill="1" applyBorder="1" applyAlignment="1">
      <alignment horizontal="center" vertical="center" wrapText="1"/>
      <protection/>
    </xf>
    <xf numFmtId="190" fontId="4" fillId="35" borderId="14" xfId="64" applyNumberFormat="1" applyFont="1" applyFill="1" applyBorder="1" applyAlignment="1">
      <alignment horizontal="center" vertical="center" wrapText="1"/>
      <protection/>
    </xf>
    <xf numFmtId="2" fontId="4" fillId="35" borderId="14" xfId="64" applyNumberFormat="1" applyFont="1" applyFill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center"/>
      <protection/>
    </xf>
    <xf numFmtId="0" fontId="4" fillId="35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 wrapText="1"/>
    </xf>
    <xf numFmtId="14" fontId="17" fillId="36" borderId="14" xfId="64" applyNumberFormat="1" applyFont="1" applyFill="1" applyBorder="1" applyAlignment="1">
      <alignment horizontal="center" vertical="center"/>
      <protection/>
    </xf>
    <xf numFmtId="49" fontId="17" fillId="36" borderId="14" xfId="0" applyNumberFormat="1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 wrapText="1"/>
    </xf>
    <xf numFmtId="14" fontId="6" fillId="36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190" fontId="6" fillId="36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1" fontId="17" fillId="36" borderId="14" xfId="0" applyNumberFormat="1" applyFont="1" applyFill="1" applyBorder="1" applyAlignment="1">
      <alignment horizontal="center" vertical="center" wrapText="1"/>
    </xf>
    <xf numFmtId="1" fontId="6" fillId="36" borderId="14" xfId="0" applyNumberFormat="1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" fontId="7" fillId="34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4" xfId="64" applyFont="1" applyBorder="1" applyAlignment="1">
      <alignment horizontal="center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12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  <xf numFmtId="0" fontId="6" fillId="33" borderId="14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 wrapText="1"/>
      <protection/>
    </xf>
    <xf numFmtId="190" fontId="6" fillId="33" borderId="14" xfId="64" applyNumberFormat="1" applyFont="1" applyFill="1" applyBorder="1" applyAlignment="1">
      <alignment horizontal="center" vertical="center"/>
      <protection/>
    </xf>
    <xf numFmtId="190" fontId="6" fillId="33" borderId="14" xfId="64" applyNumberFormat="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90" fillId="35" borderId="0" xfId="0" applyFont="1" applyFill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vertical="center" wrapText="1"/>
    </xf>
    <xf numFmtId="1" fontId="92" fillId="0" borderId="0" xfId="0" applyNumberFormat="1" applyFont="1" applyAlignment="1">
      <alignment horizontal="center" vertical="center" wrapText="1"/>
    </xf>
    <xf numFmtId="0" fontId="91" fillId="0" borderId="0" xfId="0" applyFont="1" applyAlignment="1">
      <alignment vertical="center" wrapText="1"/>
    </xf>
    <xf numFmtId="0" fontId="92" fillId="0" borderId="0" xfId="0" applyFont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" fontId="89" fillId="33" borderId="14" xfId="0" applyNumberFormat="1" applyFont="1" applyFill="1" applyBorder="1" applyAlignment="1">
      <alignment horizontal="center" vertical="center" wrapText="1"/>
    </xf>
    <xf numFmtId="0" fontId="28" fillId="0" borderId="0" xfId="63" applyFont="1">
      <alignment/>
      <protection/>
    </xf>
    <xf numFmtId="0" fontId="30" fillId="0" borderId="0" xfId="64" applyFont="1" applyBorder="1">
      <alignment/>
      <protection/>
    </xf>
    <xf numFmtId="0" fontId="30" fillId="0" borderId="0" xfId="64" applyFont="1">
      <alignment/>
      <protection/>
    </xf>
    <xf numFmtId="0" fontId="30" fillId="0" borderId="0" xfId="0" applyFont="1" applyAlignment="1">
      <alignment/>
    </xf>
    <xf numFmtId="0" fontId="7" fillId="0" borderId="0" xfId="64" applyFont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7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91" fontId="6" fillId="0" borderId="0" xfId="64" applyNumberFormat="1" applyFont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191" fontId="91" fillId="0" borderId="0" xfId="0" applyNumberFormat="1" applyFont="1" applyAlignment="1">
      <alignment horizontal="center" vertical="center" wrapText="1"/>
    </xf>
    <xf numFmtId="191" fontId="17" fillId="0" borderId="0" xfId="0" applyNumberFormat="1" applyFont="1" applyAlignment="1">
      <alignment horizontal="center" vertical="center" wrapText="1"/>
    </xf>
    <xf numFmtId="197" fontId="4" fillId="0" borderId="14" xfId="0" applyNumberFormat="1" applyFont="1" applyBorder="1" applyAlignment="1">
      <alignment horizontal="center" vertical="center" wrapText="1"/>
    </xf>
    <xf numFmtId="197" fontId="5" fillId="0" borderId="14" xfId="0" applyNumberFormat="1" applyFont="1" applyBorder="1" applyAlignment="1">
      <alignment horizontal="center" vertical="center" wrapText="1"/>
    </xf>
    <xf numFmtId="191" fontId="6" fillId="0" borderId="10" xfId="64" applyNumberFormat="1" applyFont="1" applyBorder="1" applyAlignment="1">
      <alignment horizontal="center" vertical="center"/>
      <protection/>
    </xf>
    <xf numFmtId="191" fontId="17" fillId="0" borderId="0" xfId="0" applyNumberFormat="1" applyFont="1" applyFill="1" applyAlignment="1">
      <alignment horizontal="center" vertical="center" wrapText="1"/>
    </xf>
    <xf numFmtId="191" fontId="29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191" fontId="33" fillId="0" borderId="0" xfId="0" applyNumberFormat="1" applyFont="1" applyFill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4" fillId="36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0" fontId="6" fillId="33" borderId="22" xfId="64" applyFont="1" applyFill="1" applyBorder="1" applyAlignment="1">
      <alignment horizontal="center" vertical="center" wrapText="1"/>
      <protection/>
    </xf>
    <xf numFmtId="0" fontId="4" fillId="33" borderId="22" xfId="64" applyFont="1" applyFill="1" applyBorder="1" applyAlignment="1">
      <alignment horizontal="center" vertical="center" wrapText="1"/>
      <protection/>
    </xf>
    <xf numFmtId="2" fontId="4" fillId="33" borderId="22" xfId="64" applyNumberFormat="1" applyFont="1" applyFill="1" applyBorder="1" applyAlignment="1">
      <alignment horizontal="center" vertical="center" wrapText="1"/>
      <protection/>
    </xf>
    <xf numFmtId="0" fontId="6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191" fontId="6" fillId="33" borderId="22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198" fontId="6" fillId="33" borderId="22" xfId="0" applyNumberFormat="1" applyFont="1" applyFill="1" applyBorder="1" applyAlignment="1">
      <alignment horizontal="center" vertical="center" wrapText="1"/>
    </xf>
    <xf numFmtId="190" fontId="6" fillId="33" borderId="22" xfId="64" applyNumberFormat="1" applyFont="1" applyFill="1" applyBorder="1" applyAlignment="1">
      <alignment horizontal="center" vertical="center" wrapText="1"/>
      <protection/>
    </xf>
    <xf numFmtId="190" fontId="6" fillId="33" borderId="23" xfId="64" applyNumberFormat="1" applyFont="1" applyFill="1" applyBorder="1" applyAlignment="1">
      <alignment horizontal="center" vertical="center" wrapText="1"/>
      <protection/>
    </xf>
    <xf numFmtId="2" fontId="6" fillId="33" borderId="12" xfId="64" applyNumberFormat="1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34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90" fontId="9" fillId="0" borderId="11" xfId="0" applyNumberFormat="1" applyFont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198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2" xfId="64" applyFont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 wrapText="1"/>
      <protection/>
    </xf>
    <xf numFmtId="2" fontId="9" fillId="0" borderId="12" xfId="64" applyNumberFormat="1" applyFont="1" applyBorder="1" applyAlignment="1">
      <alignment horizontal="center" vertical="center" wrapText="1"/>
      <protection/>
    </xf>
    <xf numFmtId="0" fontId="9" fillId="0" borderId="14" xfId="6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2" fontId="9" fillId="35" borderId="23" xfId="0" applyNumberFormat="1" applyFont="1" applyFill="1" applyBorder="1" applyAlignment="1">
      <alignment horizontal="center" vertical="center" wrapText="1"/>
    </xf>
    <xf numFmtId="190" fontId="9" fillId="0" borderId="14" xfId="0" applyNumberFormat="1" applyFont="1" applyBorder="1" applyAlignment="1">
      <alignment horizontal="center" vertical="center" wrapText="1"/>
    </xf>
    <xf numFmtId="2" fontId="9" fillId="35" borderId="14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35" borderId="3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/>
      <protection/>
    </xf>
    <xf numFmtId="190" fontId="9" fillId="0" borderId="12" xfId="64" applyNumberFormat="1" applyFont="1" applyBorder="1" applyAlignment="1">
      <alignment horizontal="center" vertical="center" wrapText="1"/>
      <protection/>
    </xf>
    <xf numFmtId="2" fontId="9" fillId="35" borderId="14" xfId="64" applyNumberFormat="1" applyFont="1" applyFill="1" applyBorder="1" applyAlignment="1">
      <alignment horizontal="center" vertical="center" wrapText="1"/>
      <protection/>
    </xf>
    <xf numFmtId="49" fontId="9" fillId="0" borderId="14" xfId="64" applyNumberFormat="1" applyFont="1" applyBorder="1" applyAlignment="1">
      <alignment horizontal="center" vertical="center"/>
      <protection/>
    </xf>
    <xf numFmtId="190" fontId="9" fillId="0" borderId="14" xfId="64" applyNumberFormat="1" applyFont="1" applyBorder="1" applyAlignment="1">
      <alignment horizontal="center" vertical="center" wrapText="1"/>
      <protection/>
    </xf>
    <xf numFmtId="2" fontId="9" fillId="35" borderId="11" xfId="64" applyNumberFormat="1" applyFont="1" applyFill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2" fontId="9" fillId="35" borderId="26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6" fillId="33" borderId="22" xfId="63" applyFont="1" applyFill="1" applyBorder="1" applyAlignment="1">
      <alignment horizontal="center" vertical="center" wrapText="1"/>
      <protection/>
    </xf>
    <xf numFmtId="0" fontId="6" fillId="33" borderId="22" xfId="64" applyFont="1" applyFill="1" applyBorder="1" applyAlignment="1">
      <alignment horizontal="center" vertical="center"/>
      <protection/>
    </xf>
    <xf numFmtId="190" fontId="6" fillId="33" borderId="22" xfId="64" applyNumberFormat="1" applyFont="1" applyFill="1" applyBorder="1" applyAlignment="1">
      <alignment horizontal="center" vertical="center"/>
      <protection/>
    </xf>
    <xf numFmtId="2" fontId="6" fillId="33" borderId="22" xfId="64" applyNumberFormat="1" applyFont="1" applyFill="1" applyBorder="1" applyAlignment="1">
      <alignment horizontal="center" vertical="center"/>
      <protection/>
    </xf>
    <xf numFmtId="0" fontId="6" fillId="33" borderId="34" xfId="64" applyFont="1" applyFill="1" applyBorder="1" applyAlignment="1">
      <alignment horizontal="center" vertical="center" wrapText="1"/>
      <protection/>
    </xf>
    <xf numFmtId="0" fontId="6" fillId="33" borderId="34" xfId="64" applyFont="1" applyFill="1" applyBorder="1" applyAlignment="1">
      <alignment horizontal="center" vertical="center"/>
      <protection/>
    </xf>
    <xf numFmtId="190" fontId="6" fillId="33" borderId="34" xfId="64" applyNumberFormat="1" applyFont="1" applyFill="1" applyBorder="1" applyAlignment="1">
      <alignment horizontal="center" vertical="center"/>
      <protection/>
    </xf>
    <xf numFmtId="2" fontId="6" fillId="33" borderId="34" xfId="64" applyNumberFormat="1" applyFont="1" applyFill="1" applyBorder="1" applyAlignment="1">
      <alignment horizontal="center" vertical="center"/>
      <protection/>
    </xf>
    <xf numFmtId="0" fontId="6" fillId="33" borderId="22" xfId="64" applyFont="1" applyFill="1" applyBorder="1" applyAlignment="1">
      <alignment horizontal="center" vertical="center" wrapText="1"/>
      <protection/>
    </xf>
    <xf numFmtId="0" fontId="6" fillId="33" borderId="22" xfId="64" applyFont="1" applyFill="1" applyBorder="1" applyAlignment="1">
      <alignment horizontal="center" vertical="center"/>
      <protection/>
    </xf>
    <xf numFmtId="190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0" fontId="6" fillId="33" borderId="34" xfId="63" applyFont="1" applyFill="1" applyBorder="1" applyAlignment="1">
      <alignment horizontal="center" vertical="center" wrapText="1"/>
      <protection/>
    </xf>
    <xf numFmtId="190" fontId="6" fillId="33" borderId="34" xfId="64" applyNumberFormat="1" applyFont="1" applyFill="1" applyBorder="1" applyAlignment="1">
      <alignment horizontal="center" vertical="center" wrapText="1"/>
      <protection/>
    </xf>
    <xf numFmtId="2" fontId="6" fillId="33" borderId="34" xfId="64" applyNumberFormat="1" applyFont="1" applyFill="1" applyBorder="1" applyAlignment="1">
      <alignment horizontal="center" vertical="center" wrapText="1"/>
      <protection/>
    </xf>
    <xf numFmtId="0" fontId="6" fillId="35" borderId="12" xfId="64" applyFont="1" applyFill="1" applyBorder="1" applyAlignment="1">
      <alignment horizontal="center" vertical="center"/>
      <protection/>
    </xf>
    <xf numFmtId="0" fontId="4" fillId="35" borderId="12" xfId="64" applyFont="1" applyFill="1" applyBorder="1" applyAlignment="1">
      <alignment horizontal="center" vertical="center"/>
      <protection/>
    </xf>
    <xf numFmtId="2" fontId="6" fillId="35" borderId="12" xfId="64" applyNumberFormat="1" applyFont="1" applyFill="1" applyBorder="1" applyAlignment="1">
      <alignment horizontal="center" vertical="center"/>
      <protection/>
    </xf>
    <xf numFmtId="0" fontId="9" fillId="35" borderId="12" xfId="64" applyFont="1" applyFill="1" applyBorder="1" applyAlignment="1">
      <alignment horizontal="center" vertical="center"/>
      <protection/>
    </xf>
    <xf numFmtId="2" fontId="9" fillId="35" borderId="12" xfId="64" applyNumberFormat="1" applyFont="1" applyFill="1" applyBorder="1" applyAlignment="1">
      <alignment horizontal="center" vertical="center"/>
      <protection/>
    </xf>
    <xf numFmtId="9" fontId="9" fillId="35" borderId="12" xfId="64" applyNumberFormat="1" applyFont="1" applyFill="1" applyBorder="1" applyAlignment="1">
      <alignment horizontal="center" vertical="center"/>
      <protection/>
    </xf>
    <xf numFmtId="0" fontId="9" fillId="35" borderId="14" xfId="64" applyFont="1" applyFill="1" applyBorder="1" applyAlignment="1">
      <alignment horizontal="center" vertical="center"/>
      <protection/>
    </xf>
    <xf numFmtId="9" fontId="9" fillId="0" borderId="14" xfId="64" applyNumberFormat="1" applyFont="1" applyBorder="1" applyAlignment="1">
      <alignment horizontal="center" vertical="center"/>
      <protection/>
    </xf>
    <xf numFmtId="2" fontId="9" fillId="35" borderId="14" xfId="64" applyNumberFormat="1" applyFont="1" applyFill="1" applyBorder="1" applyAlignment="1">
      <alignment horizontal="center" vertical="center"/>
      <protection/>
    </xf>
    <xf numFmtId="0" fontId="9" fillId="35" borderId="35" xfId="64" applyFont="1" applyFill="1" applyBorder="1" applyAlignment="1">
      <alignment horizontal="center" vertical="center"/>
      <protection/>
    </xf>
    <xf numFmtId="2" fontId="9" fillId="0" borderId="12" xfId="64" applyNumberFormat="1" applyFont="1" applyBorder="1" applyAlignment="1">
      <alignment horizontal="center" vertical="center"/>
      <protection/>
    </xf>
    <xf numFmtId="2" fontId="9" fillId="35" borderId="12" xfId="64" applyNumberFormat="1" applyFont="1" applyFill="1" applyBorder="1" applyAlignment="1">
      <alignment horizontal="center" vertical="center" wrapText="1"/>
      <protection/>
    </xf>
    <xf numFmtId="190" fontId="9" fillId="0" borderId="14" xfId="64" applyNumberFormat="1" applyFont="1" applyBorder="1" applyAlignment="1">
      <alignment horizontal="center" vertical="center"/>
      <protection/>
    </xf>
    <xf numFmtId="2" fontId="9" fillId="0" borderId="14" xfId="64" applyNumberFormat="1" applyFont="1" applyBorder="1" applyAlignment="1">
      <alignment horizontal="center" vertical="center"/>
      <protection/>
    </xf>
    <xf numFmtId="0" fontId="9" fillId="35" borderId="24" xfId="64" applyFont="1" applyFill="1" applyBorder="1" applyAlignment="1">
      <alignment horizontal="center" vertical="center"/>
      <protection/>
    </xf>
    <xf numFmtId="190" fontId="9" fillId="0" borderId="11" xfId="64" applyNumberFormat="1" applyFont="1" applyBorder="1" applyAlignment="1">
      <alignment horizontal="center" vertical="center"/>
      <protection/>
    </xf>
    <xf numFmtId="190" fontId="9" fillId="0" borderId="11" xfId="64" applyNumberFormat="1" applyFont="1" applyBorder="1" applyAlignment="1">
      <alignment horizontal="center" vertical="center" wrapText="1"/>
      <protection/>
    </xf>
    <xf numFmtId="0" fontId="9" fillId="35" borderId="36" xfId="64" applyFont="1" applyFill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4" xfId="64" applyNumberFormat="1" applyFont="1" applyBorder="1" applyAlignment="1">
      <alignment horizontal="center" vertical="center"/>
      <protection/>
    </xf>
    <xf numFmtId="190" fontId="9" fillId="0" borderId="12" xfId="64" applyNumberFormat="1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3" fillId="0" borderId="14" xfId="0" applyFont="1" applyBorder="1" applyAlignment="1">
      <alignment horizontal="center" vertical="center" wrapText="1"/>
    </xf>
    <xf numFmtId="1" fontId="93" fillId="35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35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3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2" fontId="93" fillId="35" borderId="14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3" fillId="35" borderId="14" xfId="0" applyFont="1" applyFill="1" applyBorder="1" applyAlignment="1">
      <alignment horizontal="center" vertical="center" wrapText="1"/>
    </xf>
    <xf numFmtId="9" fontId="9" fillId="35" borderId="14" xfId="0" applyNumberFormat="1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2" fontId="4" fillId="35" borderId="12" xfId="64" applyNumberFormat="1" applyFont="1" applyFill="1" applyBorder="1" applyAlignment="1">
      <alignment horizontal="center" vertical="center"/>
      <protection/>
    </xf>
    <xf numFmtId="2" fontId="4" fillId="0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90" fontId="6" fillId="33" borderId="1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2" fontId="6" fillId="33" borderId="39" xfId="0" applyNumberFormat="1" applyFont="1" applyFill="1" applyBorder="1" applyAlignment="1">
      <alignment horizontal="center" vertical="center" wrapText="1"/>
    </xf>
    <xf numFmtId="0" fontId="6" fillId="37" borderId="14" xfId="64" applyFont="1" applyFill="1" applyBorder="1" applyAlignment="1">
      <alignment horizontal="center" vertical="center"/>
      <protection/>
    </xf>
    <xf numFmtId="191" fontId="6" fillId="37" borderId="14" xfId="64" applyNumberFormat="1" applyFont="1" applyFill="1" applyBorder="1" applyAlignment="1">
      <alignment horizontal="center" vertical="center"/>
      <protection/>
    </xf>
    <xf numFmtId="190" fontId="6" fillId="37" borderId="14" xfId="64" applyNumberFormat="1" applyFont="1" applyFill="1" applyBorder="1" applyAlignment="1">
      <alignment horizontal="center" vertical="center" wrapText="1"/>
      <protection/>
    </xf>
    <xf numFmtId="0" fontId="6" fillId="37" borderId="14" xfId="64" applyFont="1" applyFill="1" applyBorder="1" applyAlignment="1">
      <alignment horizontal="center" vertical="center" wrapText="1"/>
      <protection/>
    </xf>
    <xf numFmtId="2" fontId="6" fillId="37" borderId="14" xfId="64" applyNumberFormat="1" applyFont="1" applyFill="1" applyBorder="1" applyAlignment="1">
      <alignment horizontal="center" vertical="center"/>
      <protection/>
    </xf>
    <xf numFmtId="191" fontId="6" fillId="0" borderId="0" xfId="0" applyNumberFormat="1" applyFont="1" applyAlignment="1">
      <alignment horizontal="center" vertical="center" wrapText="1"/>
    </xf>
    <xf numFmtId="197" fontId="11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35" borderId="40" xfId="64" applyFont="1" applyFill="1" applyBorder="1" applyAlignment="1">
      <alignment horizontal="center" vertical="center"/>
      <protection/>
    </xf>
    <xf numFmtId="2" fontId="9" fillId="0" borderId="11" xfId="64" applyNumberFormat="1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190" fontId="9" fillId="0" borderId="13" xfId="64" applyNumberFormat="1" applyFont="1" applyBorder="1" applyAlignment="1">
      <alignment horizontal="center" vertical="center" wrapText="1"/>
      <protection/>
    </xf>
    <xf numFmtId="2" fontId="9" fillId="35" borderId="13" xfId="64" applyNumberFormat="1" applyFont="1" applyFill="1" applyBorder="1" applyAlignment="1">
      <alignment horizontal="center" vertical="center" wrapText="1"/>
      <protection/>
    </xf>
    <xf numFmtId="191" fontId="9" fillId="0" borderId="13" xfId="64" applyNumberFormat="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0" fillId="0" borderId="0" xfId="64" applyAlignment="1">
      <alignment horizontal="center" vertical="center"/>
      <protection/>
    </xf>
    <xf numFmtId="0" fontId="6" fillId="37" borderId="35" xfId="64" applyFont="1" applyFill="1" applyBorder="1" applyAlignment="1">
      <alignment horizontal="center" vertical="center" wrapText="1"/>
      <protection/>
    </xf>
    <xf numFmtId="0" fontId="6" fillId="37" borderId="37" xfId="64" applyFont="1" applyFill="1" applyBorder="1" applyAlignment="1">
      <alignment horizontal="center" vertical="center" wrapText="1"/>
      <protection/>
    </xf>
    <xf numFmtId="0" fontId="6" fillId="37" borderId="38" xfId="64" applyFont="1" applyFill="1" applyBorder="1" applyAlignment="1">
      <alignment horizontal="center" vertical="center" wrapText="1"/>
      <protection/>
    </xf>
    <xf numFmtId="0" fontId="6" fillId="37" borderId="14" xfId="64" applyFont="1" applyFill="1" applyBorder="1" applyAlignment="1">
      <alignment horizontal="center" vertical="center"/>
      <protection/>
    </xf>
    <xf numFmtId="191" fontId="6" fillId="37" borderId="14" xfId="64" applyNumberFormat="1" applyFont="1" applyFill="1" applyBorder="1" applyAlignment="1">
      <alignment horizontal="center" vertical="center"/>
      <protection/>
    </xf>
    <xf numFmtId="190" fontId="6" fillId="37" borderId="14" xfId="64" applyNumberFormat="1" applyFont="1" applyFill="1" applyBorder="1" applyAlignment="1">
      <alignment horizontal="center" vertical="center" wrapText="1"/>
      <protection/>
    </xf>
    <xf numFmtId="0" fontId="6" fillId="37" borderId="14" xfId="64" applyFont="1" applyFill="1" applyBorder="1" applyAlignment="1">
      <alignment horizontal="center" vertical="center" wrapText="1"/>
      <protection/>
    </xf>
    <xf numFmtId="2" fontId="6" fillId="37" borderId="14" xfId="64" applyNumberFormat="1" applyFont="1" applyFill="1" applyBorder="1" applyAlignment="1">
      <alignment horizontal="center" vertical="center"/>
      <protection/>
    </xf>
    <xf numFmtId="0" fontId="23" fillId="37" borderId="35" xfId="64" applyFont="1" applyFill="1" applyBorder="1" applyAlignment="1">
      <alignment horizontal="center" vertical="center" wrapText="1"/>
      <protection/>
    </xf>
    <xf numFmtId="0" fontId="4" fillId="35" borderId="35" xfId="64" applyFont="1" applyFill="1" applyBorder="1" applyAlignment="1">
      <alignment horizontal="center" vertical="center" wrapText="1"/>
      <protection/>
    </xf>
    <xf numFmtId="0" fontId="4" fillId="35" borderId="37" xfId="64" applyFont="1" applyFill="1" applyBorder="1" applyAlignment="1">
      <alignment horizontal="center" vertical="center" wrapText="1"/>
      <protection/>
    </xf>
    <xf numFmtId="0" fontId="4" fillId="35" borderId="38" xfId="64" applyFont="1" applyFill="1" applyBorder="1" applyAlignment="1">
      <alignment horizontal="center" vertical="center" wrapText="1"/>
      <protection/>
    </xf>
    <xf numFmtId="0" fontId="4" fillId="35" borderId="14" xfId="64" applyFont="1" applyFill="1" applyBorder="1" applyAlignment="1">
      <alignment horizontal="center" vertical="center"/>
      <protection/>
    </xf>
    <xf numFmtId="191" fontId="4" fillId="35" borderId="14" xfId="64" applyNumberFormat="1" applyFont="1" applyFill="1" applyBorder="1" applyAlignment="1">
      <alignment horizontal="center" vertical="center"/>
      <protection/>
    </xf>
    <xf numFmtId="2" fontId="4" fillId="35" borderId="14" xfId="64" applyNumberFormat="1" applyFont="1" applyFill="1" applyBorder="1" applyAlignment="1">
      <alignment horizontal="center" vertical="center"/>
      <protection/>
    </xf>
    <xf numFmtId="2" fontId="6" fillId="37" borderId="14" xfId="64" applyNumberFormat="1" applyFont="1" applyFill="1" applyBorder="1" applyAlignment="1">
      <alignment horizontal="center" vertical="center" wrapText="1"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14" xfId="64" applyFont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2" fontId="7" fillId="0" borderId="14" xfId="0" applyNumberFormat="1" applyFont="1" applyBorder="1" applyAlignment="1">
      <alignment horizontal="center" vertical="center" textRotation="90" wrapText="1"/>
    </xf>
    <xf numFmtId="1" fontId="23" fillId="0" borderId="35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" fontId="4" fillId="38" borderId="14" xfId="0" applyNumberFormat="1" applyFont="1" applyFill="1" applyBorder="1" applyAlignment="1">
      <alignment horizontal="center" vertical="center" wrapText="1"/>
    </xf>
    <xf numFmtId="4" fontId="5" fillId="38" borderId="14" xfId="0" applyNumberFormat="1" applyFont="1" applyFill="1" applyBorder="1" applyAlignment="1">
      <alignment horizontal="center" vertical="center" wrapText="1"/>
    </xf>
    <xf numFmtId="2" fontId="9" fillId="38" borderId="35" xfId="0" applyNumberFormat="1" applyFont="1" applyFill="1" applyBorder="1" applyAlignment="1">
      <alignment horizontal="center" vertical="center" wrapText="1"/>
    </xf>
    <xf numFmtId="2" fontId="9" fillId="38" borderId="14" xfId="0" applyNumberFormat="1" applyFont="1" applyFill="1" applyBorder="1" applyAlignment="1">
      <alignment horizontal="center" vertical="center" wrapText="1"/>
    </xf>
    <xf numFmtId="1" fontId="23" fillId="0" borderId="35" xfId="0" applyNumberFormat="1" applyFont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2" fontId="9" fillId="35" borderId="14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30" fillId="33" borderId="14" xfId="0" applyNumberFormat="1" applyFont="1" applyFill="1" applyBorder="1" applyAlignment="1">
      <alignment horizontal="center" vertical="center"/>
    </xf>
    <xf numFmtId="0" fontId="4" fillId="33" borderId="14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 wrapText="1"/>
      <protection/>
    </xf>
    <xf numFmtId="0" fontId="6" fillId="33" borderId="14" xfId="64" applyFont="1" applyFill="1" applyBorder="1" applyAlignment="1">
      <alignment horizontal="center" vertical="center"/>
      <protection/>
    </xf>
    <xf numFmtId="2" fontId="6" fillId="33" borderId="14" xfId="6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91" fontId="6" fillId="0" borderId="0" xfId="0" applyNumberFormat="1" applyFont="1" applyFill="1" applyAlignment="1">
      <alignment horizontal="center" vertical="center" wrapText="1"/>
    </xf>
    <xf numFmtId="0" fontId="11" fillId="36" borderId="14" xfId="64" applyFont="1" applyFill="1" applyBorder="1" applyAlignment="1">
      <alignment horizontal="center" vertical="center" wrapText="1"/>
      <protection/>
    </xf>
    <xf numFmtId="0" fontId="12" fillId="36" borderId="14" xfId="64" applyFont="1" applyFill="1" applyBorder="1" applyAlignment="1">
      <alignment horizontal="center" vertical="center" wrapText="1"/>
      <protection/>
    </xf>
    <xf numFmtId="2" fontId="11" fillId="36" borderId="14" xfId="64" applyNumberFormat="1" applyFont="1" applyFill="1" applyBorder="1" applyAlignment="1">
      <alignment horizontal="center" vertical="center" wrapText="1"/>
      <protection/>
    </xf>
    <xf numFmtId="190" fontId="12" fillId="36" borderId="14" xfId="64" applyNumberFormat="1" applyFont="1" applyFill="1" applyBorder="1" applyAlignment="1">
      <alignment horizontal="center" vertical="center" wrapText="1"/>
      <protection/>
    </xf>
    <xf numFmtId="2" fontId="11" fillId="36" borderId="14" xfId="64" applyNumberFormat="1" applyFont="1" applyFill="1" applyBorder="1" applyAlignment="1">
      <alignment horizontal="center" vertical="center"/>
      <protection/>
    </xf>
    <xf numFmtId="0" fontId="12" fillId="0" borderId="14" xfId="64" applyFont="1" applyBorder="1" applyAlignment="1">
      <alignment horizontal="center" vertical="center" wrapText="1"/>
      <protection/>
    </xf>
    <xf numFmtId="2" fontId="12" fillId="0" borderId="14" xfId="64" applyNumberFormat="1" applyFont="1" applyBorder="1" applyAlignment="1">
      <alignment horizontal="center" vertical="center" wrapText="1"/>
      <protection/>
    </xf>
    <xf numFmtId="190" fontId="12" fillId="0" borderId="14" xfId="64" applyNumberFormat="1" applyFont="1" applyBorder="1" applyAlignment="1">
      <alignment horizontal="center" vertical="center" wrapText="1"/>
      <protection/>
    </xf>
    <xf numFmtId="2" fontId="12" fillId="35" borderId="14" xfId="64" applyNumberFormat="1" applyFont="1" applyFill="1" applyBorder="1" applyAlignment="1">
      <alignment horizontal="center" vertical="center"/>
      <protection/>
    </xf>
    <xf numFmtId="0" fontId="35" fillId="0" borderId="14" xfId="64" applyFont="1" applyBorder="1" applyAlignment="1">
      <alignment horizontal="center" vertical="center" wrapText="1"/>
      <protection/>
    </xf>
    <xf numFmtId="0" fontId="36" fillId="36" borderId="14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190" fontId="12" fillId="0" borderId="14" xfId="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4" fontId="11" fillId="36" borderId="14" xfId="0" applyNumberFormat="1" applyFont="1" applyFill="1" applyBorder="1" applyAlignment="1">
      <alignment horizontal="center" vertical="center" wrapText="1"/>
    </xf>
    <xf numFmtId="2" fontId="11" fillId="36" borderId="14" xfId="0" applyNumberFormat="1" applyFont="1" applyFill="1" applyBorder="1" applyAlignment="1">
      <alignment horizontal="center" vertical="center" wrapText="1"/>
    </xf>
    <xf numFmtId="190" fontId="11" fillId="36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8" fontId="11" fillId="36" borderId="14" xfId="0" applyNumberFormat="1" applyFont="1" applyFill="1" applyBorder="1" applyAlignment="1">
      <alignment horizontal="center" vertical="center" wrapText="1"/>
    </xf>
    <xf numFmtId="198" fontId="12" fillId="0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198" fontId="12" fillId="35" borderId="14" xfId="0" applyNumberFormat="1" applyFont="1" applyFill="1" applyBorder="1" applyAlignment="1">
      <alignment horizontal="center" vertical="center" wrapText="1"/>
    </xf>
    <xf numFmtId="2" fontId="12" fillId="35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200" fontId="12" fillId="0" borderId="14" xfId="0" applyNumberFormat="1" applyFont="1" applyFill="1" applyBorder="1" applyAlignment="1">
      <alignment horizontal="center" vertical="center" wrapText="1"/>
    </xf>
    <xf numFmtId="197" fontId="12" fillId="0" borderId="14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200" fontId="12" fillId="36" borderId="14" xfId="0" applyNumberFormat="1" applyFont="1" applyFill="1" applyBorder="1" applyAlignment="1">
      <alignment horizontal="center" vertical="center" wrapText="1"/>
    </xf>
    <xf numFmtId="0" fontId="12" fillId="35" borderId="14" xfId="64" applyFont="1" applyFill="1" applyBorder="1" applyAlignment="1">
      <alignment horizontal="center" vertical="center" wrapText="1"/>
      <protection/>
    </xf>
    <xf numFmtId="198" fontId="12" fillId="35" borderId="14" xfId="64" applyNumberFormat="1" applyFont="1" applyFill="1" applyBorder="1" applyAlignment="1">
      <alignment horizontal="center" vertical="center" wrapText="1"/>
      <protection/>
    </xf>
    <xf numFmtId="190" fontId="12" fillId="35" borderId="14" xfId="64" applyNumberFormat="1" applyFont="1" applyFill="1" applyBorder="1" applyAlignment="1">
      <alignment horizontal="center" vertical="center" wrapText="1"/>
      <protection/>
    </xf>
    <xf numFmtId="2" fontId="12" fillId="35" borderId="14" xfId="64" applyNumberFormat="1" applyFont="1" applyFill="1" applyBorder="1" applyAlignment="1">
      <alignment horizontal="center" vertical="center" wrapText="1"/>
      <protection/>
    </xf>
    <xf numFmtId="191" fontId="12" fillId="0" borderId="14" xfId="64" applyNumberFormat="1" applyFont="1" applyBorder="1" applyAlignment="1">
      <alignment horizontal="center" vertical="center" wrapText="1"/>
      <protection/>
    </xf>
    <xf numFmtId="190" fontId="12" fillId="0" borderId="14" xfId="64" applyNumberFormat="1" applyFont="1" applyBorder="1" applyAlignment="1">
      <alignment horizontal="center" vertical="center"/>
      <protection/>
    </xf>
    <xf numFmtId="190" fontId="12" fillId="36" borderId="14" xfId="0" applyNumberFormat="1" applyFont="1" applyFill="1" applyBorder="1" applyAlignment="1">
      <alignment horizontal="center" vertical="center" wrapText="1"/>
    </xf>
    <xf numFmtId="191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191" fontId="12" fillId="0" borderId="14" xfId="0" applyNumberFormat="1" applyFont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190" fontId="11" fillId="36" borderId="14" xfId="0" applyNumberFormat="1" applyFont="1" applyFill="1" applyBorder="1" applyAlignment="1">
      <alignment horizontal="center" vertical="center"/>
    </xf>
    <xf numFmtId="191" fontId="12" fillId="36" borderId="14" xfId="0" applyNumberFormat="1" applyFont="1" applyFill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190" fontId="11" fillId="36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91" fontId="12" fillId="0" borderId="0" xfId="0" applyNumberFormat="1" applyFont="1" applyBorder="1" applyAlignment="1">
      <alignment horizontal="center" vertical="center"/>
    </xf>
    <xf numFmtId="1" fontId="24" fillId="33" borderId="21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90" fontId="37" fillId="0" borderId="14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49" fontId="37" fillId="33" borderId="22" xfId="64" applyNumberFormat="1" applyFont="1" applyFill="1" applyBorder="1" applyAlignment="1">
      <alignment horizontal="center" vertical="center"/>
      <protection/>
    </xf>
    <xf numFmtId="0" fontId="37" fillId="0" borderId="12" xfId="64" applyFont="1" applyBorder="1" applyAlignment="1">
      <alignment horizontal="center" vertical="center"/>
      <protection/>
    </xf>
    <xf numFmtId="0" fontId="37" fillId="0" borderId="14" xfId="64" applyFont="1" applyBorder="1" applyAlignment="1">
      <alignment horizontal="center" vertical="center"/>
      <protection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190" fontId="37" fillId="0" borderId="12" xfId="0" applyNumberFormat="1" applyFont="1" applyFill="1" applyBorder="1" applyAlignment="1">
      <alignment horizontal="center" vertical="center" wrapText="1"/>
    </xf>
    <xf numFmtId="190" fontId="37" fillId="0" borderId="11" xfId="0" applyNumberFormat="1" applyFont="1" applyFill="1" applyBorder="1" applyAlignment="1">
      <alignment horizontal="center" vertical="center" wrapText="1"/>
    </xf>
    <xf numFmtId="1" fontId="24" fillId="33" borderId="36" xfId="0" applyNumberFormat="1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49" fontId="24" fillId="33" borderId="22" xfId="64" applyNumberFormat="1" applyFont="1" applyFill="1" applyBorder="1" applyAlignment="1">
      <alignment horizontal="center" vertical="center"/>
      <protection/>
    </xf>
    <xf numFmtId="49" fontId="37" fillId="0" borderId="12" xfId="64" applyNumberFormat="1" applyFont="1" applyBorder="1" applyAlignment="1">
      <alignment horizontal="center" vertical="center"/>
      <protection/>
    </xf>
    <xf numFmtId="49" fontId="37" fillId="0" borderId="14" xfId="64" applyNumberFormat="1" applyFont="1" applyBorder="1" applyAlignment="1">
      <alignment horizontal="center" vertical="center"/>
      <protection/>
    </xf>
    <xf numFmtId="0" fontId="37" fillId="0" borderId="11" xfId="64" applyFont="1" applyBorder="1" applyAlignment="1">
      <alignment horizontal="center" vertical="center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4" xfId="64" applyFont="1" applyFill="1" applyBorder="1" applyAlignment="1">
      <alignment horizontal="center" vertical="center"/>
      <protection/>
    </xf>
    <xf numFmtId="0" fontId="37" fillId="33" borderId="14" xfId="0" applyFont="1" applyFill="1" applyBorder="1" applyAlignment="1">
      <alignment horizontal="center" vertical="center" wrapText="1"/>
    </xf>
    <xf numFmtId="49" fontId="23" fillId="33" borderId="22" xfId="64" applyNumberFormat="1" applyFont="1" applyFill="1" applyBorder="1" applyAlignment="1">
      <alignment horizontal="center" vertical="center"/>
      <protection/>
    </xf>
    <xf numFmtId="0" fontId="23" fillId="33" borderId="14" xfId="64" applyFont="1" applyFill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/>
      <protection/>
    </xf>
    <xf numFmtId="0" fontId="23" fillId="33" borderId="21" xfId="64" applyFont="1" applyFill="1" applyBorder="1" applyAlignment="1">
      <alignment horizontal="center" vertical="center"/>
      <protection/>
    </xf>
    <xf numFmtId="0" fontId="23" fillId="33" borderId="41" xfId="64" applyFont="1" applyFill="1" applyBorder="1" applyAlignment="1">
      <alignment horizontal="center" vertical="center"/>
      <protection/>
    </xf>
    <xf numFmtId="49" fontId="23" fillId="33" borderId="13" xfId="64" applyNumberFormat="1" applyFont="1" applyFill="1" applyBorder="1" applyAlignment="1">
      <alignment horizontal="center" vertical="center"/>
      <protection/>
    </xf>
    <xf numFmtId="0" fontId="23" fillId="33" borderId="11" xfId="64" applyFont="1" applyFill="1" applyBorder="1" applyAlignment="1">
      <alignment horizontal="center" vertical="center"/>
      <protection/>
    </xf>
    <xf numFmtId="49" fontId="23" fillId="33" borderId="25" xfId="64" applyNumberFormat="1" applyFont="1" applyFill="1" applyBorder="1" applyAlignment="1">
      <alignment horizontal="center" vertical="center"/>
      <protection/>
    </xf>
    <xf numFmtId="0" fontId="23" fillId="33" borderId="13" xfId="64" applyFont="1" applyFill="1" applyBorder="1" applyAlignment="1">
      <alignment horizontal="center" vertical="center"/>
      <protection/>
    </xf>
    <xf numFmtId="49" fontId="23" fillId="33" borderId="34" xfId="64" applyNumberFormat="1" applyFont="1" applyFill="1" applyBorder="1" applyAlignment="1">
      <alignment horizontal="center" vertical="center"/>
      <protection/>
    </xf>
    <xf numFmtId="0" fontId="23" fillId="33" borderId="12" xfId="64" applyFont="1" applyFill="1" applyBorder="1" applyAlignment="1">
      <alignment horizontal="center" vertical="center"/>
      <protection/>
    </xf>
    <xf numFmtId="0" fontId="23" fillId="33" borderId="34" xfId="64" applyFont="1" applyFill="1" applyBorder="1" applyAlignment="1">
      <alignment horizontal="center" vertical="center"/>
      <protection/>
    </xf>
    <xf numFmtId="0" fontId="9" fillId="0" borderId="42" xfId="64" applyFont="1" applyBorder="1" applyAlignment="1">
      <alignment horizontal="center" vertical="center"/>
      <protection/>
    </xf>
    <xf numFmtId="0" fontId="9" fillId="0" borderId="14" xfId="0" applyFont="1" applyBorder="1" applyAlignment="1">
      <alignment/>
    </xf>
    <xf numFmtId="0" fontId="38" fillId="0" borderId="14" xfId="0" applyFont="1" applyBorder="1" applyAlignment="1">
      <alignment/>
    </xf>
    <xf numFmtId="0" fontId="38" fillId="33" borderId="14" xfId="0" applyFont="1" applyFill="1" applyBorder="1" applyAlignment="1">
      <alignment/>
    </xf>
    <xf numFmtId="0" fontId="9" fillId="33" borderId="14" xfId="64" applyFont="1" applyFill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0" fontId="95" fillId="33" borderId="14" xfId="0" applyFont="1" applyFill="1" applyBorder="1" applyAlignment="1">
      <alignment horizontal="center" vertical="center" wrapText="1"/>
    </xf>
    <xf numFmtId="49" fontId="94" fillId="0" borderId="14" xfId="0" applyNumberFormat="1" applyFont="1" applyBorder="1" applyAlignment="1">
      <alignment horizontal="center" vertical="center" wrapText="1"/>
    </xf>
    <xf numFmtId="14" fontId="94" fillId="0" borderId="14" xfId="0" applyNumberFormat="1" applyFont="1" applyBorder="1" applyAlignment="1">
      <alignment horizontal="center" vertical="center" wrapText="1"/>
    </xf>
    <xf numFmtId="49" fontId="95" fillId="33" borderId="14" xfId="0" applyNumberFormat="1" applyFont="1" applyFill="1" applyBorder="1" applyAlignment="1">
      <alignment horizontal="center" vertical="center" wrapText="1"/>
    </xf>
    <xf numFmtId="0" fontId="94" fillId="33" borderId="14" xfId="0" applyFont="1" applyFill="1" applyBorder="1" applyAlignment="1">
      <alignment horizontal="center" vertical="center" wrapText="1"/>
    </xf>
    <xf numFmtId="0" fontId="94" fillId="35" borderId="14" xfId="0" applyFont="1" applyFill="1" applyBorder="1" applyAlignment="1">
      <alignment horizontal="center" vertical="center" wrapText="1"/>
    </xf>
    <xf numFmtId="0" fontId="4" fillId="0" borderId="0" xfId="64" applyFont="1" applyBorder="1">
      <alignment/>
      <protection/>
    </xf>
    <xf numFmtId="0" fontId="12" fillId="0" borderId="0" xfId="64" applyFont="1" applyBorder="1" applyAlignment="1">
      <alignment/>
      <protection/>
    </xf>
    <xf numFmtId="0" fontId="7" fillId="0" borderId="0" xfId="64" applyFont="1" applyBorder="1">
      <alignment/>
      <protection/>
    </xf>
    <xf numFmtId="0" fontId="7" fillId="0" borderId="0" xfId="64" applyFont="1" applyBorder="1" applyAlignment="1">
      <alignment/>
      <protection/>
    </xf>
    <xf numFmtId="0" fontId="0" fillId="0" borderId="14" xfId="0" applyBorder="1" applyAlignment="1">
      <alignment/>
    </xf>
    <xf numFmtId="0" fontId="6" fillId="37" borderId="14" xfId="0" applyFont="1" applyFill="1" applyBorder="1" applyAlignment="1">
      <alignment horizontal="center" vertical="center" wrapText="1"/>
    </xf>
    <xf numFmtId="14" fontId="40" fillId="37" borderId="14" xfId="64" applyNumberFormat="1" applyFont="1" applyFill="1" applyBorder="1" applyAlignment="1">
      <alignment horizontal="center" vertical="center" wrapText="1"/>
      <protection/>
    </xf>
    <xf numFmtId="0" fontId="39" fillId="37" borderId="14" xfId="64" applyFont="1" applyFill="1" applyBorder="1" applyAlignment="1">
      <alignment horizontal="center" vertical="center" wrapText="1"/>
      <protection/>
    </xf>
    <xf numFmtId="0" fontId="41" fillId="37" borderId="14" xfId="64" applyFont="1" applyFill="1" applyBorder="1" applyAlignment="1">
      <alignment horizontal="center" vertical="center" wrapText="1"/>
      <protection/>
    </xf>
    <xf numFmtId="2" fontId="6" fillId="37" borderId="14" xfId="64" applyNumberFormat="1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14" fontId="42" fillId="35" borderId="14" xfId="64" applyNumberFormat="1" applyFont="1" applyFill="1" applyBorder="1" applyAlignment="1">
      <alignment horizontal="center" vertical="top" wrapText="1"/>
      <protection/>
    </xf>
    <xf numFmtId="0" fontId="43" fillId="35" borderId="14" xfId="64" applyFont="1" applyFill="1" applyBorder="1" applyAlignment="1">
      <alignment horizontal="center" vertical="center" wrapText="1"/>
      <protection/>
    </xf>
    <xf numFmtId="0" fontId="44" fillId="35" borderId="14" xfId="64" applyFont="1" applyFill="1" applyBorder="1" applyAlignment="1">
      <alignment horizontal="center" vertical="center" wrapText="1"/>
      <protection/>
    </xf>
    <xf numFmtId="0" fontId="9" fillId="35" borderId="14" xfId="64" applyFont="1" applyFill="1" applyBorder="1" applyAlignment="1">
      <alignment horizontal="center" vertical="center" wrapText="1"/>
      <protection/>
    </xf>
    <xf numFmtId="0" fontId="6" fillId="37" borderId="40" xfId="0" applyFont="1" applyFill="1" applyBorder="1" applyAlignment="1">
      <alignment horizontal="center" vertical="center" wrapText="1"/>
    </xf>
    <xf numFmtId="14" fontId="40" fillId="37" borderId="13" xfId="64" applyNumberFormat="1" applyFont="1" applyFill="1" applyBorder="1" applyAlignment="1">
      <alignment horizontal="center" vertical="center" wrapText="1"/>
      <protection/>
    </xf>
    <xf numFmtId="0" fontId="39" fillId="37" borderId="13" xfId="64" applyFont="1" applyFill="1" applyBorder="1" applyAlignment="1">
      <alignment horizontal="center" vertical="center" wrapText="1"/>
      <protection/>
    </xf>
    <xf numFmtId="0" fontId="41" fillId="37" borderId="13" xfId="64" applyFont="1" applyFill="1" applyBorder="1" applyAlignment="1">
      <alignment horizontal="center" vertical="center" wrapText="1"/>
      <protection/>
    </xf>
    <xf numFmtId="0" fontId="6" fillId="37" borderId="13" xfId="64" applyFont="1" applyFill="1" applyBorder="1" applyAlignment="1">
      <alignment horizontal="center" vertical="center" wrapText="1"/>
      <protection/>
    </xf>
    <xf numFmtId="0" fontId="6" fillId="37" borderId="13" xfId="64" applyFont="1" applyFill="1" applyBorder="1" applyAlignment="1">
      <alignment horizontal="center" vertical="center"/>
      <protection/>
    </xf>
    <xf numFmtId="2" fontId="6" fillId="37" borderId="43" xfId="64" applyNumberFormat="1" applyFont="1" applyFill="1" applyBorder="1" applyAlignment="1">
      <alignment horizontal="center" vertical="center" wrapText="1"/>
      <protection/>
    </xf>
    <xf numFmtId="16" fontId="9" fillId="35" borderId="14" xfId="0" applyNumberFormat="1" applyFont="1" applyFill="1" applyBorder="1" applyAlignment="1">
      <alignment horizontal="center" vertical="center" wrapText="1"/>
    </xf>
    <xf numFmtId="14" fontId="42" fillId="35" borderId="14" xfId="64" applyNumberFormat="1" applyFont="1" applyFill="1" applyBorder="1" applyAlignment="1">
      <alignment horizontal="center" vertical="center" wrapText="1"/>
      <protection/>
    </xf>
    <xf numFmtId="0" fontId="6" fillId="37" borderId="12" xfId="0" applyFont="1" applyFill="1" applyBorder="1" applyAlignment="1">
      <alignment horizontal="center" vertical="center" wrapText="1"/>
    </xf>
    <xf numFmtId="14" fontId="40" fillId="37" borderId="12" xfId="64" applyNumberFormat="1" applyFont="1" applyFill="1" applyBorder="1" applyAlignment="1">
      <alignment horizontal="center" vertical="center" wrapText="1"/>
      <protection/>
    </xf>
    <xf numFmtId="0" fontId="39" fillId="37" borderId="12" xfId="64" applyFont="1" applyFill="1" applyBorder="1" applyAlignment="1">
      <alignment horizontal="center" vertical="center" wrapText="1"/>
      <protection/>
    </xf>
    <xf numFmtId="0" fontId="41" fillId="37" borderId="12" xfId="64" applyFont="1" applyFill="1" applyBorder="1" applyAlignment="1">
      <alignment horizontal="center" vertical="center" wrapText="1"/>
      <protection/>
    </xf>
    <xf numFmtId="0" fontId="6" fillId="37" borderId="12" xfId="64" applyFont="1" applyFill="1" applyBorder="1" applyAlignment="1">
      <alignment horizontal="center" vertical="center" wrapText="1"/>
      <protection/>
    </xf>
    <xf numFmtId="0" fontId="6" fillId="37" borderId="12" xfId="64" applyFont="1" applyFill="1" applyBorder="1" applyAlignment="1">
      <alignment horizontal="center" vertical="center"/>
      <protection/>
    </xf>
    <xf numFmtId="2" fontId="6" fillId="37" borderId="12" xfId="64" applyNumberFormat="1" applyFont="1" applyFill="1" applyBorder="1" applyAlignment="1">
      <alignment horizontal="center" vertical="center" wrapText="1"/>
      <protection/>
    </xf>
    <xf numFmtId="0" fontId="0" fillId="0" borderId="14" xfId="63" applyBorder="1">
      <alignment/>
      <protection/>
    </xf>
    <xf numFmtId="0" fontId="45" fillId="0" borderId="14" xfId="63" applyFont="1" applyBorder="1">
      <alignment/>
      <protection/>
    </xf>
    <xf numFmtId="0" fontId="43" fillId="35" borderId="12" xfId="64" applyFont="1" applyFill="1" applyBorder="1" applyAlignment="1">
      <alignment horizontal="center" vertical="center" wrapText="1"/>
      <protection/>
    </xf>
    <xf numFmtId="0" fontId="44" fillId="35" borderId="12" xfId="64" applyFont="1" applyFill="1" applyBorder="1" applyAlignment="1">
      <alignment horizontal="center" vertical="center" wrapText="1"/>
      <protection/>
    </xf>
    <xf numFmtId="0" fontId="9" fillId="35" borderId="12" xfId="64" applyFont="1" applyFill="1" applyBorder="1" applyAlignment="1">
      <alignment horizontal="center" vertical="center" wrapText="1"/>
      <protection/>
    </xf>
    <xf numFmtId="0" fontId="9" fillId="35" borderId="12" xfId="64" applyFont="1" applyFill="1" applyBorder="1" applyAlignment="1">
      <alignment horizontal="center" vertical="center"/>
      <protection/>
    </xf>
    <xf numFmtId="2" fontId="9" fillId="35" borderId="12" xfId="64" applyNumberFormat="1" applyFont="1" applyFill="1" applyBorder="1" applyAlignment="1">
      <alignment horizontal="center" vertical="center" wrapText="1"/>
      <protection/>
    </xf>
    <xf numFmtId="0" fontId="7" fillId="35" borderId="14" xfId="0" applyFont="1" applyFill="1" applyBorder="1" applyAlignment="1">
      <alignment horizontal="center" vertical="center" wrapText="1"/>
    </xf>
    <xf numFmtId="0" fontId="9" fillId="35" borderId="12" xfId="64" applyFont="1" applyFill="1" applyBorder="1" applyAlignment="1">
      <alignment horizontal="center" vertical="center" wrapText="1"/>
      <protection/>
    </xf>
    <xf numFmtId="0" fontId="7" fillId="35" borderId="12" xfId="0" applyFont="1" applyFill="1" applyBorder="1" applyAlignment="1">
      <alignment horizontal="center" vertical="center" wrapText="1"/>
    </xf>
    <xf numFmtId="14" fontId="42" fillId="35" borderId="12" xfId="64" applyNumberFormat="1" applyFont="1" applyFill="1" applyBorder="1" applyAlignment="1">
      <alignment horizontal="center" vertical="center" wrapText="1"/>
      <protection/>
    </xf>
    <xf numFmtId="0" fontId="40" fillId="37" borderId="14" xfId="64" applyFont="1" applyFill="1" applyBorder="1" applyAlignment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4" fontId="43" fillId="35" borderId="12" xfId="64" applyNumberFormat="1" applyFont="1" applyFill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top"/>
      <protection/>
    </xf>
    <xf numFmtId="0" fontId="6" fillId="37" borderId="12" xfId="64" applyFont="1" applyFill="1" applyBorder="1" applyAlignment="1">
      <alignment horizontal="center" vertical="center" wrapText="1"/>
      <protection/>
    </xf>
    <xf numFmtId="0" fontId="4" fillId="37" borderId="12" xfId="64" applyFont="1" applyFill="1" applyBorder="1" applyAlignment="1">
      <alignment horizontal="center" vertical="center" wrapText="1"/>
      <protection/>
    </xf>
    <xf numFmtId="2" fontId="6" fillId="37" borderId="12" xfId="64" applyNumberFormat="1" applyFont="1" applyFill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top"/>
      <protection/>
    </xf>
    <xf numFmtId="9" fontId="9" fillId="0" borderId="14" xfId="64" applyNumberFormat="1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top"/>
      <protection/>
    </xf>
    <xf numFmtId="9" fontId="6" fillId="37" borderId="14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 vertical="top"/>
      <protection/>
    </xf>
    <xf numFmtId="0" fontId="7" fillId="0" borderId="0" xfId="64" applyFont="1">
      <alignment/>
      <protection/>
    </xf>
    <xf numFmtId="0" fontId="7" fillId="0" borderId="0" xfId="64" applyFont="1" applyAlignment="1">
      <alignment horizontal="center" vertical="center"/>
      <protection/>
    </xf>
    <xf numFmtId="1" fontId="7" fillId="0" borderId="0" xfId="64" applyNumberFormat="1" applyFont="1">
      <alignment/>
      <protection/>
    </xf>
    <xf numFmtId="1" fontId="9" fillId="0" borderId="14" xfId="0" applyNumberFormat="1" applyFont="1" applyBorder="1" applyAlignment="1">
      <alignment horizontal="center" vertical="center" wrapText="1"/>
    </xf>
    <xf numFmtId="191" fontId="9" fillId="0" borderId="14" xfId="0" applyNumberFormat="1" applyFont="1" applyBorder="1" applyAlignment="1">
      <alignment horizontal="center" vertical="center" wrapText="1"/>
    </xf>
    <xf numFmtId="19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2" fillId="26" borderId="0" xfId="39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2" fontId="9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9" fillId="0" borderId="11" xfId="64" applyFont="1" applyBorder="1" applyAlignment="1">
      <alignment horizontal="center"/>
      <protection/>
    </xf>
    <xf numFmtId="0" fontId="9" fillId="0" borderId="12" xfId="64" applyFont="1" applyBorder="1" applyAlignment="1">
      <alignment horizontal="center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horizontal="center" vertical="center" wrapText="1"/>
      <protection/>
    </xf>
    <xf numFmtId="191" fontId="96" fillId="0" borderId="10" xfId="64" applyNumberFormat="1" applyFont="1" applyBorder="1" applyAlignment="1">
      <alignment horizontal="center"/>
      <protection/>
    </xf>
    <xf numFmtId="0" fontId="7" fillId="0" borderId="35" xfId="64" applyFont="1" applyBorder="1" applyAlignment="1">
      <alignment horizontal="left"/>
      <protection/>
    </xf>
    <xf numFmtId="0" fontId="7" fillId="0" borderId="37" xfId="64" applyFont="1" applyBorder="1" applyAlignment="1">
      <alignment horizontal="left"/>
      <protection/>
    </xf>
    <xf numFmtId="0" fontId="9" fillId="0" borderId="35" xfId="64" applyFont="1" applyBorder="1" applyAlignment="1">
      <alignment horizontal="center"/>
      <protection/>
    </xf>
    <xf numFmtId="0" fontId="9" fillId="0" borderId="38" xfId="64" applyFont="1" applyBorder="1" applyAlignment="1">
      <alignment horizontal="center"/>
      <protection/>
    </xf>
    <xf numFmtId="0" fontId="7" fillId="0" borderId="0" xfId="64" applyFont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7" fillId="0" borderId="0" xfId="64" applyFont="1" applyBorder="1" applyAlignment="1">
      <alignment horizontal="center" vertical="center"/>
      <protection/>
    </xf>
    <xf numFmtId="191" fontId="17" fillId="0" borderId="0" xfId="64" applyNumberFormat="1" applyFont="1" applyBorder="1" applyAlignment="1">
      <alignment horizontal="center"/>
      <protection/>
    </xf>
    <xf numFmtId="0" fontId="7" fillId="0" borderId="10" xfId="64" applyFont="1" applyBorder="1" applyAlignment="1">
      <alignment horizontal="center" vertical="center"/>
      <protection/>
    </xf>
    <xf numFmtId="0" fontId="17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1" fillId="0" borderId="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4" fillId="0" borderId="14" xfId="64" applyFont="1" applyBorder="1" applyAlignment="1">
      <alignment horizontal="left"/>
      <protection/>
    </xf>
    <xf numFmtId="0" fontId="4" fillId="0" borderId="14" xfId="64" applyFont="1" applyBorder="1" applyAlignment="1">
      <alignment horizontal="center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/>
      <protection/>
    </xf>
    <xf numFmtId="0" fontId="9" fillId="0" borderId="14" xfId="64" applyFont="1" applyBorder="1" applyAlignment="1">
      <alignment horizontal="center"/>
      <protection/>
    </xf>
    <xf numFmtId="0" fontId="9" fillId="0" borderId="14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/>
      <protection/>
    </xf>
    <xf numFmtId="2" fontId="1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textRotation="90" wrapText="1"/>
    </xf>
    <xf numFmtId="0" fontId="37" fillId="0" borderId="12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8" fillId="0" borderId="0" xfId="63" applyFont="1">
      <alignment/>
      <protection/>
    </xf>
    <xf numFmtId="0" fontId="6" fillId="33" borderId="3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3" fillId="37" borderId="35" xfId="64" applyFont="1" applyFill="1" applyBorder="1" applyAlignment="1">
      <alignment horizontal="center" vertical="center" wrapText="1"/>
      <protection/>
    </xf>
    <xf numFmtId="0" fontId="23" fillId="37" borderId="37" xfId="64" applyFont="1" applyFill="1" applyBorder="1" applyAlignment="1">
      <alignment horizontal="center" vertical="center" wrapText="1"/>
      <protection/>
    </xf>
    <xf numFmtId="0" fontId="23" fillId="37" borderId="38" xfId="64" applyFont="1" applyFill="1" applyBorder="1" applyAlignment="1">
      <alignment horizontal="center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90" fillId="35" borderId="0" xfId="0" applyFont="1" applyFill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91" fillId="0" borderId="10" xfId="0" applyFont="1" applyBorder="1" applyAlignment="1">
      <alignment horizontal="left" vertical="center" wrapText="1"/>
    </xf>
    <xf numFmtId="0" fontId="94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/>
    </xf>
    <xf numFmtId="0" fontId="94" fillId="0" borderId="14" xfId="0" applyFont="1" applyBorder="1" applyAlignment="1">
      <alignment horizontal="center" vertical="center" textRotation="90" wrapText="1"/>
    </xf>
    <xf numFmtId="0" fontId="87" fillId="0" borderId="14" xfId="0" applyFont="1" applyBorder="1" applyAlignment="1">
      <alignment horizontal="center" vertical="center" textRotation="90" wrapText="1"/>
    </xf>
    <xf numFmtId="2" fontId="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textRotation="90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textRotation="90" wrapText="1"/>
    </xf>
    <xf numFmtId="2" fontId="7" fillId="0" borderId="35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0">
      <selection activeCell="I22" sqref="I22"/>
    </sheetView>
  </sheetViews>
  <sheetFormatPr defaultColWidth="9.140625" defaultRowHeight="12.75"/>
  <cols>
    <col min="1" max="1" width="5.7109375" style="4" customWidth="1"/>
    <col min="2" max="2" width="9.140625" style="5" customWidth="1"/>
    <col min="3" max="3" width="9.140625" style="4" customWidth="1"/>
    <col min="4" max="6" width="9.140625" style="5" customWidth="1"/>
    <col min="7" max="7" width="11.00390625" style="5" customWidth="1"/>
    <col min="8" max="8" width="9.140625" style="5" customWidth="1"/>
    <col min="9" max="9" width="9.140625" style="6" customWidth="1"/>
    <col min="10" max="16384" width="9.140625" style="4" customWidth="1"/>
  </cols>
  <sheetData>
    <row r="1" spans="4:8" ht="32.25" customHeight="1">
      <c r="D1" s="635" t="s">
        <v>292</v>
      </c>
      <c r="E1" s="635"/>
      <c r="F1" s="635"/>
      <c r="G1" s="635"/>
      <c r="H1" s="635"/>
    </row>
    <row r="2" spans="4:11" ht="32.25" customHeight="1">
      <c r="D2" s="635"/>
      <c r="E2" s="635"/>
      <c r="F2" s="635"/>
      <c r="G2" s="635"/>
      <c r="H2" s="635"/>
      <c r="I2" s="636"/>
      <c r="J2" s="636"/>
      <c r="K2" s="636"/>
    </row>
    <row r="7" spans="2:10" ht="39" customHeight="1">
      <c r="B7" s="637" t="s">
        <v>5</v>
      </c>
      <c r="C7" s="637"/>
      <c r="D7" s="638" t="s">
        <v>293</v>
      </c>
      <c r="E7" s="639"/>
      <c r="F7" s="639"/>
      <c r="G7" s="639"/>
      <c r="H7" s="639"/>
      <c r="I7" s="639"/>
      <c r="J7" s="639"/>
    </row>
    <row r="8" ht="9.75" customHeight="1"/>
    <row r="11" spans="1:10" ht="24.75" customHeight="1">
      <c r="A11" s="640" t="s">
        <v>6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3" spans="1:10" ht="52.5" customHeight="1">
      <c r="A13" s="642"/>
      <c r="B13" s="642"/>
      <c r="C13" s="642"/>
      <c r="D13" s="642"/>
      <c r="E13" s="642"/>
      <c r="F13" s="642"/>
      <c r="G13" s="642"/>
      <c r="H13" s="642"/>
      <c r="I13" s="642"/>
      <c r="J13" s="642"/>
    </row>
    <row r="18" spans="1:15" ht="36.75" customHeight="1">
      <c r="A18" s="643" t="s">
        <v>394</v>
      </c>
      <c r="B18" s="643"/>
      <c r="C18" s="643"/>
      <c r="D18" s="643"/>
      <c r="E18" s="643"/>
      <c r="F18" s="643"/>
      <c r="G18" s="643"/>
      <c r="H18" s="643"/>
      <c r="I18" s="643"/>
      <c r="J18" s="643"/>
      <c r="M18" s="9"/>
      <c r="N18" s="9"/>
      <c r="O18" s="9"/>
    </row>
    <row r="24" spans="2:9" ht="15">
      <c r="B24" s="10"/>
      <c r="C24" s="11"/>
      <c r="D24" s="641"/>
      <c r="E24" s="641"/>
      <c r="F24" s="10"/>
      <c r="G24" s="641"/>
      <c r="H24" s="641"/>
      <c r="I24" s="641"/>
    </row>
    <row r="29" spans="1:15" s="5" customFormat="1" ht="10.5" customHeight="1">
      <c r="A29" s="4"/>
      <c r="C29" s="4"/>
      <c r="I29" s="6"/>
      <c r="J29" s="4"/>
      <c r="K29" s="4"/>
      <c r="L29" s="4"/>
      <c r="M29" s="4"/>
      <c r="N29" s="4"/>
      <c r="O29" s="4"/>
    </row>
    <row r="30" spans="1:15" s="5" customFormat="1" ht="15" hidden="1">
      <c r="A30" s="4"/>
      <c r="C30" s="4"/>
      <c r="I30" s="6"/>
      <c r="J30" s="4"/>
      <c r="K30" s="4"/>
      <c r="L30" s="4"/>
      <c r="M30" s="4"/>
      <c r="N30" s="4"/>
      <c r="O30" s="4"/>
    </row>
    <row r="31" spans="1:15" s="5" customFormat="1" ht="15" hidden="1">
      <c r="A31" s="4"/>
      <c r="C31" s="4"/>
      <c r="I31" s="6"/>
      <c r="J31" s="4"/>
      <c r="K31" s="4"/>
      <c r="L31" s="4"/>
      <c r="M31" s="4"/>
      <c r="N31" s="4"/>
      <c r="O31" s="4"/>
    </row>
    <row r="32" spans="1:15" s="5" customFormat="1" ht="13.5" customHeight="1">
      <c r="A32" s="4"/>
      <c r="C32" s="4"/>
      <c r="I32" s="6"/>
      <c r="J32" s="4"/>
      <c r="K32" s="4"/>
      <c r="L32" s="4"/>
      <c r="M32" s="4"/>
      <c r="N32" s="4"/>
      <c r="O32" s="4"/>
    </row>
    <row r="34" spans="1:15" s="5" customFormat="1" ht="4.5" customHeight="1">
      <c r="A34" s="4"/>
      <c r="C34" s="4"/>
      <c r="I34" s="6"/>
      <c r="J34" s="4"/>
      <c r="K34" s="4"/>
      <c r="L34" s="4"/>
      <c r="M34" s="4"/>
      <c r="N34" s="4"/>
      <c r="O34" s="4"/>
    </row>
    <row r="36" spans="1:15" s="5" customFormat="1" ht="9.75" customHeight="1">
      <c r="A36" s="4"/>
      <c r="C36" s="4"/>
      <c r="I36" s="6"/>
      <c r="J36" s="4"/>
      <c r="K36" s="4"/>
      <c r="L36" s="4"/>
      <c r="M36" s="4"/>
      <c r="N36" s="4"/>
      <c r="O36" s="4"/>
    </row>
    <row r="37" spans="1:15" s="5" customFormat="1" ht="23.25" customHeight="1">
      <c r="A37" s="4"/>
      <c r="C37" s="4"/>
      <c r="E37" s="642" t="s">
        <v>10</v>
      </c>
      <c r="F37" s="642"/>
      <c r="G37" s="642"/>
      <c r="I37" s="6"/>
      <c r="J37" s="4"/>
      <c r="K37" s="4"/>
      <c r="L37" s="4"/>
      <c r="M37" s="4"/>
      <c r="N37" s="4"/>
      <c r="O37" s="4"/>
    </row>
    <row r="38" spans="1:15" s="5" customFormat="1" ht="18.75" customHeight="1">
      <c r="A38" s="4"/>
      <c r="C38" s="4"/>
      <c r="E38" s="642" t="s">
        <v>283</v>
      </c>
      <c r="F38" s="642"/>
      <c r="G38" s="642"/>
      <c r="I38" s="6"/>
      <c r="J38" s="4"/>
      <c r="K38" s="4"/>
      <c r="L38" s="4"/>
      <c r="M38" s="4"/>
      <c r="N38" s="4"/>
      <c r="O38" s="4"/>
    </row>
  </sheetData>
  <sheetProtection/>
  <mergeCells count="12">
    <mergeCell ref="D24:E24"/>
    <mergeCell ref="G24:I24"/>
    <mergeCell ref="E37:G37"/>
    <mergeCell ref="E38:G38"/>
    <mergeCell ref="A18:J18"/>
    <mergeCell ref="A13:J13"/>
    <mergeCell ref="D1:H1"/>
    <mergeCell ref="D2:H2"/>
    <mergeCell ref="I2:K2"/>
    <mergeCell ref="B7:C7"/>
    <mergeCell ref="D7:J7"/>
    <mergeCell ref="A11:J11"/>
  </mergeCells>
  <printOptions/>
  <pageMargins left="0.4" right="0.43" top="0.53" bottom="0.44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57421875" style="110" customWidth="1"/>
    <col min="2" max="2" width="6.8515625" style="110" customWidth="1"/>
    <col min="3" max="3" width="29.57421875" style="110" customWidth="1"/>
    <col min="4" max="4" width="8.8515625" style="110" customWidth="1"/>
    <col min="5" max="5" width="7.421875" style="110" customWidth="1"/>
    <col min="6" max="6" width="8.28125" style="110" customWidth="1"/>
    <col min="7" max="7" width="7.00390625" style="110" customWidth="1"/>
    <col min="8" max="8" width="7.57421875" style="110" customWidth="1"/>
    <col min="9" max="9" width="8.421875" style="110" customWidth="1"/>
    <col min="10" max="10" width="9.140625" style="110" hidden="1" customWidth="1"/>
    <col min="11" max="16384" width="9.140625" style="110" customWidth="1"/>
  </cols>
  <sheetData>
    <row r="1" spans="3:8" ht="35.25" customHeight="1">
      <c r="C1" s="725" t="s">
        <v>144</v>
      </c>
      <c r="D1" s="725"/>
      <c r="E1" s="725"/>
      <c r="F1" s="725"/>
      <c r="G1" s="725"/>
      <c r="H1" s="13"/>
    </row>
    <row r="2" spans="1:10" ht="37.5" customHeight="1">
      <c r="A2" s="727" t="s">
        <v>371</v>
      </c>
      <c r="B2" s="642"/>
      <c r="C2" s="642"/>
      <c r="D2" s="642"/>
      <c r="E2" s="642"/>
      <c r="F2" s="642"/>
      <c r="G2" s="642"/>
      <c r="H2" s="642"/>
      <c r="I2" s="642"/>
      <c r="J2" s="642"/>
    </row>
    <row r="3" spans="1:9" ht="23.25" customHeight="1">
      <c r="A3" s="233"/>
      <c r="B3" s="726" t="s">
        <v>64</v>
      </c>
      <c r="C3" s="726"/>
      <c r="D3" s="233"/>
      <c r="E3" s="234" t="s">
        <v>232</v>
      </c>
      <c r="F3" s="233"/>
      <c r="G3" s="726" t="s">
        <v>8</v>
      </c>
      <c r="H3" s="726"/>
      <c r="I3" s="233"/>
    </row>
    <row r="4" spans="1:9" ht="23.25" customHeight="1">
      <c r="A4" s="233"/>
      <c r="B4" s="726" t="s">
        <v>65</v>
      </c>
      <c r="C4" s="726"/>
      <c r="D4" s="233"/>
      <c r="E4" s="235" t="s">
        <v>232</v>
      </c>
      <c r="F4" s="233"/>
      <c r="G4" s="726" t="s">
        <v>8</v>
      </c>
      <c r="H4" s="726"/>
      <c r="I4" s="233"/>
    </row>
    <row r="5" spans="1:9" ht="14.25" customHeight="1">
      <c r="A5" s="728" t="s">
        <v>405</v>
      </c>
      <c r="B5" s="728"/>
      <c r="C5" s="728"/>
      <c r="D5" s="728"/>
      <c r="E5" s="728"/>
      <c r="F5" s="728"/>
      <c r="G5" s="728"/>
      <c r="H5" s="728"/>
      <c r="I5" s="233"/>
    </row>
    <row r="6" spans="1:9" ht="41.25" customHeight="1">
      <c r="A6" s="125" t="s">
        <v>16</v>
      </c>
      <c r="B6" s="671" t="s">
        <v>17</v>
      </c>
      <c r="C6" s="675" t="s">
        <v>18</v>
      </c>
      <c r="D6" s="677" t="s">
        <v>57</v>
      </c>
      <c r="E6" s="678"/>
      <c r="F6" s="678"/>
      <c r="G6" s="678"/>
      <c r="H6" s="679"/>
      <c r="I6" s="671" t="s">
        <v>62</v>
      </c>
    </row>
    <row r="7" spans="1:10" ht="91.5" customHeight="1">
      <c r="A7" s="126"/>
      <c r="B7" s="672"/>
      <c r="C7" s="676"/>
      <c r="D7" s="113" t="s">
        <v>58</v>
      </c>
      <c r="E7" s="113" t="s">
        <v>22</v>
      </c>
      <c r="F7" s="113" t="s">
        <v>59</v>
      </c>
      <c r="G7" s="113" t="s">
        <v>24</v>
      </c>
      <c r="H7" s="113" t="s">
        <v>60</v>
      </c>
      <c r="I7" s="672"/>
      <c r="J7" s="114"/>
    </row>
    <row r="8" spans="1:9" ht="12.7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</row>
    <row r="9" spans="1:9" ht="27.75" customHeight="1">
      <c r="A9" s="115">
        <v>1</v>
      </c>
      <c r="B9" s="116" t="s">
        <v>212</v>
      </c>
      <c r="C9" s="117" t="s">
        <v>370</v>
      </c>
      <c r="D9" s="265">
        <v>7.554</v>
      </c>
      <c r="E9" s="118" t="s">
        <v>232</v>
      </c>
      <c r="F9" s="118"/>
      <c r="G9" s="118"/>
      <c r="H9" s="265">
        <f>D9</f>
        <v>7.554</v>
      </c>
      <c r="I9" s="266">
        <v>0.626</v>
      </c>
    </row>
    <row r="10" spans="1:15" ht="29.25" customHeight="1">
      <c r="A10" s="115">
        <v>2</v>
      </c>
      <c r="B10" s="116" t="s">
        <v>213</v>
      </c>
      <c r="C10" s="117" t="s">
        <v>321</v>
      </c>
      <c r="D10" s="265">
        <v>10.541</v>
      </c>
      <c r="E10" s="120"/>
      <c r="F10" s="118"/>
      <c r="G10" s="118"/>
      <c r="H10" s="265">
        <f>D10</f>
        <v>10.541</v>
      </c>
      <c r="I10" s="266">
        <v>1.32</v>
      </c>
      <c r="O10" s="110">
        <v>10</v>
      </c>
    </row>
    <row r="11" spans="1:9" ht="29.25" customHeight="1">
      <c r="A11" s="115"/>
      <c r="B11" s="121"/>
      <c r="C11" s="117" t="s">
        <v>45</v>
      </c>
      <c r="D11" s="122">
        <f>D9+D10</f>
        <v>18.095</v>
      </c>
      <c r="E11" s="265" t="s">
        <v>232</v>
      </c>
      <c r="F11" s="118"/>
      <c r="G11" s="118"/>
      <c r="H11" s="135">
        <f>H9+H10</f>
        <v>18.095</v>
      </c>
      <c r="I11" s="266">
        <f>I9+I10</f>
        <v>1.9460000000000002</v>
      </c>
    </row>
    <row r="12" ht="24" customHeight="1"/>
    <row r="13" spans="2:9" ht="39.75" customHeight="1">
      <c r="B13" s="669" t="s">
        <v>297</v>
      </c>
      <c r="C13" s="669"/>
      <c r="D13" s="123"/>
      <c r="E13" s="669" t="s">
        <v>231</v>
      </c>
      <c r="F13" s="669"/>
      <c r="G13" s="669"/>
      <c r="H13" s="669"/>
      <c r="I13" s="669"/>
    </row>
    <row r="14" spans="2:9" ht="38.25" customHeight="1">
      <c r="B14" s="668" t="s">
        <v>9</v>
      </c>
      <c r="C14" s="668"/>
      <c r="D14" s="124"/>
      <c r="E14" s="668" t="s">
        <v>228</v>
      </c>
      <c r="F14" s="668"/>
      <c r="G14" s="668"/>
      <c r="H14" s="668"/>
      <c r="I14" s="124"/>
    </row>
    <row r="15" ht="39" customHeight="1"/>
  </sheetData>
  <sheetProtection/>
  <mergeCells count="15">
    <mergeCell ref="B13:C13"/>
    <mergeCell ref="B14:C14"/>
    <mergeCell ref="E14:H14"/>
    <mergeCell ref="A5:H5"/>
    <mergeCell ref="B6:B7"/>
    <mergeCell ref="C6:C7"/>
    <mergeCell ref="D6:H6"/>
    <mergeCell ref="E13:I13"/>
    <mergeCell ref="I6:I7"/>
    <mergeCell ref="C1:G1"/>
    <mergeCell ref="B3:C3"/>
    <mergeCell ref="G3:H3"/>
    <mergeCell ref="B4:C4"/>
    <mergeCell ref="G4:H4"/>
    <mergeCell ref="A2:J2"/>
  </mergeCells>
  <printOptions/>
  <pageMargins left="0.24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8">
      <selection activeCell="O10" sqref="O10"/>
    </sheetView>
  </sheetViews>
  <sheetFormatPr defaultColWidth="9.140625" defaultRowHeight="12.75"/>
  <cols>
    <col min="1" max="1" width="4.421875" style="4" customWidth="1"/>
    <col min="2" max="2" width="8.57421875" style="4" customWidth="1"/>
    <col min="3" max="3" width="43.140625" style="4" customWidth="1"/>
    <col min="4" max="4" width="22.8515625" style="4" hidden="1" customWidth="1"/>
    <col min="5" max="5" width="54.57421875" style="4" hidden="1" customWidth="1"/>
    <col min="6" max="6" width="8.28125" style="4" customWidth="1"/>
    <col min="7" max="7" width="6.57421875" style="4" customWidth="1"/>
    <col min="8" max="8" width="7.140625" style="4" customWidth="1"/>
    <col min="9" max="9" width="6.28125" style="4" customWidth="1"/>
    <col min="10" max="10" width="8.421875" style="4" customWidth="1"/>
    <col min="11" max="16384" width="9.140625" style="4" customWidth="1"/>
  </cols>
  <sheetData>
    <row r="1" spans="1:9" ht="27" customHeight="1">
      <c r="A1" s="730" t="s">
        <v>366</v>
      </c>
      <c r="B1" s="730"/>
      <c r="C1" s="730"/>
      <c r="D1" s="730"/>
      <c r="E1" s="730"/>
      <c r="F1" s="730"/>
      <c r="G1" s="730"/>
      <c r="H1" s="730"/>
      <c r="I1" s="730"/>
    </row>
    <row r="2" spans="1:10" ht="18.75" customHeight="1">
      <c r="A2" s="729" t="s">
        <v>342</v>
      </c>
      <c r="B2" s="729"/>
      <c r="C2" s="729"/>
      <c r="D2" s="729"/>
      <c r="E2" s="729"/>
      <c r="F2" s="729"/>
      <c r="G2" s="729"/>
      <c r="H2" s="729"/>
      <c r="I2" s="729"/>
      <c r="J2" s="5"/>
    </row>
    <row r="3" spans="1:10" ht="23.25" customHeight="1">
      <c r="A3" s="729" t="s">
        <v>125</v>
      </c>
      <c r="B3" s="729"/>
      <c r="C3" s="729"/>
      <c r="D3" s="729"/>
      <c r="E3" s="729"/>
      <c r="F3" s="264">
        <v>7.554</v>
      </c>
      <c r="G3" s="124" t="s">
        <v>232</v>
      </c>
      <c r="H3" s="418" t="s">
        <v>123</v>
      </c>
      <c r="I3" s="418" t="s">
        <v>14</v>
      </c>
      <c r="J3" s="5"/>
    </row>
    <row r="4" spans="1:10" ht="20.25" customHeight="1">
      <c r="A4" s="729" t="s">
        <v>126</v>
      </c>
      <c r="B4" s="729"/>
      <c r="C4" s="729"/>
      <c r="D4" s="729"/>
      <c r="E4" s="729"/>
      <c r="F4" s="264">
        <v>0.626</v>
      </c>
      <c r="G4" s="124" t="s">
        <v>232</v>
      </c>
      <c r="H4" s="418" t="s">
        <v>123</v>
      </c>
      <c r="I4" s="418" t="s">
        <v>14</v>
      </c>
      <c r="J4" s="5"/>
    </row>
    <row r="5" spans="1:10" ht="30" customHeight="1">
      <c r="A5" s="649" t="s">
        <v>122</v>
      </c>
      <c r="B5" s="649"/>
      <c r="C5" s="649"/>
      <c r="D5" s="649"/>
      <c r="E5" s="242"/>
      <c r="F5" s="242" t="s">
        <v>232</v>
      </c>
      <c r="G5" s="242"/>
      <c r="H5" s="242"/>
      <c r="I5" s="242"/>
      <c r="J5" s="5"/>
    </row>
    <row r="6" spans="1:10" ht="25.5" customHeight="1">
      <c r="A6" s="711" t="s">
        <v>408</v>
      </c>
      <c r="B6" s="711"/>
      <c r="C6" s="711"/>
      <c r="D6" s="711"/>
      <c r="E6" s="711"/>
      <c r="F6" s="242"/>
      <c r="G6" s="242"/>
      <c r="H6" s="242"/>
      <c r="I6" s="242"/>
      <c r="J6" s="5"/>
    </row>
    <row r="7" spans="1:10" ht="44.25" customHeight="1">
      <c r="A7" s="743" t="s">
        <v>16</v>
      </c>
      <c r="B7" s="745" t="s">
        <v>67</v>
      </c>
      <c r="C7" s="747" t="s">
        <v>68</v>
      </c>
      <c r="D7" s="748"/>
      <c r="E7" s="749"/>
      <c r="F7" s="707" t="s">
        <v>57</v>
      </c>
      <c r="G7" s="655" t="s">
        <v>69</v>
      </c>
      <c r="H7" s="657"/>
      <c r="I7" s="655" t="s">
        <v>70</v>
      </c>
      <c r="J7" s="657"/>
    </row>
    <row r="8" spans="1:10" ht="55.5" customHeight="1">
      <c r="A8" s="744"/>
      <c r="B8" s="746"/>
      <c r="C8" s="750"/>
      <c r="D8" s="664"/>
      <c r="E8" s="751"/>
      <c r="F8" s="708"/>
      <c r="G8" s="128" t="s">
        <v>71</v>
      </c>
      <c r="H8" s="128" t="s">
        <v>72</v>
      </c>
      <c r="I8" s="128" t="s">
        <v>71</v>
      </c>
      <c r="J8" s="133" t="s">
        <v>60</v>
      </c>
    </row>
    <row r="9" spans="1:10" ht="14.25" customHeight="1" thickBot="1">
      <c r="A9" s="557">
        <v>1</v>
      </c>
      <c r="B9" s="557">
        <v>2</v>
      </c>
      <c r="C9" s="731">
        <v>3</v>
      </c>
      <c r="D9" s="732"/>
      <c r="E9" s="733"/>
      <c r="F9" s="19">
        <v>4</v>
      </c>
      <c r="G9" s="19">
        <v>5</v>
      </c>
      <c r="H9" s="19">
        <v>6</v>
      </c>
      <c r="I9" s="19">
        <v>7</v>
      </c>
      <c r="J9" s="19">
        <v>8</v>
      </c>
    </row>
    <row r="10" spans="1:10" ht="27.75" customHeight="1" thickBot="1">
      <c r="A10" s="558">
        <v>1</v>
      </c>
      <c r="B10" s="559" t="s">
        <v>249</v>
      </c>
      <c r="C10" s="734" t="s">
        <v>343</v>
      </c>
      <c r="D10" s="735"/>
      <c r="E10" s="736"/>
      <c r="F10" s="278" t="s">
        <v>127</v>
      </c>
      <c r="G10" s="278"/>
      <c r="H10" s="278">
        <v>11.1</v>
      </c>
      <c r="I10" s="278"/>
      <c r="J10" s="280">
        <f>J11+J12+J13</f>
        <v>84.138</v>
      </c>
    </row>
    <row r="11" spans="1:10" ht="21.75" customHeight="1">
      <c r="A11" s="560">
        <f>A10+0.1</f>
        <v>1.1</v>
      </c>
      <c r="B11" s="560"/>
      <c r="C11" s="737" t="s">
        <v>73</v>
      </c>
      <c r="D11" s="738"/>
      <c r="E11" s="739"/>
      <c r="F11" s="300" t="s">
        <v>76</v>
      </c>
      <c r="G11" s="300">
        <v>0.2</v>
      </c>
      <c r="H11" s="300">
        <v>2.22</v>
      </c>
      <c r="I11" s="300">
        <v>6</v>
      </c>
      <c r="J11" s="302">
        <f>H11*I11</f>
        <v>13.32</v>
      </c>
    </row>
    <row r="12" spans="1:10" ht="19.5" customHeight="1">
      <c r="A12" s="561">
        <v>1.2</v>
      </c>
      <c r="B12" s="561"/>
      <c r="C12" s="303" t="s">
        <v>344</v>
      </c>
      <c r="D12" s="303"/>
      <c r="E12" s="303"/>
      <c r="F12" s="303" t="s">
        <v>87</v>
      </c>
      <c r="G12" s="303">
        <v>0.4</v>
      </c>
      <c r="H12" s="303">
        <f>H10*G12</f>
        <v>4.44</v>
      </c>
      <c r="I12" s="303">
        <v>15.31</v>
      </c>
      <c r="J12" s="305">
        <f>I12*H12</f>
        <v>67.97640000000001</v>
      </c>
    </row>
    <row r="13" spans="1:10" ht="21" customHeight="1">
      <c r="A13" s="561">
        <v>1.3</v>
      </c>
      <c r="B13" s="561"/>
      <c r="C13" s="303" t="s">
        <v>129</v>
      </c>
      <c r="D13" s="303"/>
      <c r="E13" s="303"/>
      <c r="F13" s="303" t="s">
        <v>14</v>
      </c>
      <c r="G13" s="303">
        <v>0.08</v>
      </c>
      <c r="H13" s="303">
        <f>G13*H10</f>
        <v>0.888</v>
      </c>
      <c r="I13" s="303">
        <v>3.2</v>
      </c>
      <c r="J13" s="305">
        <f>I13*H13</f>
        <v>2.8416</v>
      </c>
    </row>
    <row r="14" spans="1:10" ht="19.5" customHeight="1" thickBot="1">
      <c r="A14" s="562">
        <v>2</v>
      </c>
      <c r="B14" s="563" t="s">
        <v>345</v>
      </c>
      <c r="C14" s="740" t="s">
        <v>217</v>
      </c>
      <c r="D14" s="741"/>
      <c r="E14" s="742"/>
      <c r="F14" s="285" t="s">
        <v>127</v>
      </c>
      <c r="G14" s="285"/>
      <c r="H14" s="285">
        <v>2.5</v>
      </c>
      <c r="I14" s="285"/>
      <c r="J14" s="399">
        <f>J15</f>
        <v>37.2025</v>
      </c>
    </row>
    <row r="15" spans="1:10" ht="19.5" customHeight="1">
      <c r="A15" s="560">
        <f>A14+0.1</f>
        <v>2.1</v>
      </c>
      <c r="B15" s="560"/>
      <c r="C15" s="737" t="s">
        <v>73</v>
      </c>
      <c r="D15" s="738"/>
      <c r="E15" s="739"/>
      <c r="F15" s="300" t="s">
        <v>76</v>
      </c>
      <c r="G15" s="300">
        <v>3.235</v>
      </c>
      <c r="H15" s="300">
        <f>H14*G15</f>
        <v>8.0875</v>
      </c>
      <c r="I15" s="300">
        <v>4.6</v>
      </c>
      <c r="J15" s="302">
        <f>I15*H15</f>
        <v>37.2025</v>
      </c>
    </row>
    <row r="16" spans="1:10" ht="20.25" customHeight="1" thickBot="1">
      <c r="A16" s="562">
        <v>3</v>
      </c>
      <c r="B16" s="563" t="s">
        <v>4</v>
      </c>
      <c r="C16" s="740" t="s">
        <v>346</v>
      </c>
      <c r="D16" s="741"/>
      <c r="E16" s="742"/>
      <c r="F16" s="285" t="s">
        <v>127</v>
      </c>
      <c r="G16" s="285"/>
      <c r="H16" s="285">
        <v>11.1</v>
      </c>
      <c r="I16" s="285"/>
      <c r="J16" s="399">
        <f>SUM(J17:J17)</f>
        <v>35.298</v>
      </c>
    </row>
    <row r="17" spans="1:10" ht="23.25" customHeight="1">
      <c r="A17" s="560">
        <f>A16+0.1</f>
        <v>3.1</v>
      </c>
      <c r="B17" s="560"/>
      <c r="C17" s="737" t="s">
        <v>73</v>
      </c>
      <c r="D17" s="738"/>
      <c r="E17" s="739"/>
      <c r="F17" s="300" t="s">
        <v>76</v>
      </c>
      <c r="G17" s="300">
        <v>0.53</v>
      </c>
      <c r="H17" s="300">
        <f>G17*H16</f>
        <v>5.883</v>
      </c>
      <c r="I17" s="300">
        <v>6</v>
      </c>
      <c r="J17" s="302">
        <f>H17*I17</f>
        <v>35.298</v>
      </c>
    </row>
    <row r="18" spans="1:10" ht="34.5" customHeight="1">
      <c r="A18" s="564">
        <v>4</v>
      </c>
      <c r="B18" s="564" t="s">
        <v>4</v>
      </c>
      <c r="C18" s="757" t="s">
        <v>347</v>
      </c>
      <c r="D18" s="758"/>
      <c r="E18" s="759"/>
      <c r="F18" s="400" t="s">
        <v>251</v>
      </c>
      <c r="G18" s="401">
        <v>1.65</v>
      </c>
      <c r="H18" s="402">
        <v>18.32</v>
      </c>
      <c r="I18" s="403">
        <v>6</v>
      </c>
      <c r="J18" s="404">
        <f>H18*I18</f>
        <v>109.92</v>
      </c>
    </row>
    <row r="19" spans="1:10" ht="42.75" customHeight="1">
      <c r="A19" s="564">
        <v>5</v>
      </c>
      <c r="B19" s="564" t="s">
        <v>310</v>
      </c>
      <c r="C19" s="428" t="s">
        <v>348</v>
      </c>
      <c r="D19" s="421"/>
      <c r="E19" s="422"/>
      <c r="F19" s="423" t="s">
        <v>127</v>
      </c>
      <c r="G19" s="424"/>
      <c r="H19" s="425">
        <v>5</v>
      </c>
      <c r="I19" s="426"/>
      <c r="J19" s="427">
        <f>J20+J21+J22+J23+J24+J25+J26+J27+J28</f>
        <v>4684.764999999999</v>
      </c>
    </row>
    <row r="20" spans="1:10" ht="24" customHeight="1">
      <c r="A20" s="565">
        <v>5.1</v>
      </c>
      <c r="B20" s="565"/>
      <c r="C20" s="429" t="s">
        <v>73</v>
      </c>
      <c r="D20" s="430"/>
      <c r="E20" s="431"/>
      <c r="F20" s="432" t="s">
        <v>76</v>
      </c>
      <c r="G20" s="433">
        <v>13.3</v>
      </c>
      <c r="H20" s="196">
        <f>H19*G20</f>
        <v>66.5</v>
      </c>
      <c r="I20" s="195">
        <v>4.6</v>
      </c>
      <c r="J20" s="434">
        <f>I20*H20</f>
        <v>305.9</v>
      </c>
    </row>
    <row r="21" spans="1:10" ht="18" customHeight="1">
      <c r="A21" s="565">
        <v>5.2</v>
      </c>
      <c r="B21" s="565"/>
      <c r="C21" s="429" t="s">
        <v>75</v>
      </c>
      <c r="D21" s="430"/>
      <c r="E21" s="431"/>
      <c r="F21" s="432" t="s">
        <v>14</v>
      </c>
      <c r="G21" s="433">
        <v>3.36</v>
      </c>
      <c r="H21" s="196">
        <f>H19*G21</f>
        <v>16.8</v>
      </c>
      <c r="I21" s="195">
        <v>3.2</v>
      </c>
      <c r="J21" s="434">
        <f>I21*H21</f>
        <v>53.760000000000005</v>
      </c>
    </row>
    <row r="22" spans="1:10" ht="21" customHeight="1">
      <c r="A22" s="565">
        <v>5.3</v>
      </c>
      <c r="B22" s="565" t="s">
        <v>351</v>
      </c>
      <c r="C22" s="429" t="s">
        <v>349</v>
      </c>
      <c r="D22" s="430"/>
      <c r="E22" s="431"/>
      <c r="F22" s="432" t="s">
        <v>127</v>
      </c>
      <c r="G22" s="433">
        <v>1.015</v>
      </c>
      <c r="H22" s="196">
        <f>G22*H19</f>
        <v>5.074999999999999</v>
      </c>
      <c r="I22" s="195">
        <v>103</v>
      </c>
      <c r="J22" s="434">
        <f>I22*H22</f>
        <v>522.7249999999999</v>
      </c>
    </row>
    <row r="23" spans="1:10" ht="17.25" customHeight="1">
      <c r="A23" s="565">
        <v>5.4</v>
      </c>
      <c r="B23" s="565"/>
      <c r="C23" s="429" t="s">
        <v>138</v>
      </c>
      <c r="D23" s="430"/>
      <c r="E23" s="431"/>
      <c r="F23" s="432" t="s">
        <v>128</v>
      </c>
      <c r="G23" s="433"/>
      <c r="H23" s="196">
        <v>62</v>
      </c>
      <c r="I23" s="195">
        <v>10.5</v>
      </c>
      <c r="J23" s="434">
        <f>H23*I23</f>
        <v>651</v>
      </c>
    </row>
    <row r="24" spans="1:10" ht="17.25" customHeight="1">
      <c r="A24" s="565">
        <v>5.5</v>
      </c>
      <c r="B24" s="565"/>
      <c r="C24" s="429" t="s">
        <v>319</v>
      </c>
      <c r="D24" s="430"/>
      <c r="E24" s="431"/>
      <c r="F24" s="432" t="s">
        <v>127</v>
      </c>
      <c r="G24" s="433"/>
      <c r="H24" s="196">
        <v>1.2</v>
      </c>
      <c r="I24" s="195">
        <v>460</v>
      </c>
      <c r="J24" s="434">
        <f>I24*H24</f>
        <v>552</v>
      </c>
    </row>
    <row r="25" spans="1:10" ht="19.5" customHeight="1">
      <c r="A25" s="565">
        <v>5.6</v>
      </c>
      <c r="B25" s="565" t="s">
        <v>352</v>
      </c>
      <c r="C25" s="429" t="s">
        <v>350</v>
      </c>
      <c r="D25" s="430"/>
      <c r="E25" s="431"/>
      <c r="F25" s="432" t="s">
        <v>251</v>
      </c>
      <c r="G25" s="433"/>
      <c r="H25" s="196">
        <v>1.8</v>
      </c>
      <c r="I25" s="195">
        <v>1137</v>
      </c>
      <c r="J25" s="434">
        <f>I25*H25</f>
        <v>2046.6000000000001</v>
      </c>
    </row>
    <row r="26" spans="1:10" ht="22.5" customHeight="1">
      <c r="A26" s="565">
        <v>5.7</v>
      </c>
      <c r="B26" s="565" t="s">
        <v>353</v>
      </c>
      <c r="C26" s="429" t="s">
        <v>354</v>
      </c>
      <c r="D26" s="430"/>
      <c r="E26" s="431"/>
      <c r="F26" s="432" t="s">
        <v>251</v>
      </c>
      <c r="G26" s="433"/>
      <c r="H26" s="196">
        <v>0.45</v>
      </c>
      <c r="I26" s="195">
        <v>1137</v>
      </c>
      <c r="J26" s="434">
        <f>I26*H26</f>
        <v>511.65000000000003</v>
      </c>
    </row>
    <row r="27" spans="1:10" ht="21.75" customHeight="1">
      <c r="A27" s="565">
        <v>5.8</v>
      </c>
      <c r="B27" s="565"/>
      <c r="C27" s="429" t="s">
        <v>303</v>
      </c>
      <c r="D27" s="430"/>
      <c r="E27" s="431"/>
      <c r="F27" s="432" t="s">
        <v>84</v>
      </c>
      <c r="G27" s="433">
        <v>1.5</v>
      </c>
      <c r="H27" s="196">
        <v>7.5</v>
      </c>
      <c r="I27" s="195">
        <v>3.5</v>
      </c>
      <c r="J27" s="434">
        <f>I27*H27</f>
        <v>26.25</v>
      </c>
    </row>
    <row r="28" spans="1:10" ht="20.25" customHeight="1">
      <c r="A28" s="565">
        <v>5.9</v>
      </c>
      <c r="B28" s="565"/>
      <c r="C28" s="429" t="s">
        <v>131</v>
      </c>
      <c r="D28" s="430"/>
      <c r="E28" s="431"/>
      <c r="F28" s="432" t="s">
        <v>14</v>
      </c>
      <c r="G28" s="433">
        <v>0.93</v>
      </c>
      <c r="H28" s="197">
        <v>4.65</v>
      </c>
      <c r="I28" s="195">
        <v>3.2</v>
      </c>
      <c r="J28" s="434">
        <f>I28*H28</f>
        <v>14.880000000000003</v>
      </c>
    </row>
    <row r="29" spans="1:10" ht="21" customHeight="1">
      <c r="A29" s="564">
        <v>6</v>
      </c>
      <c r="B29" s="564" t="s">
        <v>355</v>
      </c>
      <c r="C29" s="420" t="s">
        <v>356</v>
      </c>
      <c r="D29" s="421"/>
      <c r="E29" s="422"/>
      <c r="F29" s="423" t="s">
        <v>128</v>
      </c>
      <c r="G29" s="424"/>
      <c r="H29" s="435">
        <v>51</v>
      </c>
      <c r="I29" s="426"/>
      <c r="J29" s="427">
        <f>J30+J31+J32+J33</f>
        <v>222.98016</v>
      </c>
    </row>
    <row r="30" spans="1:10" ht="20.25" customHeight="1">
      <c r="A30" s="565">
        <v>6.1</v>
      </c>
      <c r="B30" s="565"/>
      <c r="C30" s="429" t="s">
        <v>73</v>
      </c>
      <c r="D30" s="430"/>
      <c r="E30" s="431"/>
      <c r="F30" s="432" t="s">
        <v>76</v>
      </c>
      <c r="G30" s="433">
        <v>0.336</v>
      </c>
      <c r="H30" s="197">
        <f>H29*G30</f>
        <v>17.136000000000003</v>
      </c>
      <c r="I30" s="195">
        <v>6</v>
      </c>
      <c r="J30" s="434">
        <f>I30*H30</f>
        <v>102.81600000000002</v>
      </c>
    </row>
    <row r="31" spans="1:16" ht="21" customHeight="1">
      <c r="A31" s="565">
        <v>6.2</v>
      </c>
      <c r="B31" s="565"/>
      <c r="C31" s="429" t="s">
        <v>75</v>
      </c>
      <c r="D31" s="430"/>
      <c r="E31" s="431"/>
      <c r="F31" s="432" t="s">
        <v>14</v>
      </c>
      <c r="G31" s="433">
        <v>0.015</v>
      </c>
      <c r="H31" s="197">
        <f>G31*H29</f>
        <v>0.765</v>
      </c>
      <c r="I31" s="195">
        <v>3.2</v>
      </c>
      <c r="J31" s="434">
        <f>I31*H31</f>
        <v>2.4480000000000004</v>
      </c>
      <c r="P31" s="259"/>
    </row>
    <row r="32" spans="1:10" ht="23.25" customHeight="1">
      <c r="A32" s="565">
        <v>6.3</v>
      </c>
      <c r="B32" s="565"/>
      <c r="C32" s="429" t="s">
        <v>357</v>
      </c>
      <c r="D32" s="430"/>
      <c r="E32" s="431"/>
      <c r="F32" s="432" t="s">
        <v>84</v>
      </c>
      <c r="G32" s="433">
        <v>2.4</v>
      </c>
      <c r="H32" s="197">
        <f>G32*H29</f>
        <v>122.39999999999999</v>
      </c>
      <c r="I32" s="195">
        <v>0.93</v>
      </c>
      <c r="J32" s="434">
        <f>I32*H32</f>
        <v>113.832</v>
      </c>
    </row>
    <row r="33" spans="1:10" ht="19.5" customHeight="1">
      <c r="A33" s="565">
        <v>6.4</v>
      </c>
      <c r="B33" s="565"/>
      <c r="C33" s="429" t="s">
        <v>131</v>
      </c>
      <c r="D33" s="430"/>
      <c r="E33" s="431"/>
      <c r="F33" s="432" t="s">
        <v>14</v>
      </c>
      <c r="G33" s="433">
        <v>0.0238</v>
      </c>
      <c r="H33" s="197">
        <f>G33*H29</f>
        <v>1.2138</v>
      </c>
      <c r="I33" s="195">
        <v>3.2</v>
      </c>
      <c r="J33" s="434">
        <f>I33*H33</f>
        <v>3.88416</v>
      </c>
    </row>
    <row r="34" spans="1:10" ht="19.5" customHeight="1">
      <c r="A34" s="564">
        <v>7</v>
      </c>
      <c r="B34" s="564" t="s">
        <v>358</v>
      </c>
      <c r="C34" s="420" t="s">
        <v>359</v>
      </c>
      <c r="D34" s="421"/>
      <c r="E34" s="422"/>
      <c r="F34" s="423" t="s">
        <v>127</v>
      </c>
      <c r="G34" s="424"/>
      <c r="H34" s="435">
        <v>2.2</v>
      </c>
      <c r="I34" s="426"/>
      <c r="J34" s="427">
        <f>J35+J36+J37+J38</f>
        <v>101.57400000000001</v>
      </c>
    </row>
    <row r="35" spans="1:15" ht="21.75" customHeight="1">
      <c r="A35" s="565">
        <v>7.1</v>
      </c>
      <c r="B35" s="565"/>
      <c r="C35" s="429" t="s">
        <v>73</v>
      </c>
      <c r="D35" s="430"/>
      <c r="E35" s="431"/>
      <c r="F35" s="432" t="s">
        <v>76</v>
      </c>
      <c r="G35" s="433">
        <v>3.16</v>
      </c>
      <c r="H35" s="197">
        <f>G35*H34</f>
        <v>6.952000000000001</v>
      </c>
      <c r="I35" s="195">
        <v>6</v>
      </c>
      <c r="J35" s="434">
        <f>I35*H35</f>
        <v>41.712</v>
      </c>
      <c r="O35" s="259"/>
    </row>
    <row r="36" spans="1:15" ht="22.5" customHeight="1">
      <c r="A36" s="565">
        <v>7.2</v>
      </c>
      <c r="B36" s="565"/>
      <c r="C36" s="429" t="s">
        <v>75</v>
      </c>
      <c r="D36" s="430"/>
      <c r="E36" s="431"/>
      <c r="F36" s="432" t="s">
        <v>14</v>
      </c>
      <c r="G36" s="433">
        <v>1.17</v>
      </c>
      <c r="H36" s="196">
        <f>G36*H34</f>
        <v>2.574</v>
      </c>
      <c r="I36" s="195">
        <v>3.2</v>
      </c>
      <c r="J36" s="434">
        <f>I36*H36</f>
        <v>8.2368</v>
      </c>
      <c r="O36" s="259"/>
    </row>
    <row r="37" spans="1:15" ht="22.5" customHeight="1">
      <c r="A37" s="565">
        <v>7.3</v>
      </c>
      <c r="B37" s="565" t="s">
        <v>360</v>
      </c>
      <c r="C37" s="429" t="s">
        <v>247</v>
      </c>
      <c r="D37" s="430"/>
      <c r="E37" s="431"/>
      <c r="F37" s="432" t="s">
        <v>127</v>
      </c>
      <c r="G37" s="433">
        <v>1.25</v>
      </c>
      <c r="H37" s="196">
        <f>G37*H34</f>
        <v>2.75</v>
      </c>
      <c r="I37" s="195">
        <v>17.8</v>
      </c>
      <c r="J37" s="434">
        <f>I37*H37</f>
        <v>48.95</v>
      </c>
      <c r="O37" s="4" t="s">
        <v>280</v>
      </c>
    </row>
    <row r="38" spans="1:10" ht="27" customHeight="1">
      <c r="A38" s="565">
        <v>7.4</v>
      </c>
      <c r="B38" s="565"/>
      <c r="C38" s="429" t="s">
        <v>131</v>
      </c>
      <c r="D38" s="430"/>
      <c r="E38" s="431"/>
      <c r="F38" s="432" t="s">
        <v>14</v>
      </c>
      <c r="G38" s="433">
        <v>0.38</v>
      </c>
      <c r="H38" s="196">
        <f>G38*H34</f>
        <v>0.8360000000000001</v>
      </c>
      <c r="I38" s="195">
        <v>3.2</v>
      </c>
      <c r="J38" s="434">
        <f>I38*H38</f>
        <v>2.6752000000000002</v>
      </c>
    </row>
    <row r="39" spans="1:10" ht="27" customHeight="1">
      <c r="A39" s="564">
        <v>8</v>
      </c>
      <c r="B39" s="564" t="s">
        <v>4</v>
      </c>
      <c r="C39" s="420" t="s">
        <v>361</v>
      </c>
      <c r="D39" s="421"/>
      <c r="E39" s="422"/>
      <c r="F39" s="423" t="s">
        <v>82</v>
      </c>
      <c r="G39" s="424"/>
      <c r="H39" s="425">
        <v>3</v>
      </c>
      <c r="I39" s="426"/>
      <c r="J39" s="427">
        <f>J40+J41+J42+J43</f>
        <v>809.52</v>
      </c>
    </row>
    <row r="40" spans="1:10" ht="23.25" customHeight="1">
      <c r="A40" s="565"/>
      <c r="B40" s="565"/>
      <c r="C40" s="429" t="s">
        <v>73</v>
      </c>
      <c r="D40" s="430"/>
      <c r="E40" s="431"/>
      <c r="F40" s="432" t="s">
        <v>76</v>
      </c>
      <c r="G40" s="433">
        <v>5</v>
      </c>
      <c r="H40" s="196">
        <f>G40*H39</f>
        <v>15</v>
      </c>
      <c r="I40" s="195">
        <v>6</v>
      </c>
      <c r="J40" s="434">
        <f>I40*H40</f>
        <v>90</v>
      </c>
    </row>
    <row r="41" spans="1:10" ht="22.5" customHeight="1">
      <c r="A41" s="565"/>
      <c r="B41" s="565"/>
      <c r="C41" s="429" t="s">
        <v>75</v>
      </c>
      <c r="D41" s="430"/>
      <c r="E41" s="431"/>
      <c r="F41" s="432" t="s">
        <v>14</v>
      </c>
      <c r="G41" s="433">
        <v>1.8</v>
      </c>
      <c r="H41" s="196">
        <f>G41*H39</f>
        <v>5.4</v>
      </c>
      <c r="I41" s="195">
        <v>3.2</v>
      </c>
      <c r="J41" s="434">
        <f>I41*H41</f>
        <v>17.28</v>
      </c>
    </row>
    <row r="42" spans="1:10" ht="19.5" customHeight="1">
      <c r="A42" s="565"/>
      <c r="B42" s="565" t="s">
        <v>363</v>
      </c>
      <c r="C42" s="429" t="s">
        <v>362</v>
      </c>
      <c r="D42" s="430"/>
      <c r="E42" s="431"/>
      <c r="F42" s="432" t="s">
        <v>82</v>
      </c>
      <c r="G42" s="433">
        <v>1</v>
      </c>
      <c r="H42" s="196">
        <f>G42*H39</f>
        <v>3</v>
      </c>
      <c r="I42" s="195">
        <v>220</v>
      </c>
      <c r="J42" s="434">
        <f>I42*H42</f>
        <v>660</v>
      </c>
    </row>
    <row r="43" spans="1:10" ht="20.25" customHeight="1">
      <c r="A43" s="565"/>
      <c r="B43" s="565"/>
      <c r="C43" s="429" t="s">
        <v>131</v>
      </c>
      <c r="D43" s="430"/>
      <c r="E43" s="431"/>
      <c r="F43" s="432" t="s">
        <v>14</v>
      </c>
      <c r="G43" s="433">
        <v>4.4</v>
      </c>
      <c r="H43" s="196">
        <f>G43*H39</f>
        <v>13.200000000000001</v>
      </c>
      <c r="I43" s="195">
        <v>3.2</v>
      </c>
      <c r="J43" s="434">
        <f>I43*H43</f>
        <v>42.24000000000001</v>
      </c>
    </row>
    <row r="44" spans="1:10" ht="24" customHeight="1">
      <c r="A44" s="566"/>
      <c r="B44" s="566"/>
      <c r="C44" s="753" t="s">
        <v>45</v>
      </c>
      <c r="D44" s="754"/>
      <c r="E44" s="755"/>
      <c r="F44" s="389" t="s">
        <v>14</v>
      </c>
      <c r="G44" s="389"/>
      <c r="H44" s="390" t="s">
        <v>232</v>
      </c>
      <c r="I44" s="389"/>
      <c r="J44" s="390">
        <f>J10+J14+J16+J18+J19+J29+J34+J39</f>
        <v>6085.397659999999</v>
      </c>
    </row>
    <row r="45" spans="1:10" ht="18.75" customHeight="1">
      <c r="A45" s="561"/>
      <c r="B45" s="561"/>
      <c r="C45" s="756" t="s">
        <v>73</v>
      </c>
      <c r="D45" s="756"/>
      <c r="E45" s="756"/>
      <c r="F45" s="303" t="s">
        <v>14</v>
      </c>
      <c r="G45" s="303"/>
      <c r="H45" s="322" t="s">
        <v>232</v>
      </c>
      <c r="I45" s="303"/>
      <c r="J45" s="305">
        <f>J11+J15+J17+J20+J30+J35+J40</f>
        <v>626.2485</v>
      </c>
    </row>
    <row r="46" spans="1:10" ht="18.75" customHeight="1">
      <c r="A46" s="561"/>
      <c r="B46" s="561"/>
      <c r="C46" s="756" t="s">
        <v>320</v>
      </c>
      <c r="D46" s="756"/>
      <c r="E46" s="756"/>
      <c r="F46" s="397" t="s">
        <v>14</v>
      </c>
      <c r="G46" s="303"/>
      <c r="H46" s="303"/>
      <c r="I46" s="303"/>
      <c r="J46" s="305">
        <f>J44-J45</f>
        <v>5459.149159999999</v>
      </c>
    </row>
    <row r="47" spans="1:10" ht="18.75" customHeight="1">
      <c r="A47" s="561"/>
      <c r="B47" s="561"/>
      <c r="C47" s="303" t="s">
        <v>281</v>
      </c>
      <c r="D47" s="398" t="s">
        <v>86</v>
      </c>
      <c r="E47" s="303"/>
      <c r="F47" s="397">
        <v>0.05</v>
      </c>
      <c r="G47" s="303"/>
      <c r="H47" s="303"/>
      <c r="I47" s="303"/>
      <c r="J47" s="305">
        <f>J46*F47</f>
        <v>272.957458</v>
      </c>
    </row>
    <row r="48" spans="1:10" ht="15.75" customHeight="1">
      <c r="A48" s="561"/>
      <c r="B48" s="561"/>
      <c r="C48" s="303" t="s">
        <v>45</v>
      </c>
      <c r="D48" s="303"/>
      <c r="E48" s="303"/>
      <c r="F48" s="303" t="s">
        <v>14</v>
      </c>
      <c r="G48" s="303"/>
      <c r="H48" s="303"/>
      <c r="I48" s="303"/>
      <c r="J48" s="305">
        <f>J47+J44</f>
        <v>6358.355117999999</v>
      </c>
    </row>
    <row r="49" spans="1:10" ht="18.75" customHeight="1">
      <c r="A49" s="561"/>
      <c r="B49" s="561"/>
      <c r="C49" s="756" t="s">
        <v>364</v>
      </c>
      <c r="D49" s="756"/>
      <c r="E49" s="756"/>
      <c r="F49" s="397">
        <v>0.1</v>
      </c>
      <c r="G49" s="303"/>
      <c r="H49" s="303"/>
      <c r="I49" s="303"/>
      <c r="J49" s="305">
        <f>J48*F49</f>
        <v>635.8355118</v>
      </c>
    </row>
    <row r="50" spans="1:10" ht="17.25" customHeight="1">
      <c r="A50" s="561"/>
      <c r="B50" s="561"/>
      <c r="C50" s="303" t="s">
        <v>45</v>
      </c>
      <c r="D50" s="303"/>
      <c r="E50" s="303"/>
      <c r="F50" s="397" t="s">
        <v>14</v>
      </c>
      <c r="G50" s="303"/>
      <c r="H50" s="303"/>
      <c r="I50" s="303"/>
      <c r="J50" s="305">
        <f>J49+J48</f>
        <v>6994.1906297999985</v>
      </c>
    </row>
    <row r="51" spans="1:10" ht="19.5" customHeight="1">
      <c r="A51" s="561"/>
      <c r="B51" s="561"/>
      <c r="C51" s="303" t="s">
        <v>266</v>
      </c>
      <c r="D51" s="303"/>
      <c r="E51" s="303"/>
      <c r="F51" s="397">
        <v>0.08</v>
      </c>
      <c r="G51" s="303"/>
      <c r="H51" s="303"/>
      <c r="I51" s="303"/>
      <c r="J51" s="305">
        <f>J50*F51</f>
        <v>559.5352503839999</v>
      </c>
    </row>
    <row r="52" spans="1:10" ht="30.75" customHeight="1">
      <c r="A52" s="561"/>
      <c r="B52" s="561"/>
      <c r="C52" s="391" t="s">
        <v>45</v>
      </c>
      <c r="D52" s="392"/>
      <c r="E52" s="393"/>
      <c r="F52" s="394" t="s">
        <v>14</v>
      </c>
      <c r="G52" s="395"/>
      <c r="H52" s="395"/>
      <c r="I52" s="395"/>
      <c r="J52" s="396">
        <f>J51+J50</f>
        <v>7553.725880183998</v>
      </c>
    </row>
    <row r="53" spans="1:10" ht="15">
      <c r="A53" s="561"/>
      <c r="B53" s="561"/>
      <c r="C53" s="760" t="s">
        <v>232</v>
      </c>
      <c r="D53" s="761"/>
      <c r="E53" s="762"/>
      <c r="F53" s="215" t="s">
        <v>232</v>
      </c>
      <c r="G53" s="215"/>
      <c r="H53" s="215"/>
      <c r="I53" s="215"/>
      <c r="J53" s="216" t="s">
        <v>232</v>
      </c>
    </row>
    <row r="54" spans="1:10" ht="15">
      <c r="A54" s="252"/>
      <c r="B54" s="252"/>
      <c r="C54" s="752"/>
      <c r="D54" s="752"/>
      <c r="E54" s="752"/>
      <c r="F54" s="252"/>
      <c r="G54" s="752"/>
      <c r="H54" s="752"/>
      <c r="I54" s="752"/>
      <c r="J54" s="252"/>
    </row>
    <row r="55" spans="1:10" ht="15">
      <c r="A55" s="252"/>
      <c r="B55" s="252"/>
      <c r="C55" s="252"/>
      <c r="D55" s="252"/>
      <c r="E55" s="252"/>
      <c r="F55" s="252"/>
      <c r="G55" s="252"/>
      <c r="H55" s="252"/>
      <c r="I55" s="252"/>
      <c r="J55" s="252"/>
    </row>
    <row r="56" spans="1:10" ht="15">
      <c r="A56" s="175"/>
      <c r="B56" s="668" t="s">
        <v>9</v>
      </c>
      <c r="C56" s="668"/>
      <c r="D56" s="124"/>
      <c r="E56" s="668" t="s">
        <v>245</v>
      </c>
      <c r="F56" s="668"/>
      <c r="G56" s="668"/>
      <c r="H56" s="668"/>
      <c r="I56" s="175"/>
      <c r="J56" s="175"/>
    </row>
    <row r="57" spans="1:10" ht="15">
      <c r="A57" s="175"/>
      <c r="B57" s="175"/>
      <c r="C57" s="175"/>
      <c r="D57" s="175"/>
      <c r="E57" s="175"/>
      <c r="F57" s="175"/>
      <c r="G57" s="175"/>
      <c r="H57" s="175"/>
      <c r="I57" s="175"/>
      <c r="J57" s="175"/>
    </row>
  </sheetData>
  <sheetProtection/>
  <mergeCells count="29">
    <mergeCell ref="B56:C56"/>
    <mergeCell ref="E56:H56"/>
    <mergeCell ref="C18:E18"/>
    <mergeCell ref="C46:E46"/>
    <mergeCell ref="C49:E49"/>
    <mergeCell ref="C53:E53"/>
    <mergeCell ref="C16:E16"/>
    <mergeCell ref="C17:E17"/>
    <mergeCell ref="C54:E54"/>
    <mergeCell ref="G54:I54"/>
    <mergeCell ref="C44:E44"/>
    <mergeCell ref="C45:E45"/>
    <mergeCell ref="C9:E9"/>
    <mergeCell ref="C10:E10"/>
    <mergeCell ref="C11:E11"/>
    <mergeCell ref="C14:E14"/>
    <mergeCell ref="C15:E15"/>
    <mergeCell ref="A7:A8"/>
    <mergeCell ref="B7:B8"/>
    <mergeCell ref="C7:E8"/>
    <mergeCell ref="F7:F8"/>
    <mergeCell ref="G7:H7"/>
    <mergeCell ref="I7:J7"/>
    <mergeCell ref="A6:E6"/>
    <mergeCell ref="A2:I2"/>
    <mergeCell ref="A1:I1"/>
    <mergeCell ref="A5:D5"/>
    <mergeCell ref="A3:E3"/>
    <mergeCell ref="A4:E4"/>
  </mergeCells>
  <printOptions/>
  <pageMargins left="0.7" right="0.2" top="0.35" bottom="0.33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28125" style="148" customWidth="1"/>
    <col min="2" max="2" width="8.57421875" style="148" customWidth="1"/>
    <col min="3" max="3" width="38.00390625" style="148" customWidth="1"/>
    <col min="4" max="4" width="8.28125" style="148" customWidth="1"/>
    <col min="5" max="5" width="6.57421875" style="148" customWidth="1"/>
    <col min="6" max="6" width="6.140625" style="148" customWidth="1"/>
    <col min="7" max="7" width="7.140625" style="148" customWidth="1"/>
    <col min="8" max="8" width="9.421875" style="164" customWidth="1"/>
    <col min="9" max="9" width="9.140625" style="148" customWidth="1"/>
    <col min="10" max="16384" width="9.140625" style="148" customWidth="1"/>
  </cols>
  <sheetData>
    <row r="1" spans="1:8" ht="18.75" customHeight="1">
      <c r="A1" s="763" t="s">
        <v>197</v>
      </c>
      <c r="B1" s="763"/>
      <c r="C1" s="763"/>
      <c r="D1" s="763"/>
      <c r="E1" s="763"/>
      <c r="F1" s="763"/>
      <c r="G1" s="763"/>
      <c r="H1" s="763"/>
    </row>
    <row r="2" spans="1:8" ht="18.75" customHeight="1">
      <c r="A2" s="243"/>
      <c r="B2" s="763" t="s">
        <v>365</v>
      </c>
      <c r="C2" s="763"/>
      <c r="D2" s="763"/>
      <c r="E2" s="763"/>
      <c r="F2" s="763"/>
      <c r="G2" s="763"/>
      <c r="H2" s="763"/>
    </row>
    <row r="3" spans="1:8" ht="21.75" customHeight="1">
      <c r="A3" s="244"/>
      <c r="B3" s="764" t="s">
        <v>64</v>
      </c>
      <c r="C3" s="764"/>
      <c r="D3" s="263">
        <f>H79/1000</f>
        <v>10.541100228595202</v>
      </c>
      <c r="E3" s="764" t="s">
        <v>198</v>
      </c>
      <c r="F3" s="764"/>
      <c r="G3" s="245"/>
      <c r="H3" s="246"/>
    </row>
    <row r="4" spans="1:8" ht="21.75" customHeight="1">
      <c r="A4" s="244"/>
      <c r="B4" s="764" t="s">
        <v>133</v>
      </c>
      <c r="C4" s="764"/>
      <c r="D4" s="263">
        <f>H72/1000</f>
        <v>1.32031776</v>
      </c>
      <c r="E4" s="764" t="s">
        <v>198</v>
      </c>
      <c r="F4" s="764"/>
      <c r="G4" s="245"/>
      <c r="H4" s="246"/>
    </row>
    <row r="5" spans="1:8" ht="16.5" customHeight="1">
      <c r="A5" s="768" t="s">
        <v>409</v>
      </c>
      <c r="B5" s="768"/>
      <c r="C5" s="768"/>
      <c r="D5" s="247" t="s">
        <v>232</v>
      </c>
      <c r="E5" s="247"/>
      <c r="F5" s="244"/>
      <c r="G5" s="248"/>
      <c r="H5" s="246"/>
    </row>
    <row r="6" spans="1:8" ht="39" customHeight="1">
      <c r="A6" s="769" t="s">
        <v>158</v>
      </c>
      <c r="B6" s="771" t="s">
        <v>67</v>
      </c>
      <c r="C6" s="765" t="s">
        <v>159</v>
      </c>
      <c r="D6" s="772" t="s">
        <v>238</v>
      </c>
      <c r="E6" s="765" t="s">
        <v>69</v>
      </c>
      <c r="F6" s="766"/>
      <c r="G6" s="765" t="s">
        <v>64</v>
      </c>
      <c r="H6" s="766"/>
    </row>
    <row r="7" spans="1:16" ht="81" customHeight="1">
      <c r="A7" s="770"/>
      <c r="B7" s="770"/>
      <c r="C7" s="766"/>
      <c r="D7" s="766"/>
      <c r="E7" s="149" t="s">
        <v>71</v>
      </c>
      <c r="F7" s="149" t="s">
        <v>160</v>
      </c>
      <c r="G7" s="149" t="s">
        <v>71</v>
      </c>
      <c r="H7" s="150" t="s">
        <v>161</v>
      </c>
      <c r="I7" s="151"/>
      <c r="J7" s="151"/>
      <c r="K7" s="151"/>
      <c r="L7" s="151"/>
      <c r="M7" s="151"/>
      <c r="N7" s="151"/>
      <c r="O7" s="151"/>
      <c r="P7" s="151"/>
    </row>
    <row r="8" spans="1:8" ht="15">
      <c r="A8" s="567">
        <v>1</v>
      </c>
      <c r="B8" s="567">
        <v>2</v>
      </c>
      <c r="C8" s="152">
        <v>3</v>
      </c>
      <c r="D8" s="152">
        <v>4</v>
      </c>
      <c r="E8" s="152">
        <v>5</v>
      </c>
      <c r="F8" s="152">
        <v>6</v>
      </c>
      <c r="G8" s="152">
        <v>7</v>
      </c>
      <c r="H8" s="153">
        <v>8</v>
      </c>
    </row>
    <row r="9" spans="1:10" ht="36.75" customHeight="1">
      <c r="A9" s="568" t="s">
        <v>162</v>
      </c>
      <c r="B9" s="568" t="s">
        <v>163</v>
      </c>
      <c r="C9" s="250" t="s">
        <v>164</v>
      </c>
      <c r="D9" s="249" t="s">
        <v>165</v>
      </c>
      <c r="E9" s="249"/>
      <c r="F9" s="249">
        <v>1</v>
      </c>
      <c r="G9" s="249"/>
      <c r="H9" s="251">
        <f>H10+H11+H12+H13+H14</f>
        <v>4157.1720000000005</v>
      </c>
      <c r="I9" s="160"/>
      <c r="J9" s="160"/>
    </row>
    <row r="10" spans="1:10" ht="17.25" customHeight="1">
      <c r="A10" s="569" t="s">
        <v>279</v>
      </c>
      <c r="B10" s="567"/>
      <c r="C10" s="375" t="s">
        <v>73</v>
      </c>
      <c r="D10" s="375" t="s">
        <v>76</v>
      </c>
      <c r="E10" s="375">
        <v>32</v>
      </c>
      <c r="F10" s="375">
        <f>E10*F9</f>
        <v>32</v>
      </c>
      <c r="G10" s="375">
        <v>4.6</v>
      </c>
      <c r="H10" s="376">
        <f>F10*G10</f>
        <v>147.2</v>
      </c>
      <c r="I10" s="158"/>
      <c r="J10" s="158"/>
    </row>
    <row r="11" spans="1:10" ht="17.25" customHeight="1">
      <c r="A11" s="569" t="s">
        <v>286</v>
      </c>
      <c r="B11" s="567"/>
      <c r="C11" s="375" t="s">
        <v>75</v>
      </c>
      <c r="D11" s="375" t="s">
        <v>14</v>
      </c>
      <c r="E11" s="375">
        <v>7.46</v>
      </c>
      <c r="F11" s="375">
        <f>E11*F9</f>
        <v>7.46</v>
      </c>
      <c r="G11" s="375">
        <v>3.2</v>
      </c>
      <c r="H11" s="376">
        <f>F11*G11</f>
        <v>23.872</v>
      </c>
      <c r="I11" s="158"/>
      <c r="J11" s="158"/>
    </row>
    <row r="12" spans="1:10" ht="26.25" customHeight="1">
      <c r="A12" s="569" t="s">
        <v>278</v>
      </c>
      <c r="B12" s="567">
        <v>7.163</v>
      </c>
      <c r="C12" s="375" t="s">
        <v>369</v>
      </c>
      <c r="D12" s="375" t="s">
        <v>3</v>
      </c>
      <c r="E12" s="375">
        <v>1</v>
      </c>
      <c r="F12" s="375">
        <f>F9*E12</f>
        <v>1</v>
      </c>
      <c r="G12" s="375">
        <v>3900</v>
      </c>
      <c r="H12" s="376">
        <f>F12*G12</f>
        <v>3900</v>
      </c>
      <c r="I12" s="158"/>
      <c r="J12" s="158"/>
    </row>
    <row r="13" spans="1:10" ht="17.25" customHeight="1">
      <c r="A13" s="569" t="s">
        <v>325</v>
      </c>
      <c r="B13" s="567"/>
      <c r="C13" s="375" t="s">
        <v>166</v>
      </c>
      <c r="D13" s="375" t="s">
        <v>3</v>
      </c>
      <c r="E13" s="375">
        <v>3</v>
      </c>
      <c r="F13" s="375">
        <f>F9*E13</f>
        <v>3</v>
      </c>
      <c r="G13" s="375">
        <v>15.5</v>
      </c>
      <c r="H13" s="376">
        <f>F13*G13</f>
        <v>46.5</v>
      </c>
      <c r="I13" s="158"/>
      <c r="J13" s="158"/>
    </row>
    <row r="14" spans="1:10" ht="18" customHeight="1">
      <c r="A14" s="569" t="s">
        <v>287</v>
      </c>
      <c r="B14" s="567"/>
      <c r="C14" s="375" t="s">
        <v>167</v>
      </c>
      <c r="D14" s="375" t="s">
        <v>14</v>
      </c>
      <c r="E14" s="375">
        <v>19.8</v>
      </c>
      <c r="F14" s="375">
        <f>E14*F9</f>
        <v>19.8</v>
      </c>
      <c r="G14" s="375">
        <v>2</v>
      </c>
      <c r="H14" s="376">
        <f>F14*G14</f>
        <v>39.6</v>
      </c>
      <c r="I14" s="158"/>
      <c r="J14" s="158"/>
    </row>
    <row r="15" spans="1:10" ht="33.75">
      <c r="A15" s="566">
        <v>2</v>
      </c>
      <c r="B15" s="566" t="s">
        <v>168</v>
      </c>
      <c r="C15" s="169" t="s">
        <v>169</v>
      </c>
      <c r="D15" s="169" t="s">
        <v>3</v>
      </c>
      <c r="E15" s="144"/>
      <c r="F15" s="169">
        <v>1</v>
      </c>
      <c r="G15" s="144"/>
      <c r="H15" s="170">
        <f>H16+H17+H18+H19</f>
        <v>254.70399999999998</v>
      </c>
      <c r="I15" s="158"/>
      <c r="J15" s="158"/>
    </row>
    <row r="16" spans="1:10" ht="17.25" customHeight="1">
      <c r="A16" s="561">
        <v>2.1</v>
      </c>
      <c r="B16" s="561"/>
      <c r="C16" s="377" t="s">
        <v>73</v>
      </c>
      <c r="D16" s="377" t="s">
        <v>76</v>
      </c>
      <c r="E16" s="377">
        <v>4.14</v>
      </c>
      <c r="F16" s="377">
        <f>E16*F15</f>
        <v>4.14</v>
      </c>
      <c r="G16" s="377">
        <v>4.6</v>
      </c>
      <c r="H16" s="378">
        <f>F16*G16</f>
        <v>19.043999999999997</v>
      </c>
      <c r="I16" s="158"/>
      <c r="J16" s="158"/>
    </row>
    <row r="17" spans="1:10" ht="15" customHeight="1">
      <c r="A17" s="561">
        <v>2.2</v>
      </c>
      <c r="B17" s="561"/>
      <c r="C17" s="377" t="s">
        <v>75</v>
      </c>
      <c r="D17" s="377" t="s">
        <v>14</v>
      </c>
      <c r="E17" s="377">
        <v>0.68</v>
      </c>
      <c r="F17" s="377">
        <f>E17*F15</f>
        <v>0.68</v>
      </c>
      <c r="G17" s="377">
        <v>3.2</v>
      </c>
      <c r="H17" s="378">
        <f>F17*G17</f>
        <v>2.176</v>
      </c>
      <c r="I17" s="158"/>
      <c r="J17" s="158"/>
    </row>
    <row r="18" spans="1:10" ht="14.25" customHeight="1">
      <c r="A18" s="561">
        <v>2.3</v>
      </c>
      <c r="B18" s="561">
        <v>6.163</v>
      </c>
      <c r="C18" s="377" t="s">
        <v>170</v>
      </c>
      <c r="D18" s="377" t="s">
        <v>171</v>
      </c>
      <c r="E18" s="377">
        <v>1</v>
      </c>
      <c r="F18" s="377">
        <f>E18*F15</f>
        <v>1</v>
      </c>
      <c r="G18" s="377">
        <v>233.1</v>
      </c>
      <c r="H18" s="378">
        <f>F18*G18</f>
        <v>233.1</v>
      </c>
      <c r="I18" s="158"/>
      <c r="J18" s="158"/>
    </row>
    <row r="19" spans="1:12" ht="15.75" customHeight="1">
      <c r="A19" s="561">
        <v>2.4</v>
      </c>
      <c r="B19" s="561"/>
      <c r="C19" s="377" t="s">
        <v>167</v>
      </c>
      <c r="D19" s="377" t="s">
        <v>14</v>
      </c>
      <c r="E19" s="377">
        <v>0.12</v>
      </c>
      <c r="F19" s="379">
        <f>E19*F15</f>
        <v>0.12</v>
      </c>
      <c r="G19" s="377">
        <v>3.2</v>
      </c>
      <c r="H19" s="378">
        <f>F19*G19</f>
        <v>0.384</v>
      </c>
      <c r="I19" s="158"/>
      <c r="J19" s="158"/>
      <c r="L19" s="148" t="s">
        <v>209</v>
      </c>
    </row>
    <row r="20" spans="1:10" ht="30">
      <c r="A20" s="566">
        <v>3</v>
      </c>
      <c r="B20" s="566" t="s">
        <v>173</v>
      </c>
      <c r="C20" s="169" t="s">
        <v>368</v>
      </c>
      <c r="D20" s="169" t="s">
        <v>165</v>
      </c>
      <c r="E20" s="144"/>
      <c r="F20" s="169">
        <v>2</v>
      </c>
      <c r="G20" s="144"/>
      <c r="H20" s="170">
        <f>H21+H22+H23+H24+H25</f>
        <v>714.048</v>
      </c>
      <c r="I20" s="158"/>
      <c r="J20" s="158"/>
    </row>
    <row r="21" spans="1:10" ht="18.75" customHeight="1">
      <c r="A21" s="567">
        <v>3.1</v>
      </c>
      <c r="B21" s="567"/>
      <c r="C21" s="375" t="s">
        <v>73</v>
      </c>
      <c r="D21" s="375" t="s">
        <v>76</v>
      </c>
      <c r="E21" s="375">
        <v>31.2</v>
      </c>
      <c r="F21" s="375">
        <f>E21*F20</f>
        <v>62.4</v>
      </c>
      <c r="G21" s="375">
        <v>4.6</v>
      </c>
      <c r="H21" s="376">
        <f>F21*G21</f>
        <v>287.03999999999996</v>
      </c>
      <c r="I21" s="158"/>
      <c r="J21" s="158"/>
    </row>
    <row r="22" spans="1:10" ht="15" customHeight="1">
      <c r="A22" s="567">
        <v>3.2</v>
      </c>
      <c r="B22" s="567"/>
      <c r="C22" s="375" t="s">
        <v>75</v>
      </c>
      <c r="D22" s="375" t="s">
        <v>14</v>
      </c>
      <c r="E22" s="375">
        <v>2.3</v>
      </c>
      <c r="F22" s="375">
        <f>E22*F20</f>
        <v>4.6</v>
      </c>
      <c r="G22" s="375">
        <v>3.2</v>
      </c>
      <c r="H22" s="376">
        <f>F22*G22</f>
        <v>14.719999999999999</v>
      </c>
      <c r="I22" s="158"/>
      <c r="J22" s="158"/>
    </row>
    <row r="23" spans="1:10" ht="16.5" customHeight="1">
      <c r="A23" s="567">
        <v>3.3</v>
      </c>
      <c r="B23" s="567" t="s">
        <v>4</v>
      </c>
      <c r="C23" s="375" t="s">
        <v>174</v>
      </c>
      <c r="D23" s="375" t="s">
        <v>3</v>
      </c>
      <c r="E23" s="375">
        <v>1</v>
      </c>
      <c r="F23" s="375">
        <f>E23*F20</f>
        <v>2</v>
      </c>
      <c r="G23" s="375">
        <v>165</v>
      </c>
      <c r="H23" s="376">
        <f>F23*G23</f>
        <v>330</v>
      </c>
      <c r="I23" s="158"/>
      <c r="J23" s="158"/>
    </row>
    <row r="24" spans="1:10" ht="15" customHeight="1">
      <c r="A24" s="569" t="s">
        <v>326</v>
      </c>
      <c r="B24" s="567"/>
      <c r="C24" s="375" t="s">
        <v>166</v>
      </c>
      <c r="D24" s="375" t="s">
        <v>3</v>
      </c>
      <c r="E24" s="375">
        <v>2</v>
      </c>
      <c r="F24" s="375">
        <f>F20*E24</f>
        <v>4</v>
      </c>
      <c r="G24" s="375">
        <v>15.5</v>
      </c>
      <c r="H24" s="376">
        <f>F24*G24</f>
        <v>62</v>
      </c>
      <c r="I24" s="158"/>
      <c r="J24" s="158"/>
    </row>
    <row r="25" spans="1:10" ht="16.5" customHeight="1">
      <c r="A25" s="567">
        <v>3.5</v>
      </c>
      <c r="B25" s="567"/>
      <c r="C25" s="375" t="s">
        <v>167</v>
      </c>
      <c r="D25" s="375" t="s">
        <v>14</v>
      </c>
      <c r="E25" s="375">
        <v>3.17</v>
      </c>
      <c r="F25" s="375">
        <f>E25*F20</f>
        <v>6.34</v>
      </c>
      <c r="G25" s="375">
        <v>3.2</v>
      </c>
      <c r="H25" s="376">
        <f>F25*G25</f>
        <v>20.288</v>
      </c>
      <c r="I25" s="158"/>
      <c r="J25" s="158"/>
    </row>
    <row r="26" spans="1:10" ht="30">
      <c r="A26" s="568">
        <v>4</v>
      </c>
      <c r="B26" s="568" t="s">
        <v>175</v>
      </c>
      <c r="C26" s="154" t="s">
        <v>176</v>
      </c>
      <c r="D26" s="154" t="s">
        <v>172</v>
      </c>
      <c r="E26" s="155"/>
      <c r="F26" s="154">
        <v>0.12</v>
      </c>
      <c r="G26" s="155"/>
      <c r="H26" s="157">
        <f>H27+H28+H30+H29</f>
        <v>188.70911999999998</v>
      </c>
      <c r="I26" s="158"/>
      <c r="J26" s="158"/>
    </row>
    <row r="27" spans="1:10" ht="20.25" customHeight="1">
      <c r="A27" s="567">
        <v>4.1</v>
      </c>
      <c r="B27" s="567"/>
      <c r="C27" s="375" t="s">
        <v>73</v>
      </c>
      <c r="D27" s="375" t="s">
        <v>76</v>
      </c>
      <c r="E27" s="375">
        <v>43.2</v>
      </c>
      <c r="F27" s="375">
        <f>F26*E27</f>
        <v>5.184</v>
      </c>
      <c r="G27" s="375">
        <v>4.6</v>
      </c>
      <c r="H27" s="376">
        <f>F27*G27</f>
        <v>23.8464</v>
      </c>
      <c r="I27" s="160"/>
      <c r="J27" s="160"/>
    </row>
    <row r="28" spans="1:10" ht="15.75" customHeight="1">
      <c r="A28" s="567">
        <v>4.2</v>
      </c>
      <c r="B28" s="567"/>
      <c r="C28" s="375" t="s">
        <v>75</v>
      </c>
      <c r="D28" s="375" t="s">
        <v>14</v>
      </c>
      <c r="E28" s="375">
        <v>2.59</v>
      </c>
      <c r="F28" s="380">
        <f>E28*F26</f>
        <v>0.31079999999999997</v>
      </c>
      <c r="G28" s="375">
        <v>3.2</v>
      </c>
      <c r="H28" s="376">
        <f>F28*G28</f>
        <v>0.9945599999999999</v>
      </c>
      <c r="I28" s="158"/>
      <c r="J28" s="158"/>
    </row>
    <row r="29" spans="1:10" ht="25.5">
      <c r="A29" s="567">
        <v>4.3</v>
      </c>
      <c r="B29" s="567" t="s">
        <v>340</v>
      </c>
      <c r="C29" s="381" t="s">
        <v>177</v>
      </c>
      <c r="D29" s="375" t="s">
        <v>171</v>
      </c>
      <c r="E29" s="375">
        <v>100</v>
      </c>
      <c r="F29" s="375">
        <f>F26*E29</f>
        <v>12</v>
      </c>
      <c r="G29" s="375">
        <v>13.6</v>
      </c>
      <c r="H29" s="376">
        <f>G29*F29</f>
        <v>163.2</v>
      </c>
      <c r="I29" s="158"/>
      <c r="J29" s="158"/>
    </row>
    <row r="30" spans="1:10" ht="18.75" customHeight="1">
      <c r="A30" s="567">
        <v>4.4</v>
      </c>
      <c r="B30" s="567"/>
      <c r="C30" s="375" t="s">
        <v>167</v>
      </c>
      <c r="D30" s="375" t="s">
        <v>14</v>
      </c>
      <c r="E30" s="375">
        <v>1.74</v>
      </c>
      <c r="F30" s="375">
        <f>E30*F26</f>
        <v>0.20879999999999999</v>
      </c>
      <c r="G30" s="375">
        <v>3.2</v>
      </c>
      <c r="H30" s="376">
        <f>F30*G30</f>
        <v>0.66816</v>
      </c>
      <c r="I30" s="158"/>
      <c r="J30" s="158"/>
    </row>
    <row r="31" spans="1:10" ht="22.5">
      <c r="A31" s="568">
        <v>5</v>
      </c>
      <c r="B31" s="568" t="s">
        <v>178</v>
      </c>
      <c r="C31" s="156" t="s">
        <v>179</v>
      </c>
      <c r="D31" s="154" t="s">
        <v>3</v>
      </c>
      <c r="E31" s="155"/>
      <c r="F31" s="154">
        <v>2</v>
      </c>
      <c r="G31" s="155"/>
      <c r="H31" s="157">
        <f>H32+H33+H36+H34+H35+H37</f>
        <v>54.892</v>
      </c>
      <c r="I31" s="158"/>
      <c r="J31" s="158"/>
    </row>
    <row r="32" spans="1:10" ht="18" customHeight="1">
      <c r="A32" s="567">
        <v>5.1</v>
      </c>
      <c r="B32" s="567"/>
      <c r="C32" s="375" t="s">
        <v>73</v>
      </c>
      <c r="D32" s="375" t="s">
        <v>76</v>
      </c>
      <c r="E32" s="375">
        <v>1.51</v>
      </c>
      <c r="F32" s="375">
        <f>E32*F31</f>
        <v>3.02</v>
      </c>
      <c r="G32" s="375">
        <v>4.6</v>
      </c>
      <c r="H32" s="376">
        <f aca="true" t="shared" si="0" ref="H32:H37">F32*G32</f>
        <v>13.892</v>
      </c>
      <c r="I32" s="160"/>
      <c r="J32" s="160"/>
    </row>
    <row r="33" spans="1:10" ht="12.75">
      <c r="A33" s="567">
        <v>5.2</v>
      </c>
      <c r="B33" s="567"/>
      <c r="C33" s="375" t="s">
        <v>75</v>
      </c>
      <c r="D33" s="375" t="s">
        <v>14</v>
      </c>
      <c r="E33" s="375">
        <v>0.13</v>
      </c>
      <c r="F33" s="375">
        <f>E33*F31</f>
        <v>0.26</v>
      </c>
      <c r="G33" s="375">
        <v>3.2</v>
      </c>
      <c r="H33" s="376">
        <f t="shared" si="0"/>
        <v>0.8320000000000001</v>
      </c>
      <c r="I33" s="158"/>
      <c r="J33" s="158"/>
    </row>
    <row r="34" spans="1:10" ht="13.5" customHeight="1">
      <c r="A34" s="569" t="s">
        <v>327</v>
      </c>
      <c r="B34" s="567" t="s">
        <v>4</v>
      </c>
      <c r="C34" s="375" t="s">
        <v>166</v>
      </c>
      <c r="D34" s="375" t="s">
        <v>3</v>
      </c>
      <c r="E34" s="375">
        <v>2</v>
      </c>
      <c r="F34" s="375">
        <f>E34*F31</f>
        <v>4</v>
      </c>
      <c r="G34" s="375">
        <v>2.5</v>
      </c>
      <c r="H34" s="376">
        <f t="shared" si="0"/>
        <v>10</v>
      </c>
      <c r="I34" s="158"/>
      <c r="J34" s="158"/>
    </row>
    <row r="35" spans="1:10" ht="15.75" customHeight="1">
      <c r="A35" s="569" t="s">
        <v>288</v>
      </c>
      <c r="B35" s="567" t="s">
        <v>4</v>
      </c>
      <c r="C35" s="375" t="s">
        <v>180</v>
      </c>
      <c r="D35" s="375" t="s">
        <v>3</v>
      </c>
      <c r="E35" s="375">
        <v>1.1</v>
      </c>
      <c r="F35" s="380">
        <f>E35*F31</f>
        <v>2.2</v>
      </c>
      <c r="G35" s="375">
        <v>2.6</v>
      </c>
      <c r="H35" s="376">
        <f t="shared" si="0"/>
        <v>5.720000000000001</v>
      </c>
      <c r="I35" s="158"/>
      <c r="J35" s="158"/>
    </row>
    <row r="36" spans="1:10" ht="15" customHeight="1">
      <c r="A36" s="567">
        <v>5.5</v>
      </c>
      <c r="B36" s="567"/>
      <c r="C36" s="375" t="s">
        <v>167</v>
      </c>
      <c r="D36" s="375" t="s">
        <v>14</v>
      </c>
      <c r="E36" s="375">
        <v>0.07</v>
      </c>
      <c r="F36" s="375">
        <f>E36*F31</f>
        <v>0.14</v>
      </c>
      <c r="G36" s="375">
        <v>3.2</v>
      </c>
      <c r="H36" s="376">
        <f t="shared" si="0"/>
        <v>0.44800000000000006</v>
      </c>
      <c r="I36" s="158"/>
      <c r="J36" s="158"/>
    </row>
    <row r="37" spans="1:10" ht="15.75" customHeight="1">
      <c r="A37" s="569" t="s">
        <v>328</v>
      </c>
      <c r="B37" s="567" t="s">
        <v>4</v>
      </c>
      <c r="C37" s="375" t="s">
        <v>181</v>
      </c>
      <c r="D37" s="375" t="s">
        <v>3</v>
      </c>
      <c r="E37" s="375">
        <v>1</v>
      </c>
      <c r="F37" s="375">
        <f>F31*E37</f>
        <v>2</v>
      </c>
      <c r="G37" s="375">
        <v>12</v>
      </c>
      <c r="H37" s="376">
        <f t="shared" si="0"/>
        <v>24</v>
      </c>
      <c r="I37" s="158"/>
      <c r="J37" s="158"/>
    </row>
    <row r="38" spans="1:10" ht="38.25" customHeight="1">
      <c r="A38" s="568">
        <v>6</v>
      </c>
      <c r="B38" s="568" t="s">
        <v>182</v>
      </c>
      <c r="C38" s="156" t="s">
        <v>284</v>
      </c>
      <c r="D38" s="154" t="s">
        <v>171</v>
      </c>
      <c r="E38" s="155"/>
      <c r="F38" s="154">
        <v>152</v>
      </c>
      <c r="G38" s="155"/>
      <c r="H38" s="157">
        <f>H39+H40+H41+H42</f>
        <v>863.73696</v>
      </c>
      <c r="I38" s="161"/>
      <c r="J38" s="161"/>
    </row>
    <row r="39" spans="1:10" ht="12.75">
      <c r="A39" s="567">
        <v>6.1</v>
      </c>
      <c r="B39" s="567"/>
      <c r="C39" s="375" t="s">
        <v>73</v>
      </c>
      <c r="D39" s="375" t="s">
        <v>76</v>
      </c>
      <c r="E39" s="375">
        <v>0.61</v>
      </c>
      <c r="F39" s="375">
        <f>F38*E39</f>
        <v>92.72</v>
      </c>
      <c r="G39" s="375">
        <v>4.6</v>
      </c>
      <c r="H39" s="376">
        <f>F39*G39</f>
        <v>426.51199999999994</v>
      </c>
      <c r="I39" s="158"/>
      <c r="J39" s="158"/>
    </row>
    <row r="40" spans="1:10" ht="14.25" customHeight="1">
      <c r="A40" s="567">
        <v>6.2</v>
      </c>
      <c r="B40" s="567"/>
      <c r="C40" s="375" t="s">
        <v>75</v>
      </c>
      <c r="D40" s="375" t="s">
        <v>14</v>
      </c>
      <c r="E40" s="375">
        <v>0.046</v>
      </c>
      <c r="F40" s="375">
        <f>E40*F38</f>
        <v>6.992</v>
      </c>
      <c r="G40" s="375">
        <v>3.2</v>
      </c>
      <c r="H40" s="382">
        <f>F40*G40</f>
        <v>22.3744</v>
      </c>
      <c r="I40" s="158"/>
      <c r="J40" s="158"/>
    </row>
    <row r="41" spans="1:10" ht="13.5" customHeight="1">
      <c r="A41" s="567">
        <v>6.3</v>
      </c>
      <c r="B41" s="570" t="s">
        <v>341</v>
      </c>
      <c r="C41" s="381" t="s">
        <v>285</v>
      </c>
      <c r="D41" s="375" t="s">
        <v>171</v>
      </c>
      <c r="E41" s="375">
        <v>1</v>
      </c>
      <c r="F41" s="375">
        <f>F38*E41</f>
        <v>152</v>
      </c>
      <c r="G41" s="375">
        <v>2.7</v>
      </c>
      <c r="H41" s="376">
        <f>G41*F41</f>
        <v>410.40000000000003</v>
      </c>
      <c r="I41" s="158"/>
      <c r="J41" s="158"/>
    </row>
    <row r="42" spans="1:10" ht="17.25" customHeight="1">
      <c r="A42" s="567">
        <v>6.4</v>
      </c>
      <c r="B42" s="567"/>
      <c r="C42" s="375" t="s">
        <v>167</v>
      </c>
      <c r="D42" s="375" t="s">
        <v>14</v>
      </c>
      <c r="E42" s="375">
        <v>0.015</v>
      </c>
      <c r="F42" s="375">
        <f>E42*F39</f>
        <v>1.3908</v>
      </c>
      <c r="G42" s="375">
        <v>3.2</v>
      </c>
      <c r="H42" s="376">
        <f>F42*G42</f>
        <v>4.45056</v>
      </c>
      <c r="I42" s="158"/>
      <c r="J42" s="158"/>
    </row>
    <row r="43" spans="1:10" ht="30">
      <c r="A43" s="568">
        <v>7</v>
      </c>
      <c r="B43" s="571" t="s">
        <v>183</v>
      </c>
      <c r="C43" s="156" t="s">
        <v>211</v>
      </c>
      <c r="D43" s="154" t="s">
        <v>3</v>
      </c>
      <c r="E43" s="155"/>
      <c r="F43" s="154">
        <v>32</v>
      </c>
      <c r="G43" s="155"/>
      <c r="H43" s="157">
        <f>H44+H45+H46+H47</f>
        <v>334.72</v>
      </c>
      <c r="I43" s="159"/>
      <c r="J43" s="158"/>
    </row>
    <row r="44" spans="1:10" ht="12.75">
      <c r="A44" s="567">
        <v>7.1</v>
      </c>
      <c r="B44" s="567"/>
      <c r="C44" s="375" t="s">
        <v>73</v>
      </c>
      <c r="D44" s="375" t="s">
        <v>76</v>
      </c>
      <c r="E44" s="375">
        <v>0.56</v>
      </c>
      <c r="F44" s="375">
        <f>E44*F43</f>
        <v>17.92</v>
      </c>
      <c r="G44" s="375">
        <v>4.6</v>
      </c>
      <c r="H44" s="376">
        <f>F44*G44</f>
        <v>82.432</v>
      </c>
      <c r="I44" s="158"/>
      <c r="J44" s="158"/>
    </row>
    <row r="45" spans="1:10" ht="12.75">
      <c r="A45" s="567">
        <v>7.2</v>
      </c>
      <c r="B45" s="567"/>
      <c r="C45" s="375" t="s">
        <v>75</v>
      </c>
      <c r="D45" s="375" t="s">
        <v>14</v>
      </c>
      <c r="E45" s="375">
        <v>0.08</v>
      </c>
      <c r="F45" s="375">
        <f>E45*F43</f>
        <v>2.56</v>
      </c>
      <c r="G45" s="375">
        <v>3.2</v>
      </c>
      <c r="H45" s="376">
        <f>F45*G45</f>
        <v>8.192</v>
      </c>
      <c r="I45" s="158"/>
      <c r="J45" s="158"/>
    </row>
    <row r="46" spans="1:10" ht="16.5" customHeight="1">
      <c r="A46" s="567">
        <v>7.3</v>
      </c>
      <c r="B46" s="567">
        <v>6.241</v>
      </c>
      <c r="C46" s="375" t="s">
        <v>210</v>
      </c>
      <c r="D46" s="375" t="s">
        <v>3</v>
      </c>
      <c r="E46" s="375">
        <v>1</v>
      </c>
      <c r="F46" s="375">
        <f>F43*E46</f>
        <v>32</v>
      </c>
      <c r="G46" s="375">
        <v>7.5</v>
      </c>
      <c r="H46" s="376">
        <f>F46*G46</f>
        <v>240</v>
      </c>
      <c r="I46" s="158"/>
      <c r="J46" s="158"/>
    </row>
    <row r="47" spans="1:10" ht="18" customHeight="1">
      <c r="A47" s="567">
        <v>7.4</v>
      </c>
      <c r="B47" s="567"/>
      <c r="C47" s="375" t="s">
        <v>167</v>
      </c>
      <c r="D47" s="375" t="s">
        <v>14</v>
      </c>
      <c r="E47" s="375">
        <v>0.04</v>
      </c>
      <c r="F47" s="375">
        <f>E47*F43</f>
        <v>1.28</v>
      </c>
      <c r="G47" s="375">
        <v>3.2</v>
      </c>
      <c r="H47" s="376">
        <f>F47*G47</f>
        <v>4.096</v>
      </c>
      <c r="I47" s="158"/>
      <c r="J47" s="158"/>
    </row>
    <row r="48" spans="1:10" ht="30">
      <c r="A48" s="568">
        <v>8</v>
      </c>
      <c r="B48" s="568" t="s">
        <v>184</v>
      </c>
      <c r="C48" s="154" t="s">
        <v>185</v>
      </c>
      <c r="D48" s="154" t="s">
        <v>186</v>
      </c>
      <c r="E48" s="155"/>
      <c r="F48" s="154">
        <v>4.6</v>
      </c>
      <c r="G48" s="155"/>
      <c r="H48" s="157">
        <f>H49+H50+H51+H52</f>
        <v>381.5239999999999</v>
      </c>
      <c r="I48" s="158"/>
      <c r="J48" s="158"/>
    </row>
    <row r="49" spans="1:10" ht="18.75" customHeight="1">
      <c r="A49" s="567">
        <v>8.1</v>
      </c>
      <c r="B49" s="567"/>
      <c r="C49" s="375" t="s">
        <v>73</v>
      </c>
      <c r="D49" s="375" t="s">
        <v>76</v>
      </c>
      <c r="E49" s="375">
        <v>9.1</v>
      </c>
      <c r="F49" s="375">
        <f>E49*F48</f>
        <v>41.85999999999999</v>
      </c>
      <c r="G49" s="375">
        <v>4.6</v>
      </c>
      <c r="H49" s="376">
        <f>F49*G49</f>
        <v>192.55599999999995</v>
      </c>
      <c r="I49" s="158"/>
      <c r="J49" s="158"/>
    </row>
    <row r="50" spans="1:10" ht="17.25" customHeight="1">
      <c r="A50" s="567">
        <v>8.2</v>
      </c>
      <c r="B50" s="567"/>
      <c r="C50" s="375" t="s">
        <v>75</v>
      </c>
      <c r="D50" s="375" t="s">
        <v>14</v>
      </c>
      <c r="E50" s="375">
        <v>1.2</v>
      </c>
      <c r="F50" s="375">
        <f>E50*F48</f>
        <v>5.52</v>
      </c>
      <c r="G50" s="375">
        <v>3.2</v>
      </c>
      <c r="H50" s="376">
        <f>F50*G50</f>
        <v>17.663999999999998</v>
      </c>
      <c r="I50" s="160"/>
      <c r="J50" s="160"/>
    </row>
    <row r="51" spans="1:10" ht="17.25" customHeight="1">
      <c r="A51" s="567">
        <v>8.3</v>
      </c>
      <c r="B51" s="567" t="s">
        <v>4</v>
      </c>
      <c r="C51" s="375" t="s">
        <v>95</v>
      </c>
      <c r="D51" s="375" t="s">
        <v>3</v>
      </c>
      <c r="E51" s="375">
        <v>10</v>
      </c>
      <c r="F51" s="375">
        <f>F48*E51</f>
        <v>46</v>
      </c>
      <c r="G51" s="375">
        <v>3.5</v>
      </c>
      <c r="H51" s="376">
        <f>F51*G51</f>
        <v>161</v>
      </c>
      <c r="I51" s="158"/>
      <c r="J51" s="158"/>
    </row>
    <row r="52" spans="1:10" ht="18" customHeight="1">
      <c r="A52" s="567">
        <v>8.4</v>
      </c>
      <c r="B52" s="567"/>
      <c r="C52" s="375" t="s">
        <v>167</v>
      </c>
      <c r="D52" s="375" t="s">
        <v>14</v>
      </c>
      <c r="E52" s="375">
        <v>0.7</v>
      </c>
      <c r="F52" s="375">
        <f>E52*F48</f>
        <v>3.2199999999999998</v>
      </c>
      <c r="G52" s="375">
        <v>3.2</v>
      </c>
      <c r="H52" s="376">
        <f>F52*G52</f>
        <v>10.304</v>
      </c>
      <c r="I52" s="158"/>
      <c r="J52" s="158"/>
    </row>
    <row r="53" spans="1:10" ht="33.75">
      <c r="A53" s="568">
        <v>9</v>
      </c>
      <c r="B53" s="568" t="s">
        <v>187</v>
      </c>
      <c r="C53" s="154" t="s">
        <v>188</v>
      </c>
      <c r="D53" s="154" t="s">
        <v>186</v>
      </c>
      <c r="E53" s="155"/>
      <c r="F53" s="162">
        <v>0.8</v>
      </c>
      <c r="G53" s="155"/>
      <c r="H53" s="157">
        <f>H54+H55</f>
        <v>39.0688</v>
      </c>
      <c r="I53" s="158"/>
      <c r="J53" s="158"/>
    </row>
    <row r="54" spans="1:10" ht="18" customHeight="1">
      <c r="A54" s="567">
        <v>9.1</v>
      </c>
      <c r="B54" s="567"/>
      <c r="C54" s="375" t="s">
        <v>73</v>
      </c>
      <c r="D54" s="375" t="s">
        <v>76</v>
      </c>
      <c r="E54" s="375">
        <v>3.66</v>
      </c>
      <c r="F54" s="375">
        <f>E54*F53</f>
        <v>2.9280000000000004</v>
      </c>
      <c r="G54" s="375">
        <v>4.6</v>
      </c>
      <c r="H54" s="376">
        <f>F54*G54</f>
        <v>13.4688</v>
      </c>
      <c r="I54" s="158"/>
      <c r="J54" s="158"/>
    </row>
    <row r="55" spans="1:10" ht="17.25" customHeight="1">
      <c r="A55" s="567">
        <v>9.2</v>
      </c>
      <c r="B55" s="567"/>
      <c r="C55" s="375" t="s">
        <v>75</v>
      </c>
      <c r="D55" s="375" t="s">
        <v>14</v>
      </c>
      <c r="E55" s="375">
        <v>10</v>
      </c>
      <c r="F55" s="375">
        <f>E55*F53</f>
        <v>8</v>
      </c>
      <c r="G55" s="375">
        <v>3.2</v>
      </c>
      <c r="H55" s="376">
        <f>F55*G55</f>
        <v>25.6</v>
      </c>
      <c r="I55" s="160"/>
      <c r="J55" s="160"/>
    </row>
    <row r="56" spans="1:10" ht="34.5" customHeight="1">
      <c r="A56" s="568">
        <v>10</v>
      </c>
      <c r="B56" s="568" t="s">
        <v>189</v>
      </c>
      <c r="C56" s="154" t="s">
        <v>222</v>
      </c>
      <c r="D56" s="154" t="s">
        <v>3</v>
      </c>
      <c r="E56" s="155"/>
      <c r="F56" s="154">
        <v>16</v>
      </c>
      <c r="G56" s="155"/>
      <c r="H56" s="157">
        <f>H57+H58+H59+H60</f>
        <v>1448.07936</v>
      </c>
      <c r="I56" s="158"/>
      <c r="J56" s="158"/>
    </row>
    <row r="57" spans="1:10" ht="18" customHeight="1">
      <c r="A57" s="567">
        <v>10.1</v>
      </c>
      <c r="B57" s="567"/>
      <c r="C57" s="375" t="s">
        <v>73</v>
      </c>
      <c r="D57" s="375" t="s">
        <v>76</v>
      </c>
      <c r="E57" s="375">
        <v>1</v>
      </c>
      <c r="F57" s="375">
        <f>E57*F56</f>
        <v>16</v>
      </c>
      <c r="G57" s="375">
        <v>4.6</v>
      </c>
      <c r="H57" s="376">
        <f>F57*G57</f>
        <v>73.6</v>
      </c>
      <c r="I57" s="158"/>
      <c r="J57" s="158"/>
    </row>
    <row r="58" spans="1:10" ht="17.25" customHeight="1">
      <c r="A58" s="567">
        <v>10.2</v>
      </c>
      <c r="B58" s="567"/>
      <c r="C58" s="375" t="s">
        <v>75</v>
      </c>
      <c r="D58" s="375" t="s">
        <v>14</v>
      </c>
      <c r="E58" s="375">
        <v>0.28</v>
      </c>
      <c r="F58" s="375">
        <f>E58*F56</f>
        <v>4.48</v>
      </c>
      <c r="G58" s="375">
        <v>3.2</v>
      </c>
      <c r="H58" s="376">
        <f>F58*G58</f>
        <v>14.336000000000002</v>
      </c>
      <c r="I58" s="158"/>
      <c r="J58" s="158"/>
    </row>
    <row r="59" spans="1:10" ht="16.5" customHeight="1">
      <c r="A59" s="567">
        <v>12.3</v>
      </c>
      <c r="B59" s="567">
        <v>7.3</v>
      </c>
      <c r="C59" s="375" t="s">
        <v>190</v>
      </c>
      <c r="D59" s="375" t="s">
        <v>3</v>
      </c>
      <c r="E59" s="375">
        <v>1</v>
      </c>
      <c r="F59" s="375">
        <f>F56*E59</f>
        <v>16</v>
      </c>
      <c r="G59" s="375">
        <v>85</v>
      </c>
      <c r="H59" s="376">
        <f>F59*G59</f>
        <v>1360</v>
      </c>
      <c r="I59" s="158"/>
      <c r="J59" s="158"/>
    </row>
    <row r="60" spans="1:10" ht="20.25" customHeight="1">
      <c r="A60" s="567">
        <v>12.4</v>
      </c>
      <c r="B60" s="567"/>
      <c r="C60" s="375" t="s">
        <v>167</v>
      </c>
      <c r="D60" s="375" t="s">
        <v>14</v>
      </c>
      <c r="E60" s="375">
        <v>0.0028</v>
      </c>
      <c r="F60" s="375">
        <f>E60*F56</f>
        <v>0.0448</v>
      </c>
      <c r="G60" s="375">
        <v>3.2</v>
      </c>
      <c r="H60" s="382">
        <f>F60*G60</f>
        <v>0.14336000000000002</v>
      </c>
      <c r="I60" s="160"/>
      <c r="J60" s="160"/>
    </row>
    <row r="61" spans="1:10" ht="30">
      <c r="A61" s="568">
        <v>13</v>
      </c>
      <c r="B61" s="568" t="s">
        <v>191</v>
      </c>
      <c r="C61" s="154" t="s">
        <v>367</v>
      </c>
      <c r="D61" s="154" t="s">
        <v>127</v>
      </c>
      <c r="E61" s="155"/>
      <c r="F61" s="154">
        <v>0.096</v>
      </c>
      <c r="G61" s="155"/>
      <c r="H61" s="157">
        <f>H62+H63+H64+H65</f>
        <v>27.744768</v>
      </c>
      <c r="I61" s="158"/>
      <c r="J61" s="158"/>
    </row>
    <row r="62" spans="1:10" ht="17.25" customHeight="1">
      <c r="A62" s="567">
        <v>13.1</v>
      </c>
      <c r="B62" s="567"/>
      <c r="C62" s="375" t="s">
        <v>73</v>
      </c>
      <c r="D62" s="375" t="s">
        <v>76</v>
      </c>
      <c r="E62" s="375">
        <v>36.6</v>
      </c>
      <c r="F62" s="375">
        <f>E62*F61</f>
        <v>3.5136000000000003</v>
      </c>
      <c r="G62" s="375">
        <v>4.6</v>
      </c>
      <c r="H62" s="376">
        <f>F62*G62</f>
        <v>16.16256</v>
      </c>
      <c r="I62" s="158"/>
      <c r="J62" s="158"/>
    </row>
    <row r="63" spans="1:10" ht="12.75">
      <c r="A63" s="567">
        <v>13.2</v>
      </c>
      <c r="B63" s="567"/>
      <c r="C63" s="375" t="s">
        <v>75</v>
      </c>
      <c r="D63" s="375" t="s">
        <v>14</v>
      </c>
      <c r="E63" s="375">
        <v>4.26</v>
      </c>
      <c r="F63" s="375">
        <f>E63*F61</f>
        <v>0.40896</v>
      </c>
      <c r="G63" s="375">
        <v>3.2</v>
      </c>
      <c r="H63" s="376">
        <f>F63*G63</f>
        <v>1.308672</v>
      </c>
      <c r="I63" s="158"/>
      <c r="J63" s="158"/>
    </row>
    <row r="64" spans="1:10" ht="12.75">
      <c r="A64" s="567">
        <v>13.3</v>
      </c>
      <c r="B64" s="567" t="s">
        <v>4</v>
      </c>
      <c r="C64" s="375" t="s">
        <v>192</v>
      </c>
      <c r="D64" s="375" t="s">
        <v>3</v>
      </c>
      <c r="E64" s="375">
        <v>1</v>
      </c>
      <c r="F64" s="375">
        <f>F61*E64</f>
        <v>0.096</v>
      </c>
      <c r="G64" s="375">
        <v>93</v>
      </c>
      <c r="H64" s="376">
        <f>F64*G64</f>
        <v>8.928</v>
      </c>
      <c r="I64" s="158"/>
      <c r="J64" s="158"/>
    </row>
    <row r="65" spans="1:10" ht="18.75" customHeight="1">
      <c r="A65" s="567">
        <v>13.4</v>
      </c>
      <c r="B65" s="567"/>
      <c r="C65" s="375" t="s">
        <v>167</v>
      </c>
      <c r="D65" s="375" t="s">
        <v>14</v>
      </c>
      <c r="E65" s="375">
        <v>4.38</v>
      </c>
      <c r="F65" s="375">
        <f>E65*F61</f>
        <v>0.42048</v>
      </c>
      <c r="G65" s="375">
        <v>3.2</v>
      </c>
      <c r="H65" s="376">
        <f>F65*G65</f>
        <v>1.345536</v>
      </c>
      <c r="I65" s="160"/>
      <c r="J65" s="160"/>
    </row>
    <row r="66" spans="1:10" ht="22.5">
      <c r="A66" s="568">
        <v>14</v>
      </c>
      <c r="B66" s="568" t="s">
        <v>193</v>
      </c>
      <c r="C66" s="154" t="s">
        <v>194</v>
      </c>
      <c r="D66" s="154" t="s">
        <v>3</v>
      </c>
      <c r="E66" s="155"/>
      <c r="F66" s="154">
        <v>2</v>
      </c>
      <c r="G66" s="155"/>
      <c r="H66" s="157">
        <f>H67+H68+H69+H70</f>
        <v>48.93039999999999</v>
      </c>
      <c r="I66" s="158"/>
      <c r="J66" s="158"/>
    </row>
    <row r="67" spans="1:10" ht="12.75">
      <c r="A67" s="567">
        <v>14.1</v>
      </c>
      <c r="B67" s="567"/>
      <c r="C67" s="375" t="s">
        <v>73</v>
      </c>
      <c r="D67" s="375" t="s">
        <v>76</v>
      </c>
      <c r="E67" s="375">
        <v>2.67</v>
      </c>
      <c r="F67" s="375">
        <f>E67*F66</f>
        <v>5.34</v>
      </c>
      <c r="G67" s="375">
        <v>4.6</v>
      </c>
      <c r="H67" s="376">
        <f>F67*G67</f>
        <v>24.563999999999997</v>
      </c>
      <c r="I67" s="158"/>
      <c r="J67" s="158"/>
    </row>
    <row r="68" spans="1:10" ht="21" customHeight="1">
      <c r="A68" s="567">
        <v>14.2</v>
      </c>
      <c r="B68" s="567"/>
      <c r="C68" s="375" t="s">
        <v>75</v>
      </c>
      <c r="D68" s="375" t="s">
        <v>14</v>
      </c>
      <c r="E68" s="375">
        <v>0.26</v>
      </c>
      <c r="F68" s="375">
        <f>E68*F66</f>
        <v>0.52</v>
      </c>
      <c r="G68" s="375">
        <v>3.2</v>
      </c>
      <c r="H68" s="382">
        <f>F68*G68</f>
        <v>1.6640000000000001</v>
      </c>
      <c r="I68" s="160"/>
      <c r="J68" s="160"/>
    </row>
    <row r="69" spans="1:10" ht="18.75" customHeight="1">
      <c r="A69" s="567">
        <v>14.3</v>
      </c>
      <c r="B69" s="567" t="s">
        <v>4</v>
      </c>
      <c r="C69" s="375" t="s">
        <v>195</v>
      </c>
      <c r="D69" s="375" t="s">
        <v>3</v>
      </c>
      <c r="E69" s="375">
        <v>1</v>
      </c>
      <c r="F69" s="375">
        <f>F66*E69</f>
        <v>2</v>
      </c>
      <c r="G69" s="375">
        <v>10.5</v>
      </c>
      <c r="H69" s="376">
        <f>F69*G69</f>
        <v>21</v>
      </c>
      <c r="I69" s="158"/>
      <c r="J69" s="158"/>
    </row>
    <row r="70" spans="1:10" ht="18.75" customHeight="1">
      <c r="A70" s="567">
        <v>14.4</v>
      </c>
      <c r="B70" s="567"/>
      <c r="C70" s="375" t="s">
        <v>167</v>
      </c>
      <c r="D70" s="375" t="s">
        <v>14</v>
      </c>
      <c r="E70" s="375">
        <v>0.266</v>
      </c>
      <c r="F70" s="375">
        <f>F66*E70</f>
        <v>0.532</v>
      </c>
      <c r="G70" s="375">
        <v>3.2</v>
      </c>
      <c r="H70" s="376">
        <f>F70*G70</f>
        <v>1.7024000000000001</v>
      </c>
      <c r="I70" s="158"/>
      <c r="J70" s="158"/>
    </row>
    <row r="71" spans="1:10" ht="15">
      <c r="A71" s="572"/>
      <c r="B71" s="572"/>
      <c r="C71" s="240" t="s">
        <v>45</v>
      </c>
      <c r="D71" s="240" t="s">
        <v>14</v>
      </c>
      <c r="E71" s="386"/>
      <c r="F71" s="386" t="s">
        <v>232</v>
      </c>
      <c r="G71" s="386"/>
      <c r="H71" s="251">
        <f>H9+H15+H20+H26+H31+H38+H43+H48+H53+H56+H61+H66</f>
        <v>8513.329408000001</v>
      </c>
      <c r="I71" s="158"/>
      <c r="J71" s="158"/>
    </row>
    <row r="72" spans="1:10" ht="12.75">
      <c r="A72" s="567"/>
      <c r="B72" s="567"/>
      <c r="C72" s="383" t="s">
        <v>196</v>
      </c>
      <c r="D72" s="383" t="s">
        <v>14</v>
      </c>
      <c r="E72" s="384"/>
      <c r="F72" s="384" t="s">
        <v>232</v>
      </c>
      <c r="G72" s="384"/>
      <c r="H72" s="376">
        <f>H10+H16+H21+H27+H32+H39+H44+H49+H54+H57+H62+H67</f>
        <v>1320.31776</v>
      </c>
      <c r="I72" s="158"/>
      <c r="J72" s="158"/>
    </row>
    <row r="73" spans="1:10" ht="21" customHeight="1">
      <c r="A73" s="567"/>
      <c r="B73" s="567"/>
      <c r="C73" s="383" t="s">
        <v>318</v>
      </c>
      <c r="D73" s="383"/>
      <c r="E73" s="384"/>
      <c r="F73" s="384" t="s">
        <v>232</v>
      </c>
      <c r="G73" s="384"/>
      <c r="H73" s="376">
        <f>H71-H72</f>
        <v>7193.0116480000015</v>
      </c>
      <c r="I73" s="160"/>
      <c r="J73" s="160"/>
    </row>
    <row r="74" spans="1:10" ht="12.75">
      <c r="A74" s="567"/>
      <c r="B74" s="567"/>
      <c r="C74" s="383" t="s">
        <v>237</v>
      </c>
      <c r="D74" s="385">
        <v>0.05</v>
      </c>
      <c r="E74" s="384"/>
      <c r="F74" s="384"/>
      <c r="G74" s="384"/>
      <c r="H74" s="376">
        <f>H73*D74</f>
        <v>359.6505824000001</v>
      </c>
      <c r="I74" s="158"/>
      <c r="J74" s="158"/>
    </row>
    <row r="75" spans="1:10" ht="12.75">
      <c r="A75" s="567"/>
      <c r="B75" s="567"/>
      <c r="C75" s="383" t="s">
        <v>45</v>
      </c>
      <c r="D75" s="383"/>
      <c r="E75" s="384"/>
      <c r="F75" s="384"/>
      <c r="G75" s="384"/>
      <c r="H75" s="376">
        <f>H74+H71</f>
        <v>8872.979990400001</v>
      </c>
      <c r="I75" s="158"/>
      <c r="J75" s="158"/>
    </row>
    <row r="76" spans="1:10" ht="12.75">
      <c r="A76" s="567"/>
      <c r="B76" s="573"/>
      <c r="C76" s="383" t="s">
        <v>80</v>
      </c>
      <c r="D76" s="385">
        <v>0.1</v>
      </c>
      <c r="E76" s="384"/>
      <c r="F76" s="384"/>
      <c r="G76" s="384"/>
      <c r="H76" s="376">
        <f>H75*D76</f>
        <v>887.2979990400001</v>
      </c>
      <c r="I76" s="158"/>
      <c r="J76" s="158"/>
    </row>
    <row r="77" spans="1:10" ht="12.75">
      <c r="A77" s="567"/>
      <c r="B77" s="573"/>
      <c r="C77" s="383" t="s">
        <v>45</v>
      </c>
      <c r="D77" s="383" t="s">
        <v>14</v>
      </c>
      <c r="E77" s="384"/>
      <c r="F77" s="384"/>
      <c r="G77" s="384"/>
      <c r="H77" s="376">
        <f>H76+H75</f>
        <v>9760.277989440001</v>
      </c>
      <c r="I77" s="158"/>
      <c r="J77" s="158"/>
    </row>
    <row r="78" spans="1:10" ht="12.75">
      <c r="A78" s="567"/>
      <c r="B78" s="573"/>
      <c r="C78" s="383" t="s">
        <v>124</v>
      </c>
      <c r="D78" s="385">
        <v>0.08</v>
      </c>
      <c r="E78" s="384"/>
      <c r="F78" s="384"/>
      <c r="G78" s="384"/>
      <c r="H78" s="376">
        <f>H77*D78</f>
        <v>780.8222391552001</v>
      </c>
      <c r="I78" s="160"/>
      <c r="J78" s="160"/>
    </row>
    <row r="79" spans="1:10" ht="26.25" customHeight="1">
      <c r="A79" s="572"/>
      <c r="B79" s="572"/>
      <c r="C79" s="240" t="s">
        <v>45</v>
      </c>
      <c r="D79" s="240" t="s">
        <v>14</v>
      </c>
      <c r="E79" s="249"/>
      <c r="F79" s="249"/>
      <c r="G79" s="249"/>
      <c r="H79" s="251">
        <f>H77+H78</f>
        <v>10541.100228595202</v>
      </c>
      <c r="I79" s="158"/>
      <c r="J79" s="158"/>
    </row>
    <row r="80" spans="9:10" ht="12.75">
      <c r="I80" s="158"/>
      <c r="J80" s="158"/>
    </row>
    <row r="81" spans="9:10" ht="12.75">
      <c r="I81" s="158"/>
      <c r="J81" s="158"/>
    </row>
    <row r="82" spans="3:10" ht="13.5">
      <c r="C82" s="134" t="s">
        <v>9</v>
      </c>
      <c r="D82" s="134"/>
      <c r="E82" s="767" t="s">
        <v>245</v>
      </c>
      <c r="F82" s="767"/>
      <c r="G82" s="767"/>
      <c r="I82" s="158"/>
      <c r="J82" s="158"/>
    </row>
    <row r="83" spans="3:10" ht="38.25" customHeight="1">
      <c r="C83" s="668" t="s">
        <v>232</v>
      </c>
      <c r="D83" s="668"/>
      <c r="E83" s="124"/>
      <c r="F83" s="124" t="s">
        <v>232</v>
      </c>
      <c r="G83" s="124"/>
      <c r="H83" s="124"/>
      <c r="I83" s="160"/>
      <c r="J83" s="158"/>
    </row>
    <row r="84" spans="9:10" ht="12.75">
      <c r="I84" s="158"/>
      <c r="J84" s="158"/>
    </row>
    <row r="85" spans="9:10" ht="18.75" customHeight="1">
      <c r="I85" s="158"/>
      <c r="J85" s="158"/>
    </row>
    <row r="86" spans="9:10" ht="21" customHeight="1">
      <c r="I86" s="158"/>
      <c r="J86" s="158"/>
    </row>
    <row r="87" spans="9:10" ht="21.75" customHeight="1">
      <c r="I87" s="158"/>
      <c r="J87" s="158"/>
    </row>
    <row r="88" spans="9:10" ht="23.25" customHeight="1">
      <c r="I88" s="160"/>
      <c r="J88" s="160"/>
    </row>
    <row r="89" spans="9:10" ht="18.75" customHeight="1">
      <c r="I89" s="158"/>
      <c r="J89" s="158"/>
    </row>
    <row r="90" spans="9:10" ht="18.75" customHeight="1">
      <c r="I90" s="158"/>
      <c r="J90" s="158"/>
    </row>
    <row r="91" spans="9:10" ht="18.75" customHeight="1">
      <c r="I91" s="158"/>
      <c r="J91" s="158"/>
    </row>
    <row r="92" spans="9:10" ht="18.75" customHeight="1">
      <c r="I92" s="158"/>
      <c r="J92" s="158"/>
    </row>
    <row r="93" spans="9:10" ht="18.75" customHeight="1">
      <c r="I93" s="158"/>
      <c r="J93" s="158"/>
    </row>
    <row r="94" ht="21.75" customHeight="1"/>
    <row r="95" ht="21.75" customHeight="1"/>
    <row r="96" ht="21.75" customHeight="1"/>
    <row r="97" ht="21.75" customHeight="1"/>
    <row r="101" ht="15" customHeight="1">
      <c r="I101" s="124"/>
    </row>
  </sheetData>
  <sheetProtection/>
  <mergeCells count="15">
    <mergeCell ref="C83:D83"/>
    <mergeCell ref="G6:H6"/>
    <mergeCell ref="E82:G82"/>
    <mergeCell ref="A5:C5"/>
    <mergeCell ref="A6:A7"/>
    <mergeCell ref="B6:B7"/>
    <mergeCell ref="C6:C7"/>
    <mergeCell ref="D6:D7"/>
    <mergeCell ref="E6:F6"/>
    <mergeCell ref="A1:H1"/>
    <mergeCell ref="B2:H2"/>
    <mergeCell ref="B3:C3"/>
    <mergeCell ref="E3:F3"/>
    <mergeCell ref="B4:C4"/>
    <mergeCell ref="E4:F4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B1">
      <selection activeCell="P14" sqref="P14"/>
    </sheetView>
  </sheetViews>
  <sheetFormatPr defaultColWidth="9.140625" defaultRowHeight="12.75"/>
  <cols>
    <col min="1" max="1" width="4.57421875" style="110" hidden="1" customWidth="1"/>
    <col min="2" max="2" width="4.421875" style="110" customWidth="1"/>
    <col min="3" max="3" width="24.8515625" style="110" customWidth="1"/>
    <col min="4" max="4" width="7.28125" style="110" customWidth="1"/>
    <col min="5" max="6" width="7.57421875" style="110" customWidth="1"/>
    <col min="7" max="7" width="7.8515625" style="110" customWidth="1"/>
    <col min="8" max="8" width="6.7109375" style="110" customWidth="1"/>
    <col min="9" max="9" width="4.28125" style="110" customWidth="1"/>
    <col min="10" max="10" width="0.13671875" style="110" hidden="1" customWidth="1"/>
    <col min="11" max="11" width="7.140625" style="110" customWidth="1"/>
    <col min="12" max="12" width="5.140625" style="110" customWidth="1"/>
    <col min="13" max="16384" width="9.140625" style="110" customWidth="1"/>
  </cols>
  <sheetData>
    <row r="1" spans="1:3" ht="12.75" customHeight="1">
      <c r="A1" s="636" t="s">
        <v>232</v>
      </c>
      <c r="B1" s="636"/>
      <c r="C1" s="636"/>
    </row>
    <row r="2" spans="3:8" ht="0.75" customHeight="1">
      <c r="C2" s="773" t="s">
        <v>232</v>
      </c>
      <c r="D2" s="773"/>
      <c r="E2" s="773"/>
      <c r="F2" s="773"/>
      <c r="G2" s="773"/>
      <c r="H2" s="13"/>
    </row>
    <row r="3" spans="1:10" ht="56.25" customHeight="1">
      <c r="A3" s="774" t="s">
        <v>232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8" ht="23.25" customHeight="1" hidden="1">
      <c r="A4" s="111"/>
      <c r="B4" s="670" t="s">
        <v>232</v>
      </c>
      <c r="C4" s="670"/>
      <c r="D4" s="111"/>
      <c r="E4" s="13" t="s">
        <v>232</v>
      </c>
      <c r="F4" s="111"/>
      <c r="G4" s="670" t="s">
        <v>232</v>
      </c>
      <c r="H4" s="670"/>
    </row>
    <row r="5" spans="1:8" ht="15.75" customHeight="1">
      <c r="A5" s="111"/>
      <c r="B5" s="670" t="s">
        <v>232</v>
      </c>
      <c r="C5" s="670"/>
      <c r="D5" s="111"/>
      <c r="E5" s="112" t="s">
        <v>232</v>
      </c>
      <c r="F5" s="111"/>
      <c r="G5" s="670" t="s">
        <v>232</v>
      </c>
      <c r="H5" s="670"/>
    </row>
    <row r="6" spans="1:8" ht="30.75" customHeight="1">
      <c r="A6" s="775" t="s">
        <v>376</v>
      </c>
      <c r="B6" s="775"/>
      <c r="C6" s="775"/>
      <c r="D6" s="775"/>
      <c r="E6" s="775"/>
      <c r="F6" s="775"/>
      <c r="G6" s="775"/>
      <c r="H6" s="775"/>
    </row>
    <row r="7" spans="1:10" ht="0.75" customHeight="1">
      <c r="A7" s="125" t="s">
        <v>16</v>
      </c>
      <c r="B7" s="776" t="s">
        <v>377</v>
      </c>
      <c r="C7" s="777" t="s">
        <v>378</v>
      </c>
      <c r="D7" s="777" t="s">
        <v>57</v>
      </c>
      <c r="E7" s="777"/>
      <c r="F7" s="777"/>
      <c r="G7" s="777"/>
      <c r="H7" s="777"/>
      <c r="I7" s="778" t="s">
        <v>379</v>
      </c>
      <c r="J7" s="778" t="s">
        <v>379</v>
      </c>
    </row>
    <row r="8" spans="1:12" ht="103.5" customHeight="1">
      <c r="A8" s="126"/>
      <c r="B8" s="776"/>
      <c r="C8" s="777"/>
      <c r="D8" s="440" t="s">
        <v>380</v>
      </c>
      <c r="E8" s="440" t="s">
        <v>381</v>
      </c>
      <c r="F8" s="440" t="s">
        <v>382</v>
      </c>
      <c r="G8" s="440" t="s">
        <v>383</v>
      </c>
      <c r="H8" s="440" t="s">
        <v>379</v>
      </c>
      <c r="I8" s="778"/>
      <c r="J8" s="779"/>
      <c r="K8" s="778" t="s">
        <v>379</v>
      </c>
      <c r="L8" s="778" t="s">
        <v>379</v>
      </c>
    </row>
    <row r="9" spans="1:16" ht="12.75">
      <c r="A9" s="115">
        <v>1</v>
      </c>
      <c r="B9" s="115">
        <v>1</v>
      </c>
      <c r="C9" s="115">
        <v>2</v>
      </c>
      <c r="D9" s="115">
        <v>3</v>
      </c>
      <c r="E9" s="115">
        <v>4</v>
      </c>
      <c r="F9" s="115">
        <v>5</v>
      </c>
      <c r="G9" s="115">
        <v>6</v>
      </c>
      <c r="H9" s="115">
        <v>7</v>
      </c>
      <c r="I9" s="115">
        <v>8</v>
      </c>
      <c r="J9" s="441">
        <v>9</v>
      </c>
      <c r="K9" s="778"/>
      <c r="L9" s="778"/>
      <c r="P9" s="110" t="s">
        <v>384</v>
      </c>
    </row>
    <row r="10" spans="1:12" ht="33" customHeight="1">
      <c r="A10" s="115">
        <v>1</v>
      </c>
      <c r="B10" s="116">
        <v>1</v>
      </c>
      <c r="C10" s="442" t="s">
        <v>21</v>
      </c>
      <c r="D10" s="443" t="s">
        <v>411</v>
      </c>
      <c r="E10" s="443">
        <v>5340</v>
      </c>
      <c r="F10" s="443">
        <v>7</v>
      </c>
      <c r="G10" s="443">
        <v>763</v>
      </c>
      <c r="H10" s="444" t="s">
        <v>232</v>
      </c>
      <c r="I10" s="445" t="s">
        <v>232</v>
      </c>
      <c r="J10" s="446"/>
      <c r="K10" s="447"/>
      <c r="L10" s="447"/>
    </row>
    <row r="11" spans="1:12" ht="29.25" customHeight="1">
      <c r="A11" s="448">
        <v>2</v>
      </c>
      <c r="B11" s="116">
        <v>2</v>
      </c>
      <c r="C11" s="442" t="s">
        <v>385</v>
      </c>
      <c r="D11" s="443" t="s">
        <v>386</v>
      </c>
      <c r="E11" s="443">
        <v>99</v>
      </c>
      <c r="F11" s="443">
        <v>7</v>
      </c>
      <c r="G11" s="443">
        <v>14</v>
      </c>
      <c r="H11" s="449"/>
      <c r="I11" s="450"/>
      <c r="K11" s="447"/>
      <c r="L11" s="451" t="s">
        <v>232</v>
      </c>
    </row>
    <row r="12" spans="1:12" ht="34.5" customHeight="1">
      <c r="A12" s="448">
        <v>3</v>
      </c>
      <c r="B12" s="116">
        <v>3</v>
      </c>
      <c r="C12" s="442" t="s">
        <v>387</v>
      </c>
      <c r="D12" s="443" t="s">
        <v>410</v>
      </c>
      <c r="E12" s="443">
        <v>70</v>
      </c>
      <c r="F12" s="443">
        <v>7</v>
      </c>
      <c r="G12" s="443">
        <v>10</v>
      </c>
      <c r="H12" s="449"/>
      <c r="I12" s="450"/>
      <c r="K12" s="451"/>
      <c r="L12" s="447"/>
    </row>
    <row r="13" spans="1:12" ht="33" customHeight="1">
      <c r="A13" s="448"/>
      <c r="B13" s="116">
        <v>4</v>
      </c>
      <c r="C13" s="442" t="s">
        <v>388</v>
      </c>
      <c r="D13" s="443" t="s">
        <v>389</v>
      </c>
      <c r="E13" s="443">
        <v>122</v>
      </c>
      <c r="F13" s="443">
        <v>7</v>
      </c>
      <c r="G13" s="443">
        <v>17</v>
      </c>
      <c r="H13" s="444"/>
      <c r="I13" s="450"/>
      <c r="J13" s="452"/>
      <c r="K13" s="451"/>
      <c r="L13" s="451"/>
    </row>
    <row r="14" spans="2:12" ht="34.5" customHeight="1">
      <c r="B14" s="116">
        <v>5</v>
      </c>
      <c r="C14" s="442" t="s">
        <v>390</v>
      </c>
      <c r="D14" s="443" t="s">
        <v>391</v>
      </c>
      <c r="E14" s="443">
        <v>289</v>
      </c>
      <c r="F14" s="443">
        <v>7</v>
      </c>
      <c r="G14" s="443">
        <v>41</v>
      </c>
      <c r="H14" s="449"/>
      <c r="I14" s="450"/>
      <c r="K14" s="451"/>
      <c r="L14" s="447"/>
    </row>
    <row r="15" ht="38.25" customHeight="1"/>
    <row r="16" spans="2:9" ht="45.75" customHeight="1">
      <c r="B16" s="669" t="s">
        <v>232</v>
      </c>
      <c r="C16" s="669"/>
      <c r="D16" s="123"/>
      <c r="E16" s="669" t="s">
        <v>392</v>
      </c>
      <c r="F16" s="669"/>
      <c r="G16" s="669"/>
      <c r="H16" s="669"/>
      <c r="I16" s="669"/>
    </row>
    <row r="17" spans="2:9" ht="53.25" customHeight="1">
      <c r="B17" s="668" t="s">
        <v>9</v>
      </c>
      <c r="C17" s="668"/>
      <c r="D17" s="124"/>
      <c r="E17" s="668" t="s">
        <v>393</v>
      </c>
      <c r="F17" s="668"/>
      <c r="G17" s="668"/>
      <c r="H17" s="668"/>
      <c r="I17" s="124"/>
    </row>
  </sheetData>
  <sheetProtection/>
  <mergeCells count="19">
    <mergeCell ref="K8:K9"/>
    <mergeCell ref="L8:L9"/>
    <mergeCell ref="B16:C16"/>
    <mergeCell ref="E16:I16"/>
    <mergeCell ref="B17:C17"/>
    <mergeCell ref="E17:H17"/>
    <mergeCell ref="A6:H6"/>
    <mergeCell ref="B7:B8"/>
    <mergeCell ref="C7:C8"/>
    <mergeCell ref="D7:H7"/>
    <mergeCell ref="I7:I8"/>
    <mergeCell ref="J7:J8"/>
    <mergeCell ref="A1:C1"/>
    <mergeCell ref="C2:G2"/>
    <mergeCell ref="A3:J3"/>
    <mergeCell ref="B4:C4"/>
    <mergeCell ref="G4:H4"/>
    <mergeCell ref="B5:C5"/>
    <mergeCell ref="G5:H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8.28125" style="137" customWidth="1"/>
    <col min="2" max="16384" width="9.140625" style="137" customWidth="1"/>
  </cols>
  <sheetData>
    <row r="1" spans="1:9" ht="38.25" customHeight="1">
      <c r="A1" s="646" t="s">
        <v>119</v>
      </c>
      <c r="B1" s="646"/>
      <c r="C1" s="646"/>
      <c r="D1" s="646"/>
      <c r="E1" s="646"/>
      <c r="F1" s="646"/>
      <c r="G1" s="646"/>
      <c r="H1" s="646"/>
      <c r="I1" s="646"/>
    </row>
    <row r="2" spans="1:9" ht="38.25" customHeight="1">
      <c r="A2" s="646" t="s">
        <v>120</v>
      </c>
      <c r="B2" s="646"/>
      <c r="C2" s="646"/>
      <c r="D2" s="646"/>
      <c r="E2" s="646"/>
      <c r="F2" s="646"/>
      <c r="G2" s="646"/>
      <c r="H2" s="646"/>
      <c r="I2" s="646"/>
    </row>
    <row r="3" ht="57" customHeight="1"/>
    <row r="4" spans="1:10" ht="42" customHeight="1">
      <c r="A4" s="643" t="s">
        <v>395</v>
      </c>
      <c r="B4" s="643"/>
      <c r="C4" s="643"/>
      <c r="D4" s="643"/>
      <c r="E4" s="643"/>
      <c r="F4" s="643"/>
      <c r="G4" s="643"/>
      <c r="H4" s="643"/>
      <c r="I4" s="643"/>
      <c r="J4" s="643"/>
    </row>
    <row r="5" spans="1:9" ht="42" customHeight="1">
      <c r="A5" s="644" t="s">
        <v>121</v>
      </c>
      <c r="B5" s="645"/>
      <c r="C5" s="645"/>
      <c r="D5" s="645"/>
      <c r="E5" s="645"/>
      <c r="F5" s="645"/>
      <c r="G5" s="645"/>
      <c r="H5" s="645"/>
      <c r="I5" s="645"/>
    </row>
    <row r="6" spans="1:9" ht="62.25" customHeight="1">
      <c r="A6" s="647" t="s">
        <v>403</v>
      </c>
      <c r="B6" s="648"/>
      <c r="C6" s="648"/>
      <c r="D6" s="648"/>
      <c r="E6" s="648"/>
      <c r="F6" s="648"/>
      <c r="G6" s="648"/>
      <c r="H6" s="648"/>
      <c r="I6" s="648"/>
    </row>
    <row r="7" spans="1:22" ht="117.75" customHeight="1">
      <c r="A7" s="138"/>
      <c r="B7" s="647" t="s">
        <v>282</v>
      </c>
      <c r="C7" s="647"/>
      <c r="D7" s="647"/>
      <c r="E7" s="647"/>
      <c r="F7" s="647"/>
      <c r="G7" s="647"/>
      <c r="H7" s="139"/>
      <c r="I7" s="139"/>
      <c r="V7" s="175"/>
    </row>
    <row r="9" spans="1:9" ht="90.75" customHeight="1">
      <c r="A9" s="644" t="s">
        <v>216</v>
      </c>
      <c r="B9" s="645"/>
      <c r="C9" s="645"/>
      <c r="D9" s="645"/>
      <c r="E9" s="645"/>
      <c r="F9" s="645"/>
      <c r="G9" s="645"/>
      <c r="H9" s="645"/>
      <c r="I9" s="645"/>
    </row>
  </sheetData>
  <sheetProtection/>
  <mergeCells count="7">
    <mergeCell ref="A9:I9"/>
    <mergeCell ref="A1:I1"/>
    <mergeCell ref="A2:I2"/>
    <mergeCell ref="A5:I5"/>
    <mergeCell ref="A6:I6"/>
    <mergeCell ref="B7:G7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3">
      <selection activeCell="N15" sqref="N15"/>
    </sheetView>
  </sheetViews>
  <sheetFormatPr defaultColWidth="9.140625" defaultRowHeight="12.75"/>
  <cols>
    <col min="1" max="1" width="5.7109375" style="4" customWidth="1"/>
    <col min="2" max="2" width="9.140625" style="5" customWidth="1"/>
    <col min="3" max="3" width="9.140625" style="4" customWidth="1"/>
    <col min="4" max="6" width="9.140625" style="5" customWidth="1"/>
    <col min="7" max="7" width="11.00390625" style="5" customWidth="1"/>
    <col min="8" max="8" width="9.140625" style="5" customWidth="1"/>
    <col min="9" max="9" width="9.140625" style="6" customWidth="1"/>
    <col min="10" max="16384" width="9.140625" style="4" customWidth="1"/>
  </cols>
  <sheetData>
    <row r="1" spans="4:8" ht="32.25" customHeight="1">
      <c r="D1" s="635" t="s">
        <v>292</v>
      </c>
      <c r="E1" s="635"/>
      <c r="F1" s="635"/>
      <c r="G1" s="635"/>
      <c r="H1" s="635"/>
    </row>
    <row r="2" spans="4:11" ht="32.25" customHeight="1">
      <c r="D2" s="635"/>
      <c r="E2" s="635"/>
      <c r="F2" s="635"/>
      <c r="G2" s="635"/>
      <c r="H2" s="635"/>
      <c r="I2" s="636"/>
      <c r="J2" s="636"/>
      <c r="K2" s="636"/>
    </row>
    <row r="7" spans="2:10" ht="39" customHeight="1">
      <c r="B7" s="649" t="s">
        <v>5</v>
      </c>
      <c r="C7" s="649"/>
      <c r="D7" s="650" t="s">
        <v>294</v>
      </c>
      <c r="E7" s="650"/>
      <c r="F7" s="650"/>
      <c r="G7" s="650"/>
      <c r="H7" s="650"/>
      <c r="I7" s="650"/>
      <c r="J7" s="650"/>
    </row>
    <row r="8" ht="9.75" customHeight="1"/>
    <row r="11" spans="1:10" ht="24.75" customHeight="1">
      <c r="A11" s="640" t="s">
        <v>6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3" spans="1:10" ht="52.5" customHeight="1">
      <c r="A13" s="643" t="s">
        <v>395</v>
      </c>
      <c r="B13" s="643"/>
      <c r="C13" s="643"/>
      <c r="D13" s="643"/>
      <c r="E13" s="643"/>
      <c r="F13" s="643"/>
      <c r="G13" s="643"/>
      <c r="H13" s="643"/>
      <c r="I13" s="643"/>
      <c r="J13" s="643"/>
    </row>
    <row r="14" spans="1:10" ht="18">
      <c r="A14" s="642"/>
      <c r="B14" s="642"/>
      <c r="C14" s="642"/>
      <c r="D14" s="642"/>
      <c r="E14" s="642"/>
      <c r="F14" s="642"/>
      <c r="G14" s="642"/>
      <c r="H14" s="642"/>
      <c r="I14" s="642"/>
      <c r="J14" s="642"/>
    </row>
    <row r="18" spans="13:15" ht="36.75" customHeight="1">
      <c r="M18" s="9"/>
      <c r="N18" s="9"/>
      <c r="O18" s="9"/>
    </row>
    <row r="19" spans="2:10" ht="18">
      <c r="B19" s="651" t="s">
        <v>7</v>
      </c>
      <c r="C19" s="651"/>
      <c r="D19" s="651"/>
      <c r="E19" s="651"/>
      <c r="F19" s="651"/>
      <c r="G19" s="406">
        <v>224.828</v>
      </c>
      <c r="H19" s="651" t="s">
        <v>8</v>
      </c>
      <c r="I19" s="651"/>
      <c r="J19" s="651"/>
    </row>
    <row r="24" ht="24" customHeight="1"/>
    <row r="25" spans="2:10" ht="24" customHeight="1">
      <c r="B25" s="635" t="s">
        <v>292</v>
      </c>
      <c r="C25" s="635"/>
      <c r="D25" s="635"/>
      <c r="E25" s="635"/>
      <c r="F25" s="635"/>
      <c r="G25" s="653" t="s">
        <v>229</v>
      </c>
      <c r="H25" s="653"/>
      <c r="I25" s="653"/>
      <c r="J25" s="653"/>
    </row>
    <row r="26" spans="2:10" ht="18">
      <c r="B26" s="652" t="s">
        <v>298</v>
      </c>
      <c r="C26" s="652"/>
      <c r="D26" s="652"/>
      <c r="E26" s="652"/>
      <c r="F26" s="652"/>
      <c r="G26" s="653"/>
      <c r="H26" s="653"/>
      <c r="I26" s="653"/>
      <c r="J26" s="653"/>
    </row>
    <row r="27" spans="2:9" ht="15">
      <c r="B27" s="10"/>
      <c r="C27" s="11"/>
      <c r="D27" s="10"/>
      <c r="E27" s="10"/>
      <c r="F27" s="10"/>
      <c r="G27" s="10"/>
      <c r="H27" s="10"/>
      <c r="I27" s="12"/>
    </row>
    <row r="28" spans="2:9" ht="15">
      <c r="B28" s="10"/>
      <c r="C28" s="11"/>
      <c r="D28" s="10"/>
      <c r="E28" s="10"/>
      <c r="F28" s="10"/>
      <c r="G28" s="10"/>
      <c r="H28" s="10"/>
      <c r="I28" s="12"/>
    </row>
    <row r="29" spans="2:9" ht="15">
      <c r="B29" s="10"/>
      <c r="C29" s="11"/>
      <c r="D29" s="10"/>
      <c r="E29" s="10"/>
      <c r="F29" s="10"/>
      <c r="G29" s="10"/>
      <c r="H29" s="10"/>
      <c r="I29" s="12"/>
    </row>
    <row r="30" spans="2:9" ht="15">
      <c r="B30" s="10"/>
      <c r="C30" s="654" t="s">
        <v>239</v>
      </c>
      <c r="D30" s="654"/>
      <c r="E30" s="654"/>
      <c r="F30" s="10"/>
      <c r="G30" s="641" t="s">
        <v>228</v>
      </c>
      <c r="H30" s="641"/>
      <c r="I30" s="641"/>
    </row>
    <row r="34" ht="10.5" customHeight="1"/>
    <row r="35" ht="15" hidden="1"/>
    <row r="36" ht="15" hidden="1"/>
    <row r="37" ht="13.5" customHeight="1"/>
    <row r="39" ht="4.5" customHeight="1"/>
    <row r="41" ht="9.75" customHeight="1"/>
    <row r="42" ht="23.25" customHeight="1"/>
    <row r="43" spans="5:7" ht="18.75" customHeight="1">
      <c r="E43" s="642" t="s">
        <v>10</v>
      </c>
      <c r="F43" s="642"/>
      <c r="G43" s="642"/>
    </row>
    <row r="44" spans="5:7" ht="18">
      <c r="E44" s="642">
        <v>2016</v>
      </c>
      <c r="F44" s="642"/>
      <c r="G44" s="642"/>
    </row>
  </sheetData>
  <sheetProtection/>
  <mergeCells count="17">
    <mergeCell ref="E43:G43"/>
    <mergeCell ref="E44:G44"/>
    <mergeCell ref="B19:F19"/>
    <mergeCell ref="H19:J19"/>
    <mergeCell ref="B25:F25"/>
    <mergeCell ref="B26:F26"/>
    <mergeCell ref="G30:I30"/>
    <mergeCell ref="G25:J26"/>
    <mergeCell ref="C30:E30"/>
    <mergeCell ref="A14:J14"/>
    <mergeCell ref="D1:H1"/>
    <mergeCell ref="D2:H2"/>
    <mergeCell ref="I2:K2"/>
    <mergeCell ref="A11:J11"/>
    <mergeCell ref="B7:C7"/>
    <mergeCell ref="D7:J7"/>
    <mergeCell ref="A13:J13"/>
  </mergeCells>
  <printOptions/>
  <pageMargins left="0.4" right="0.43" top="0.53" bottom="0.4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4">
      <selection activeCell="O13" sqref="O13"/>
    </sheetView>
  </sheetViews>
  <sheetFormatPr defaultColWidth="9.140625" defaultRowHeight="12.75"/>
  <cols>
    <col min="1" max="1" width="5.28125" style="8" customWidth="1"/>
    <col min="2" max="2" width="8.00390625" style="8" customWidth="1"/>
    <col min="3" max="3" width="33.8515625" style="8" customWidth="1"/>
    <col min="4" max="4" width="10.00390625" style="8" customWidth="1"/>
    <col min="5" max="5" width="12.140625" style="8" customWidth="1"/>
    <col min="6" max="6" width="8.140625" style="8" customWidth="1"/>
    <col min="7" max="7" width="7.8515625" style="8" customWidth="1"/>
    <col min="8" max="8" width="9.8515625" style="8" customWidth="1"/>
    <col min="9" max="10" width="9.140625" style="8" hidden="1" customWidth="1"/>
    <col min="11" max="16384" width="9.140625" style="8" customWidth="1"/>
  </cols>
  <sheetData>
    <row r="1" spans="7:8" ht="18">
      <c r="G1" s="660"/>
      <c r="H1" s="660"/>
    </row>
    <row r="2" spans="1:8" ht="18">
      <c r="A2" s="661" t="s">
        <v>295</v>
      </c>
      <c r="B2" s="661"/>
      <c r="C2" s="661"/>
      <c r="D2" s="661"/>
      <c r="E2" s="661"/>
      <c r="F2" s="661"/>
      <c r="G2" s="661"/>
      <c r="H2" s="661"/>
    </row>
    <row r="3" spans="4:8" ht="18">
      <c r="D3" s="4"/>
      <c r="E3" s="4"/>
      <c r="F3" s="4"/>
      <c r="G3" s="4"/>
      <c r="H3" s="4"/>
    </row>
    <row r="4" spans="1:8" ht="23.25" customHeight="1">
      <c r="A4" s="662" t="s">
        <v>268</v>
      </c>
      <c r="B4" s="662"/>
      <c r="C4" s="662"/>
      <c r="D4" s="662"/>
      <c r="E4" s="662"/>
      <c r="F4" s="662"/>
      <c r="G4" s="662"/>
      <c r="H4" s="662"/>
    </row>
    <row r="5" spans="1:8" ht="31.5" customHeight="1">
      <c r="A5" s="642" t="s">
        <v>11</v>
      </c>
      <c r="B5" s="642"/>
      <c r="C5" s="642"/>
      <c r="D5" s="642"/>
      <c r="E5" s="642"/>
      <c r="F5" s="405">
        <v>224.828</v>
      </c>
      <c r="G5" s="14" t="s">
        <v>13</v>
      </c>
      <c r="H5" s="14" t="s">
        <v>14</v>
      </c>
    </row>
    <row r="6" spans="1:8" ht="31.5" customHeight="1">
      <c r="A6" s="642" t="s">
        <v>12</v>
      </c>
      <c r="B6" s="642"/>
      <c r="C6" s="642"/>
      <c r="D6" s="642"/>
      <c r="E6" s="642"/>
      <c r="F6" s="15" t="s">
        <v>0</v>
      </c>
      <c r="G6" s="14" t="s">
        <v>13</v>
      </c>
      <c r="H6" s="14" t="s">
        <v>14</v>
      </c>
    </row>
    <row r="7" spans="1:8" ht="22.5" customHeight="1">
      <c r="A7" s="663" t="s">
        <v>1</v>
      </c>
      <c r="B7" s="642"/>
      <c r="C7" s="642"/>
      <c r="D7" s="642"/>
      <c r="E7" s="642"/>
      <c r="F7" s="642"/>
      <c r="G7" s="642"/>
      <c r="H7" s="642"/>
    </row>
    <row r="8" spans="1:8" ht="22.5" customHeight="1">
      <c r="A8" s="662" t="s">
        <v>267</v>
      </c>
      <c r="B8" s="662"/>
      <c r="C8" s="662"/>
      <c r="D8" s="7"/>
      <c r="E8" s="7"/>
      <c r="F8" s="7"/>
      <c r="G8" s="7"/>
      <c r="H8" s="7"/>
    </row>
    <row r="9" spans="1:10" ht="67.5" customHeight="1">
      <c r="A9" s="643" t="s">
        <v>394</v>
      </c>
      <c r="B9" s="643"/>
      <c r="C9" s="643"/>
      <c r="D9" s="643"/>
      <c r="E9" s="643"/>
      <c r="F9" s="643"/>
      <c r="G9" s="643"/>
      <c r="H9" s="643"/>
      <c r="I9" s="643"/>
      <c r="J9" s="643"/>
    </row>
    <row r="10" spans="1:8" ht="20.25" customHeight="1">
      <c r="A10" s="664" t="s">
        <v>404</v>
      </c>
      <c r="B10" s="664"/>
      <c r="C10" s="664"/>
      <c r="D10" s="16"/>
      <c r="E10" s="16"/>
      <c r="F10" s="16"/>
      <c r="G10" s="16"/>
      <c r="H10" s="16"/>
    </row>
    <row r="11" spans="1:8" ht="20.25" customHeight="1">
      <c r="A11" s="17"/>
      <c r="B11" s="17"/>
      <c r="C11" s="17"/>
      <c r="D11" s="18"/>
      <c r="E11" s="18"/>
      <c r="F11" s="665" t="s">
        <v>15</v>
      </c>
      <c r="G11" s="665"/>
      <c r="H11" s="665"/>
    </row>
    <row r="12" spans="1:8" ht="37.5" customHeight="1">
      <c r="A12" s="19" t="s">
        <v>16</v>
      </c>
      <c r="B12" s="658" t="s">
        <v>17</v>
      </c>
      <c r="C12" s="666" t="s">
        <v>18</v>
      </c>
      <c r="D12" s="655" t="s">
        <v>19</v>
      </c>
      <c r="E12" s="656"/>
      <c r="F12" s="656"/>
      <c r="G12" s="657"/>
      <c r="H12" s="658" t="s">
        <v>20</v>
      </c>
    </row>
    <row r="13" spans="1:8" ht="105.75" customHeight="1">
      <c r="A13" s="20"/>
      <c r="B13" s="659"/>
      <c r="C13" s="667"/>
      <c r="D13" s="21" t="s">
        <v>21</v>
      </c>
      <c r="E13" s="21" t="s">
        <v>22</v>
      </c>
      <c r="F13" s="21" t="s">
        <v>23</v>
      </c>
      <c r="G13" s="21" t="s">
        <v>24</v>
      </c>
      <c r="H13" s="659"/>
    </row>
    <row r="14" spans="1:8" ht="15" customHeight="1">
      <c r="A14" s="20">
        <v>1</v>
      </c>
      <c r="B14" s="20">
        <v>2</v>
      </c>
      <c r="C14" s="20">
        <v>3</v>
      </c>
      <c r="D14" s="22">
        <v>4</v>
      </c>
      <c r="E14" s="22">
        <v>5</v>
      </c>
      <c r="F14" s="22">
        <v>6</v>
      </c>
      <c r="G14" s="22">
        <v>7</v>
      </c>
      <c r="H14" s="20">
        <v>8</v>
      </c>
    </row>
    <row r="15" spans="1:8" ht="15.75" customHeight="1" thickBot="1">
      <c r="A15" s="19"/>
      <c r="B15" s="19"/>
      <c r="C15" s="23" t="s">
        <v>25</v>
      </c>
      <c r="D15" s="19"/>
      <c r="E15" s="24"/>
      <c r="F15" s="24"/>
      <c r="G15" s="24"/>
      <c r="H15" s="24"/>
    </row>
    <row r="16" spans="1:8" ht="30.75" customHeight="1">
      <c r="A16" s="25">
        <v>1</v>
      </c>
      <c r="B16" s="26"/>
      <c r="C16" s="26" t="s">
        <v>233</v>
      </c>
      <c r="D16" s="27"/>
      <c r="E16" s="28"/>
      <c r="F16" s="28"/>
      <c r="G16" s="28"/>
      <c r="H16" s="29"/>
    </row>
    <row r="17" spans="1:8" ht="15" customHeight="1" thickBot="1">
      <c r="A17" s="30">
        <f>A16+1</f>
        <v>2</v>
      </c>
      <c r="B17" s="31"/>
      <c r="C17" s="31"/>
      <c r="D17" s="32"/>
      <c r="E17" s="32"/>
      <c r="F17" s="32"/>
      <c r="G17" s="32"/>
      <c r="H17" s="33"/>
    </row>
    <row r="18" spans="1:8" ht="15.75" customHeight="1" thickBot="1">
      <c r="A18" s="34"/>
      <c r="B18" s="35"/>
      <c r="C18" s="36" t="s">
        <v>35</v>
      </c>
      <c r="D18" s="37"/>
      <c r="E18" s="38"/>
      <c r="F18" s="38"/>
      <c r="G18" s="38"/>
      <c r="H18" s="39"/>
    </row>
    <row r="19" spans="1:8" ht="15.75" customHeight="1" thickBot="1">
      <c r="A19" s="40"/>
      <c r="B19" s="40"/>
      <c r="C19" s="41" t="s">
        <v>26</v>
      </c>
      <c r="D19" s="42"/>
      <c r="E19" s="43"/>
      <c r="F19" s="43"/>
      <c r="G19" s="43"/>
      <c r="H19" s="43"/>
    </row>
    <row r="20" spans="1:8" ht="24" customHeight="1" thickBot="1">
      <c r="A20" s="44">
        <v>2</v>
      </c>
      <c r="B20" s="45"/>
      <c r="C20" s="46" t="s">
        <v>56</v>
      </c>
      <c r="D20" s="47" t="s">
        <v>0</v>
      </c>
      <c r="E20" s="47" t="s">
        <v>0</v>
      </c>
      <c r="F20" s="47" t="s">
        <v>0</v>
      </c>
      <c r="G20" s="47" t="s">
        <v>0</v>
      </c>
      <c r="H20" s="48" t="s">
        <v>0</v>
      </c>
    </row>
    <row r="21" spans="1:8" ht="31.5" customHeight="1" thickBot="1">
      <c r="A21" s="49">
        <f>A20+0.1</f>
        <v>2.1</v>
      </c>
      <c r="B21" s="50" t="s">
        <v>102</v>
      </c>
      <c r="C21" s="50" t="s">
        <v>317</v>
      </c>
      <c r="D21" s="51">
        <f>'0(1)'!D16</f>
        <v>167.932</v>
      </c>
      <c r="E21" s="51">
        <f>'0(1)'!E16</f>
        <v>2.465</v>
      </c>
      <c r="F21" s="51"/>
      <c r="G21" s="51"/>
      <c r="H21" s="52">
        <f>D21+E21</f>
        <v>170.397</v>
      </c>
    </row>
    <row r="22" spans="1:8" ht="31.5" customHeight="1" thickBot="1">
      <c r="A22" s="49"/>
      <c r="B22" s="50" t="s">
        <v>200</v>
      </c>
      <c r="C22" s="50" t="s">
        <v>322</v>
      </c>
      <c r="D22" s="51">
        <f>'o (2)'!D11</f>
        <v>18.095</v>
      </c>
      <c r="E22" s="51" t="str">
        <f>'o (2)'!E11</f>
        <v> </v>
      </c>
      <c r="F22" s="51"/>
      <c r="G22" s="51"/>
      <c r="H22" s="52">
        <f>D22</f>
        <v>18.095</v>
      </c>
    </row>
    <row r="23" spans="1:9" ht="15.75" customHeight="1" thickBot="1">
      <c r="A23" s="34"/>
      <c r="B23" s="35"/>
      <c r="C23" s="36" t="s">
        <v>36</v>
      </c>
      <c r="D23" s="38">
        <f>D21+D22</f>
        <v>186.027</v>
      </c>
      <c r="E23" s="38">
        <f>E21</f>
        <v>2.465</v>
      </c>
      <c r="F23" s="38"/>
      <c r="G23" s="38"/>
      <c r="H23" s="53">
        <f>D23+E23</f>
        <v>188.492</v>
      </c>
      <c r="I23" s="54"/>
    </row>
    <row r="24" spans="1:8" ht="15.75" customHeight="1" thickBot="1">
      <c r="A24" s="40"/>
      <c r="B24" s="40"/>
      <c r="C24" s="41" t="s">
        <v>27</v>
      </c>
      <c r="D24" s="55"/>
      <c r="E24" s="55"/>
      <c r="F24" s="55"/>
      <c r="G24" s="55"/>
      <c r="H24" s="56"/>
    </row>
    <row r="25" spans="1:8" ht="30.75" thickBot="1">
      <c r="A25" s="57">
        <v>3</v>
      </c>
      <c r="B25" s="58"/>
      <c r="C25" s="59" t="s">
        <v>55</v>
      </c>
      <c r="D25" s="60"/>
      <c r="E25" s="61"/>
      <c r="F25" s="62"/>
      <c r="G25" s="63"/>
      <c r="H25" s="60"/>
    </row>
    <row r="26" spans="1:8" ht="18.75" thickBot="1">
      <c r="A26" s="49"/>
      <c r="B26" s="50"/>
      <c r="C26" s="50" t="s">
        <v>48</v>
      </c>
      <c r="D26" s="64"/>
      <c r="E26" s="51"/>
      <c r="F26" s="51"/>
      <c r="G26" s="51"/>
      <c r="H26" s="65"/>
    </row>
    <row r="27" spans="1:9" ht="17.25" customHeight="1" thickBot="1">
      <c r="A27" s="34"/>
      <c r="B27" s="35"/>
      <c r="C27" s="36" t="s">
        <v>37</v>
      </c>
      <c r="D27" s="38"/>
      <c r="E27" s="38"/>
      <c r="F27" s="38"/>
      <c r="G27" s="38"/>
      <c r="H27" s="39"/>
      <c r="I27" s="54"/>
    </row>
    <row r="28" spans="1:8" ht="17.25" customHeight="1" thickBot="1">
      <c r="A28" s="40"/>
      <c r="B28" s="40"/>
      <c r="C28" s="41" t="s">
        <v>28</v>
      </c>
      <c r="D28" s="55"/>
      <c r="E28" s="55"/>
      <c r="F28" s="55"/>
      <c r="G28" s="55"/>
      <c r="H28" s="55"/>
    </row>
    <row r="29" spans="1:8" ht="52.5" customHeight="1" thickBot="1">
      <c r="A29" s="44">
        <v>4</v>
      </c>
      <c r="B29" s="46"/>
      <c r="C29" s="45" t="s">
        <v>54</v>
      </c>
      <c r="D29" s="66"/>
      <c r="E29" s="67"/>
      <c r="F29" s="67"/>
      <c r="G29" s="67"/>
      <c r="H29" s="68"/>
    </row>
    <row r="30" spans="1:8" ht="21.75" customHeight="1" thickBot="1">
      <c r="A30" s="49"/>
      <c r="B30" s="50"/>
      <c r="C30" s="50" t="s">
        <v>48</v>
      </c>
      <c r="D30" s="51"/>
      <c r="E30" s="51"/>
      <c r="F30" s="51"/>
      <c r="G30" s="51"/>
      <c r="H30" s="69"/>
    </row>
    <row r="31" spans="1:9" ht="21" customHeight="1" thickBot="1">
      <c r="A31" s="34"/>
      <c r="B31" s="35"/>
      <c r="C31" s="36" t="s">
        <v>38</v>
      </c>
      <c r="D31" s="38"/>
      <c r="E31" s="38"/>
      <c r="F31" s="38"/>
      <c r="G31" s="38"/>
      <c r="H31" s="39"/>
      <c r="I31" s="54"/>
    </row>
    <row r="32" spans="1:8" ht="18" customHeight="1" thickBot="1">
      <c r="A32" s="40"/>
      <c r="B32" s="40"/>
      <c r="C32" s="41" t="s">
        <v>29</v>
      </c>
      <c r="D32" s="55"/>
      <c r="E32" s="55"/>
      <c r="F32" s="55"/>
      <c r="G32" s="55"/>
      <c r="H32" s="55"/>
    </row>
    <row r="33" spans="1:8" ht="19.5" customHeight="1" thickBot="1">
      <c r="A33" s="44">
        <v>5</v>
      </c>
      <c r="B33" s="45"/>
      <c r="C33" s="45" t="s">
        <v>53</v>
      </c>
      <c r="D33" s="70" t="s">
        <v>0</v>
      </c>
      <c r="E33" s="71"/>
      <c r="F33" s="71"/>
      <c r="G33" s="71"/>
      <c r="H33" s="72" t="s">
        <v>0</v>
      </c>
    </row>
    <row r="34" spans="1:8" ht="19.5" customHeight="1" thickBot="1">
      <c r="A34" s="49"/>
      <c r="B34" s="50"/>
      <c r="C34" s="50" t="s">
        <v>48</v>
      </c>
      <c r="D34" s="51"/>
      <c r="E34" s="51"/>
      <c r="F34" s="51"/>
      <c r="G34" s="51"/>
      <c r="H34" s="69"/>
    </row>
    <row r="35" spans="1:9" ht="17.25" customHeight="1">
      <c r="A35" s="73"/>
      <c r="B35" s="74"/>
      <c r="C35" s="74" t="s">
        <v>39</v>
      </c>
      <c r="D35" s="75"/>
      <c r="E35" s="75"/>
      <c r="F35" s="75"/>
      <c r="G35" s="75"/>
      <c r="H35" s="75"/>
      <c r="I35" s="54"/>
    </row>
    <row r="36" spans="1:8" ht="17.25" customHeight="1" thickBot="1">
      <c r="A36" s="19"/>
      <c r="B36" s="19"/>
      <c r="C36" s="23" t="s">
        <v>30</v>
      </c>
      <c r="D36" s="76"/>
      <c r="E36" s="76"/>
      <c r="F36" s="76"/>
      <c r="G36" s="76"/>
      <c r="H36" s="76"/>
    </row>
    <row r="37" spans="1:8" ht="19.5" customHeight="1">
      <c r="A37" s="25">
        <v>6</v>
      </c>
      <c r="B37" s="77"/>
      <c r="C37" s="26" t="s">
        <v>47</v>
      </c>
      <c r="D37" s="28"/>
      <c r="E37" s="28"/>
      <c r="F37" s="28"/>
      <c r="G37" s="28"/>
      <c r="H37" s="29"/>
    </row>
    <row r="38" spans="1:8" ht="20.25" customHeight="1" thickBot="1">
      <c r="A38" s="78">
        <v>6.1</v>
      </c>
      <c r="B38" s="79"/>
      <c r="C38" s="80" t="s">
        <v>48</v>
      </c>
      <c r="D38" s="81"/>
      <c r="E38" s="81"/>
      <c r="F38" s="81"/>
      <c r="G38" s="81"/>
      <c r="H38" s="82"/>
    </row>
    <row r="39" spans="1:8" ht="15.75" customHeight="1" thickBot="1">
      <c r="A39" s="83"/>
      <c r="B39" s="84"/>
      <c r="C39" s="84" t="s">
        <v>40</v>
      </c>
      <c r="D39" s="85"/>
      <c r="E39" s="85"/>
      <c r="F39" s="85"/>
      <c r="G39" s="85"/>
      <c r="H39" s="85"/>
    </row>
    <row r="40" spans="1:9" ht="15.75" customHeight="1" thickBot="1">
      <c r="A40" s="86"/>
      <c r="B40" s="87"/>
      <c r="C40" s="87" t="s">
        <v>41</v>
      </c>
      <c r="D40" s="88">
        <f>D39+D35+D31+D27+D23</f>
        <v>186.027</v>
      </c>
      <c r="E40" s="88">
        <f>E39+E35+E31+E27+E23</f>
        <v>2.465</v>
      </c>
      <c r="F40" s="88"/>
      <c r="G40" s="88"/>
      <c r="H40" s="89">
        <f>E40+D40</f>
        <v>188.492</v>
      </c>
      <c r="I40" s="54"/>
    </row>
    <row r="41" spans="1:8" ht="15.75" customHeight="1" thickBot="1">
      <c r="A41" s="40"/>
      <c r="B41" s="40"/>
      <c r="C41" s="41" t="s">
        <v>31</v>
      </c>
      <c r="D41" s="42"/>
      <c r="E41" s="43"/>
      <c r="F41" s="43"/>
      <c r="G41" s="43"/>
      <c r="H41" s="43"/>
    </row>
    <row r="42" spans="1:9" ht="19.5" customHeight="1">
      <c r="A42" s="25">
        <v>7</v>
      </c>
      <c r="B42" s="77"/>
      <c r="C42" s="26" t="s">
        <v>49</v>
      </c>
      <c r="D42" s="28" t="s">
        <v>0</v>
      </c>
      <c r="E42" s="28" t="s">
        <v>0</v>
      </c>
      <c r="F42" s="28" t="s">
        <v>0</v>
      </c>
      <c r="G42" s="28" t="s">
        <v>0</v>
      </c>
      <c r="H42" s="29" t="s">
        <v>0</v>
      </c>
      <c r="I42" s="54"/>
    </row>
    <row r="43" spans="1:8" ht="18" customHeight="1" thickBot="1">
      <c r="A43" s="78">
        <v>7.1</v>
      </c>
      <c r="B43" s="79"/>
      <c r="C43" s="80" t="s">
        <v>50</v>
      </c>
      <c r="D43" s="81" t="s">
        <v>0</v>
      </c>
      <c r="E43" s="81" t="s">
        <v>0</v>
      </c>
      <c r="F43" s="81" t="s">
        <v>0</v>
      </c>
      <c r="G43" s="81" t="s">
        <v>0</v>
      </c>
      <c r="H43" s="82" t="s">
        <v>0</v>
      </c>
    </row>
    <row r="44" spans="1:8" ht="18" customHeight="1" thickBot="1">
      <c r="A44" s="40"/>
      <c r="B44" s="40"/>
      <c r="C44" s="41" t="s">
        <v>32</v>
      </c>
      <c r="D44" s="90"/>
      <c r="E44" s="90"/>
      <c r="F44" s="90"/>
      <c r="G44" s="90"/>
      <c r="H44" s="90"/>
    </row>
    <row r="45" spans="1:8" ht="23.25" customHeight="1">
      <c r="A45" s="25">
        <v>8</v>
      </c>
      <c r="B45" s="26"/>
      <c r="C45" s="26" t="s">
        <v>51</v>
      </c>
      <c r="D45" s="28" t="s">
        <v>0</v>
      </c>
      <c r="E45" s="28" t="s">
        <v>0</v>
      </c>
      <c r="F45" s="28" t="s">
        <v>0</v>
      </c>
      <c r="G45" s="28" t="s">
        <v>0</v>
      </c>
      <c r="H45" s="29" t="s">
        <v>0</v>
      </c>
    </row>
    <row r="46" spans="1:8" ht="29.25" customHeight="1" thickBot="1">
      <c r="A46" s="78">
        <v>8.1</v>
      </c>
      <c r="B46" s="80"/>
      <c r="C46" s="79" t="s">
        <v>52</v>
      </c>
      <c r="D46" s="81"/>
      <c r="E46" s="81"/>
      <c r="F46" s="81"/>
      <c r="G46" s="91"/>
      <c r="H46" s="92"/>
    </row>
    <row r="47" spans="1:8" ht="20.25" customHeight="1" thickBot="1">
      <c r="A47" s="34"/>
      <c r="B47" s="35"/>
      <c r="C47" s="35" t="s">
        <v>42</v>
      </c>
      <c r="D47" s="93"/>
      <c r="E47" s="93"/>
      <c r="F47" s="38"/>
      <c r="G47" s="93"/>
      <c r="H47" s="53"/>
    </row>
    <row r="48" spans="1:8" ht="20.25" customHeight="1" thickBot="1">
      <c r="A48" s="40"/>
      <c r="B48" s="40"/>
      <c r="C48" s="41" t="s">
        <v>33</v>
      </c>
      <c r="D48" s="40"/>
      <c r="E48" s="40"/>
      <c r="F48" s="94"/>
      <c r="G48" s="94"/>
      <c r="H48" s="94"/>
    </row>
    <row r="49" spans="1:12" ht="18">
      <c r="A49" s="25">
        <v>9</v>
      </c>
      <c r="B49" s="26"/>
      <c r="C49" s="98" t="s">
        <v>235</v>
      </c>
      <c r="D49" s="178"/>
      <c r="E49" s="26"/>
      <c r="F49" s="95"/>
      <c r="G49" s="95"/>
      <c r="H49" s="96"/>
      <c r="I49" s="166"/>
      <c r="L49" s="8">
        <v>8.1</v>
      </c>
    </row>
    <row r="50" spans="1:9" ht="18">
      <c r="A50" s="97">
        <f>A49+0.1</f>
        <v>9.1</v>
      </c>
      <c r="B50" s="22"/>
      <c r="C50" s="98" t="s">
        <v>235</v>
      </c>
      <c r="D50" s="98"/>
      <c r="E50" s="98"/>
      <c r="F50" s="99"/>
      <c r="G50" s="100"/>
      <c r="H50" s="101"/>
      <c r="I50" s="166"/>
    </row>
    <row r="51" spans="1:9" ht="16.5" customHeight="1" thickBot="1">
      <c r="A51" s="102"/>
      <c r="B51" s="102"/>
      <c r="C51" s="103" t="s">
        <v>43</v>
      </c>
      <c r="D51" s="103"/>
      <c r="E51" s="103"/>
      <c r="F51" s="104"/>
      <c r="G51" s="104"/>
      <c r="H51" s="104"/>
      <c r="I51" s="167"/>
    </row>
    <row r="52" spans="1:9" ht="18" customHeight="1" thickBot="1">
      <c r="A52" s="86"/>
      <c r="B52" s="105"/>
      <c r="C52" s="105" t="s">
        <v>44</v>
      </c>
      <c r="D52" s="106">
        <f>D51+D40</f>
        <v>186.027</v>
      </c>
      <c r="E52" s="106">
        <f>E40</f>
        <v>2.465</v>
      </c>
      <c r="F52" s="106"/>
      <c r="G52" s="106" t="s">
        <v>232</v>
      </c>
      <c r="H52" s="107">
        <f>E52+D52</f>
        <v>188.492</v>
      </c>
      <c r="I52" s="167"/>
    </row>
    <row r="53" spans="1:9" ht="30.75" customHeight="1" thickBot="1">
      <c r="A53" s="34">
        <v>10</v>
      </c>
      <c r="B53" s="35"/>
      <c r="C53" s="36" t="s">
        <v>201</v>
      </c>
      <c r="D53" s="93">
        <v>5.48</v>
      </c>
      <c r="E53" s="93">
        <v>0.07</v>
      </c>
      <c r="F53" s="93"/>
      <c r="G53" s="93" t="s">
        <v>232</v>
      </c>
      <c r="H53" s="53">
        <f>E53+D53</f>
        <v>5.550000000000001</v>
      </c>
      <c r="I53" s="166"/>
    </row>
    <row r="54" spans="1:9" ht="19.5" customHeight="1">
      <c r="A54" s="20"/>
      <c r="B54" s="20"/>
      <c r="C54" s="20" t="s">
        <v>45</v>
      </c>
      <c r="D54" s="108">
        <f>D52+D53</f>
        <v>191.50699999999998</v>
      </c>
      <c r="E54" s="108">
        <f>E52+E53</f>
        <v>2.5349999999999997</v>
      </c>
      <c r="F54" s="108"/>
      <c r="G54" s="108" t="s">
        <v>232</v>
      </c>
      <c r="H54" s="108">
        <f>H52+H53</f>
        <v>194.042</v>
      </c>
      <c r="I54" s="168"/>
    </row>
    <row r="55" spans="1:9" ht="19.5" customHeight="1" thickBot="1">
      <c r="A55" s="19">
        <v>11</v>
      </c>
      <c r="B55" s="19"/>
      <c r="C55" s="23" t="s">
        <v>46</v>
      </c>
      <c r="D55" s="109">
        <f>D54*0.18</f>
        <v>34.471259999999994</v>
      </c>
      <c r="E55" s="109">
        <f>E54*0.18</f>
        <v>0.45629999999999993</v>
      </c>
      <c r="F55" s="109"/>
      <c r="G55" s="109" t="s">
        <v>232</v>
      </c>
      <c r="H55" s="109">
        <f>E55+D55</f>
        <v>34.92755999999999</v>
      </c>
      <c r="I55" s="166"/>
    </row>
    <row r="56" spans="1:9" ht="19.5" customHeight="1" thickBot="1">
      <c r="A56" s="180"/>
      <c r="B56" s="181"/>
      <c r="C56" s="182" t="s">
        <v>45</v>
      </c>
      <c r="D56" s="183">
        <f>D54+D55</f>
        <v>225.97825999999998</v>
      </c>
      <c r="E56" s="183">
        <f>E54+E55</f>
        <v>2.9913</v>
      </c>
      <c r="F56" s="183"/>
      <c r="G56" s="183" t="s">
        <v>232</v>
      </c>
      <c r="H56" s="184">
        <f>E56+D56</f>
        <v>228.96955999999997</v>
      </c>
      <c r="I56" s="167"/>
    </row>
    <row r="57" spans="1:9" ht="19.5" customHeight="1">
      <c r="A57" s="22"/>
      <c r="B57" s="22"/>
      <c r="C57" s="77" t="s">
        <v>234</v>
      </c>
      <c r="D57" s="179" t="s">
        <v>232</v>
      </c>
      <c r="E57" s="26"/>
      <c r="F57" s="95"/>
      <c r="G57" s="95" t="s">
        <v>232</v>
      </c>
      <c r="H57" s="96"/>
      <c r="I57" s="166"/>
    </row>
    <row r="58" spans="1:8" ht="19.5" customHeight="1">
      <c r="A58" s="22"/>
      <c r="B58" s="22"/>
      <c r="C58" s="132"/>
      <c r="D58" s="185"/>
      <c r="E58" s="185"/>
      <c r="F58" s="100"/>
      <c r="G58" s="185"/>
      <c r="H58" s="185">
        <f>H56+H57</f>
        <v>228.96955999999997</v>
      </c>
    </row>
    <row r="59" spans="2:9" s="4" customFormat="1" ht="24" customHeight="1">
      <c r="B59" s="652" t="s">
        <v>323</v>
      </c>
      <c r="C59" s="652"/>
      <c r="D59" s="653" t="s">
        <v>230</v>
      </c>
      <c r="E59" s="653"/>
      <c r="F59" s="653"/>
      <c r="G59" s="653"/>
      <c r="H59" s="653"/>
      <c r="I59" s="653"/>
    </row>
    <row r="60" spans="2:9" s="4" customFormat="1" ht="24" customHeight="1">
      <c r="B60" s="652" t="s">
        <v>324</v>
      </c>
      <c r="C60" s="652"/>
      <c r="D60" s="653"/>
      <c r="E60" s="653"/>
      <c r="F60" s="653"/>
      <c r="G60" s="653"/>
      <c r="H60" s="653"/>
      <c r="I60" s="653"/>
    </row>
    <row r="61" spans="1:8" ht="19.5" customHeight="1">
      <c r="A61" s="4"/>
      <c r="B61" s="4"/>
      <c r="H61" s="4"/>
    </row>
    <row r="62" spans="1:8" ht="19.5" customHeight="1">
      <c r="A62" s="4"/>
      <c r="B62" s="4"/>
      <c r="C62" s="641" t="s">
        <v>9</v>
      </c>
      <c r="D62" s="641"/>
      <c r="E62" s="641" t="s">
        <v>228</v>
      </c>
      <c r="F62" s="641"/>
      <c r="G62" s="641"/>
      <c r="H62" s="641"/>
    </row>
    <row r="63" spans="3:8" ht="19.5" customHeight="1">
      <c r="C63" s="5"/>
      <c r="D63" s="5"/>
      <c r="E63" s="5"/>
      <c r="F63" s="5"/>
      <c r="G63" s="5"/>
      <c r="H63" s="6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</sheetData>
  <sheetProtection/>
  <mergeCells count="19">
    <mergeCell ref="B59:C59"/>
    <mergeCell ref="D59:I60"/>
    <mergeCell ref="B60:C60"/>
    <mergeCell ref="C62:D62"/>
    <mergeCell ref="E62:H62"/>
    <mergeCell ref="A8:C8"/>
    <mergeCell ref="A10:C10"/>
    <mergeCell ref="F11:H11"/>
    <mergeCell ref="B12:B13"/>
    <mergeCell ref="C12:C13"/>
    <mergeCell ref="D12:G12"/>
    <mergeCell ref="H12:H13"/>
    <mergeCell ref="G1:H1"/>
    <mergeCell ref="A2:H2"/>
    <mergeCell ref="A4:H4"/>
    <mergeCell ref="A5:E5"/>
    <mergeCell ref="A6:E6"/>
    <mergeCell ref="A7:H7"/>
    <mergeCell ref="A9:J9"/>
  </mergeCells>
  <printOptions/>
  <pageMargins left="0.46" right="0.28" top="0.42" bottom="0.4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K14" sqref="K14"/>
    </sheetView>
  </sheetViews>
  <sheetFormatPr defaultColWidth="9.140625" defaultRowHeight="12.75"/>
  <cols>
    <col min="1" max="1" width="4.57421875" style="110" customWidth="1"/>
    <col min="2" max="2" width="6.8515625" style="110" customWidth="1"/>
    <col min="3" max="3" width="29.57421875" style="110" customWidth="1"/>
    <col min="4" max="4" width="10.7109375" style="110" customWidth="1"/>
    <col min="5" max="5" width="8.57421875" style="110" customWidth="1"/>
    <col min="6" max="6" width="6.00390625" style="110" customWidth="1"/>
    <col min="7" max="7" width="6.8515625" style="110" customWidth="1"/>
    <col min="8" max="8" width="10.140625" style="110" customWidth="1"/>
    <col min="9" max="9" width="8.00390625" style="110" customWidth="1"/>
    <col min="10" max="16384" width="9.140625" style="110" customWidth="1"/>
  </cols>
  <sheetData>
    <row r="1" spans="1:5" ht="23.25" customHeight="1">
      <c r="A1" s="635" t="s">
        <v>292</v>
      </c>
      <c r="B1" s="635"/>
      <c r="C1" s="635"/>
      <c r="D1" s="635"/>
      <c r="E1" s="635"/>
    </row>
    <row r="2" spans="3:8" ht="35.25" customHeight="1">
      <c r="C2" s="680" t="s">
        <v>63</v>
      </c>
      <c r="D2" s="680"/>
      <c r="E2" s="680"/>
      <c r="F2" s="680"/>
      <c r="G2" s="680"/>
      <c r="H2" s="13"/>
    </row>
    <row r="3" spans="1:10" ht="52.5" customHeight="1">
      <c r="A3" s="643" t="s">
        <v>394</v>
      </c>
      <c r="B3" s="643"/>
      <c r="C3" s="643"/>
      <c r="D3" s="643"/>
      <c r="E3" s="643"/>
      <c r="F3" s="643"/>
      <c r="G3" s="643"/>
      <c r="H3" s="643"/>
      <c r="I3" s="643"/>
      <c r="J3" s="643"/>
    </row>
    <row r="4" spans="1:8" ht="23.25" customHeight="1">
      <c r="A4" s="111"/>
      <c r="B4" s="670" t="s">
        <v>64</v>
      </c>
      <c r="C4" s="670"/>
      <c r="D4" s="111"/>
      <c r="E4" s="13">
        <f>H16</f>
        <v>170.397</v>
      </c>
      <c r="F4" s="111"/>
      <c r="G4" s="670" t="s">
        <v>8</v>
      </c>
      <c r="H4" s="670"/>
    </row>
    <row r="5" spans="1:8" ht="23.25" customHeight="1">
      <c r="A5" s="111"/>
      <c r="B5" s="670" t="s">
        <v>65</v>
      </c>
      <c r="C5" s="670"/>
      <c r="D5" s="111"/>
      <c r="E5" s="112">
        <f>I16</f>
        <v>34.013</v>
      </c>
      <c r="F5" s="111"/>
      <c r="G5" s="670" t="s">
        <v>8</v>
      </c>
      <c r="H5" s="670"/>
    </row>
    <row r="6" spans="1:8" ht="5.25" customHeight="1">
      <c r="A6" s="670"/>
      <c r="B6" s="670"/>
      <c r="C6" s="670"/>
      <c r="D6" s="670"/>
      <c r="E6" s="670"/>
      <c r="F6" s="670"/>
      <c r="G6" s="111"/>
      <c r="H6" s="111"/>
    </row>
    <row r="7" spans="1:5" ht="5.25" customHeight="1">
      <c r="A7" s="673"/>
      <c r="B7" s="673"/>
      <c r="C7" s="673"/>
      <c r="D7" s="673"/>
      <c r="E7" s="673"/>
    </row>
    <row r="8" spans="1:8" ht="14.25" customHeight="1">
      <c r="A8" s="674" t="s">
        <v>405</v>
      </c>
      <c r="B8" s="674"/>
      <c r="C8" s="674"/>
      <c r="D8" s="674"/>
      <c r="E8" s="674"/>
      <c r="F8" s="674"/>
      <c r="G8" s="674"/>
      <c r="H8" s="674"/>
    </row>
    <row r="9" spans="1:9" ht="41.25" customHeight="1">
      <c r="A9" s="125" t="s">
        <v>16</v>
      </c>
      <c r="B9" s="671" t="s">
        <v>17</v>
      </c>
      <c r="C9" s="675" t="s">
        <v>18</v>
      </c>
      <c r="D9" s="677" t="s">
        <v>57</v>
      </c>
      <c r="E9" s="678"/>
      <c r="F9" s="678"/>
      <c r="G9" s="678"/>
      <c r="H9" s="679"/>
      <c r="I9" s="671" t="s">
        <v>244</v>
      </c>
    </row>
    <row r="10" spans="1:10" ht="105" customHeight="1">
      <c r="A10" s="126"/>
      <c r="B10" s="672"/>
      <c r="C10" s="676"/>
      <c r="D10" s="186" t="s">
        <v>240</v>
      </c>
      <c r="E10" s="186" t="s">
        <v>241</v>
      </c>
      <c r="F10" s="186" t="s">
        <v>242</v>
      </c>
      <c r="G10" s="186" t="s">
        <v>243</v>
      </c>
      <c r="H10" s="113" t="s">
        <v>60</v>
      </c>
      <c r="I10" s="672"/>
      <c r="J10" s="114"/>
    </row>
    <row r="11" spans="1:9" ht="12.75">
      <c r="A11" s="115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</row>
    <row r="12" spans="1:9" ht="33.75">
      <c r="A12" s="115">
        <v>1</v>
      </c>
      <c r="B12" s="116" t="s">
        <v>116</v>
      </c>
      <c r="C12" s="632" t="s">
        <v>434</v>
      </c>
      <c r="D12" s="633">
        <v>3.51</v>
      </c>
      <c r="E12" s="632"/>
      <c r="F12" s="632"/>
      <c r="G12" s="632"/>
      <c r="H12" s="633">
        <f>D12</f>
        <v>3.51</v>
      </c>
      <c r="I12" s="633">
        <v>3.172</v>
      </c>
    </row>
    <row r="13" spans="1:9" ht="27.75" customHeight="1">
      <c r="A13" s="115">
        <v>2</v>
      </c>
      <c r="B13" s="116" t="s">
        <v>117</v>
      </c>
      <c r="C13" s="117" t="s">
        <v>21</v>
      </c>
      <c r="D13" s="118">
        <v>160.274</v>
      </c>
      <c r="E13" s="118"/>
      <c r="F13" s="118"/>
      <c r="G13" s="118"/>
      <c r="H13" s="118">
        <f>D13</f>
        <v>160.274</v>
      </c>
      <c r="I13" s="119">
        <v>29.823</v>
      </c>
    </row>
    <row r="14" spans="1:9" ht="29.25" customHeight="1">
      <c r="A14" s="115">
        <v>3</v>
      </c>
      <c r="B14" s="116" t="s">
        <v>118</v>
      </c>
      <c r="C14" s="117" t="s">
        <v>61</v>
      </c>
      <c r="D14" s="118">
        <v>4.148</v>
      </c>
      <c r="E14" s="120"/>
      <c r="F14" s="118"/>
      <c r="G14" s="118"/>
      <c r="H14" s="118">
        <f>D14</f>
        <v>4.148</v>
      </c>
      <c r="I14" s="119">
        <v>0.6</v>
      </c>
    </row>
    <row r="15" spans="1:9" ht="29.25" customHeight="1">
      <c r="A15" s="115">
        <v>4</v>
      </c>
      <c r="B15" s="116" t="s">
        <v>433</v>
      </c>
      <c r="C15" s="117" t="s">
        <v>115</v>
      </c>
      <c r="D15" s="118"/>
      <c r="E15" s="120">
        <v>2.465</v>
      </c>
      <c r="F15" s="118"/>
      <c r="G15" s="118"/>
      <c r="H15" s="118">
        <f>E15</f>
        <v>2.465</v>
      </c>
      <c r="I15" s="119">
        <v>0.418</v>
      </c>
    </row>
    <row r="16" spans="1:9" ht="29.25" customHeight="1">
      <c r="A16" s="115"/>
      <c r="B16" s="121"/>
      <c r="C16" s="117" t="s">
        <v>45</v>
      </c>
      <c r="D16" s="122">
        <f>D13+D14+D12</f>
        <v>167.932</v>
      </c>
      <c r="E16" s="118">
        <f>E15</f>
        <v>2.465</v>
      </c>
      <c r="F16" s="118"/>
      <c r="G16" s="118"/>
      <c r="H16" s="135">
        <f>E16+D16+F16</f>
        <v>170.397</v>
      </c>
      <c r="I16" s="119">
        <f>I13+I14+I15+I12</f>
        <v>34.013</v>
      </c>
    </row>
    <row r="17" ht="24" customHeight="1"/>
    <row r="18" spans="2:9" ht="39.75" customHeight="1">
      <c r="B18" s="669" t="s">
        <v>296</v>
      </c>
      <c r="C18" s="669"/>
      <c r="D18" s="123"/>
      <c r="E18" s="669" t="s">
        <v>231</v>
      </c>
      <c r="F18" s="669"/>
      <c r="G18" s="669"/>
      <c r="H18" s="669"/>
      <c r="I18" s="669"/>
    </row>
    <row r="19" spans="2:9" ht="45.75" customHeight="1">
      <c r="B19" s="668" t="s">
        <v>9</v>
      </c>
      <c r="C19" s="668"/>
      <c r="D19" s="124"/>
      <c r="E19" s="668" t="s">
        <v>245</v>
      </c>
      <c r="F19" s="668"/>
      <c r="G19" s="668"/>
      <c r="H19" s="668"/>
      <c r="I19" s="668"/>
    </row>
    <row r="20" ht="45" customHeight="1"/>
  </sheetData>
  <sheetProtection/>
  <mergeCells count="18">
    <mergeCell ref="A1:E1"/>
    <mergeCell ref="A3:J3"/>
    <mergeCell ref="G4:H4"/>
    <mergeCell ref="C9:C10"/>
    <mergeCell ref="D9:H9"/>
    <mergeCell ref="B18:C18"/>
    <mergeCell ref="B9:B10"/>
    <mergeCell ref="C2:G2"/>
    <mergeCell ref="B19:C19"/>
    <mergeCell ref="E18:I18"/>
    <mergeCell ref="E19:I19"/>
    <mergeCell ref="B4:C4"/>
    <mergeCell ref="I9:I10"/>
    <mergeCell ref="B5:C5"/>
    <mergeCell ref="G5:H5"/>
    <mergeCell ref="A6:F6"/>
    <mergeCell ref="A7:E7"/>
    <mergeCell ref="A8:H8"/>
  </mergeCells>
  <printOptions/>
  <pageMargins left="0.24" right="0.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8">
      <selection activeCell="N7" sqref="N7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40.140625" style="0" customWidth="1"/>
    <col min="4" max="4" width="7.8515625" style="0" customWidth="1"/>
    <col min="5" max="5" width="6.8515625" style="0" customWidth="1"/>
    <col min="7" max="7" width="6.140625" style="0" customWidth="1"/>
    <col min="9" max="12" width="9.140625" style="0" hidden="1" customWidth="1"/>
  </cols>
  <sheetData>
    <row r="1" spans="3:12" ht="37.5" customHeight="1">
      <c r="C1" s="691" t="s">
        <v>429</v>
      </c>
      <c r="D1" s="692"/>
      <c r="E1" s="692"/>
      <c r="F1" s="692"/>
      <c r="G1" s="692"/>
      <c r="H1" s="692"/>
      <c r="I1" s="692"/>
      <c r="J1" s="692"/>
      <c r="K1" s="692"/>
      <c r="L1" s="692"/>
    </row>
    <row r="2" spans="1:12" ht="22.5" customHeight="1">
      <c r="A2" s="574"/>
      <c r="B2" s="575"/>
      <c r="C2" s="693" t="s">
        <v>412</v>
      </c>
      <c r="D2" s="692"/>
      <c r="E2" s="692"/>
      <c r="F2" s="692"/>
      <c r="G2" s="692"/>
      <c r="H2" s="692"/>
      <c r="I2" s="692"/>
      <c r="J2" s="692"/>
      <c r="K2" s="692"/>
      <c r="L2" s="692"/>
    </row>
    <row r="3" spans="1:12" ht="22.5" customHeight="1">
      <c r="A3" s="576"/>
      <c r="B3" s="576"/>
      <c r="C3" s="694" t="s">
        <v>64</v>
      </c>
      <c r="D3" s="694"/>
      <c r="E3" s="694"/>
      <c r="F3" s="695"/>
      <c r="G3" s="695"/>
      <c r="H3" s="577" t="s">
        <v>198</v>
      </c>
      <c r="I3" s="578"/>
      <c r="J3" s="578"/>
      <c r="K3" s="578"/>
      <c r="L3" s="578"/>
    </row>
    <row r="4" spans="1:8" ht="21" customHeight="1">
      <c r="A4" s="576"/>
      <c r="B4" s="576"/>
      <c r="C4" s="696" t="s">
        <v>413</v>
      </c>
      <c r="D4" s="696"/>
      <c r="E4" s="696"/>
      <c r="F4" s="685"/>
      <c r="G4" s="685"/>
      <c r="H4" s="577" t="s">
        <v>198</v>
      </c>
    </row>
    <row r="5" spans="1:8" ht="21.75" customHeight="1">
      <c r="A5" s="686" t="s">
        <v>428</v>
      </c>
      <c r="B5" s="687"/>
      <c r="C5" s="687"/>
      <c r="D5" s="687"/>
      <c r="E5" s="687"/>
      <c r="F5" s="687"/>
      <c r="G5" s="687"/>
      <c r="H5" s="687"/>
    </row>
    <row r="6" spans="1:8" ht="15">
      <c r="A6" s="176">
        <v>1</v>
      </c>
      <c r="B6" s="176">
        <v>2</v>
      </c>
      <c r="C6" s="176">
        <v>3</v>
      </c>
      <c r="D6" s="176">
        <v>4</v>
      </c>
      <c r="E6" s="176">
        <v>5</v>
      </c>
      <c r="F6" s="176">
        <v>6</v>
      </c>
      <c r="G6" s="176">
        <v>7</v>
      </c>
      <c r="H6" s="176">
        <v>8</v>
      </c>
    </row>
    <row r="7" spans="1:8" ht="13.5">
      <c r="A7" s="681"/>
      <c r="B7" s="683" t="s">
        <v>134</v>
      </c>
      <c r="C7" s="683" t="s">
        <v>68</v>
      </c>
      <c r="D7" s="683" t="s">
        <v>146</v>
      </c>
      <c r="E7" s="688" t="s">
        <v>69</v>
      </c>
      <c r="F7" s="689"/>
      <c r="G7" s="688" t="s">
        <v>199</v>
      </c>
      <c r="H7" s="689"/>
    </row>
    <row r="8" spans="1:8" ht="34.5" customHeight="1">
      <c r="A8" s="682"/>
      <c r="B8" s="684"/>
      <c r="C8" s="684"/>
      <c r="D8" s="684"/>
      <c r="E8" s="320" t="s">
        <v>147</v>
      </c>
      <c r="F8" s="320" t="s">
        <v>60</v>
      </c>
      <c r="G8" s="320" t="s">
        <v>137</v>
      </c>
      <c r="H8" s="320" t="s">
        <v>45</v>
      </c>
    </row>
    <row r="9" spans="1:8" ht="27.75" customHeight="1">
      <c r="A9" s="579">
        <v>1</v>
      </c>
      <c r="B9" s="580" t="s">
        <v>414</v>
      </c>
      <c r="C9" s="581" t="s">
        <v>415</v>
      </c>
      <c r="D9" s="581" t="s">
        <v>128</v>
      </c>
      <c r="E9" s="582"/>
      <c r="F9" s="403">
        <v>198</v>
      </c>
      <c r="G9" s="400"/>
      <c r="H9" s="583">
        <f>H10+H11</f>
        <v>195.62400000000002</v>
      </c>
    </row>
    <row r="10" spans="1:8" ht="18.75" customHeight="1">
      <c r="A10" s="584"/>
      <c r="B10" s="585"/>
      <c r="C10" s="586" t="s">
        <v>73</v>
      </c>
      <c r="D10" s="586" t="s">
        <v>76</v>
      </c>
      <c r="E10" s="587">
        <v>0.162</v>
      </c>
      <c r="F10" s="588">
        <f>F9*E10</f>
        <v>32.076</v>
      </c>
      <c r="G10" s="359">
        <v>6</v>
      </c>
      <c r="H10" s="330">
        <f>F10*G10</f>
        <v>192.45600000000002</v>
      </c>
    </row>
    <row r="11" spans="1:8" ht="19.5" customHeight="1">
      <c r="A11" s="584"/>
      <c r="B11" s="585"/>
      <c r="C11" s="586" t="s">
        <v>75</v>
      </c>
      <c r="D11" s="586" t="s">
        <v>14</v>
      </c>
      <c r="E11" s="587">
        <v>0.005</v>
      </c>
      <c r="F11" s="588">
        <f>E11*F9</f>
        <v>0.99</v>
      </c>
      <c r="G11" s="359">
        <v>3.2</v>
      </c>
      <c r="H11" s="330">
        <f>G11*F11</f>
        <v>3.168</v>
      </c>
    </row>
    <row r="12" spans="1:8" ht="30" customHeight="1">
      <c r="A12" s="589">
        <v>2</v>
      </c>
      <c r="B12" s="590" t="s">
        <v>416</v>
      </c>
      <c r="C12" s="591" t="s">
        <v>417</v>
      </c>
      <c r="D12" s="591" t="s">
        <v>127</v>
      </c>
      <c r="E12" s="592"/>
      <c r="F12" s="593">
        <v>6.8</v>
      </c>
      <c r="G12" s="594"/>
      <c r="H12" s="595">
        <f>H13+H14</f>
        <v>464.6848</v>
      </c>
    </row>
    <row r="13" spans="1:8" ht="19.5" customHeight="1">
      <c r="A13" s="596"/>
      <c r="B13" s="585"/>
      <c r="C13" s="586" t="s">
        <v>73</v>
      </c>
      <c r="D13" s="586" t="s">
        <v>76</v>
      </c>
      <c r="E13" s="587">
        <v>10.2</v>
      </c>
      <c r="F13" s="588">
        <f>F12*E13</f>
        <v>69.36</v>
      </c>
      <c r="G13" s="359">
        <v>6</v>
      </c>
      <c r="H13" s="330">
        <f>G13*F13</f>
        <v>416.15999999999997</v>
      </c>
    </row>
    <row r="14" spans="1:8" ht="17.25" customHeight="1">
      <c r="A14" s="584"/>
      <c r="B14" s="585"/>
      <c r="C14" s="586" t="s">
        <v>75</v>
      </c>
      <c r="D14" s="586" t="s">
        <v>14</v>
      </c>
      <c r="E14" s="587">
        <v>2.23</v>
      </c>
      <c r="F14" s="588">
        <f>F12*E14</f>
        <v>15.164</v>
      </c>
      <c r="G14" s="359">
        <v>3.2</v>
      </c>
      <c r="H14" s="330">
        <f>G14*F14</f>
        <v>48.5248</v>
      </c>
    </row>
    <row r="15" spans="1:8" ht="25.5" customHeight="1">
      <c r="A15" s="579">
        <v>3</v>
      </c>
      <c r="B15" s="580" t="s">
        <v>418</v>
      </c>
      <c r="C15" s="581" t="s">
        <v>419</v>
      </c>
      <c r="D15" s="581" t="s">
        <v>128</v>
      </c>
      <c r="E15" s="582"/>
      <c r="F15" s="403">
        <v>104</v>
      </c>
      <c r="G15" s="400"/>
      <c r="H15" s="583">
        <f>H16+H17</f>
        <v>303.5219200000001</v>
      </c>
    </row>
    <row r="16" spans="1:8" ht="22.5" customHeight="1">
      <c r="A16" s="584"/>
      <c r="B16" s="597"/>
      <c r="C16" s="586" t="s">
        <v>73</v>
      </c>
      <c r="D16" s="586" t="s">
        <v>76</v>
      </c>
      <c r="E16" s="587">
        <v>0.459</v>
      </c>
      <c r="F16" s="588">
        <f>F15*E16</f>
        <v>47.736000000000004</v>
      </c>
      <c r="G16" s="359">
        <v>6</v>
      </c>
      <c r="H16" s="330">
        <f>F16*G16</f>
        <v>286.41600000000005</v>
      </c>
    </row>
    <row r="17" spans="1:8" ht="21.75" customHeight="1">
      <c r="A17" s="584"/>
      <c r="B17" s="597"/>
      <c r="C17" s="586" t="s">
        <v>129</v>
      </c>
      <c r="D17" s="586" t="s">
        <v>14</v>
      </c>
      <c r="E17" s="587">
        <v>0.0514</v>
      </c>
      <c r="F17" s="588">
        <f>F15*E17</f>
        <v>5.3456</v>
      </c>
      <c r="G17" s="359">
        <v>3.2</v>
      </c>
      <c r="H17" s="330">
        <f>F17*G17</f>
        <v>17.10592</v>
      </c>
    </row>
    <row r="18" spans="1:8" ht="30" customHeight="1">
      <c r="A18" s="598">
        <v>4</v>
      </c>
      <c r="B18" s="599" t="s">
        <v>420</v>
      </c>
      <c r="C18" s="600" t="s">
        <v>421</v>
      </c>
      <c r="D18" s="600" t="s">
        <v>127</v>
      </c>
      <c r="E18" s="601"/>
      <c r="F18" s="602">
        <v>278</v>
      </c>
      <c r="G18" s="603"/>
      <c r="H18" s="604">
        <f>H19+H20</f>
        <v>2653.232</v>
      </c>
    </row>
    <row r="19" spans="1:8" ht="21.75" customHeight="1">
      <c r="A19" s="605"/>
      <c r="B19" s="606"/>
      <c r="C19" s="607" t="s">
        <v>73</v>
      </c>
      <c r="D19" s="607" t="s">
        <v>76</v>
      </c>
      <c r="E19" s="608">
        <v>0.48</v>
      </c>
      <c r="F19" s="609">
        <f>F18*E19</f>
        <v>133.44</v>
      </c>
      <c r="G19" s="610">
        <v>4.6</v>
      </c>
      <c r="H19" s="611">
        <f>G19*F19</f>
        <v>613.824</v>
      </c>
    </row>
    <row r="20" spans="1:8" ht="23.25" customHeight="1">
      <c r="A20" s="612"/>
      <c r="B20" s="597" t="s">
        <v>232</v>
      </c>
      <c r="C20" s="607" t="s">
        <v>422</v>
      </c>
      <c r="D20" s="607" t="s">
        <v>87</v>
      </c>
      <c r="E20" s="608">
        <v>0.4</v>
      </c>
      <c r="F20" s="613">
        <f>F18*E20</f>
        <v>111.2</v>
      </c>
      <c r="G20" s="356">
        <v>18.34</v>
      </c>
      <c r="H20" s="364">
        <f>G20*F20</f>
        <v>2039.4080000000001</v>
      </c>
    </row>
    <row r="21" spans="1:8" ht="27" customHeight="1">
      <c r="A21" s="598">
        <v>5</v>
      </c>
      <c r="B21" s="599" t="s">
        <v>423</v>
      </c>
      <c r="C21" s="600" t="s">
        <v>424</v>
      </c>
      <c r="D21" s="600" t="s">
        <v>127</v>
      </c>
      <c r="E21" s="601"/>
      <c r="F21" s="602">
        <v>18.6</v>
      </c>
      <c r="G21" s="603"/>
      <c r="H21" s="604">
        <f>H22+H23</f>
        <v>1702.5696000000003</v>
      </c>
    </row>
    <row r="22" spans="1:8" ht="19.5" customHeight="1">
      <c r="A22" s="614"/>
      <c r="B22" s="615"/>
      <c r="C22" s="607" t="s">
        <v>73</v>
      </c>
      <c r="D22" s="607" t="s">
        <v>76</v>
      </c>
      <c r="E22" s="608">
        <v>13.2</v>
      </c>
      <c r="F22" s="613">
        <f>F21*E22</f>
        <v>245.52</v>
      </c>
      <c r="G22" s="356">
        <v>4.6</v>
      </c>
      <c r="H22" s="364">
        <f>G22*F22</f>
        <v>1129.392</v>
      </c>
    </row>
    <row r="23" spans="1:8" ht="20.25" customHeight="1">
      <c r="A23" s="614"/>
      <c r="B23" s="615"/>
      <c r="C23" s="607" t="s">
        <v>75</v>
      </c>
      <c r="D23" s="607" t="s">
        <v>14</v>
      </c>
      <c r="E23" s="608">
        <v>9.63</v>
      </c>
      <c r="F23" s="613">
        <f>F21*E23</f>
        <v>179.11800000000002</v>
      </c>
      <c r="G23" s="356">
        <v>3.2</v>
      </c>
      <c r="H23" s="364">
        <f>G23*F23</f>
        <v>573.1776000000001</v>
      </c>
    </row>
    <row r="24" spans="1:8" ht="34.5" customHeight="1">
      <c r="A24" s="598">
        <v>6</v>
      </c>
      <c r="B24" s="616" t="s">
        <v>4</v>
      </c>
      <c r="C24" s="600" t="s">
        <v>435</v>
      </c>
      <c r="D24" s="600" t="s">
        <v>251</v>
      </c>
      <c r="E24" s="601">
        <v>1.5</v>
      </c>
      <c r="F24" s="602">
        <v>446</v>
      </c>
      <c r="G24" s="603"/>
      <c r="H24" s="604">
        <f>H25+H26</f>
        <v>1871.416</v>
      </c>
    </row>
    <row r="25" spans="1:12" ht="27" customHeight="1">
      <c r="A25" s="617"/>
      <c r="B25" s="615"/>
      <c r="C25" s="607" t="s">
        <v>73</v>
      </c>
      <c r="D25" s="607" t="s">
        <v>76</v>
      </c>
      <c r="E25" s="608">
        <v>0.26</v>
      </c>
      <c r="F25" s="613">
        <f>F24*E25</f>
        <v>115.96000000000001</v>
      </c>
      <c r="G25" s="356">
        <v>4.6</v>
      </c>
      <c r="H25" s="364">
        <f>G25*F25</f>
        <v>533.4159999999999</v>
      </c>
      <c r="I25" s="618"/>
      <c r="J25" s="618"/>
      <c r="K25" s="618"/>
      <c r="L25" s="618"/>
    </row>
    <row r="26" spans="1:12" ht="12.75">
      <c r="A26" s="617"/>
      <c r="B26" s="619"/>
      <c r="C26" s="607" t="s">
        <v>85</v>
      </c>
      <c r="D26" s="607" t="s">
        <v>425</v>
      </c>
      <c r="E26" s="608">
        <v>0.1</v>
      </c>
      <c r="F26" s="613">
        <f>F24*E26</f>
        <v>44.6</v>
      </c>
      <c r="G26" s="356">
        <v>30</v>
      </c>
      <c r="H26" s="364">
        <f>G26*F26</f>
        <v>1338</v>
      </c>
      <c r="I26" s="618"/>
      <c r="J26" s="618"/>
      <c r="K26" s="618"/>
      <c r="L26" s="618"/>
    </row>
    <row r="27" spans="1:12" ht="23.25" customHeight="1">
      <c r="A27" s="620"/>
      <c r="B27" s="620"/>
      <c r="C27" s="621" t="s">
        <v>45</v>
      </c>
      <c r="D27" s="621" t="s">
        <v>14</v>
      </c>
      <c r="E27" s="622"/>
      <c r="F27" s="622"/>
      <c r="G27" s="622"/>
      <c r="H27" s="623">
        <f>H9+H12+H15+H18+H21+H24</f>
        <v>7191.048320000001</v>
      </c>
      <c r="I27" s="618"/>
      <c r="J27" s="618"/>
      <c r="K27" s="618"/>
      <c r="L27" s="618"/>
    </row>
    <row r="28" spans="1:12" ht="19.5" customHeight="1">
      <c r="A28" s="624"/>
      <c r="B28" s="624"/>
      <c r="C28" s="320" t="s">
        <v>73</v>
      </c>
      <c r="D28" s="625"/>
      <c r="E28" s="320"/>
      <c r="F28" s="320"/>
      <c r="G28" s="320"/>
      <c r="H28" s="330">
        <f>H10+H13+H16+H19+H22+H25</f>
        <v>3171.6639999999998</v>
      </c>
      <c r="I28" s="618"/>
      <c r="J28" s="618"/>
      <c r="K28" s="618"/>
      <c r="L28" s="618"/>
    </row>
    <row r="29" spans="1:12" ht="19.5" customHeight="1">
      <c r="A29" s="624"/>
      <c r="B29" s="624"/>
      <c r="C29" s="320" t="s">
        <v>75</v>
      </c>
      <c r="D29" s="625"/>
      <c r="E29" s="320"/>
      <c r="F29" s="320" t="s">
        <v>232</v>
      </c>
      <c r="G29" s="320"/>
      <c r="H29" s="330">
        <f>H27-H28</f>
        <v>4019.384320000001</v>
      </c>
      <c r="I29" s="618"/>
      <c r="J29" s="618"/>
      <c r="K29" s="618"/>
      <c r="L29" s="618"/>
    </row>
    <row r="30" spans="1:12" ht="21" customHeight="1">
      <c r="A30" s="624"/>
      <c r="B30" s="624"/>
      <c r="C30" s="320" t="s">
        <v>45</v>
      </c>
      <c r="D30" s="320"/>
      <c r="E30" s="320"/>
      <c r="F30" s="320"/>
      <c r="G30" s="320"/>
      <c r="H30" s="330">
        <f>H27</f>
        <v>7191.048320000001</v>
      </c>
      <c r="I30" s="618"/>
      <c r="J30" s="618"/>
      <c r="K30" s="618"/>
      <c r="L30" s="618"/>
    </row>
    <row r="31" spans="1:12" ht="20.25" customHeight="1">
      <c r="A31" s="624"/>
      <c r="B31" s="624"/>
      <c r="C31" s="320" t="s">
        <v>80</v>
      </c>
      <c r="D31" s="625">
        <v>0.1</v>
      </c>
      <c r="E31" s="320"/>
      <c r="F31" s="320"/>
      <c r="G31" s="320"/>
      <c r="H31" s="330">
        <f>H30*D31</f>
        <v>719.1048320000001</v>
      </c>
      <c r="I31" s="618"/>
      <c r="J31" s="618"/>
      <c r="K31" s="618"/>
      <c r="L31" s="618"/>
    </row>
    <row r="32" spans="1:12" ht="20.25" customHeight="1">
      <c r="A32" s="624"/>
      <c r="B32" s="624"/>
      <c r="C32" s="320" t="s">
        <v>45</v>
      </c>
      <c r="D32" s="320" t="s">
        <v>14</v>
      </c>
      <c r="E32" s="320"/>
      <c r="F32" s="320"/>
      <c r="G32" s="320"/>
      <c r="H32" s="330">
        <f>H30+H31</f>
        <v>7910.153152000001</v>
      </c>
      <c r="I32" s="618"/>
      <c r="J32" s="618"/>
      <c r="K32" s="618"/>
      <c r="L32" s="618"/>
    </row>
    <row r="33" spans="1:12" ht="20.25" customHeight="1">
      <c r="A33" s="624"/>
      <c r="B33" s="624"/>
      <c r="C33" s="320" t="s">
        <v>139</v>
      </c>
      <c r="D33" s="625">
        <v>0.08</v>
      </c>
      <c r="E33" s="320"/>
      <c r="F33" s="320"/>
      <c r="G33" s="320"/>
      <c r="H33" s="330">
        <f>H31*D33</f>
        <v>57.52838656000001</v>
      </c>
      <c r="I33" s="618"/>
      <c r="J33" s="618"/>
      <c r="K33" s="618"/>
      <c r="L33" s="618"/>
    </row>
    <row r="34" spans="1:12" ht="20.25" customHeight="1">
      <c r="A34" s="624"/>
      <c r="B34" s="624"/>
      <c r="C34" s="320" t="s">
        <v>45</v>
      </c>
      <c r="D34" s="625" t="s">
        <v>14</v>
      </c>
      <c r="E34" s="320"/>
      <c r="F34" s="320"/>
      <c r="G34" s="320"/>
      <c r="H34" s="330">
        <f>H32+H33</f>
        <v>7967.681538560001</v>
      </c>
      <c r="I34" s="618"/>
      <c r="J34" s="618"/>
      <c r="K34" s="618"/>
      <c r="L34" s="618"/>
    </row>
    <row r="35" spans="1:12" ht="24.75" customHeight="1">
      <c r="A35" s="624"/>
      <c r="B35" s="624"/>
      <c r="C35" s="320" t="s">
        <v>436</v>
      </c>
      <c r="D35" s="625">
        <v>0.18</v>
      </c>
      <c r="E35" s="320"/>
      <c r="F35" s="320"/>
      <c r="G35" s="320"/>
      <c r="H35" s="330">
        <f>H34*0.18</f>
        <v>1434.1826769408</v>
      </c>
      <c r="I35" s="618"/>
      <c r="J35" s="618"/>
      <c r="K35" s="618"/>
      <c r="L35" s="618"/>
    </row>
    <row r="36" spans="1:12" ht="24" customHeight="1">
      <c r="A36" s="626"/>
      <c r="B36" s="626"/>
      <c r="C36" s="426" t="s">
        <v>45</v>
      </c>
      <c r="D36" s="627" t="s">
        <v>14</v>
      </c>
      <c r="E36" s="426"/>
      <c r="F36" s="426"/>
      <c r="G36" s="426"/>
      <c r="H36" s="435">
        <f>H32+H35</f>
        <v>9344.3358289408</v>
      </c>
      <c r="I36" s="618"/>
      <c r="J36" s="618"/>
      <c r="K36" s="618"/>
      <c r="L36" s="618"/>
    </row>
    <row r="37" spans="1:12" ht="24" customHeight="1">
      <c r="A37" s="628"/>
      <c r="B37" s="629"/>
      <c r="C37" s="630"/>
      <c r="D37" s="630"/>
      <c r="E37" s="630"/>
      <c r="F37" s="630"/>
      <c r="G37" s="630"/>
      <c r="H37" s="630"/>
      <c r="I37" s="618"/>
      <c r="J37" s="618"/>
      <c r="K37" s="618"/>
      <c r="L37" s="618"/>
    </row>
    <row r="38" spans="1:12" ht="28.5" customHeight="1">
      <c r="A38" s="628"/>
      <c r="B38" s="631"/>
      <c r="C38" s="630" t="s">
        <v>426</v>
      </c>
      <c r="D38" s="690" t="s">
        <v>427</v>
      </c>
      <c r="E38" s="690"/>
      <c r="F38" s="690"/>
      <c r="G38" s="630"/>
      <c r="H38" s="630"/>
      <c r="I38" s="618"/>
      <c r="J38" s="618"/>
      <c r="K38" s="618"/>
      <c r="L38" s="618"/>
    </row>
    <row r="39" spans="9:12" ht="12.75">
      <c r="I39" s="618"/>
      <c r="J39" s="618"/>
      <c r="K39" s="618"/>
      <c r="L39" s="618"/>
    </row>
    <row r="40" spans="9:12" ht="12.75">
      <c r="I40" s="618"/>
      <c r="J40" s="618"/>
      <c r="K40" s="618"/>
      <c r="L40" s="618"/>
    </row>
    <row r="41" spans="9:12" ht="12.75">
      <c r="I41" s="618"/>
      <c r="J41" s="618"/>
      <c r="K41" s="618"/>
      <c r="L41" s="618"/>
    </row>
    <row r="42" spans="9:12" ht="12.75">
      <c r="I42" s="618"/>
      <c r="J42" s="618"/>
      <c r="K42" s="618"/>
      <c r="L42" s="618"/>
    </row>
  </sheetData>
  <sheetProtection/>
  <mergeCells count="14">
    <mergeCell ref="D38:F38"/>
    <mergeCell ref="C1:L1"/>
    <mergeCell ref="C2:L2"/>
    <mergeCell ref="C3:E3"/>
    <mergeCell ref="F3:G3"/>
    <mergeCell ref="C4:E4"/>
    <mergeCell ref="A7:A8"/>
    <mergeCell ref="B7:B8"/>
    <mergeCell ref="C7:C8"/>
    <mergeCell ref="D7:D8"/>
    <mergeCell ref="F4:G4"/>
    <mergeCell ref="A5:H5"/>
    <mergeCell ref="E7:F7"/>
    <mergeCell ref="G7:H7"/>
  </mergeCells>
  <printOptions/>
  <pageMargins left="0.24" right="0.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SheetLayoutView="100" workbookViewId="0" topLeftCell="A82">
      <selection activeCell="AK100" sqref="AK100"/>
    </sheetView>
  </sheetViews>
  <sheetFormatPr defaultColWidth="9.140625" defaultRowHeight="12.75"/>
  <cols>
    <col min="1" max="1" width="4.28125" style="3" customWidth="1"/>
    <col min="2" max="2" width="7.7109375" style="3" customWidth="1"/>
    <col min="3" max="3" width="51.00390625" style="3" customWidth="1"/>
    <col min="4" max="4" width="9.28125" style="3" customWidth="1"/>
    <col min="5" max="5" width="10.00390625" style="3" customWidth="1"/>
    <col min="6" max="6" width="9.7109375" style="3" customWidth="1"/>
    <col min="7" max="7" width="10.421875" style="3" customWidth="1"/>
    <col min="8" max="8" width="15.7109375" style="140" customWidth="1"/>
    <col min="9" max="9" width="0.2890625" style="1" hidden="1" customWidth="1"/>
    <col min="10" max="10" width="9.140625" style="1" hidden="1" customWidth="1"/>
    <col min="11" max="11" width="4.28125" style="1" customWidth="1"/>
    <col min="12" max="14" width="9.140625" style="1" hidden="1" customWidth="1"/>
    <col min="15" max="15" width="4.57421875" style="1" hidden="1" customWidth="1"/>
    <col min="16" max="23" width="9.140625" style="1" hidden="1" customWidth="1"/>
    <col min="24" max="24" width="8.57421875" style="1" hidden="1" customWidth="1"/>
    <col min="25" max="25" width="3.140625" style="1" hidden="1" customWidth="1"/>
    <col min="26" max="34" width="9.140625" style="1" hidden="1" customWidth="1"/>
    <col min="35" max="35" width="6.421875" style="1" customWidth="1"/>
    <col min="36" max="36" width="6.8515625" style="1" customWidth="1"/>
    <col min="37" max="37" width="10.00390625" style="1" customWidth="1"/>
    <col min="38" max="38" width="22.57421875" style="1" customWidth="1"/>
    <col min="39" max="39" width="22.140625" style="1" customWidth="1"/>
    <col min="40" max="40" width="27.28125" style="1" customWidth="1"/>
    <col min="41" max="41" width="24.28125" style="1" customWidth="1"/>
    <col min="42" max="42" width="10.140625" style="1" customWidth="1"/>
    <col min="43" max="43" width="8.140625" style="1" customWidth="1"/>
    <col min="44" max="44" width="8.00390625" style="1" customWidth="1"/>
    <col min="45" max="45" width="11.7109375" style="1" customWidth="1"/>
    <col min="46" max="46" width="9.140625" style="1" customWidth="1"/>
    <col min="47" max="47" width="9.8515625" style="1" customWidth="1"/>
    <col min="48" max="48" width="23.00390625" style="1" customWidth="1"/>
    <col min="49" max="49" width="35.28125" style="1" customWidth="1"/>
    <col min="50" max="50" width="61.140625" style="1" customWidth="1"/>
    <col min="51" max="51" width="39.57421875" style="1" customWidth="1"/>
    <col min="52" max="52" width="6.7109375" style="1" customWidth="1"/>
    <col min="53" max="53" width="15.140625" style="1" customWidth="1"/>
    <col min="54" max="54" width="16.421875" style="1" customWidth="1"/>
    <col min="55" max="55" width="8.140625" style="1" customWidth="1"/>
    <col min="56" max="56" width="11.57421875" style="1" customWidth="1"/>
    <col min="57" max="57" width="8.140625" style="1" customWidth="1"/>
    <col min="58" max="58" width="5.28125" style="1" customWidth="1"/>
    <col min="59" max="59" width="14.7109375" style="1" customWidth="1"/>
    <col min="60" max="60" width="16.00390625" style="1" customWidth="1"/>
    <col min="61" max="61" width="14.57421875" style="1" customWidth="1"/>
    <col min="62" max="62" width="13.28125" style="1" customWidth="1"/>
    <col min="63" max="63" width="12.28125" style="1" customWidth="1"/>
    <col min="64" max="64" width="13.421875" style="1" customWidth="1"/>
    <col min="65" max="65" width="25.7109375" style="1" customWidth="1"/>
    <col min="66" max="66" width="20.8515625" style="1" customWidth="1"/>
    <col min="67" max="67" width="22.00390625" style="1" customWidth="1"/>
    <col min="68" max="68" width="20.421875" style="1" customWidth="1"/>
    <col min="69" max="69" width="18.28125" style="1" customWidth="1"/>
    <col min="70" max="70" width="21.28125" style="1" customWidth="1"/>
    <col min="71" max="71" width="38.8515625" style="1" customWidth="1"/>
    <col min="72" max="72" width="36.00390625" style="1" customWidth="1"/>
    <col min="73" max="73" width="29.8515625" style="1" customWidth="1"/>
    <col min="74" max="74" width="17.28125" style="1" customWidth="1"/>
    <col min="75" max="75" width="13.8515625" style="1" customWidth="1"/>
    <col min="76" max="106" width="9.140625" style="1" customWidth="1"/>
    <col min="107" max="16384" width="9.140625" style="1" customWidth="1"/>
  </cols>
  <sheetData>
    <row r="1" spans="1:8" ht="33" customHeight="1">
      <c r="A1" s="701" t="s">
        <v>430</v>
      </c>
      <c r="B1" s="701"/>
      <c r="C1" s="701"/>
      <c r="D1" s="701"/>
      <c r="E1" s="701"/>
      <c r="F1" s="701"/>
      <c r="G1" s="701"/>
      <c r="H1" s="701"/>
    </row>
    <row r="2" spans="1:10" ht="45" customHeight="1">
      <c r="A2" s="643" t="s">
        <v>396</v>
      </c>
      <c r="B2" s="643"/>
      <c r="C2" s="643"/>
      <c r="D2" s="643"/>
      <c r="E2" s="643"/>
      <c r="F2" s="643"/>
      <c r="G2" s="643"/>
      <c r="H2" s="643"/>
      <c r="I2" s="643"/>
      <c r="J2" s="643"/>
    </row>
    <row r="3" spans="1:9" ht="28.5" customHeight="1">
      <c r="A3" s="702" t="s">
        <v>19</v>
      </c>
      <c r="B3" s="702"/>
      <c r="C3" s="702"/>
      <c r="D3" s="460"/>
      <c r="E3" s="699" t="s">
        <v>8</v>
      </c>
      <c r="F3" s="699"/>
      <c r="G3" s="227"/>
      <c r="H3" s="228"/>
      <c r="I3" s="2" t="s">
        <v>232</v>
      </c>
    </row>
    <row r="4" spans="1:9" ht="23.25" customHeight="1">
      <c r="A4" s="702" t="s">
        <v>66</v>
      </c>
      <c r="B4" s="702"/>
      <c r="C4" s="702"/>
      <c r="D4" s="272"/>
      <c r="E4" s="699" t="s">
        <v>8</v>
      </c>
      <c r="F4" s="699"/>
      <c r="G4" s="227"/>
      <c r="H4" s="228"/>
      <c r="I4" s="2" t="s">
        <v>232</v>
      </c>
    </row>
    <row r="5" spans="1:8" ht="18" customHeight="1">
      <c r="A5" s="702" t="s">
        <v>311</v>
      </c>
      <c r="B5" s="702"/>
      <c r="C5" s="702"/>
      <c r="D5" s="229"/>
      <c r="E5" s="697" t="s">
        <v>312</v>
      </c>
      <c r="F5" s="697"/>
      <c r="G5" s="697"/>
      <c r="H5" s="697"/>
    </row>
    <row r="6" spans="1:8" ht="15" customHeight="1">
      <c r="A6" s="700" t="s">
        <v>88</v>
      </c>
      <c r="B6" s="700"/>
      <c r="C6" s="218" t="s">
        <v>89</v>
      </c>
      <c r="D6" s="218"/>
      <c r="E6" s="218"/>
      <c r="F6" s="218"/>
      <c r="G6" s="218"/>
      <c r="H6" s="231"/>
    </row>
    <row r="7" spans="1:8" ht="15" customHeight="1">
      <c r="A7" s="704" t="s">
        <v>406</v>
      </c>
      <c r="B7" s="704"/>
      <c r="C7" s="704"/>
      <c r="D7" s="230"/>
      <c r="E7" s="230"/>
      <c r="F7" s="230"/>
      <c r="G7" s="230"/>
      <c r="H7" s="232"/>
    </row>
    <row r="8" spans="1:8" ht="48" customHeight="1">
      <c r="A8" s="698" t="s">
        <v>16</v>
      </c>
      <c r="B8" s="703" t="s">
        <v>67</v>
      </c>
      <c r="C8" s="698" t="s">
        <v>68</v>
      </c>
      <c r="D8" s="703" t="s">
        <v>57</v>
      </c>
      <c r="E8" s="698" t="s">
        <v>69</v>
      </c>
      <c r="F8" s="698"/>
      <c r="G8" s="698" t="s">
        <v>70</v>
      </c>
      <c r="H8" s="698"/>
    </row>
    <row r="9" spans="1:40" ht="77.25" customHeight="1">
      <c r="A9" s="698"/>
      <c r="B9" s="703"/>
      <c r="C9" s="698"/>
      <c r="D9" s="703"/>
      <c r="E9" s="165" t="s">
        <v>71</v>
      </c>
      <c r="F9" s="165" t="s">
        <v>72</v>
      </c>
      <c r="G9" s="165" t="s">
        <v>71</v>
      </c>
      <c r="H9" s="136" t="s">
        <v>60</v>
      </c>
      <c r="AN9" s="147"/>
    </row>
    <row r="10" spans="1:8" ht="14.25" customHeight="1">
      <c r="A10" s="130">
        <v>1</v>
      </c>
      <c r="B10" s="130">
        <v>2</v>
      </c>
      <c r="C10" s="130">
        <v>3</v>
      </c>
      <c r="D10" s="130">
        <v>4</v>
      </c>
      <c r="E10" s="130">
        <v>5</v>
      </c>
      <c r="F10" s="130">
        <v>6</v>
      </c>
      <c r="G10" s="130">
        <v>7</v>
      </c>
      <c r="H10" s="122">
        <v>8</v>
      </c>
    </row>
    <row r="11" spans="1:82" ht="52.5" customHeight="1">
      <c r="A11" s="203">
        <v>1</v>
      </c>
      <c r="B11" s="204" t="s">
        <v>249</v>
      </c>
      <c r="C11" s="461" t="s">
        <v>397</v>
      </c>
      <c r="D11" s="461" t="s">
        <v>127</v>
      </c>
      <c r="E11" s="462"/>
      <c r="F11" s="463">
        <v>45.63</v>
      </c>
      <c r="G11" s="464"/>
      <c r="H11" s="465"/>
      <c r="I11" s="259"/>
      <c r="AL11" s="459"/>
      <c r="BY11" s="147"/>
      <c r="BZ11" s="147"/>
      <c r="CA11" s="147"/>
      <c r="CB11" s="147"/>
      <c r="CC11" s="147"/>
      <c r="CD11" s="147"/>
    </row>
    <row r="12" spans="1:82" ht="20.25" customHeight="1">
      <c r="A12" s="172" t="s">
        <v>232</v>
      </c>
      <c r="B12" s="198"/>
      <c r="C12" s="466" t="s">
        <v>73</v>
      </c>
      <c r="D12" s="466" t="s">
        <v>76</v>
      </c>
      <c r="E12" s="466">
        <v>0.02</v>
      </c>
      <c r="F12" s="467">
        <f>F11*E12</f>
        <v>0.9126000000000001</v>
      </c>
      <c r="G12" s="468"/>
      <c r="H12" s="469"/>
      <c r="I12" s="259"/>
      <c r="BY12" s="147"/>
      <c r="BZ12" s="147"/>
      <c r="CA12" s="147" t="s">
        <v>232</v>
      </c>
      <c r="CB12" s="147"/>
      <c r="CC12" s="147"/>
      <c r="CD12" s="147"/>
    </row>
    <row r="13" spans="1:82" ht="21" customHeight="1">
      <c r="A13" s="130" t="s">
        <v>232</v>
      </c>
      <c r="B13" s="198"/>
      <c r="C13" s="470" t="s">
        <v>246</v>
      </c>
      <c r="D13" s="466" t="s">
        <v>87</v>
      </c>
      <c r="E13" s="466">
        <v>0.04</v>
      </c>
      <c r="F13" s="467">
        <f>F11*E13</f>
        <v>1.8252000000000002</v>
      </c>
      <c r="G13" s="468"/>
      <c r="H13" s="469"/>
      <c r="I13" s="259"/>
      <c r="BY13" s="147"/>
      <c r="BZ13" s="147"/>
      <c r="CA13" s="147"/>
      <c r="CB13" s="147"/>
      <c r="CC13" s="147"/>
      <c r="CD13" s="147"/>
    </row>
    <row r="14" spans="1:82" ht="21" customHeight="1">
      <c r="A14" s="203">
        <v>2</v>
      </c>
      <c r="B14" s="205" t="s">
        <v>250</v>
      </c>
      <c r="C14" s="471" t="s">
        <v>217</v>
      </c>
      <c r="D14" s="472"/>
      <c r="E14" s="472"/>
      <c r="F14" s="463">
        <v>6.84</v>
      </c>
      <c r="G14" s="464"/>
      <c r="H14" s="465"/>
      <c r="I14" s="259"/>
      <c r="BY14" s="147"/>
      <c r="BZ14" s="147"/>
      <c r="CA14" s="147"/>
      <c r="CB14" s="147"/>
      <c r="CC14" s="147"/>
      <c r="CD14" s="147"/>
    </row>
    <row r="15" spans="1:20" ht="21.75" customHeight="1">
      <c r="A15" s="191" t="s">
        <v>232</v>
      </c>
      <c r="B15" s="132" t="s">
        <v>232</v>
      </c>
      <c r="C15" s="473" t="s">
        <v>202</v>
      </c>
      <c r="D15" s="473" t="s">
        <v>76</v>
      </c>
      <c r="E15" s="474">
        <v>2.06</v>
      </c>
      <c r="F15" s="475">
        <f>F14*E15</f>
        <v>14.0904</v>
      </c>
      <c r="G15" s="476"/>
      <c r="H15" s="475"/>
      <c r="I15" s="259"/>
      <c r="T15" s="1" t="s">
        <v>223</v>
      </c>
    </row>
    <row r="16" spans="1:9" ht="38.25" customHeight="1">
      <c r="A16" s="206">
        <v>3</v>
      </c>
      <c r="B16" s="207" t="s">
        <v>248</v>
      </c>
      <c r="C16" s="477" t="s">
        <v>289</v>
      </c>
      <c r="D16" s="477" t="s">
        <v>127</v>
      </c>
      <c r="E16" s="478" t="s">
        <v>232</v>
      </c>
      <c r="F16" s="479">
        <v>4.6</v>
      </c>
      <c r="G16" s="480"/>
      <c r="H16" s="479"/>
      <c r="I16" s="259"/>
    </row>
    <row r="17" spans="1:11" ht="17.25" customHeight="1">
      <c r="A17" s="130" t="s">
        <v>232</v>
      </c>
      <c r="B17" s="130"/>
      <c r="C17" s="473" t="s">
        <v>73</v>
      </c>
      <c r="D17" s="473" t="s">
        <v>76</v>
      </c>
      <c r="E17" s="474">
        <v>3.52</v>
      </c>
      <c r="F17" s="475">
        <f>F16*E17</f>
        <v>16.192</v>
      </c>
      <c r="G17" s="476"/>
      <c r="H17" s="475"/>
      <c r="I17" s="259"/>
      <c r="K17" s="1" t="s">
        <v>224</v>
      </c>
    </row>
    <row r="18" spans="1:9" ht="17.25" customHeight="1">
      <c r="A18" s="130" t="s">
        <v>232</v>
      </c>
      <c r="B18" s="130"/>
      <c r="C18" s="473" t="s">
        <v>215</v>
      </c>
      <c r="D18" s="473" t="s">
        <v>14</v>
      </c>
      <c r="E18" s="474">
        <v>1.06</v>
      </c>
      <c r="F18" s="475">
        <f>F16*E18</f>
        <v>4.8759999999999994</v>
      </c>
      <c r="G18" s="476"/>
      <c r="H18" s="475"/>
      <c r="I18" s="259"/>
    </row>
    <row r="19" spans="1:9" ht="18.75" customHeight="1">
      <c r="A19" s="130" t="s">
        <v>232</v>
      </c>
      <c r="B19" s="130"/>
      <c r="C19" s="473" t="s">
        <v>247</v>
      </c>
      <c r="D19" s="473" t="s">
        <v>127</v>
      </c>
      <c r="E19" s="475">
        <v>1.24</v>
      </c>
      <c r="F19" s="475">
        <f>F16*E19</f>
        <v>5.704</v>
      </c>
      <c r="G19" s="476"/>
      <c r="H19" s="475"/>
      <c r="I19" s="259"/>
    </row>
    <row r="20" spans="1:9" ht="18" customHeight="1">
      <c r="A20" s="130" t="s">
        <v>232</v>
      </c>
      <c r="B20" s="130"/>
      <c r="C20" s="473" t="s">
        <v>131</v>
      </c>
      <c r="D20" s="473" t="s">
        <v>14</v>
      </c>
      <c r="E20" s="475">
        <v>0.02</v>
      </c>
      <c r="F20" s="475">
        <f>F16*E20</f>
        <v>0.092</v>
      </c>
      <c r="G20" s="476"/>
      <c r="H20" s="475"/>
      <c r="I20" s="259"/>
    </row>
    <row r="21" spans="1:9" ht="0.75" customHeight="1" hidden="1">
      <c r="A21" s="259"/>
      <c r="B21" s="1"/>
      <c r="C21" s="481"/>
      <c r="D21" s="481"/>
      <c r="E21" s="481"/>
      <c r="F21" s="481"/>
      <c r="G21" s="481"/>
      <c r="H21" s="481"/>
      <c r="I21" s="259"/>
    </row>
    <row r="22" spans="1:9" ht="21.75" customHeight="1" hidden="1">
      <c r="A22" s="259"/>
      <c r="B22" s="1"/>
      <c r="C22" s="481"/>
      <c r="D22" s="481"/>
      <c r="E22" s="481"/>
      <c r="F22" s="481"/>
      <c r="G22" s="481"/>
      <c r="H22" s="481"/>
      <c r="I22" s="259"/>
    </row>
    <row r="23" spans="1:9" ht="21" customHeight="1" hidden="1">
      <c r="A23" s="259"/>
      <c r="B23" s="1"/>
      <c r="C23" s="481"/>
      <c r="D23" s="481"/>
      <c r="E23" s="481"/>
      <c r="F23" s="481"/>
      <c r="G23" s="481"/>
      <c r="H23" s="481"/>
      <c r="I23" s="259"/>
    </row>
    <row r="24" spans="1:9" ht="21" customHeight="1" hidden="1">
      <c r="A24" s="259" t="s">
        <v>226</v>
      </c>
      <c r="B24" s="1"/>
      <c r="C24" s="481"/>
      <c r="D24" s="481"/>
      <c r="E24" s="481">
        <v>0.105</v>
      </c>
      <c r="F24" s="481"/>
      <c r="G24" s="481"/>
      <c r="H24" s="481"/>
      <c r="I24" s="259"/>
    </row>
    <row r="25" spans="1:9" ht="0.75" customHeight="1" hidden="1">
      <c r="A25" s="259"/>
      <c r="B25" s="1"/>
      <c r="C25" s="481"/>
      <c r="D25" s="481"/>
      <c r="E25" s="481"/>
      <c r="F25" s="481"/>
      <c r="G25" s="481"/>
      <c r="H25" s="481"/>
      <c r="I25" s="259"/>
    </row>
    <row r="26" spans="1:9" ht="21.75" customHeight="1" hidden="1">
      <c r="A26" s="259"/>
      <c r="B26" s="1"/>
      <c r="C26" s="481"/>
      <c r="D26" s="481"/>
      <c r="E26" s="481"/>
      <c r="F26" s="481"/>
      <c r="G26" s="481"/>
      <c r="H26" s="481"/>
      <c r="I26" s="259"/>
    </row>
    <row r="27" spans="1:9" ht="18" customHeight="1" hidden="1">
      <c r="A27" s="259"/>
      <c r="B27" s="1"/>
      <c r="C27" s="481"/>
      <c r="D27" s="481"/>
      <c r="E27" s="481"/>
      <c r="F27" s="481"/>
      <c r="G27" s="481"/>
      <c r="H27" s="481"/>
      <c r="I27" s="259"/>
    </row>
    <row r="28" spans="1:9" ht="19.5" customHeight="1" hidden="1">
      <c r="A28" s="259"/>
      <c r="B28" s="1"/>
      <c r="C28" s="481"/>
      <c r="D28" s="481"/>
      <c r="E28" s="481"/>
      <c r="F28" s="481"/>
      <c r="G28" s="481"/>
      <c r="H28" s="481"/>
      <c r="I28" s="259"/>
    </row>
    <row r="29" spans="1:9" ht="19.5" customHeight="1" hidden="1">
      <c r="A29" s="259"/>
      <c r="B29" s="1"/>
      <c r="C29" s="481"/>
      <c r="D29" s="481"/>
      <c r="E29" s="481"/>
      <c r="F29" s="481"/>
      <c r="G29" s="481"/>
      <c r="H29" s="481"/>
      <c r="I29" s="259"/>
    </row>
    <row r="30" spans="1:9" ht="0.75" customHeight="1" hidden="1">
      <c r="A30" s="259"/>
      <c r="B30" s="1"/>
      <c r="C30" s="481"/>
      <c r="D30" s="481"/>
      <c r="E30" s="481" t="s">
        <v>225</v>
      </c>
      <c r="F30" s="481"/>
      <c r="G30" s="481"/>
      <c r="H30" s="481"/>
      <c r="I30" s="259"/>
    </row>
    <row r="31" spans="1:9" ht="33.75" customHeight="1">
      <c r="A31" s="211">
        <v>4</v>
      </c>
      <c r="B31" s="210" t="s">
        <v>252</v>
      </c>
      <c r="C31" s="477" t="s">
        <v>398</v>
      </c>
      <c r="D31" s="478" t="s">
        <v>127</v>
      </c>
      <c r="E31" s="478"/>
      <c r="F31" s="482">
        <v>13.7</v>
      </c>
      <c r="G31" s="478"/>
      <c r="H31" s="479"/>
      <c r="I31" s="259"/>
    </row>
    <row r="32" spans="1:9" ht="18.75" customHeight="1">
      <c r="A32" s="192" t="s">
        <v>232</v>
      </c>
      <c r="B32" s="132"/>
      <c r="C32" s="473" t="s">
        <v>202</v>
      </c>
      <c r="D32" s="474" t="s">
        <v>76</v>
      </c>
      <c r="E32" s="474">
        <v>3.78</v>
      </c>
      <c r="F32" s="483">
        <f>F31*E32</f>
        <v>51.785999999999994</v>
      </c>
      <c r="G32" s="474"/>
      <c r="H32" s="475"/>
      <c r="I32" s="259"/>
    </row>
    <row r="33" spans="1:9" ht="16.5" customHeight="1">
      <c r="A33" s="191" t="s">
        <v>232</v>
      </c>
      <c r="B33" s="132"/>
      <c r="C33" s="473" t="s">
        <v>129</v>
      </c>
      <c r="D33" s="474" t="s">
        <v>14</v>
      </c>
      <c r="E33" s="474">
        <v>0.92</v>
      </c>
      <c r="F33" s="483">
        <f>F31*E33</f>
        <v>12.604</v>
      </c>
      <c r="G33" s="474"/>
      <c r="H33" s="475"/>
      <c r="I33" s="259"/>
    </row>
    <row r="34" spans="1:8" ht="16.5" customHeight="1">
      <c r="A34" s="191" t="s">
        <v>232</v>
      </c>
      <c r="B34" s="132"/>
      <c r="C34" s="473" t="s">
        <v>253</v>
      </c>
      <c r="D34" s="474" t="s">
        <v>127</v>
      </c>
      <c r="E34" s="474">
        <v>1.015</v>
      </c>
      <c r="F34" s="483">
        <f>F31*E34</f>
        <v>13.905499999999998</v>
      </c>
      <c r="G34" s="483"/>
      <c r="H34" s="475"/>
    </row>
    <row r="35" spans="1:8" ht="15" customHeight="1">
      <c r="A35" s="192">
        <v>4.6</v>
      </c>
      <c r="B35" s="188" t="s">
        <v>232</v>
      </c>
      <c r="C35" s="484" t="s">
        <v>131</v>
      </c>
      <c r="D35" s="485" t="s">
        <v>14</v>
      </c>
      <c r="E35" s="485">
        <v>0.6</v>
      </c>
      <c r="F35" s="486">
        <f>F31*E35</f>
        <v>8.219999999999999</v>
      </c>
      <c r="G35" s="485"/>
      <c r="H35" s="487"/>
    </row>
    <row r="36" spans="1:8" ht="15.75" customHeight="1">
      <c r="A36" s="192" t="s">
        <v>232</v>
      </c>
      <c r="B36" s="130"/>
      <c r="C36" s="473" t="s">
        <v>372</v>
      </c>
      <c r="D36" s="474" t="s">
        <v>251</v>
      </c>
      <c r="E36" s="475" t="s">
        <v>232</v>
      </c>
      <c r="F36" s="474">
        <v>0.635</v>
      </c>
      <c r="G36" s="488"/>
      <c r="H36" s="475"/>
    </row>
    <row r="37" spans="1:8" ht="51" customHeight="1">
      <c r="A37" s="211">
        <v>5</v>
      </c>
      <c r="B37" s="210" t="s">
        <v>310</v>
      </c>
      <c r="C37" s="477" t="s">
        <v>399</v>
      </c>
      <c r="D37" s="478" t="s">
        <v>127</v>
      </c>
      <c r="E37" s="478"/>
      <c r="F37" s="478">
        <v>31.2</v>
      </c>
      <c r="G37" s="478"/>
      <c r="H37" s="480"/>
    </row>
    <row r="38" spans="1:8" ht="20.25" customHeight="1">
      <c r="A38" s="192" t="s">
        <v>232</v>
      </c>
      <c r="B38" s="132"/>
      <c r="C38" s="473" t="s">
        <v>202</v>
      </c>
      <c r="D38" s="474" t="s">
        <v>76</v>
      </c>
      <c r="E38" s="483">
        <v>13.3</v>
      </c>
      <c r="F38" s="483">
        <f>F37*E38</f>
        <v>414.96000000000004</v>
      </c>
      <c r="G38" s="474"/>
      <c r="H38" s="475"/>
    </row>
    <row r="39" spans="1:8" ht="16.5" customHeight="1">
      <c r="A39" s="191" t="s">
        <v>232</v>
      </c>
      <c r="B39" s="132"/>
      <c r="C39" s="473" t="s">
        <v>129</v>
      </c>
      <c r="D39" s="474" t="s">
        <v>14</v>
      </c>
      <c r="E39" s="474">
        <v>3.36</v>
      </c>
      <c r="F39" s="483">
        <f>F37*E39</f>
        <v>104.832</v>
      </c>
      <c r="G39" s="474"/>
      <c r="H39" s="475"/>
    </row>
    <row r="40" spans="1:8" ht="19.5" customHeight="1">
      <c r="A40" s="191" t="s">
        <v>232</v>
      </c>
      <c r="B40" s="177" t="s">
        <v>300</v>
      </c>
      <c r="C40" s="473" t="s">
        <v>299</v>
      </c>
      <c r="D40" s="474" t="s">
        <v>127</v>
      </c>
      <c r="E40" s="474">
        <v>1.015</v>
      </c>
      <c r="F40" s="483">
        <f>F37*E40</f>
        <v>31.667999999999996</v>
      </c>
      <c r="G40" s="483"/>
      <c r="H40" s="475"/>
    </row>
    <row r="41" spans="1:8" ht="19.5" customHeight="1">
      <c r="A41" s="191" t="s">
        <v>232</v>
      </c>
      <c r="B41" s="132"/>
      <c r="C41" s="473" t="s">
        <v>138</v>
      </c>
      <c r="D41" s="474" t="s">
        <v>128</v>
      </c>
      <c r="E41" s="474" t="s">
        <v>232</v>
      </c>
      <c r="F41" s="483">
        <v>24</v>
      </c>
      <c r="G41" s="483"/>
      <c r="H41" s="475"/>
    </row>
    <row r="42" spans="1:8" ht="19.5" customHeight="1">
      <c r="A42" s="191" t="s">
        <v>232</v>
      </c>
      <c r="B42" s="173"/>
      <c r="C42" s="489" t="s">
        <v>255</v>
      </c>
      <c r="D42" s="489" t="s">
        <v>127</v>
      </c>
      <c r="E42" s="475">
        <v>0.11</v>
      </c>
      <c r="F42" s="483">
        <f>F37*E42</f>
        <v>3.432</v>
      </c>
      <c r="G42" s="489"/>
      <c r="H42" s="475"/>
    </row>
    <row r="43" spans="1:248" ht="17.25" customHeight="1">
      <c r="A43" s="192" t="s">
        <v>232</v>
      </c>
      <c r="B43" s="188" t="s">
        <v>232</v>
      </c>
      <c r="C43" s="484" t="s">
        <v>131</v>
      </c>
      <c r="D43" s="485" t="s">
        <v>14</v>
      </c>
      <c r="E43" s="485">
        <v>0.6</v>
      </c>
      <c r="F43" s="486">
        <f>F37*E43</f>
        <v>18.72</v>
      </c>
      <c r="G43" s="485"/>
      <c r="H43" s="487"/>
      <c r="Q43" s="173"/>
      <c r="R43" s="132"/>
      <c r="S43" s="132"/>
      <c r="T43" s="174"/>
      <c r="U43" s="174"/>
      <c r="V43" s="174"/>
      <c r="W43" s="174"/>
      <c r="X43" s="100"/>
      <c r="Y43" s="173"/>
      <c r="Z43" s="132"/>
      <c r="AA43" s="132"/>
      <c r="AB43" s="174"/>
      <c r="AC43" s="174"/>
      <c r="AD43" s="174"/>
      <c r="AE43" s="174"/>
      <c r="AF43" s="100"/>
      <c r="AG43" s="173"/>
      <c r="AH43" s="132"/>
      <c r="AI43" s="132"/>
      <c r="AJ43" s="174"/>
      <c r="AK43" s="174"/>
      <c r="AL43" s="174"/>
      <c r="AM43" s="174"/>
      <c r="AN43" s="100"/>
      <c r="AO43" s="173"/>
      <c r="AP43" s="132"/>
      <c r="AQ43" s="132"/>
      <c r="AR43" s="174"/>
      <c r="AS43" s="174"/>
      <c r="AT43" s="174"/>
      <c r="AU43" s="174"/>
      <c r="AV43" s="100"/>
      <c r="AW43" s="173"/>
      <c r="AX43" s="132"/>
      <c r="AY43" s="132"/>
      <c r="AZ43" s="174"/>
      <c r="BA43" s="174"/>
      <c r="BB43" s="174"/>
      <c r="BC43" s="174"/>
      <c r="BD43" s="100"/>
      <c r="BE43" s="173"/>
      <c r="BF43" s="132"/>
      <c r="BG43" s="132"/>
      <c r="BH43" s="174"/>
      <c r="BI43" s="174"/>
      <c r="BJ43" s="174"/>
      <c r="BK43" s="174"/>
      <c r="BL43" s="100"/>
      <c r="BM43" s="173"/>
      <c r="BN43" s="132"/>
      <c r="BO43" s="132"/>
      <c r="BP43" s="174"/>
      <c r="BQ43" s="174"/>
      <c r="BR43" s="174"/>
      <c r="BS43" s="174"/>
      <c r="BT43" s="100"/>
      <c r="BU43" s="173"/>
      <c r="BV43" s="132"/>
      <c r="BW43" s="132"/>
      <c r="BX43" s="174"/>
      <c r="BY43" s="174"/>
      <c r="BZ43" s="174"/>
      <c r="CA43" s="174"/>
      <c r="CB43" s="100"/>
      <c r="CC43" s="173"/>
      <c r="CD43" s="132"/>
      <c r="CE43" s="132"/>
      <c r="CF43" s="174"/>
      <c r="CG43" s="174"/>
      <c r="CH43" s="174"/>
      <c r="CI43" s="174"/>
      <c r="CJ43" s="100"/>
      <c r="CK43" s="173"/>
      <c r="CL43" s="132"/>
      <c r="CM43" s="132"/>
      <c r="CN43" s="174"/>
      <c r="CO43" s="174"/>
      <c r="CP43" s="174"/>
      <c r="CQ43" s="174"/>
      <c r="CR43" s="100"/>
      <c r="CS43" s="173"/>
      <c r="CT43" s="132"/>
      <c r="CU43" s="132"/>
      <c r="CV43" s="174"/>
      <c r="CW43" s="174"/>
      <c r="CX43" s="174"/>
      <c r="CY43" s="174"/>
      <c r="CZ43" s="100"/>
      <c r="DA43" s="173"/>
      <c r="DB43" s="132"/>
      <c r="DC43" s="132"/>
      <c r="DD43" s="174"/>
      <c r="DE43" s="174"/>
      <c r="DF43" s="174"/>
      <c r="DG43" s="174"/>
      <c r="DH43" s="100"/>
      <c r="DI43" s="173"/>
      <c r="DJ43" s="132"/>
      <c r="DK43" s="132"/>
      <c r="DL43" s="174"/>
      <c r="DM43" s="174"/>
      <c r="DN43" s="174"/>
      <c r="DO43" s="174"/>
      <c r="DP43" s="100"/>
      <c r="DQ43" s="173"/>
      <c r="DR43" s="132"/>
      <c r="DS43" s="132"/>
      <c r="DT43" s="174"/>
      <c r="DU43" s="174"/>
      <c r="DV43" s="174"/>
      <c r="DW43" s="174"/>
      <c r="DX43" s="100"/>
      <c r="DY43" s="173"/>
      <c r="DZ43" s="132"/>
      <c r="EA43" s="132"/>
      <c r="EB43" s="174"/>
      <c r="EC43" s="174"/>
      <c r="ED43" s="174"/>
      <c r="EE43" s="174"/>
      <c r="EF43" s="100"/>
      <c r="EG43" s="173"/>
      <c r="EH43" s="132"/>
      <c r="EI43" s="132"/>
      <c r="EJ43" s="174"/>
      <c r="EK43" s="174"/>
      <c r="EL43" s="174"/>
      <c r="EM43" s="174"/>
      <c r="EN43" s="100"/>
      <c r="EO43" s="173"/>
      <c r="EP43" s="132"/>
      <c r="EQ43" s="132"/>
      <c r="ER43" s="174"/>
      <c r="ES43" s="174"/>
      <c r="ET43" s="174"/>
      <c r="EU43" s="174"/>
      <c r="EV43" s="100"/>
      <c r="EW43" s="173"/>
      <c r="EX43" s="132"/>
      <c r="EY43" s="132"/>
      <c r="EZ43" s="174"/>
      <c r="FA43" s="174"/>
      <c r="FB43" s="174"/>
      <c r="FC43" s="174"/>
      <c r="FD43" s="100"/>
      <c r="FE43" s="173"/>
      <c r="FF43" s="132"/>
      <c r="FG43" s="132"/>
      <c r="FH43" s="174"/>
      <c r="FI43" s="174"/>
      <c r="FJ43" s="174"/>
      <c r="FK43" s="174"/>
      <c r="FL43" s="100"/>
      <c r="FM43" s="173"/>
      <c r="FN43" s="132"/>
      <c r="FO43" s="132"/>
      <c r="FP43" s="174"/>
      <c r="FQ43" s="174"/>
      <c r="FR43" s="174"/>
      <c r="FS43" s="174"/>
      <c r="FT43" s="100"/>
      <c r="FU43" s="173"/>
      <c r="FV43" s="132"/>
      <c r="FW43" s="132"/>
      <c r="FX43" s="174"/>
      <c r="FY43" s="174"/>
      <c r="FZ43" s="174"/>
      <c r="GA43" s="174"/>
      <c r="GB43" s="100"/>
      <c r="GC43" s="173"/>
      <c r="GD43" s="132"/>
      <c r="GE43" s="132"/>
      <c r="GF43" s="174"/>
      <c r="GG43" s="174"/>
      <c r="GH43" s="174"/>
      <c r="GI43" s="174"/>
      <c r="GJ43" s="100"/>
      <c r="GK43" s="173"/>
      <c r="GL43" s="132"/>
      <c r="GM43" s="132"/>
      <c r="GN43" s="174"/>
      <c r="GO43" s="174"/>
      <c r="GP43" s="174"/>
      <c r="GQ43" s="174"/>
      <c r="GR43" s="100"/>
      <c r="GS43" s="173"/>
      <c r="GT43" s="132"/>
      <c r="GU43" s="132"/>
      <c r="GV43" s="174"/>
      <c r="GW43" s="174"/>
      <c r="GX43" s="174"/>
      <c r="GY43" s="174"/>
      <c r="GZ43" s="100"/>
      <c r="HA43" s="173"/>
      <c r="HB43" s="132"/>
      <c r="HC43" s="132"/>
      <c r="HD43" s="174"/>
      <c r="HE43" s="174"/>
      <c r="HF43" s="174"/>
      <c r="HG43" s="174"/>
      <c r="HH43" s="100"/>
      <c r="HI43" s="173"/>
      <c r="HJ43" s="132"/>
      <c r="HK43" s="132"/>
      <c r="HL43" s="174"/>
      <c r="HM43" s="174"/>
      <c r="HN43" s="174"/>
      <c r="HO43" s="174"/>
      <c r="HP43" s="100"/>
      <c r="HQ43" s="173"/>
      <c r="HR43" s="132"/>
      <c r="HS43" s="132"/>
      <c r="HT43" s="174"/>
      <c r="HU43" s="174"/>
      <c r="HV43" s="174"/>
      <c r="HW43" s="174"/>
      <c r="HX43" s="100"/>
      <c r="HY43" s="173"/>
      <c r="HZ43" s="132"/>
      <c r="IA43" s="132"/>
      <c r="IB43" s="174"/>
      <c r="IC43" s="174"/>
      <c r="ID43" s="174"/>
      <c r="IE43" s="174"/>
      <c r="IF43" s="100"/>
      <c r="IG43" s="173"/>
      <c r="IH43" s="132"/>
      <c r="II43" s="132"/>
      <c r="IJ43" s="174"/>
      <c r="IK43" s="174"/>
      <c r="IL43" s="174"/>
      <c r="IM43" s="174"/>
      <c r="IN43" s="100"/>
    </row>
    <row r="44" spans="1:256" ht="19.5" customHeight="1">
      <c r="A44" s="192" t="s">
        <v>232</v>
      </c>
      <c r="B44" s="130" t="s">
        <v>302</v>
      </c>
      <c r="C44" s="473" t="s">
        <v>373</v>
      </c>
      <c r="D44" s="474" t="s">
        <v>251</v>
      </c>
      <c r="E44" s="475" t="s">
        <v>232</v>
      </c>
      <c r="F44" s="474">
        <v>2.05</v>
      </c>
      <c r="G44" s="488"/>
      <c r="H44" s="475"/>
      <c r="I44" s="259"/>
      <c r="Y44" s="173"/>
      <c r="Z44" s="132"/>
      <c r="AA44" s="132"/>
      <c r="AB44" s="174"/>
      <c r="AC44" s="174"/>
      <c r="AD44" s="174"/>
      <c r="AE44" s="174"/>
      <c r="AF44" s="100"/>
      <c r="AG44" s="173"/>
      <c r="AH44" s="132"/>
      <c r="AI44" s="132"/>
      <c r="AJ44" s="174"/>
      <c r="AK44" s="174"/>
      <c r="AL44" s="174"/>
      <c r="AM44" s="174"/>
      <c r="AN44" s="100"/>
      <c r="AO44" s="173"/>
      <c r="AP44" s="132"/>
      <c r="AQ44" s="132"/>
      <c r="AR44" s="174"/>
      <c r="AS44" s="174"/>
      <c r="AT44" s="174"/>
      <c r="AU44" s="174"/>
      <c r="AV44" s="100"/>
      <c r="AW44" s="173"/>
      <c r="AX44" s="132"/>
      <c r="AY44" s="132"/>
      <c r="AZ44" s="174"/>
      <c r="BA44" s="174"/>
      <c r="BB44" s="174"/>
      <c r="BC44" s="174"/>
      <c r="BD44" s="100"/>
      <c r="BE44" s="173"/>
      <c r="BF44" s="132"/>
      <c r="BG44" s="132"/>
      <c r="BH44" s="174"/>
      <c r="BI44" s="174"/>
      <c r="BJ44" s="174"/>
      <c r="BK44" s="174"/>
      <c r="BL44" s="100"/>
      <c r="BM44" s="173"/>
      <c r="BN44" s="132"/>
      <c r="BO44" s="132"/>
      <c r="BP44" s="174"/>
      <c r="BQ44" s="174"/>
      <c r="BR44" s="174"/>
      <c r="BS44" s="174"/>
      <c r="BT44" s="100"/>
      <c r="BU44" s="173"/>
      <c r="BV44" s="132"/>
      <c r="BW44" s="132"/>
      <c r="BX44" s="174"/>
      <c r="BY44" s="174"/>
      <c r="BZ44" s="174"/>
      <c r="CA44" s="174"/>
      <c r="CB44" s="100"/>
      <c r="CC44" s="173"/>
      <c r="CD44" s="132"/>
      <c r="CE44" s="132"/>
      <c r="CF44" s="174"/>
      <c r="CG44" s="174"/>
      <c r="CH44" s="174"/>
      <c r="CI44" s="174"/>
      <c r="CJ44" s="100"/>
      <c r="CK44" s="173"/>
      <c r="CL44" s="132"/>
      <c r="CM44" s="132"/>
      <c r="CN44" s="174"/>
      <c r="CO44" s="174"/>
      <c r="CP44" s="174"/>
      <c r="CQ44" s="174"/>
      <c r="CR44" s="100"/>
      <c r="CS44" s="173"/>
      <c r="CT44" s="132"/>
      <c r="CU44" s="132"/>
      <c r="CV44" s="174"/>
      <c r="CW44" s="174"/>
      <c r="CX44" s="174"/>
      <c r="CY44" s="174"/>
      <c r="CZ44" s="100"/>
      <c r="DA44" s="173"/>
      <c r="DB44" s="132"/>
      <c r="DC44" s="132"/>
      <c r="DD44" s="174"/>
      <c r="DE44" s="174"/>
      <c r="DF44" s="174"/>
      <c r="DG44" s="174"/>
      <c r="DH44" s="100"/>
      <c r="DI44" s="173"/>
      <c r="DJ44" s="132"/>
      <c r="DK44" s="132"/>
      <c r="DL44" s="174"/>
      <c r="DM44" s="174"/>
      <c r="DN44" s="174"/>
      <c r="DO44" s="174"/>
      <c r="DP44" s="100"/>
      <c r="DQ44" s="173"/>
      <c r="DR44" s="132"/>
      <c r="DS44" s="132"/>
      <c r="DT44" s="174"/>
      <c r="DU44" s="174"/>
      <c r="DV44" s="174"/>
      <c r="DW44" s="174"/>
      <c r="DX44" s="100"/>
      <c r="DY44" s="173"/>
      <c r="DZ44" s="132"/>
      <c r="EA44" s="132"/>
      <c r="EB44" s="174"/>
      <c r="EC44" s="174"/>
      <c r="ED44" s="174"/>
      <c r="EE44" s="174"/>
      <c r="EF44" s="100"/>
      <c r="EG44" s="173"/>
      <c r="EH44" s="132"/>
      <c r="EI44" s="132"/>
      <c r="EJ44" s="174"/>
      <c r="EK44" s="174"/>
      <c r="EL44" s="174"/>
      <c r="EM44" s="174"/>
      <c r="EN44" s="100"/>
      <c r="EO44" s="173"/>
      <c r="EP44" s="132"/>
      <c r="EQ44" s="132"/>
      <c r="ER44" s="174"/>
      <c r="ES44" s="174"/>
      <c r="ET44" s="174"/>
      <c r="EU44" s="174"/>
      <c r="EV44" s="100"/>
      <c r="EW44" s="173"/>
      <c r="EX44" s="132"/>
      <c r="EY44" s="132"/>
      <c r="EZ44" s="174"/>
      <c r="FA44" s="174"/>
      <c r="FB44" s="174"/>
      <c r="FC44" s="174"/>
      <c r="FD44" s="100"/>
      <c r="FE44" s="173"/>
      <c r="FF44" s="132"/>
      <c r="FG44" s="132"/>
      <c r="FH44" s="174"/>
      <c r="FI44" s="174"/>
      <c r="FJ44" s="174"/>
      <c r="FK44" s="174"/>
      <c r="FL44" s="100"/>
      <c r="FM44" s="173"/>
      <c r="FN44" s="132"/>
      <c r="FO44" s="132"/>
      <c r="FP44" s="174"/>
      <c r="FQ44" s="174"/>
      <c r="FR44" s="174"/>
      <c r="FS44" s="174"/>
      <c r="FT44" s="100"/>
      <c r="FU44" s="173"/>
      <c r="FV44" s="132"/>
      <c r="FW44" s="132"/>
      <c r="FX44" s="174"/>
      <c r="FY44" s="174"/>
      <c r="FZ44" s="174"/>
      <c r="GA44" s="174"/>
      <c r="GB44" s="100"/>
      <c r="GC44" s="173"/>
      <c r="GD44" s="132"/>
      <c r="GE44" s="132"/>
      <c r="GF44" s="174"/>
      <c r="GG44" s="174"/>
      <c r="GH44" s="174"/>
      <c r="GI44" s="174"/>
      <c r="GJ44" s="100"/>
      <c r="GK44" s="173"/>
      <c r="GL44" s="132"/>
      <c r="GM44" s="132"/>
      <c r="GN44" s="174"/>
      <c r="GO44" s="174"/>
      <c r="GP44" s="174"/>
      <c r="GQ44" s="174"/>
      <c r="GR44" s="100"/>
      <c r="GS44" s="173"/>
      <c r="GT44" s="132"/>
      <c r="GU44" s="132"/>
      <c r="GV44" s="174"/>
      <c r="GW44" s="174"/>
      <c r="GX44" s="174"/>
      <c r="GY44" s="174"/>
      <c r="GZ44" s="100"/>
      <c r="HA44" s="173"/>
      <c r="HB44" s="132"/>
      <c r="HC44" s="132"/>
      <c r="HD44" s="174"/>
      <c r="HE44" s="174"/>
      <c r="HF44" s="174"/>
      <c r="HG44" s="174"/>
      <c r="HH44" s="100"/>
      <c r="HI44" s="173"/>
      <c r="HJ44" s="132"/>
      <c r="HK44" s="132"/>
      <c r="HL44" s="174"/>
      <c r="HM44" s="174"/>
      <c r="HN44" s="174"/>
      <c r="HO44" s="174"/>
      <c r="HP44" s="100"/>
      <c r="HQ44" s="173"/>
      <c r="HR44" s="132"/>
      <c r="HS44" s="132"/>
      <c r="HT44" s="174"/>
      <c r="HU44" s="174"/>
      <c r="HV44" s="174"/>
      <c r="HW44" s="174"/>
      <c r="HX44" s="100"/>
      <c r="HY44" s="173"/>
      <c r="HZ44" s="132"/>
      <c r="IA44" s="132"/>
      <c r="IB44" s="174"/>
      <c r="IC44" s="174"/>
      <c r="ID44" s="174"/>
      <c r="IE44" s="174"/>
      <c r="IF44" s="100"/>
      <c r="IG44" s="173"/>
      <c r="IH44" s="132"/>
      <c r="II44" s="132"/>
      <c r="IJ44" s="174"/>
      <c r="IK44" s="174"/>
      <c r="IL44" s="174"/>
      <c r="IM44" s="174"/>
      <c r="IN44" s="100"/>
      <c r="IO44" s="173"/>
      <c r="IP44" s="132"/>
      <c r="IQ44" s="132"/>
      <c r="IR44" s="174"/>
      <c r="IS44" s="174"/>
      <c r="IT44" s="174"/>
      <c r="IU44" s="174"/>
      <c r="IV44" s="100"/>
    </row>
    <row r="45" spans="1:256" ht="19.5" customHeight="1">
      <c r="A45" s="130" t="s">
        <v>232</v>
      </c>
      <c r="B45" s="130" t="s">
        <v>301</v>
      </c>
      <c r="C45" s="473" t="s">
        <v>374</v>
      </c>
      <c r="D45" s="474" t="s">
        <v>251</v>
      </c>
      <c r="E45" s="490" t="s">
        <v>232</v>
      </c>
      <c r="F45" s="491">
        <v>0.24</v>
      </c>
      <c r="G45" s="488"/>
      <c r="H45" s="475"/>
      <c r="I45" s="259"/>
      <c r="Y45" s="173"/>
      <c r="Z45" s="132"/>
      <c r="AA45" s="132"/>
      <c r="AB45" s="174"/>
      <c r="AC45" s="174"/>
      <c r="AD45" s="174"/>
      <c r="AE45" s="174"/>
      <c r="AF45" s="100"/>
      <c r="AG45" s="173"/>
      <c r="AH45" s="132"/>
      <c r="AI45" s="132"/>
      <c r="AJ45" s="174"/>
      <c r="AK45" s="174"/>
      <c r="AL45" s="174"/>
      <c r="AM45" s="174"/>
      <c r="AN45" s="100"/>
      <c r="AO45" s="173"/>
      <c r="AP45" s="132"/>
      <c r="AQ45" s="132"/>
      <c r="AR45" s="174"/>
      <c r="AS45" s="174"/>
      <c r="AT45" s="174"/>
      <c r="AU45" s="174"/>
      <c r="AV45" s="100"/>
      <c r="AW45" s="173"/>
      <c r="AX45" s="132"/>
      <c r="AY45" s="132"/>
      <c r="AZ45" s="174"/>
      <c r="BA45" s="174"/>
      <c r="BB45" s="174"/>
      <c r="BC45" s="174"/>
      <c r="BD45" s="100"/>
      <c r="BE45" s="173"/>
      <c r="BF45" s="132"/>
      <c r="BG45" s="132"/>
      <c r="BH45" s="174"/>
      <c r="BI45" s="174"/>
      <c r="BJ45" s="174"/>
      <c r="BK45" s="174"/>
      <c r="BL45" s="100"/>
      <c r="BM45" s="173"/>
      <c r="BN45" s="132"/>
      <c r="BO45" s="132"/>
      <c r="BP45" s="174"/>
      <c r="BQ45" s="174"/>
      <c r="BR45" s="174"/>
      <c r="BS45" s="174"/>
      <c r="BT45" s="100"/>
      <c r="BU45" s="173"/>
      <c r="BV45" s="132"/>
      <c r="BW45" s="132"/>
      <c r="BX45" s="174"/>
      <c r="BY45" s="174"/>
      <c r="BZ45" s="174"/>
      <c r="CA45" s="174"/>
      <c r="CB45" s="100"/>
      <c r="CC45" s="173"/>
      <c r="CD45" s="132"/>
      <c r="CE45" s="132"/>
      <c r="CF45" s="174"/>
      <c r="CG45" s="174"/>
      <c r="CH45" s="174"/>
      <c r="CI45" s="174"/>
      <c r="CJ45" s="100"/>
      <c r="CK45" s="173"/>
      <c r="CL45" s="132"/>
      <c r="CM45" s="132"/>
      <c r="CN45" s="174"/>
      <c r="CO45" s="174"/>
      <c r="CP45" s="174"/>
      <c r="CQ45" s="174"/>
      <c r="CR45" s="100"/>
      <c r="CS45" s="173"/>
      <c r="CT45" s="132"/>
      <c r="CU45" s="132"/>
      <c r="CV45" s="174"/>
      <c r="CW45" s="174"/>
      <c r="CX45" s="174"/>
      <c r="CY45" s="174"/>
      <c r="CZ45" s="100"/>
      <c r="DA45" s="173"/>
      <c r="DB45" s="132"/>
      <c r="DC45" s="132"/>
      <c r="DD45" s="174"/>
      <c r="DE45" s="174"/>
      <c r="DF45" s="174"/>
      <c r="DG45" s="174"/>
      <c r="DH45" s="100"/>
      <c r="DI45" s="173"/>
      <c r="DJ45" s="132"/>
      <c r="DK45" s="132"/>
      <c r="DL45" s="174"/>
      <c r="DM45" s="174"/>
      <c r="DN45" s="174"/>
      <c r="DO45" s="174"/>
      <c r="DP45" s="100"/>
      <c r="DQ45" s="173"/>
      <c r="DR45" s="132"/>
      <c r="DS45" s="132"/>
      <c r="DT45" s="174"/>
      <c r="DU45" s="174"/>
      <c r="DV45" s="174"/>
      <c r="DW45" s="174"/>
      <c r="DX45" s="100"/>
      <c r="DY45" s="173"/>
      <c r="DZ45" s="132"/>
      <c r="EA45" s="132"/>
      <c r="EB45" s="174"/>
      <c r="EC45" s="174"/>
      <c r="ED45" s="174"/>
      <c r="EE45" s="174"/>
      <c r="EF45" s="100"/>
      <c r="EG45" s="173"/>
      <c r="EH45" s="132"/>
      <c r="EI45" s="132"/>
      <c r="EJ45" s="174"/>
      <c r="EK45" s="174"/>
      <c r="EL45" s="174"/>
      <c r="EM45" s="174"/>
      <c r="EN45" s="100"/>
      <c r="EO45" s="173"/>
      <c r="EP45" s="132"/>
      <c r="EQ45" s="132"/>
      <c r="ER45" s="174"/>
      <c r="ES45" s="174"/>
      <c r="ET45" s="174"/>
      <c r="EU45" s="174"/>
      <c r="EV45" s="100"/>
      <c r="EW45" s="173"/>
      <c r="EX45" s="132"/>
      <c r="EY45" s="132"/>
      <c r="EZ45" s="174"/>
      <c r="FA45" s="174"/>
      <c r="FB45" s="174"/>
      <c r="FC45" s="174"/>
      <c r="FD45" s="100"/>
      <c r="FE45" s="173"/>
      <c r="FF45" s="132"/>
      <c r="FG45" s="132"/>
      <c r="FH45" s="174"/>
      <c r="FI45" s="174"/>
      <c r="FJ45" s="174"/>
      <c r="FK45" s="174"/>
      <c r="FL45" s="100"/>
      <c r="FM45" s="173"/>
      <c r="FN45" s="132"/>
      <c r="FO45" s="132"/>
      <c r="FP45" s="174"/>
      <c r="FQ45" s="174"/>
      <c r="FR45" s="174"/>
      <c r="FS45" s="174"/>
      <c r="FT45" s="100"/>
      <c r="FU45" s="173"/>
      <c r="FV45" s="132"/>
      <c r="FW45" s="132"/>
      <c r="FX45" s="174"/>
      <c r="FY45" s="174"/>
      <c r="FZ45" s="174"/>
      <c r="GA45" s="174"/>
      <c r="GB45" s="100"/>
      <c r="GC45" s="173"/>
      <c r="GD45" s="132"/>
      <c r="GE45" s="132"/>
      <c r="GF45" s="174"/>
      <c r="GG45" s="174"/>
      <c r="GH45" s="174"/>
      <c r="GI45" s="174"/>
      <c r="GJ45" s="100"/>
      <c r="GK45" s="173"/>
      <c r="GL45" s="132"/>
      <c r="GM45" s="132"/>
      <c r="GN45" s="174"/>
      <c r="GO45" s="174"/>
      <c r="GP45" s="174"/>
      <c r="GQ45" s="174"/>
      <c r="GR45" s="100"/>
      <c r="GS45" s="173"/>
      <c r="GT45" s="132"/>
      <c r="GU45" s="132"/>
      <c r="GV45" s="174"/>
      <c r="GW45" s="174"/>
      <c r="GX45" s="174"/>
      <c r="GY45" s="174"/>
      <c r="GZ45" s="100"/>
      <c r="HA45" s="173"/>
      <c r="HB45" s="132"/>
      <c r="HC45" s="132"/>
      <c r="HD45" s="174"/>
      <c r="HE45" s="174"/>
      <c r="HF45" s="174"/>
      <c r="HG45" s="174"/>
      <c r="HH45" s="100"/>
      <c r="HI45" s="173"/>
      <c r="HJ45" s="132"/>
      <c r="HK45" s="132"/>
      <c r="HL45" s="174"/>
      <c r="HM45" s="174"/>
      <c r="HN45" s="174"/>
      <c r="HO45" s="174"/>
      <c r="HP45" s="100"/>
      <c r="HQ45" s="173"/>
      <c r="HR45" s="132"/>
      <c r="HS45" s="132"/>
      <c r="HT45" s="174"/>
      <c r="HU45" s="174"/>
      <c r="HV45" s="174"/>
      <c r="HW45" s="174"/>
      <c r="HX45" s="100"/>
      <c r="HY45" s="173"/>
      <c r="HZ45" s="132"/>
      <c r="IA45" s="132"/>
      <c r="IB45" s="174"/>
      <c r="IC45" s="174"/>
      <c r="ID45" s="174"/>
      <c r="IE45" s="174"/>
      <c r="IF45" s="100"/>
      <c r="IG45" s="173"/>
      <c r="IH45" s="132"/>
      <c r="II45" s="132"/>
      <c r="IJ45" s="174"/>
      <c r="IK45" s="174"/>
      <c r="IL45" s="174"/>
      <c r="IM45" s="174"/>
      <c r="IN45" s="100"/>
      <c r="IO45" s="173"/>
      <c r="IP45" s="132"/>
      <c r="IQ45" s="132"/>
      <c r="IR45" s="174"/>
      <c r="IS45" s="174"/>
      <c r="IT45" s="174"/>
      <c r="IU45" s="174"/>
      <c r="IV45" s="100"/>
    </row>
    <row r="46" spans="1:256" ht="18.75" customHeight="1">
      <c r="A46" s="130" t="s">
        <v>232</v>
      </c>
      <c r="B46" s="130"/>
      <c r="C46" s="473" t="s">
        <v>303</v>
      </c>
      <c r="D46" s="474" t="s">
        <v>84</v>
      </c>
      <c r="E46" s="490"/>
      <c r="F46" s="483">
        <v>22.8</v>
      </c>
      <c r="G46" s="483"/>
      <c r="H46" s="475"/>
      <c r="I46" s="259"/>
      <c r="Y46" s="173"/>
      <c r="Z46" s="132"/>
      <c r="AA46" s="132"/>
      <c r="AB46" s="174"/>
      <c r="AC46" s="174"/>
      <c r="AD46" s="174"/>
      <c r="AE46" s="174"/>
      <c r="AF46" s="100"/>
      <c r="AG46" s="173"/>
      <c r="AH46" s="132"/>
      <c r="AI46" s="132"/>
      <c r="AJ46" s="174"/>
      <c r="AK46" s="174"/>
      <c r="AL46" s="174"/>
      <c r="AM46" s="174"/>
      <c r="AN46" s="100"/>
      <c r="AO46" s="173"/>
      <c r="AP46" s="132"/>
      <c r="AQ46" s="132"/>
      <c r="AR46" s="174"/>
      <c r="AS46" s="174"/>
      <c r="AT46" s="174"/>
      <c r="AU46" s="174"/>
      <c r="AV46" s="100"/>
      <c r="AW46" s="173"/>
      <c r="AX46" s="132"/>
      <c r="AY46" s="132"/>
      <c r="AZ46" s="174"/>
      <c r="BA46" s="174"/>
      <c r="BB46" s="174"/>
      <c r="BC46" s="174"/>
      <c r="BD46" s="100"/>
      <c r="BE46" s="173"/>
      <c r="BF46" s="132"/>
      <c r="BG46" s="132"/>
      <c r="BH46" s="174"/>
      <c r="BI46" s="174"/>
      <c r="BJ46" s="174"/>
      <c r="BK46" s="174"/>
      <c r="BL46" s="100"/>
      <c r="BM46" s="173"/>
      <c r="BN46" s="132"/>
      <c r="BO46" s="132"/>
      <c r="BP46" s="174"/>
      <c r="BQ46" s="174"/>
      <c r="BR46" s="174"/>
      <c r="BS46" s="174"/>
      <c r="BT46" s="100"/>
      <c r="BU46" s="173"/>
      <c r="BV46" s="132"/>
      <c r="BW46" s="132"/>
      <c r="BX46" s="174"/>
      <c r="BY46" s="174"/>
      <c r="BZ46" s="174"/>
      <c r="CA46" s="174"/>
      <c r="CB46" s="100"/>
      <c r="CC46" s="173"/>
      <c r="CD46" s="132"/>
      <c r="CE46" s="132"/>
      <c r="CF46" s="174"/>
      <c r="CG46" s="174"/>
      <c r="CH46" s="174"/>
      <c r="CI46" s="174"/>
      <c r="CJ46" s="100"/>
      <c r="CK46" s="173"/>
      <c r="CL46" s="132"/>
      <c r="CM46" s="132"/>
      <c r="CN46" s="174"/>
      <c r="CO46" s="174"/>
      <c r="CP46" s="174"/>
      <c r="CQ46" s="174"/>
      <c r="CR46" s="100"/>
      <c r="CS46" s="173"/>
      <c r="CT46" s="132"/>
      <c r="CU46" s="132"/>
      <c r="CV46" s="174"/>
      <c r="CW46" s="174"/>
      <c r="CX46" s="174"/>
      <c r="CY46" s="174"/>
      <c r="CZ46" s="100"/>
      <c r="DA46" s="173"/>
      <c r="DB46" s="132"/>
      <c r="DC46" s="132"/>
      <c r="DD46" s="174"/>
      <c r="DE46" s="174"/>
      <c r="DF46" s="174"/>
      <c r="DG46" s="174"/>
      <c r="DH46" s="100"/>
      <c r="DI46" s="173"/>
      <c r="DJ46" s="132"/>
      <c r="DK46" s="132"/>
      <c r="DL46" s="174"/>
      <c r="DM46" s="174"/>
      <c r="DN46" s="174"/>
      <c r="DO46" s="174"/>
      <c r="DP46" s="100"/>
      <c r="DQ46" s="173"/>
      <c r="DR46" s="132"/>
      <c r="DS46" s="132"/>
      <c r="DT46" s="174"/>
      <c r="DU46" s="174"/>
      <c r="DV46" s="174"/>
      <c r="DW46" s="174"/>
      <c r="DX46" s="100"/>
      <c r="DY46" s="173"/>
      <c r="DZ46" s="132"/>
      <c r="EA46" s="132"/>
      <c r="EB46" s="174"/>
      <c r="EC46" s="174"/>
      <c r="ED46" s="174"/>
      <c r="EE46" s="174"/>
      <c r="EF46" s="100"/>
      <c r="EG46" s="173"/>
      <c r="EH46" s="132"/>
      <c r="EI46" s="132"/>
      <c r="EJ46" s="174"/>
      <c r="EK46" s="174"/>
      <c r="EL46" s="174"/>
      <c r="EM46" s="174"/>
      <c r="EN46" s="100"/>
      <c r="EO46" s="173"/>
      <c r="EP46" s="132"/>
      <c r="EQ46" s="132"/>
      <c r="ER46" s="174"/>
      <c r="ES46" s="174"/>
      <c r="ET46" s="174"/>
      <c r="EU46" s="174"/>
      <c r="EV46" s="100"/>
      <c r="EW46" s="173"/>
      <c r="EX46" s="132"/>
      <c r="EY46" s="132"/>
      <c r="EZ46" s="174"/>
      <c r="FA46" s="174"/>
      <c r="FB46" s="174"/>
      <c r="FC46" s="174"/>
      <c r="FD46" s="100"/>
      <c r="FE46" s="173"/>
      <c r="FF46" s="132"/>
      <c r="FG46" s="132"/>
      <c r="FH46" s="174"/>
      <c r="FI46" s="174"/>
      <c r="FJ46" s="174"/>
      <c r="FK46" s="174"/>
      <c r="FL46" s="100"/>
      <c r="FM46" s="173"/>
      <c r="FN46" s="132"/>
      <c r="FO46" s="132"/>
      <c r="FP46" s="174"/>
      <c r="FQ46" s="174"/>
      <c r="FR46" s="174"/>
      <c r="FS46" s="174"/>
      <c r="FT46" s="100"/>
      <c r="FU46" s="173"/>
      <c r="FV46" s="132"/>
      <c r="FW46" s="132"/>
      <c r="FX46" s="174"/>
      <c r="FY46" s="174"/>
      <c r="FZ46" s="174"/>
      <c r="GA46" s="174"/>
      <c r="GB46" s="100"/>
      <c r="GC46" s="173"/>
      <c r="GD46" s="132"/>
      <c r="GE46" s="132"/>
      <c r="GF46" s="174"/>
      <c r="GG46" s="174"/>
      <c r="GH46" s="174"/>
      <c r="GI46" s="174"/>
      <c r="GJ46" s="100"/>
      <c r="GK46" s="173"/>
      <c r="GL46" s="132"/>
      <c r="GM46" s="132"/>
      <c r="GN46" s="174"/>
      <c r="GO46" s="174"/>
      <c r="GP46" s="174"/>
      <c r="GQ46" s="174"/>
      <c r="GR46" s="100"/>
      <c r="GS46" s="173"/>
      <c r="GT46" s="132"/>
      <c r="GU46" s="132"/>
      <c r="GV46" s="174"/>
      <c r="GW46" s="174"/>
      <c r="GX46" s="174"/>
      <c r="GY46" s="174"/>
      <c r="GZ46" s="100"/>
      <c r="HA46" s="173"/>
      <c r="HB46" s="132"/>
      <c r="HC46" s="132"/>
      <c r="HD46" s="174"/>
      <c r="HE46" s="174"/>
      <c r="HF46" s="174"/>
      <c r="HG46" s="174"/>
      <c r="HH46" s="100"/>
      <c r="HI46" s="173"/>
      <c r="HJ46" s="132"/>
      <c r="HK46" s="132"/>
      <c r="HL46" s="174"/>
      <c r="HM46" s="174"/>
      <c r="HN46" s="174"/>
      <c r="HO46" s="174"/>
      <c r="HP46" s="100"/>
      <c r="HQ46" s="173"/>
      <c r="HR46" s="132"/>
      <c r="HS46" s="132"/>
      <c r="HT46" s="174"/>
      <c r="HU46" s="174"/>
      <c r="HV46" s="174"/>
      <c r="HW46" s="174"/>
      <c r="HX46" s="100"/>
      <c r="HY46" s="173"/>
      <c r="HZ46" s="132"/>
      <c r="IA46" s="132"/>
      <c r="IB46" s="174"/>
      <c r="IC46" s="174"/>
      <c r="ID46" s="174"/>
      <c r="IE46" s="174"/>
      <c r="IF46" s="100"/>
      <c r="IG46" s="173"/>
      <c r="IH46" s="132"/>
      <c r="II46" s="132"/>
      <c r="IJ46" s="174"/>
      <c r="IK46" s="174"/>
      <c r="IL46" s="174"/>
      <c r="IM46" s="174"/>
      <c r="IN46" s="100"/>
      <c r="IO46" s="173"/>
      <c r="IP46" s="132"/>
      <c r="IQ46" s="132"/>
      <c r="IR46" s="174"/>
      <c r="IS46" s="174"/>
      <c r="IT46" s="174"/>
      <c r="IU46" s="174"/>
      <c r="IV46" s="100"/>
    </row>
    <row r="47" spans="1:9" ht="19.5" customHeight="1">
      <c r="A47" s="208">
        <v>6</v>
      </c>
      <c r="B47" s="277" t="s">
        <v>4</v>
      </c>
      <c r="C47" s="477" t="s">
        <v>256</v>
      </c>
      <c r="D47" s="478" t="s">
        <v>127</v>
      </c>
      <c r="E47" s="478" t="s">
        <v>232</v>
      </c>
      <c r="F47" s="482">
        <v>13.8</v>
      </c>
      <c r="G47" s="478"/>
      <c r="H47" s="479"/>
      <c r="I47" s="259"/>
    </row>
    <row r="48" spans="1:9" ht="23.25" customHeight="1">
      <c r="A48" s="130" t="s">
        <v>232</v>
      </c>
      <c r="B48" s="130"/>
      <c r="C48" s="473" t="s">
        <v>73</v>
      </c>
      <c r="D48" s="474" t="s">
        <v>76</v>
      </c>
      <c r="E48" s="474">
        <v>1.21</v>
      </c>
      <c r="F48" s="483">
        <f>F47*E48</f>
        <v>16.698</v>
      </c>
      <c r="G48" s="474"/>
      <c r="H48" s="475"/>
      <c r="I48" s="259"/>
    </row>
    <row r="49" spans="1:9" ht="33.75" customHeight="1">
      <c r="A49" s="208">
        <v>7</v>
      </c>
      <c r="B49" s="208" t="s">
        <v>257</v>
      </c>
      <c r="C49" s="477" t="s">
        <v>329</v>
      </c>
      <c r="D49" s="492" t="s">
        <v>127</v>
      </c>
      <c r="E49" s="493" t="s">
        <v>232</v>
      </c>
      <c r="F49" s="482">
        <v>3.46</v>
      </c>
      <c r="G49" s="492"/>
      <c r="H49" s="479"/>
      <c r="I49" s="259"/>
    </row>
    <row r="50" spans="1:9" ht="21" customHeight="1">
      <c r="A50" s="130" t="s">
        <v>232</v>
      </c>
      <c r="B50" s="194" t="s">
        <v>232</v>
      </c>
      <c r="C50" s="494" t="s">
        <v>73</v>
      </c>
      <c r="D50" s="494" t="s">
        <v>76</v>
      </c>
      <c r="E50" s="494">
        <v>8.44</v>
      </c>
      <c r="F50" s="495">
        <f>F49*E50</f>
        <v>29.202399999999997</v>
      </c>
      <c r="G50" s="496"/>
      <c r="H50" s="497"/>
      <c r="I50" s="259"/>
    </row>
    <row r="51" spans="1:9" ht="18.75" customHeight="1">
      <c r="A51" s="190" t="s">
        <v>232</v>
      </c>
      <c r="B51" s="198"/>
      <c r="C51" s="466" t="s">
        <v>215</v>
      </c>
      <c r="D51" s="466" t="s">
        <v>14</v>
      </c>
      <c r="E51" s="466">
        <v>1.1</v>
      </c>
      <c r="F51" s="466">
        <f>F49*E51</f>
        <v>3.806</v>
      </c>
      <c r="G51" s="468"/>
      <c r="H51" s="497"/>
      <c r="I51" s="259"/>
    </row>
    <row r="52" spans="1:9" ht="17.25" customHeight="1">
      <c r="A52" s="130" t="s">
        <v>232</v>
      </c>
      <c r="B52" s="198" t="s">
        <v>300</v>
      </c>
      <c r="C52" s="466" t="s">
        <v>258</v>
      </c>
      <c r="D52" s="466" t="s">
        <v>127</v>
      </c>
      <c r="E52" s="466">
        <v>1.015</v>
      </c>
      <c r="F52" s="466">
        <f>F49*E52</f>
        <v>3.5119</v>
      </c>
      <c r="G52" s="468"/>
      <c r="H52" s="497"/>
      <c r="I52" s="259"/>
    </row>
    <row r="53" spans="1:9" ht="17.25" customHeight="1">
      <c r="A53" s="130" t="s">
        <v>232</v>
      </c>
      <c r="B53" s="198"/>
      <c r="C53" s="466" t="s">
        <v>138</v>
      </c>
      <c r="D53" s="466" t="s">
        <v>128</v>
      </c>
      <c r="E53" s="466" t="s">
        <v>232</v>
      </c>
      <c r="F53" s="498">
        <v>8</v>
      </c>
      <c r="G53" s="468"/>
      <c r="H53" s="497"/>
      <c r="I53" s="259"/>
    </row>
    <row r="54" spans="1:9" ht="18" customHeight="1">
      <c r="A54" s="130" t="s">
        <v>232</v>
      </c>
      <c r="B54" s="198"/>
      <c r="C54" s="466" t="s">
        <v>254</v>
      </c>
      <c r="D54" s="466" t="s">
        <v>127</v>
      </c>
      <c r="E54" s="466">
        <v>0.0445</v>
      </c>
      <c r="F54" s="468">
        <f>F49*E54</f>
        <v>0.15397</v>
      </c>
      <c r="G54" s="468"/>
      <c r="H54" s="497"/>
      <c r="I54" s="259"/>
    </row>
    <row r="55" spans="1:9" ht="18.75" customHeight="1">
      <c r="A55" s="130" t="s">
        <v>232</v>
      </c>
      <c r="B55" s="198"/>
      <c r="C55" s="466" t="s">
        <v>259</v>
      </c>
      <c r="D55" s="466" t="s">
        <v>84</v>
      </c>
      <c r="E55" s="466">
        <v>1.2</v>
      </c>
      <c r="F55" s="468">
        <f>F49*E55</f>
        <v>4.152</v>
      </c>
      <c r="G55" s="468"/>
      <c r="H55" s="497"/>
      <c r="I55" s="259"/>
    </row>
    <row r="56" spans="1:9" ht="17.25" customHeight="1">
      <c r="A56" s="130" t="s">
        <v>232</v>
      </c>
      <c r="B56" s="176"/>
      <c r="C56" s="466" t="s">
        <v>131</v>
      </c>
      <c r="D56" s="466" t="s">
        <v>14</v>
      </c>
      <c r="E56" s="466">
        <v>0.46</v>
      </c>
      <c r="F56" s="466">
        <f>F49*E56</f>
        <v>1.5916000000000001</v>
      </c>
      <c r="G56" s="499"/>
      <c r="H56" s="497"/>
      <c r="I56" s="259"/>
    </row>
    <row r="57" spans="1:9" ht="19.5" customHeight="1">
      <c r="A57" s="208">
        <v>8</v>
      </c>
      <c r="B57" s="210" t="s">
        <v>260</v>
      </c>
      <c r="C57" s="477" t="s">
        <v>261</v>
      </c>
      <c r="D57" s="478" t="s">
        <v>251</v>
      </c>
      <c r="E57" s="478"/>
      <c r="F57" s="478">
        <v>0.26</v>
      </c>
      <c r="G57" s="478"/>
      <c r="H57" s="479"/>
      <c r="I57" s="259"/>
    </row>
    <row r="58" spans="1:9" ht="20.25" customHeight="1">
      <c r="A58" s="192" t="s">
        <v>232</v>
      </c>
      <c r="B58" s="130"/>
      <c r="C58" s="473" t="s">
        <v>73</v>
      </c>
      <c r="D58" s="474" t="s">
        <v>76</v>
      </c>
      <c r="E58" s="474">
        <v>12.3</v>
      </c>
      <c r="F58" s="474">
        <f>F57*E58</f>
        <v>3.1980000000000004</v>
      </c>
      <c r="G58" s="474"/>
      <c r="H58" s="475"/>
      <c r="I58" s="259"/>
    </row>
    <row r="59" spans="1:9" ht="17.25" customHeight="1">
      <c r="A59" s="131" t="s">
        <v>232</v>
      </c>
      <c r="B59" s="130"/>
      <c r="C59" s="473" t="s">
        <v>129</v>
      </c>
      <c r="D59" s="474" t="s">
        <v>14</v>
      </c>
      <c r="E59" s="491">
        <v>1.4</v>
      </c>
      <c r="F59" s="474">
        <f>F57*E59</f>
        <v>0.364</v>
      </c>
      <c r="G59" s="474"/>
      <c r="H59" s="475"/>
      <c r="I59" s="259"/>
    </row>
    <row r="60" spans="1:9" ht="23.25" customHeight="1">
      <c r="A60" s="131" t="s">
        <v>232</v>
      </c>
      <c r="B60" s="130"/>
      <c r="C60" s="473" t="s">
        <v>304</v>
      </c>
      <c r="D60" s="474" t="s">
        <v>251</v>
      </c>
      <c r="E60" s="491" t="s">
        <v>232</v>
      </c>
      <c r="F60" s="474">
        <v>0.26</v>
      </c>
      <c r="G60" s="488"/>
      <c r="H60" s="475"/>
      <c r="I60" s="259"/>
    </row>
    <row r="61" spans="1:9" ht="17.25" customHeight="1">
      <c r="A61" s="131" t="s">
        <v>232</v>
      </c>
      <c r="B61" s="130"/>
      <c r="C61" s="473" t="s">
        <v>85</v>
      </c>
      <c r="D61" s="474" t="s">
        <v>77</v>
      </c>
      <c r="E61" s="491">
        <v>7.15</v>
      </c>
      <c r="F61" s="474">
        <f>F57*E61</f>
        <v>1.8590000000000002</v>
      </c>
      <c r="G61" s="474"/>
      <c r="H61" s="475"/>
      <c r="I61" s="259"/>
    </row>
    <row r="62" spans="1:9" ht="33.75" customHeight="1">
      <c r="A62" s="212">
        <v>9</v>
      </c>
      <c r="B62" s="209" t="s">
        <v>257</v>
      </c>
      <c r="C62" s="480" t="s">
        <v>400</v>
      </c>
      <c r="D62" s="480" t="s">
        <v>127</v>
      </c>
      <c r="E62" s="500"/>
      <c r="F62" s="480">
        <v>25.8</v>
      </c>
      <c r="G62" s="500"/>
      <c r="H62" s="479"/>
      <c r="I62" s="259"/>
    </row>
    <row r="63" spans="1:9" ht="20.25" customHeight="1">
      <c r="A63" s="192" t="s">
        <v>232</v>
      </c>
      <c r="B63" s="130"/>
      <c r="C63" s="473" t="s">
        <v>73</v>
      </c>
      <c r="D63" s="473" t="s">
        <v>76</v>
      </c>
      <c r="E63" s="473">
        <v>8.44</v>
      </c>
      <c r="F63" s="475">
        <f>F62*E63</f>
        <v>217.75199999999998</v>
      </c>
      <c r="G63" s="474"/>
      <c r="H63" s="475"/>
      <c r="I63" s="259"/>
    </row>
    <row r="64" spans="1:9" ht="16.5" customHeight="1">
      <c r="A64" s="130" t="s">
        <v>232</v>
      </c>
      <c r="B64" s="130"/>
      <c r="C64" s="473" t="s">
        <v>129</v>
      </c>
      <c r="D64" s="473" t="s">
        <v>14</v>
      </c>
      <c r="E64" s="501">
        <v>1.1</v>
      </c>
      <c r="F64" s="475">
        <f>F62*E64</f>
        <v>28.380000000000003</v>
      </c>
      <c r="G64" s="475"/>
      <c r="H64" s="475"/>
      <c r="I64" s="259"/>
    </row>
    <row r="65" spans="1:9" ht="20.25" customHeight="1">
      <c r="A65" s="130" t="s">
        <v>232</v>
      </c>
      <c r="B65" s="130"/>
      <c r="C65" s="473" t="s">
        <v>253</v>
      </c>
      <c r="D65" s="473" t="s">
        <v>127</v>
      </c>
      <c r="E65" s="501">
        <v>1.015</v>
      </c>
      <c r="F65" s="475">
        <f>F62*E65</f>
        <v>26.186999999999998</v>
      </c>
      <c r="G65" s="473"/>
      <c r="H65" s="475"/>
      <c r="I65" s="259"/>
    </row>
    <row r="66" spans="1:9" ht="19.5" customHeight="1">
      <c r="A66" s="130" t="s">
        <v>232</v>
      </c>
      <c r="B66" s="130"/>
      <c r="C66" s="473" t="s">
        <v>138</v>
      </c>
      <c r="D66" s="473" t="s">
        <v>128</v>
      </c>
      <c r="E66" s="473" t="s">
        <v>232</v>
      </c>
      <c r="F66" s="475">
        <v>121</v>
      </c>
      <c r="G66" s="473"/>
      <c r="H66" s="475"/>
      <c r="I66" s="259"/>
    </row>
    <row r="67" spans="1:9" ht="18.75" customHeight="1">
      <c r="A67" s="130" t="s">
        <v>232</v>
      </c>
      <c r="B67" s="130"/>
      <c r="C67" s="473" t="s">
        <v>254</v>
      </c>
      <c r="D67" s="473" t="s">
        <v>127</v>
      </c>
      <c r="E67" s="473">
        <v>0.0435</v>
      </c>
      <c r="F67" s="475">
        <f>F62*E67</f>
        <v>1.1222999999999999</v>
      </c>
      <c r="G67" s="473"/>
      <c r="H67" s="475"/>
      <c r="I67" s="259"/>
    </row>
    <row r="68" spans="1:9" ht="21" customHeight="1">
      <c r="A68" s="130" t="s">
        <v>232</v>
      </c>
      <c r="B68" s="190" t="s">
        <v>305</v>
      </c>
      <c r="C68" s="484" t="s">
        <v>401</v>
      </c>
      <c r="D68" s="484" t="s">
        <v>251</v>
      </c>
      <c r="E68" s="484"/>
      <c r="F68" s="487">
        <v>0.85</v>
      </c>
      <c r="G68" s="484"/>
      <c r="H68" s="487"/>
      <c r="I68" s="259"/>
    </row>
    <row r="69" spans="1:9" ht="19.5" customHeight="1">
      <c r="A69" s="189" t="s">
        <v>232</v>
      </c>
      <c r="B69" s="270" t="s">
        <v>306</v>
      </c>
      <c r="C69" s="473" t="s">
        <v>402</v>
      </c>
      <c r="D69" s="473" t="s">
        <v>251</v>
      </c>
      <c r="E69" s="473" t="s">
        <v>232</v>
      </c>
      <c r="F69" s="475">
        <v>0.27</v>
      </c>
      <c r="G69" s="473"/>
      <c r="H69" s="475"/>
      <c r="I69" s="259"/>
    </row>
    <row r="70" spans="1:38" ht="17.25" customHeight="1">
      <c r="A70" s="130" t="s">
        <v>232</v>
      </c>
      <c r="B70" s="130"/>
      <c r="C70" s="473" t="s">
        <v>303</v>
      </c>
      <c r="D70" s="473" t="s">
        <v>84</v>
      </c>
      <c r="E70" s="473">
        <v>1.8</v>
      </c>
      <c r="F70" s="475">
        <f>E70*F62</f>
        <v>46.440000000000005</v>
      </c>
      <c r="G70" s="473"/>
      <c r="H70" s="475"/>
      <c r="I70" s="259"/>
      <c r="AL70" s="1" t="s">
        <v>232</v>
      </c>
    </row>
    <row r="71" spans="1:9" ht="18.75" customHeight="1">
      <c r="A71" s="130" t="s">
        <v>232</v>
      </c>
      <c r="B71" s="163"/>
      <c r="C71" s="484" t="s">
        <v>131</v>
      </c>
      <c r="D71" s="484" t="s">
        <v>14</v>
      </c>
      <c r="E71" s="484">
        <v>0.46</v>
      </c>
      <c r="F71" s="487">
        <f>E71*F62</f>
        <v>11.868</v>
      </c>
      <c r="G71" s="484"/>
      <c r="H71" s="487"/>
      <c r="I71" s="259"/>
    </row>
    <row r="72" spans="1:9" ht="48" customHeight="1">
      <c r="A72" s="213">
        <v>12</v>
      </c>
      <c r="B72" s="210" t="s">
        <v>262</v>
      </c>
      <c r="C72" s="477" t="s">
        <v>375</v>
      </c>
      <c r="D72" s="478" t="s">
        <v>127</v>
      </c>
      <c r="E72" s="478"/>
      <c r="F72" s="482">
        <v>60.8</v>
      </c>
      <c r="G72" s="478"/>
      <c r="H72" s="479"/>
      <c r="I72" s="259"/>
    </row>
    <row r="73" spans="1:9" ht="18.75" customHeight="1">
      <c r="A73" s="192" t="s">
        <v>232</v>
      </c>
      <c r="B73" s="130"/>
      <c r="C73" s="473" t="s">
        <v>73</v>
      </c>
      <c r="D73" s="473" t="s">
        <v>76</v>
      </c>
      <c r="E73" s="491">
        <v>3.36</v>
      </c>
      <c r="F73" s="475">
        <f>F72*E73</f>
        <v>204.28799999999998</v>
      </c>
      <c r="G73" s="474"/>
      <c r="H73" s="475"/>
      <c r="I73" s="259"/>
    </row>
    <row r="74" spans="1:9" ht="19.5" customHeight="1">
      <c r="A74" s="131" t="s">
        <v>232</v>
      </c>
      <c r="B74" s="130"/>
      <c r="C74" s="473" t="s">
        <v>74</v>
      </c>
      <c r="D74" s="473" t="s">
        <v>77</v>
      </c>
      <c r="E74" s="491">
        <v>0.92</v>
      </c>
      <c r="F74" s="475">
        <f>F72*E74</f>
        <v>55.936</v>
      </c>
      <c r="G74" s="474"/>
      <c r="H74" s="475"/>
      <c r="I74" s="259"/>
    </row>
    <row r="75" spans="1:9" ht="18" customHeight="1">
      <c r="A75" s="131" t="s">
        <v>232</v>
      </c>
      <c r="B75" s="130" t="s">
        <v>308</v>
      </c>
      <c r="C75" s="473" t="s">
        <v>307</v>
      </c>
      <c r="D75" s="473" t="s">
        <v>84</v>
      </c>
      <c r="E75" s="474">
        <v>0.11</v>
      </c>
      <c r="F75" s="475">
        <f>F72*E75</f>
        <v>6.688</v>
      </c>
      <c r="G75" s="474"/>
      <c r="H75" s="475"/>
      <c r="I75" s="259"/>
    </row>
    <row r="76" spans="1:9" ht="21" customHeight="1">
      <c r="A76" s="131" t="s">
        <v>232</v>
      </c>
      <c r="B76" s="130"/>
      <c r="C76" s="473" t="s">
        <v>263</v>
      </c>
      <c r="D76" s="474" t="s">
        <v>84</v>
      </c>
      <c r="E76" s="474">
        <v>65.346</v>
      </c>
      <c r="F76" s="476">
        <f>F72*E76</f>
        <v>3973.0368</v>
      </c>
      <c r="G76" s="474"/>
      <c r="H76" s="475"/>
      <c r="I76" s="259"/>
    </row>
    <row r="77" spans="1:9" ht="18" customHeight="1">
      <c r="A77" s="131" t="s">
        <v>232</v>
      </c>
      <c r="B77" s="130"/>
      <c r="C77" s="473" t="s">
        <v>85</v>
      </c>
      <c r="D77" s="474" t="s">
        <v>14</v>
      </c>
      <c r="E77" s="491">
        <v>0.16</v>
      </c>
      <c r="F77" s="475">
        <f>F72*E77</f>
        <v>9.728</v>
      </c>
      <c r="G77" s="474"/>
      <c r="H77" s="475"/>
      <c r="I77" s="259"/>
    </row>
    <row r="78" spans="1:8" ht="18">
      <c r="A78" s="214"/>
      <c r="B78" s="214"/>
      <c r="C78" s="503" t="s">
        <v>45</v>
      </c>
      <c r="D78" s="503" t="s">
        <v>14</v>
      </c>
      <c r="E78" s="472"/>
      <c r="F78" s="508" t="s">
        <v>232</v>
      </c>
      <c r="G78" s="472"/>
      <c r="H78" s="507"/>
    </row>
    <row r="79" spans="1:8" ht="18">
      <c r="A79" s="202" t="s">
        <v>232</v>
      </c>
      <c r="B79" s="193" t="s">
        <v>232</v>
      </c>
      <c r="C79" s="502" t="s">
        <v>73</v>
      </c>
      <c r="D79" s="502" t="s">
        <v>14</v>
      </c>
      <c r="E79" s="502"/>
      <c r="F79" s="505" t="s">
        <v>232</v>
      </c>
      <c r="G79" s="502"/>
      <c r="H79" s="504"/>
    </row>
    <row r="80" spans="1:8" ht="19.5" customHeight="1">
      <c r="A80" s="202" t="s">
        <v>232</v>
      </c>
      <c r="B80" s="193" t="s">
        <v>232</v>
      </c>
      <c r="C80" s="502" t="s">
        <v>309</v>
      </c>
      <c r="D80" s="502" t="s">
        <v>14</v>
      </c>
      <c r="E80" s="502"/>
      <c r="F80" s="502"/>
      <c r="G80" s="502"/>
      <c r="H80" s="504"/>
    </row>
    <row r="81" spans="1:8" ht="18">
      <c r="A81" s="202" t="s">
        <v>232</v>
      </c>
      <c r="B81" s="193"/>
      <c r="C81" s="502" t="s">
        <v>264</v>
      </c>
      <c r="D81" s="509">
        <v>0.05</v>
      </c>
      <c r="E81" s="502"/>
      <c r="F81" s="505" t="s">
        <v>232</v>
      </c>
      <c r="G81" s="502"/>
      <c r="H81" s="504"/>
    </row>
    <row r="82" spans="1:8" ht="18">
      <c r="A82" s="202"/>
      <c r="B82" s="193"/>
      <c r="C82" s="502" t="s">
        <v>45</v>
      </c>
      <c r="D82" s="502" t="s">
        <v>14</v>
      </c>
      <c r="E82" s="502" t="s">
        <v>232</v>
      </c>
      <c r="F82" s="502" t="s">
        <v>232</v>
      </c>
      <c r="G82" s="502"/>
      <c r="H82" s="504"/>
    </row>
    <row r="83" spans="1:8" ht="18">
      <c r="A83" s="202"/>
      <c r="B83" s="193"/>
      <c r="C83" s="502" t="s">
        <v>265</v>
      </c>
      <c r="D83" s="509">
        <v>0.1</v>
      </c>
      <c r="E83" s="502"/>
      <c r="F83" s="502"/>
      <c r="G83" s="502"/>
      <c r="H83" s="504"/>
    </row>
    <row r="84" spans="1:8" ht="18">
      <c r="A84" s="202"/>
      <c r="B84" s="193"/>
      <c r="C84" s="502" t="s">
        <v>45</v>
      </c>
      <c r="D84" s="502" t="s">
        <v>14</v>
      </c>
      <c r="E84" s="502"/>
      <c r="F84" s="502"/>
      <c r="G84" s="502"/>
      <c r="H84" s="504"/>
    </row>
    <row r="85" spans="1:8" ht="18">
      <c r="A85" s="202"/>
      <c r="B85" s="193"/>
      <c r="C85" s="502" t="s">
        <v>266</v>
      </c>
      <c r="D85" s="509">
        <v>0.08</v>
      </c>
      <c r="E85" s="502"/>
      <c r="F85" s="502"/>
      <c r="G85" s="502"/>
      <c r="H85" s="504"/>
    </row>
    <row r="86" spans="1:8" ht="18">
      <c r="A86" s="202"/>
      <c r="B86" s="193"/>
      <c r="C86" s="502" t="s">
        <v>45</v>
      </c>
      <c r="D86" s="502" t="s">
        <v>14</v>
      </c>
      <c r="E86" s="502"/>
      <c r="F86" s="502"/>
      <c r="G86" s="502"/>
      <c r="H86" s="504"/>
    </row>
    <row r="87" spans="1:8" ht="18">
      <c r="A87" s="202"/>
      <c r="B87" s="193"/>
      <c r="C87" s="502" t="s">
        <v>437</v>
      </c>
      <c r="D87" s="509">
        <v>0.18</v>
      </c>
      <c r="E87" s="502"/>
      <c r="F87" s="502"/>
      <c r="G87" s="502"/>
      <c r="H87" s="504"/>
    </row>
    <row r="88" spans="1:8" ht="18">
      <c r="A88" s="273"/>
      <c r="B88" s="273"/>
      <c r="C88" s="506" t="s">
        <v>45</v>
      </c>
      <c r="D88" s="506" t="s">
        <v>14</v>
      </c>
      <c r="E88" s="506"/>
      <c r="F88" s="506"/>
      <c r="G88" s="506"/>
      <c r="H88" s="510"/>
    </row>
    <row r="89" spans="1:8" ht="18">
      <c r="A89" s="438"/>
      <c r="B89" s="438"/>
      <c r="C89" s="511"/>
      <c r="D89" s="511"/>
      <c r="E89" s="511"/>
      <c r="F89" s="511"/>
      <c r="G89" s="511"/>
      <c r="H89" s="512"/>
    </row>
    <row r="90" spans="1:8" ht="18">
      <c r="A90" s="438"/>
      <c r="B90" s="438"/>
      <c r="C90" s="511"/>
      <c r="D90" s="511"/>
      <c r="E90" s="511"/>
      <c r="F90" s="511"/>
      <c r="G90" s="511"/>
      <c r="H90" s="512"/>
    </row>
    <row r="91" spans="1:8" ht="18">
      <c r="A91" s="438"/>
      <c r="B91" s="438"/>
      <c r="C91" s="511"/>
      <c r="D91" s="511"/>
      <c r="E91" s="511"/>
      <c r="F91" s="511"/>
      <c r="G91" s="511"/>
      <c r="H91" s="513"/>
    </row>
    <row r="92" spans="1:8" ht="18">
      <c r="A92" s="439"/>
      <c r="B92" s="438"/>
      <c r="C92" s="511" t="s">
        <v>232</v>
      </c>
      <c r="D92" s="511" t="s">
        <v>232</v>
      </c>
      <c r="E92" s="511" t="s">
        <v>232</v>
      </c>
      <c r="F92" s="511" t="s">
        <v>232</v>
      </c>
      <c r="G92" s="511" t="s">
        <v>232</v>
      </c>
      <c r="H92" s="512" t="s">
        <v>232</v>
      </c>
    </row>
    <row r="93" spans="1:8" ht="15">
      <c r="A93" s="274"/>
      <c r="B93" s="275"/>
      <c r="C93" s="1" t="s">
        <v>232</v>
      </c>
      <c r="D93" s="1"/>
      <c r="E93" s="1"/>
      <c r="F93" s="1"/>
      <c r="G93" s="1"/>
      <c r="H93" s="1"/>
    </row>
    <row r="94" spans="1:8" ht="15">
      <c r="A94" s="274"/>
      <c r="B94" s="275"/>
      <c r="C94" s="1"/>
      <c r="D94" s="1"/>
      <c r="E94" s="1"/>
      <c r="F94" s="1"/>
      <c r="G94" s="1"/>
      <c r="H94" s="1"/>
    </row>
    <row r="95" spans="1:8" ht="15">
      <c r="A95" s="274"/>
      <c r="B95" s="275"/>
      <c r="C95" s="1"/>
      <c r="D95" s="1"/>
      <c r="E95" s="1"/>
      <c r="F95" s="1"/>
      <c r="G95" s="1"/>
      <c r="H95" s="1"/>
    </row>
    <row r="96" spans="1:8" ht="15">
      <c r="A96" s="274"/>
      <c r="B96" s="276"/>
      <c r="C96" s="1"/>
      <c r="D96" s="1"/>
      <c r="E96" s="1"/>
      <c r="F96" s="1"/>
      <c r="G96" s="1"/>
      <c r="H96" s="1"/>
    </row>
    <row r="97" spans="2:8" ht="15">
      <c r="B97" s="1"/>
      <c r="C97" s="1"/>
      <c r="D97" s="1"/>
      <c r="E97" s="1"/>
      <c r="F97" s="1"/>
      <c r="G97" s="1"/>
      <c r="H97" s="1"/>
    </row>
    <row r="98" spans="2:8" ht="15">
      <c r="B98" s="1"/>
      <c r="C98" s="1"/>
      <c r="D98" s="1"/>
      <c r="E98" s="1"/>
      <c r="F98" s="1"/>
      <c r="G98" s="1"/>
      <c r="H98" s="1"/>
    </row>
    <row r="99" spans="2:8" ht="15">
      <c r="B99" s="1"/>
      <c r="C99" s="1"/>
      <c r="D99" s="1"/>
      <c r="E99" s="1"/>
      <c r="F99" s="1"/>
      <c r="G99" s="1"/>
      <c r="H99" s="1"/>
    </row>
    <row r="100" spans="2:37" ht="15">
      <c r="B100" s="1"/>
      <c r="C100" s="1"/>
      <c r="D100" s="1"/>
      <c r="E100" s="1"/>
      <c r="F100" s="1"/>
      <c r="G100" s="1"/>
      <c r="H100" s="1"/>
      <c r="AK100" s="634"/>
    </row>
    <row r="101" spans="2:8" ht="15">
      <c r="B101" s="1"/>
      <c r="C101" s="1"/>
      <c r="D101" s="1"/>
      <c r="E101" s="1"/>
      <c r="F101" s="1"/>
      <c r="G101" s="1"/>
      <c r="H101" s="1"/>
    </row>
    <row r="102" spans="2:8" ht="15">
      <c r="B102" s="1"/>
      <c r="C102" s="1"/>
      <c r="D102" s="1"/>
      <c r="E102" s="1"/>
      <c r="F102" s="1"/>
      <c r="G102" s="1"/>
      <c r="H102" s="1"/>
    </row>
    <row r="103" spans="2:8" ht="15">
      <c r="B103" s="1"/>
      <c r="C103" s="1"/>
      <c r="D103" s="1"/>
      <c r="E103" s="1"/>
      <c r="F103" s="1"/>
      <c r="G103" s="1"/>
      <c r="H103" s="1"/>
    </row>
    <row r="104" spans="2:8" ht="15">
      <c r="B104" s="1"/>
      <c r="C104" s="1"/>
      <c r="D104" s="1"/>
      <c r="E104" s="1"/>
      <c r="F104" s="1"/>
      <c r="G104" s="1"/>
      <c r="H104" s="1"/>
    </row>
    <row r="105" spans="2:8" ht="15">
      <c r="B105" s="1"/>
      <c r="C105" s="1"/>
      <c r="D105" s="1"/>
      <c r="E105" s="1"/>
      <c r="F105" s="1"/>
      <c r="G105" s="1"/>
      <c r="H105" s="1"/>
    </row>
    <row r="106" spans="2:8" ht="15">
      <c r="B106" s="129"/>
      <c r="C106" s="1"/>
      <c r="D106" s="1"/>
      <c r="E106" s="1"/>
      <c r="F106" s="1"/>
      <c r="G106" s="1"/>
      <c r="H106" s="1"/>
    </row>
    <row r="107" spans="2:8" ht="15">
      <c r="B107" s="129"/>
      <c r="C107" s="1"/>
      <c r="D107" s="1"/>
      <c r="E107" s="1"/>
      <c r="F107" s="1"/>
      <c r="G107" s="1"/>
      <c r="H107" s="1"/>
    </row>
    <row r="108" spans="2:8" ht="15">
      <c r="B108" s="129"/>
      <c r="C108" s="1"/>
      <c r="D108" s="1"/>
      <c r="E108" s="1"/>
      <c r="F108" s="1"/>
      <c r="G108" s="1"/>
      <c r="H108" s="1"/>
    </row>
    <row r="109" spans="2:8" ht="15">
      <c r="B109" s="129"/>
      <c r="C109" s="1"/>
      <c r="D109" s="1"/>
      <c r="E109" s="1"/>
      <c r="F109" s="1"/>
      <c r="G109" s="1"/>
      <c r="H109" s="1"/>
    </row>
    <row r="110" spans="2:8" ht="15">
      <c r="B110" s="129"/>
      <c r="C110" s="1"/>
      <c r="D110" s="1"/>
      <c r="E110" s="1"/>
      <c r="F110" s="1"/>
      <c r="G110" s="1"/>
      <c r="H110" s="1"/>
    </row>
    <row r="111" spans="3:8" ht="15">
      <c r="C111" s="1"/>
      <c r="D111" s="1"/>
      <c r="E111" s="1"/>
      <c r="F111" s="1"/>
      <c r="G111" s="1"/>
      <c r="H111" s="1"/>
    </row>
    <row r="112" spans="2:8" ht="15">
      <c r="B112" s="199"/>
      <c r="C112" s="199"/>
      <c r="D112" s="199"/>
      <c r="E112" s="199"/>
      <c r="F112" s="200"/>
      <c r="G112" s="199"/>
      <c r="H112" s="200"/>
    </row>
    <row r="113" spans="2:8" ht="15">
      <c r="B113" s="199"/>
      <c r="C113" s="199"/>
      <c r="D113" s="199"/>
      <c r="E113" s="199"/>
      <c r="F113" s="200"/>
      <c r="G113" s="199"/>
      <c r="H113" s="200"/>
    </row>
    <row r="114" spans="2:8" ht="15">
      <c r="B114" s="199"/>
      <c r="C114" s="199"/>
      <c r="D114" s="199"/>
      <c r="E114" s="199"/>
      <c r="F114" s="200"/>
      <c r="G114" s="199"/>
      <c r="H114" s="200"/>
    </row>
    <row r="115" spans="2:8" ht="15">
      <c r="B115" s="147"/>
      <c r="C115" s="199"/>
      <c r="D115" s="199"/>
      <c r="E115" s="199"/>
      <c r="F115" s="200"/>
      <c r="G115" s="199"/>
      <c r="H115" s="200"/>
    </row>
    <row r="116" spans="2:8" ht="15">
      <c r="B116" s="147"/>
      <c r="C116" s="147"/>
      <c r="D116" s="147"/>
      <c r="E116" s="147"/>
      <c r="F116" s="147"/>
      <c r="G116" s="199"/>
      <c r="H116" s="201"/>
    </row>
    <row r="117" spans="2:8" ht="15">
      <c r="B117" s="147"/>
      <c r="C117" s="147"/>
      <c r="D117" s="147"/>
      <c r="E117" s="147"/>
      <c r="F117" s="147"/>
      <c r="G117" s="147"/>
      <c r="H117" s="201"/>
    </row>
    <row r="118" spans="2:8" ht="15">
      <c r="B118" s="147"/>
      <c r="C118" s="147"/>
      <c r="D118" s="147"/>
      <c r="E118" s="147"/>
      <c r="F118" s="147"/>
      <c r="G118" s="147"/>
      <c r="H118" s="201"/>
    </row>
    <row r="119" spans="2:8" ht="15">
      <c r="B119" s="147"/>
      <c r="C119" s="147"/>
      <c r="D119" s="147"/>
      <c r="E119" s="147"/>
      <c r="F119" s="147"/>
      <c r="G119" s="147"/>
      <c r="H119" s="201"/>
    </row>
    <row r="120" spans="2:8" ht="15">
      <c r="B120" s="147"/>
      <c r="C120" s="147"/>
      <c r="D120" s="147"/>
      <c r="E120" s="147"/>
      <c r="F120" s="147"/>
      <c r="G120" s="147"/>
      <c r="H120" s="201"/>
    </row>
    <row r="121" spans="2:8" ht="15">
      <c r="B121" s="147"/>
      <c r="C121" s="147"/>
      <c r="D121" s="147"/>
      <c r="E121" s="147"/>
      <c r="F121" s="147"/>
      <c r="G121" s="147"/>
      <c r="H121" s="201"/>
    </row>
    <row r="122" spans="2:8" ht="15">
      <c r="B122" s="147"/>
      <c r="C122" s="147"/>
      <c r="D122" s="147"/>
      <c r="E122" s="147"/>
      <c r="F122" s="147"/>
      <c r="G122" s="147"/>
      <c r="H122" s="201"/>
    </row>
    <row r="123" spans="2:8" ht="15">
      <c r="B123" s="147"/>
      <c r="C123" s="147"/>
      <c r="D123" s="147"/>
      <c r="E123" s="147"/>
      <c r="F123" s="147"/>
      <c r="G123" s="147"/>
      <c r="H123" s="201"/>
    </row>
    <row r="124" spans="2:8" ht="15">
      <c r="B124" s="147"/>
      <c r="C124" s="147"/>
      <c r="D124" s="147"/>
      <c r="E124" s="147"/>
      <c r="F124" s="147"/>
      <c r="G124" s="147"/>
      <c r="H124" s="201"/>
    </row>
    <row r="125" spans="2:8" ht="15">
      <c r="B125" s="147"/>
      <c r="C125" s="147"/>
      <c r="D125" s="147"/>
      <c r="E125" s="147"/>
      <c r="F125" s="147"/>
      <c r="G125" s="147"/>
      <c r="H125" s="201"/>
    </row>
    <row r="126" spans="2:8" ht="15">
      <c r="B126" s="147"/>
      <c r="C126" s="147"/>
      <c r="D126" s="147"/>
      <c r="E126" s="147"/>
      <c r="F126" s="147"/>
      <c r="G126" s="147"/>
      <c r="H126" s="201"/>
    </row>
    <row r="127" spans="2:8" ht="15">
      <c r="B127" s="147"/>
      <c r="C127" s="147"/>
      <c r="D127" s="147"/>
      <c r="E127" s="147"/>
      <c r="F127" s="147"/>
      <c r="G127" s="147"/>
      <c r="H127" s="201"/>
    </row>
    <row r="128" spans="3:8" ht="15">
      <c r="C128" s="147"/>
      <c r="D128" s="147"/>
      <c r="E128" s="147"/>
      <c r="F128" s="147"/>
      <c r="G128" s="147"/>
      <c r="H128" s="201"/>
    </row>
    <row r="129" spans="3:8" ht="15">
      <c r="C129" s="147"/>
      <c r="D129" s="147"/>
      <c r="E129" s="147"/>
      <c r="F129" s="147"/>
      <c r="G129" s="147"/>
      <c r="H129" s="201"/>
    </row>
    <row r="130" spans="3:8" ht="15">
      <c r="C130" s="147"/>
      <c r="D130" s="147"/>
      <c r="E130" s="147"/>
      <c r="F130" s="147"/>
      <c r="G130" s="147"/>
      <c r="H130" s="201"/>
    </row>
    <row r="131" spans="3:8" ht="15">
      <c r="C131" s="147"/>
      <c r="D131" s="147"/>
      <c r="E131" s="147"/>
      <c r="F131" s="147"/>
      <c r="G131" s="147"/>
      <c r="H131" s="201"/>
    </row>
    <row r="132" spans="3:8" ht="15">
      <c r="C132" s="147"/>
      <c r="D132" s="147"/>
      <c r="E132" s="147"/>
      <c r="F132" s="147"/>
      <c r="G132" s="147"/>
      <c r="H132" s="201"/>
    </row>
    <row r="133" spans="3:8" ht="15">
      <c r="C133" s="147"/>
      <c r="D133" s="147"/>
      <c r="E133" s="147"/>
      <c r="F133" s="147"/>
      <c r="G133" s="147"/>
      <c r="H133" s="201"/>
    </row>
    <row r="134" spans="3:8" ht="15">
      <c r="C134" s="147"/>
      <c r="D134" s="147"/>
      <c r="E134" s="147"/>
      <c r="F134" s="147"/>
      <c r="G134" s="147"/>
      <c r="H134" s="201"/>
    </row>
    <row r="135" spans="3:8" ht="15">
      <c r="C135" s="147"/>
      <c r="D135" s="147"/>
      <c r="E135" s="147"/>
      <c r="F135" s="147"/>
      <c r="G135" s="147"/>
      <c r="H135" s="201"/>
    </row>
    <row r="136" spans="3:8" ht="15">
      <c r="C136" s="147"/>
      <c r="D136" s="147"/>
      <c r="E136" s="147"/>
      <c r="F136" s="147"/>
      <c r="G136" s="147"/>
      <c r="H136" s="201"/>
    </row>
    <row r="137" ht="15">
      <c r="G137" s="147"/>
    </row>
  </sheetData>
  <sheetProtection/>
  <mergeCells count="16">
    <mergeCell ref="A2:J2"/>
    <mergeCell ref="A1:H1"/>
    <mergeCell ref="A3:C3"/>
    <mergeCell ref="A4:C4"/>
    <mergeCell ref="B8:B9"/>
    <mergeCell ref="A7:C7"/>
    <mergeCell ref="A5:C5"/>
    <mergeCell ref="D8:D9"/>
    <mergeCell ref="E3:F3"/>
    <mergeCell ref="A8:A9"/>
    <mergeCell ref="E5:H5"/>
    <mergeCell ref="E8:F8"/>
    <mergeCell ref="E4:F4"/>
    <mergeCell ref="G8:H8"/>
    <mergeCell ref="A6:B6"/>
    <mergeCell ref="C8:C9"/>
  </mergeCells>
  <printOptions/>
  <pageMargins left="0.2755905511811024" right="0.1968503937007874" top="0.35433070866141736" bottom="0.35433070866141736" header="0.31496062992125984" footer="0.31496062992125984"/>
  <pageSetup horizontalDpi="600" verticalDpi="600" orientation="portrait" scale="88" r:id="rId1"/>
  <colBreaks count="2" manualBreakCount="2">
    <brk id="45" max="90" man="1"/>
    <brk id="59" max="9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57421875" style="0" customWidth="1"/>
    <col min="2" max="2" width="8.421875" style="0" customWidth="1"/>
    <col min="3" max="3" width="39.28125" style="0" customWidth="1"/>
    <col min="4" max="4" width="8.140625" style="0" customWidth="1"/>
    <col min="5" max="5" width="6.57421875" style="0" customWidth="1"/>
    <col min="6" max="6" width="7.28125" style="0" customWidth="1"/>
    <col min="7" max="7" width="6.140625" style="0" customWidth="1"/>
    <col min="8" max="8" width="9.8515625" style="0" customWidth="1"/>
  </cols>
  <sheetData>
    <row r="1" spans="1:8" ht="25.5" customHeight="1">
      <c r="A1" s="642" t="s">
        <v>431</v>
      </c>
      <c r="B1" s="642"/>
      <c r="C1" s="642"/>
      <c r="D1" s="642"/>
      <c r="E1" s="642"/>
      <c r="F1" s="642"/>
      <c r="G1" s="642"/>
      <c r="H1" s="642"/>
    </row>
    <row r="2" spans="1:8" ht="21.75" customHeight="1">
      <c r="A2" s="713" t="s">
        <v>143</v>
      </c>
      <c r="B2" s="713"/>
      <c r="C2" s="713"/>
      <c r="D2" s="713"/>
      <c r="E2" s="713"/>
      <c r="F2" s="713"/>
      <c r="G2" s="713"/>
      <c r="H2" s="713"/>
    </row>
    <row r="3" spans="1:8" ht="24.75" customHeight="1">
      <c r="A3" s="712" t="s">
        <v>19</v>
      </c>
      <c r="B3" s="712"/>
      <c r="C3" s="712"/>
      <c r="D3" s="268">
        <v>4.148</v>
      </c>
      <c r="E3" s="714" t="s">
        <v>8</v>
      </c>
      <c r="F3" s="714"/>
      <c r="G3" s="14"/>
      <c r="H3" s="14"/>
    </row>
    <row r="4" spans="1:8" ht="21" customHeight="1">
      <c r="A4" s="712" t="s">
        <v>66</v>
      </c>
      <c r="B4" s="712"/>
      <c r="C4" s="712"/>
      <c r="D4" s="269">
        <v>0.6</v>
      </c>
      <c r="E4" s="714" t="s">
        <v>8</v>
      </c>
      <c r="F4" s="714"/>
      <c r="G4" s="14"/>
      <c r="H4" s="14"/>
    </row>
    <row r="5" spans="1:8" ht="21" customHeight="1">
      <c r="A5" s="712" t="s">
        <v>88</v>
      </c>
      <c r="B5" s="712"/>
      <c r="C5" s="407" t="s">
        <v>89</v>
      </c>
      <c r="D5" s="14" t="s">
        <v>232</v>
      </c>
      <c r="E5" s="14"/>
      <c r="F5" s="14"/>
      <c r="G5" s="14"/>
      <c r="H5" s="14"/>
    </row>
    <row r="6" spans="1:8" ht="22.5" customHeight="1">
      <c r="A6" s="711" t="s">
        <v>406</v>
      </c>
      <c r="B6" s="711"/>
      <c r="C6" s="711"/>
      <c r="D6" s="711"/>
      <c r="E6" s="226"/>
      <c r="F6" s="226"/>
      <c r="G6" s="226"/>
      <c r="H6" s="226"/>
    </row>
    <row r="7" spans="1:8" ht="28.5" customHeight="1" hidden="1">
      <c r="A7" s="705" t="s">
        <v>16</v>
      </c>
      <c r="B7" s="707" t="s">
        <v>67</v>
      </c>
      <c r="C7" s="705" t="s">
        <v>68</v>
      </c>
      <c r="D7" s="707" t="s">
        <v>57</v>
      </c>
      <c r="E7" s="709" t="s">
        <v>69</v>
      </c>
      <c r="F7" s="710"/>
      <c r="G7" s="655" t="s">
        <v>70</v>
      </c>
      <c r="H7" s="657"/>
    </row>
    <row r="8" spans="1:8" ht="76.5" customHeight="1">
      <c r="A8" s="706"/>
      <c r="B8" s="708"/>
      <c r="C8" s="706"/>
      <c r="D8" s="708"/>
      <c r="E8" s="128" t="s">
        <v>71</v>
      </c>
      <c r="F8" s="128" t="s">
        <v>72</v>
      </c>
      <c r="G8" s="128" t="s">
        <v>71</v>
      </c>
      <c r="H8" s="133" t="s">
        <v>60</v>
      </c>
    </row>
    <row r="9" spans="1:8" ht="15.75" thickBot="1">
      <c r="A9" s="102">
        <v>1</v>
      </c>
      <c r="B9" s="102">
        <v>2</v>
      </c>
      <c r="C9" s="102">
        <v>3</v>
      </c>
      <c r="D9" s="127">
        <v>4</v>
      </c>
      <c r="E9" s="127">
        <v>5</v>
      </c>
      <c r="F9" s="127">
        <v>6</v>
      </c>
      <c r="G9" s="127">
        <v>7</v>
      </c>
      <c r="H9" s="40">
        <v>8</v>
      </c>
    </row>
    <row r="10" spans="1:8" ht="38.25" customHeight="1" thickBot="1">
      <c r="A10" s="514">
        <v>1</v>
      </c>
      <c r="B10" s="515" t="s">
        <v>101</v>
      </c>
      <c r="C10" s="278" t="s">
        <v>330</v>
      </c>
      <c r="D10" s="278" t="s">
        <v>90</v>
      </c>
      <c r="E10" s="279"/>
      <c r="F10" s="278">
        <v>4</v>
      </c>
      <c r="G10" s="279"/>
      <c r="H10" s="280">
        <f>H11+H12+H13+H14</f>
        <v>551.168</v>
      </c>
    </row>
    <row r="11" spans="1:8" ht="12.75">
      <c r="A11" s="516">
        <f>A10+0.1</f>
        <v>1.1</v>
      </c>
      <c r="B11" s="516"/>
      <c r="C11" s="300" t="s">
        <v>73</v>
      </c>
      <c r="D11" s="300" t="s">
        <v>76</v>
      </c>
      <c r="E11" s="300">
        <v>3.02</v>
      </c>
      <c r="F11" s="301">
        <f>F10*E11</f>
        <v>12.08</v>
      </c>
      <c r="G11" s="300">
        <v>6</v>
      </c>
      <c r="H11" s="302">
        <f>F11*G11</f>
        <v>72.48</v>
      </c>
    </row>
    <row r="12" spans="1:8" ht="12.75">
      <c r="A12" s="517">
        <f>A11+0.1</f>
        <v>1.2000000000000002</v>
      </c>
      <c r="B12" s="517"/>
      <c r="C12" s="303" t="s">
        <v>75</v>
      </c>
      <c r="D12" s="303" t="s">
        <v>78</v>
      </c>
      <c r="E12" s="303">
        <v>0.14</v>
      </c>
      <c r="F12" s="304">
        <f>E12*F10</f>
        <v>0.56</v>
      </c>
      <c r="G12" s="303">
        <v>3.2</v>
      </c>
      <c r="H12" s="305">
        <f>F12*G12</f>
        <v>1.7920000000000003</v>
      </c>
    </row>
    <row r="13" spans="1:8" ht="12.75">
      <c r="A13" s="517">
        <f>A12+0.1</f>
        <v>1.3000000000000003</v>
      </c>
      <c r="B13" s="517" t="s">
        <v>4</v>
      </c>
      <c r="C13" s="303" t="s">
        <v>91</v>
      </c>
      <c r="D13" s="297" t="s">
        <v>90</v>
      </c>
      <c r="E13" s="303">
        <v>1</v>
      </c>
      <c r="F13" s="303">
        <f>F10*E13</f>
        <v>4</v>
      </c>
      <c r="G13" s="303">
        <v>115</v>
      </c>
      <c r="H13" s="305">
        <f>F13*G13</f>
        <v>460</v>
      </c>
    </row>
    <row r="14" spans="1:8" ht="13.5" thickBot="1">
      <c r="A14" s="518">
        <f>A13+0.1</f>
        <v>1.4000000000000004</v>
      </c>
      <c r="B14" s="518"/>
      <c r="C14" s="306" t="s">
        <v>85</v>
      </c>
      <c r="D14" s="306" t="s">
        <v>78</v>
      </c>
      <c r="E14" s="306">
        <v>1.32</v>
      </c>
      <c r="F14" s="307">
        <f>E14*F10</f>
        <v>5.28</v>
      </c>
      <c r="G14" s="306">
        <v>3.2</v>
      </c>
      <c r="H14" s="308">
        <f>F14*G14</f>
        <v>16.896</v>
      </c>
    </row>
    <row r="15" spans="1:8" ht="36.75" customHeight="1" thickBot="1">
      <c r="A15" s="514">
        <f>A10+1</f>
        <v>2</v>
      </c>
      <c r="B15" s="515" t="s">
        <v>100</v>
      </c>
      <c r="C15" s="278" t="s">
        <v>132</v>
      </c>
      <c r="D15" s="278" t="s">
        <v>90</v>
      </c>
      <c r="E15" s="279"/>
      <c r="F15" s="281">
        <v>2</v>
      </c>
      <c r="G15" s="279"/>
      <c r="H15" s="280">
        <f>H16+H17+H18+H19</f>
        <v>239.40800000000002</v>
      </c>
    </row>
    <row r="16" spans="1:8" ht="12.75">
      <c r="A16" s="519">
        <f>A15+0.1</f>
        <v>2.1</v>
      </c>
      <c r="B16" s="519"/>
      <c r="C16" s="309" t="s">
        <v>73</v>
      </c>
      <c r="D16" s="309" t="s">
        <v>76</v>
      </c>
      <c r="E16" s="309">
        <v>1.42</v>
      </c>
      <c r="F16" s="309">
        <f>F15*E16</f>
        <v>2.84</v>
      </c>
      <c r="G16" s="309">
        <v>6</v>
      </c>
      <c r="H16" s="310">
        <f>F16*G16</f>
        <v>17.04</v>
      </c>
    </row>
    <row r="17" spans="1:8" ht="12.75">
      <c r="A17" s="520">
        <f>A16+0.1</f>
        <v>2.2</v>
      </c>
      <c r="B17" s="520"/>
      <c r="C17" s="297" t="s">
        <v>74</v>
      </c>
      <c r="D17" s="297" t="s">
        <v>78</v>
      </c>
      <c r="E17" s="311">
        <v>0.06</v>
      </c>
      <c r="F17" s="311">
        <f>F15*E17</f>
        <v>0.12</v>
      </c>
      <c r="G17" s="311">
        <v>3.2</v>
      </c>
      <c r="H17" s="304">
        <f>G17*F17</f>
        <v>0.384</v>
      </c>
    </row>
    <row r="18" spans="1:8" ht="12.75">
      <c r="A18" s="521">
        <f>A17+0.1</f>
        <v>2.3000000000000003</v>
      </c>
      <c r="B18" s="520"/>
      <c r="C18" s="297" t="s">
        <v>218</v>
      </c>
      <c r="D18" s="297" t="s">
        <v>90</v>
      </c>
      <c r="E18" s="311">
        <v>1</v>
      </c>
      <c r="F18" s="311">
        <f>F15*E18</f>
        <v>2</v>
      </c>
      <c r="G18" s="312">
        <v>110</v>
      </c>
      <c r="H18" s="304">
        <f>G18*F18</f>
        <v>220</v>
      </c>
    </row>
    <row r="19" spans="1:8" ht="17.25" customHeight="1" thickBot="1">
      <c r="A19" s="522">
        <v>4.6</v>
      </c>
      <c r="B19" s="522"/>
      <c r="C19" s="313" t="s">
        <v>85</v>
      </c>
      <c r="D19" s="313" t="s">
        <v>77</v>
      </c>
      <c r="E19" s="314">
        <v>0.31</v>
      </c>
      <c r="F19" s="314">
        <f>F15*E19</f>
        <v>0.62</v>
      </c>
      <c r="G19" s="314">
        <v>3.2</v>
      </c>
      <c r="H19" s="315">
        <f>G19*F19</f>
        <v>1.984</v>
      </c>
    </row>
    <row r="20" spans="1:8" ht="40.5" customHeight="1" thickBot="1">
      <c r="A20" s="523">
        <v>3</v>
      </c>
      <c r="B20" s="524" t="s">
        <v>140</v>
      </c>
      <c r="C20" s="282" t="s">
        <v>331</v>
      </c>
      <c r="D20" s="283" t="s">
        <v>141</v>
      </c>
      <c r="E20" s="284"/>
      <c r="F20" s="348">
        <v>4</v>
      </c>
      <c r="G20" s="282"/>
      <c r="H20" s="280">
        <f>H21+H22+H23+H24</f>
        <v>1467.6</v>
      </c>
    </row>
    <row r="21" spans="1:8" ht="12.75">
      <c r="A21" s="519">
        <v>3.2</v>
      </c>
      <c r="B21" s="525"/>
      <c r="C21" s="317" t="s">
        <v>73</v>
      </c>
      <c r="D21" s="317" t="s">
        <v>76</v>
      </c>
      <c r="E21" s="318">
        <v>2.71</v>
      </c>
      <c r="F21" s="317">
        <f>F20*E21</f>
        <v>10.84</v>
      </c>
      <c r="G21" s="436">
        <v>6</v>
      </c>
      <c r="H21" s="301">
        <f>G21*F21</f>
        <v>65.03999999999999</v>
      </c>
    </row>
    <row r="22" spans="1:8" ht="12.75">
      <c r="A22" s="520">
        <v>3.2</v>
      </c>
      <c r="B22" s="526"/>
      <c r="C22" s="320" t="s">
        <v>142</v>
      </c>
      <c r="D22" s="320" t="s">
        <v>14</v>
      </c>
      <c r="E22" s="320">
        <v>0.2</v>
      </c>
      <c r="F22" s="320">
        <f>F20*E22</f>
        <v>0.8</v>
      </c>
      <c r="G22" s="437">
        <v>3.2</v>
      </c>
      <c r="H22" s="304">
        <f>G22*F22</f>
        <v>2.5600000000000005</v>
      </c>
    </row>
    <row r="23" spans="1:8" ht="12.75">
      <c r="A23" s="520">
        <v>3.3</v>
      </c>
      <c r="B23" s="526"/>
      <c r="C23" s="320" t="s">
        <v>333</v>
      </c>
      <c r="D23" s="320" t="s">
        <v>82</v>
      </c>
      <c r="E23" s="320">
        <v>1</v>
      </c>
      <c r="F23" s="320">
        <v>4</v>
      </c>
      <c r="G23" s="320">
        <v>110</v>
      </c>
      <c r="H23" s="304">
        <f>G23*F23</f>
        <v>440</v>
      </c>
    </row>
    <row r="24" spans="1:8" ht="12.75">
      <c r="A24" s="520">
        <v>3.4</v>
      </c>
      <c r="B24" s="526"/>
      <c r="C24" s="320" t="s">
        <v>332</v>
      </c>
      <c r="D24" s="320" t="s">
        <v>141</v>
      </c>
      <c r="E24" s="320">
        <v>1</v>
      </c>
      <c r="F24" s="320">
        <f>F20*E24</f>
        <v>4</v>
      </c>
      <c r="G24" s="320">
        <v>240</v>
      </c>
      <c r="H24" s="304">
        <f>G24*F24</f>
        <v>960</v>
      </c>
    </row>
    <row r="25" spans="1:8" ht="23.25" thickBot="1">
      <c r="A25" s="527">
        <v>4</v>
      </c>
      <c r="B25" s="528" t="s">
        <v>99</v>
      </c>
      <c r="C25" s="285" t="s">
        <v>92</v>
      </c>
      <c r="D25" s="285" t="s">
        <v>90</v>
      </c>
      <c r="E25" s="286"/>
      <c r="F25" s="287">
        <v>2</v>
      </c>
      <c r="G25" s="286"/>
      <c r="H25" s="288">
        <f>H26+H27+H28+H29</f>
        <v>152.352</v>
      </c>
    </row>
    <row r="26" spans="1:8" ht="12.75">
      <c r="A26" s="519">
        <f>A25+0.1</f>
        <v>4.1</v>
      </c>
      <c r="B26" s="519"/>
      <c r="C26" s="309" t="s">
        <v>73</v>
      </c>
      <c r="D26" s="309" t="s">
        <v>76</v>
      </c>
      <c r="E26" s="309">
        <v>6.82</v>
      </c>
      <c r="F26" s="309">
        <f>F25*E26</f>
        <v>13.64</v>
      </c>
      <c r="G26" s="309">
        <v>6</v>
      </c>
      <c r="H26" s="304">
        <f>G26*F26</f>
        <v>81.84</v>
      </c>
    </row>
    <row r="27" spans="1:8" ht="12.75">
      <c r="A27" s="520">
        <f>A26+0.1</f>
        <v>4.199999999999999</v>
      </c>
      <c r="B27" s="520"/>
      <c r="C27" s="297" t="s">
        <v>74</v>
      </c>
      <c r="D27" s="297" t="s">
        <v>78</v>
      </c>
      <c r="E27" s="311">
        <v>0.01</v>
      </c>
      <c r="F27" s="311">
        <f>F25*E27</f>
        <v>0.02</v>
      </c>
      <c r="G27" s="311">
        <v>3.2</v>
      </c>
      <c r="H27" s="304">
        <f>G27*F27</f>
        <v>0.064</v>
      </c>
    </row>
    <row r="28" spans="1:8" ht="13.5" thickBot="1">
      <c r="A28" s="521">
        <f>A27+0.1</f>
        <v>4.299999999999999</v>
      </c>
      <c r="B28" s="520"/>
      <c r="C28" s="297" t="s">
        <v>93</v>
      </c>
      <c r="D28" s="297" t="s">
        <v>90</v>
      </c>
      <c r="E28" s="311">
        <v>1</v>
      </c>
      <c r="F28" s="311">
        <f>F25*E28</f>
        <v>2</v>
      </c>
      <c r="G28" s="312">
        <v>35</v>
      </c>
      <c r="H28" s="315">
        <f>G28*F28</f>
        <v>70</v>
      </c>
    </row>
    <row r="29" spans="1:8" ht="13.5" thickBot="1">
      <c r="A29" s="522">
        <f>A27+0.1</f>
        <v>4.299999999999999</v>
      </c>
      <c r="B29" s="522"/>
      <c r="C29" s="313" t="s">
        <v>85</v>
      </c>
      <c r="D29" s="313" t="s">
        <v>14</v>
      </c>
      <c r="E29" s="314">
        <v>0.07</v>
      </c>
      <c r="F29" s="314">
        <f>F25*E29</f>
        <v>0.14</v>
      </c>
      <c r="G29" s="314">
        <v>3.2</v>
      </c>
      <c r="H29" s="321">
        <f>G29*F29</f>
        <v>0.44800000000000006</v>
      </c>
    </row>
    <row r="30" spans="1:8" ht="34.5" customHeight="1" thickBot="1">
      <c r="A30" s="523">
        <v>5</v>
      </c>
      <c r="B30" s="515" t="s">
        <v>104</v>
      </c>
      <c r="C30" s="278" t="s">
        <v>105</v>
      </c>
      <c r="D30" s="278" t="s">
        <v>106</v>
      </c>
      <c r="E30" s="279"/>
      <c r="F30" s="289">
        <v>0.038</v>
      </c>
      <c r="G30" s="279"/>
      <c r="H30" s="288">
        <f>H31+H32+H33+H34</f>
        <v>69.23448</v>
      </c>
    </row>
    <row r="31" spans="1:8" ht="12.75">
      <c r="A31" s="516">
        <v>5.1</v>
      </c>
      <c r="B31" s="516"/>
      <c r="C31" s="300" t="s">
        <v>73</v>
      </c>
      <c r="D31" s="300" t="s">
        <v>76</v>
      </c>
      <c r="E31" s="300">
        <v>95.9</v>
      </c>
      <c r="F31" s="301">
        <f>F30*E31</f>
        <v>3.6442</v>
      </c>
      <c r="G31" s="300">
        <v>6</v>
      </c>
      <c r="H31" s="304">
        <f>G31*F31</f>
        <v>21.8652</v>
      </c>
    </row>
    <row r="32" spans="1:8" ht="12.75">
      <c r="A32" s="517">
        <v>5.2</v>
      </c>
      <c r="B32" s="517"/>
      <c r="C32" s="303" t="s">
        <v>75</v>
      </c>
      <c r="D32" s="303" t="s">
        <v>78</v>
      </c>
      <c r="E32" s="303">
        <v>45.2</v>
      </c>
      <c r="F32" s="304">
        <f>F30*E32</f>
        <v>1.7176</v>
      </c>
      <c r="G32" s="303">
        <v>3.2</v>
      </c>
      <c r="H32" s="304">
        <f>G32*F32</f>
        <v>5.496320000000001</v>
      </c>
    </row>
    <row r="33" spans="1:8" ht="12.75">
      <c r="A33" s="517">
        <v>5.3</v>
      </c>
      <c r="B33" s="517" t="s">
        <v>4</v>
      </c>
      <c r="C33" s="303" t="s">
        <v>107</v>
      </c>
      <c r="D33" s="303" t="s">
        <v>83</v>
      </c>
      <c r="E33" s="303">
        <v>1000</v>
      </c>
      <c r="F33" s="303">
        <f>F30*E33</f>
        <v>38</v>
      </c>
      <c r="G33" s="322">
        <v>1.1</v>
      </c>
      <c r="H33" s="315">
        <f>G33*F33</f>
        <v>41.800000000000004</v>
      </c>
    </row>
    <row r="34" spans="1:8" ht="12.75">
      <c r="A34" s="518">
        <v>5.4</v>
      </c>
      <c r="B34" s="518"/>
      <c r="C34" s="306" t="s">
        <v>85</v>
      </c>
      <c r="D34" s="306" t="s">
        <v>78</v>
      </c>
      <c r="E34" s="306">
        <v>0.6</v>
      </c>
      <c r="F34" s="315">
        <f>F30*E34</f>
        <v>0.022799999999999997</v>
      </c>
      <c r="G34" s="306">
        <v>3.2</v>
      </c>
      <c r="H34" s="323">
        <f>G34*F34</f>
        <v>0.07296</v>
      </c>
    </row>
    <row r="35" spans="1:8" ht="30.75" thickBot="1">
      <c r="A35" s="527">
        <v>6</v>
      </c>
      <c r="B35" s="528" t="s">
        <v>108</v>
      </c>
      <c r="C35" s="285" t="s">
        <v>109</v>
      </c>
      <c r="D35" s="285" t="s">
        <v>110</v>
      </c>
      <c r="E35" s="286"/>
      <c r="F35" s="290">
        <v>0.12</v>
      </c>
      <c r="G35" s="286"/>
      <c r="H35" s="288">
        <f>H36+H37+H38+H39</f>
        <v>79.91904</v>
      </c>
    </row>
    <row r="36" spans="1:8" ht="16.5" customHeight="1">
      <c r="A36" s="516">
        <f>A35+0.1</f>
        <v>6.1</v>
      </c>
      <c r="B36" s="516"/>
      <c r="C36" s="300" t="s">
        <v>73</v>
      </c>
      <c r="D36" s="300" t="s">
        <v>76</v>
      </c>
      <c r="E36" s="300">
        <v>60.9</v>
      </c>
      <c r="F36" s="301">
        <f>F35*E36</f>
        <v>7.308</v>
      </c>
      <c r="G36" s="300">
        <v>6</v>
      </c>
      <c r="H36" s="304">
        <f>G36*F36</f>
        <v>43.848</v>
      </c>
    </row>
    <row r="37" spans="1:8" ht="12.75">
      <c r="A37" s="517">
        <f>A36+0.1</f>
        <v>6.199999999999999</v>
      </c>
      <c r="B37" s="517"/>
      <c r="C37" s="303" t="s">
        <v>75</v>
      </c>
      <c r="D37" s="303" t="s">
        <v>78</v>
      </c>
      <c r="E37" s="303">
        <v>0.21</v>
      </c>
      <c r="F37" s="304">
        <f>F35*E37</f>
        <v>0.025199999999999997</v>
      </c>
      <c r="G37" s="303">
        <v>3.2</v>
      </c>
      <c r="H37" s="304">
        <f>G37*F37</f>
        <v>0.08063999999999999</v>
      </c>
    </row>
    <row r="38" spans="1:8" ht="13.5" thickBot="1">
      <c r="A38" s="517">
        <f>A37+0.1</f>
        <v>6.299999999999999</v>
      </c>
      <c r="B38" s="517" t="s">
        <v>4</v>
      </c>
      <c r="C38" s="303" t="s">
        <v>111</v>
      </c>
      <c r="D38" s="303" t="s">
        <v>83</v>
      </c>
      <c r="E38" s="303">
        <v>100</v>
      </c>
      <c r="F38" s="303">
        <f>F35*E38</f>
        <v>12</v>
      </c>
      <c r="G38" s="303">
        <v>2.5</v>
      </c>
      <c r="H38" s="315">
        <f>G38*F38</f>
        <v>30</v>
      </c>
    </row>
    <row r="39" spans="1:8" ht="13.5" thickBot="1">
      <c r="A39" s="518">
        <f>A38+0.1</f>
        <v>6.399999999999999</v>
      </c>
      <c r="B39" s="518"/>
      <c r="C39" s="306" t="s">
        <v>85</v>
      </c>
      <c r="D39" s="306" t="s">
        <v>78</v>
      </c>
      <c r="E39" s="306">
        <v>15.6</v>
      </c>
      <c r="F39" s="315">
        <f>F35*E39</f>
        <v>1.8719999999999999</v>
      </c>
      <c r="G39" s="306">
        <v>3.2</v>
      </c>
      <c r="H39" s="321">
        <f>G39*F39</f>
        <v>5.9904</v>
      </c>
    </row>
    <row r="40" spans="1:8" ht="39" customHeight="1" thickBot="1">
      <c r="A40" s="523">
        <f>A35+1</f>
        <v>7</v>
      </c>
      <c r="B40" s="515" t="s">
        <v>112</v>
      </c>
      <c r="C40" s="278" t="s">
        <v>113</v>
      </c>
      <c r="D40" s="278" t="s">
        <v>110</v>
      </c>
      <c r="E40" s="279"/>
      <c r="F40" s="291">
        <v>0.14</v>
      </c>
      <c r="G40" s="279"/>
      <c r="H40" s="288">
        <f>H41+H42+H43+H44</f>
        <v>107.21648000000002</v>
      </c>
    </row>
    <row r="41" spans="1:8" ht="12.75">
      <c r="A41" s="516">
        <f>A40+0.1</f>
        <v>7.1</v>
      </c>
      <c r="B41" s="516"/>
      <c r="C41" s="300" t="s">
        <v>73</v>
      </c>
      <c r="D41" s="300" t="s">
        <v>76</v>
      </c>
      <c r="E41" s="300">
        <v>58.3</v>
      </c>
      <c r="F41" s="301">
        <f>F40*E41</f>
        <v>8.162</v>
      </c>
      <c r="G41" s="300">
        <v>6</v>
      </c>
      <c r="H41" s="304">
        <f>G41*F41</f>
        <v>48.97200000000001</v>
      </c>
    </row>
    <row r="42" spans="1:8" ht="12.75">
      <c r="A42" s="517">
        <f>A41+0.1</f>
        <v>7.199999999999999</v>
      </c>
      <c r="B42" s="517"/>
      <c r="C42" s="303" t="s">
        <v>75</v>
      </c>
      <c r="D42" s="303" t="s">
        <v>78</v>
      </c>
      <c r="E42" s="303">
        <v>0.46</v>
      </c>
      <c r="F42" s="304">
        <f>E42*F40</f>
        <v>0.06440000000000001</v>
      </c>
      <c r="G42" s="303">
        <v>3.2</v>
      </c>
      <c r="H42" s="304">
        <f>G42*F42</f>
        <v>0.20608000000000004</v>
      </c>
    </row>
    <row r="43" spans="1:8" ht="13.5" thickBot="1">
      <c r="A43" s="517">
        <f>A42+0.1</f>
        <v>7.299999999999999</v>
      </c>
      <c r="B43" s="517" t="s">
        <v>4</v>
      </c>
      <c r="C43" s="303" t="s">
        <v>114</v>
      </c>
      <c r="D43" s="303" t="s">
        <v>83</v>
      </c>
      <c r="E43" s="303">
        <v>100</v>
      </c>
      <c r="F43" s="303">
        <f>F40*E43</f>
        <v>14.000000000000002</v>
      </c>
      <c r="G43" s="303">
        <v>3.8</v>
      </c>
      <c r="H43" s="315">
        <f>G43*F43</f>
        <v>53.2</v>
      </c>
    </row>
    <row r="44" spans="1:8" ht="13.5" thickBot="1">
      <c r="A44" s="518">
        <f>A43+0.1</f>
        <v>7.399999999999999</v>
      </c>
      <c r="B44" s="518"/>
      <c r="C44" s="306" t="s">
        <v>85</v>
      </c>
      <c r="D44" s="306" t="s">
        <v>78</v>
      </c>
      <c r="E44" s="306">
        <v>10.8</v>
      </c>
      <c r="F44" s="315">
        <f>F40*E44</f>
        <v>1.5120000000000002</v>
      </c>
      <c r="G44" s="306">
        <v>3.2</v>
      </c>
      <c r="H44" s="321">
        <f>G44*F44</f>
        <v>4.838400000000001</v>
      </c>
    </row>
    <row r="45" spans="1:8" ht="39" customHeight="1" thickBot="1">
      <c r="A45" s="514">
        <f>A40+1</f>
        <v>8</v>
      </c>
      <c r="B45" s="515" t="s">
        <v>2</v>
      </c>
      <c r="C45" s="278" t="s">
        <v>94</v>
      </c>
      <c r="D45" s="278" t="s">
        <v>214</v>
      </c>
      <c r="E45" s="292"/>
      <c r="F45" s="293">
        <v>1.8</v>
      </c>
      <c r="G45" s="292"/>
      <c r="H45" s="288">
        <f>H46+H47+H48+H49</f>
        <v>97.092</v>
      </c>
    </row>
    <row r="46" spans="1:8" ht="20.25" customHeight="1">
      <c r="A46" s="529">
        <f>A45+0.1</f>
        <v>8.1</v>
      </c>
      <c r="B46" s="519" t="s">
        <v>4</v>
      </c>
      <c r="C46" s="309" t="s">
        <v>73</v>
      </c>
      <c r="D46" s="309" t="s">
        <v>76</v>
      </c>
      <c r="E46" s="324">
        <v>3.89</v>
      </c>
      <c r="F46" s="310">
        <f>F45*E46</f>
        <v>7.002000000000001</v>
      </c>
      <c r="G46" s="324">
        <v>6</v>
      </c>
      <c r="H46" s="325">
        <f>G46*F46</f>
        <v>42.012</v>
      </c>
    </row>
    <row r="47" spans="1:8" ht="17.25" customHeight="1">
      <c r="A47" s="521">
        <f>A46+0.1</f>
        <v>8.2</v>
      </c>
      <c r="B47" s="520"/>
      <c r="C47" s="297" t="s">
        <v>74</v>
      </c>
      <c r="D47" s="297" t="s">
        <v>77</v>
      </c>
      <c r="E47" s="311">
        <v>1.51</v>
      </c>
      <c r="F47" s="311">
        <f>F45*E47</f>
        <v>2.718</v>
      </c>
      <c r="G47" s="311">
        <v>3.2</v>
      </c>
      <c r="H47" s="325">
        <f>G47*F47</f>
        <v>8.6976</v>
      </c>
    </row>
    <row r="48" spans="1:8" ht="18" customHeight="1">
      <c r="A48" s="521">
        <f>A47+0.1</f>
        <v>8.299999999999999</v>
      </c>
      <c r="B48" s="520"/>
      <c r="C48" s="297" t="s">
        <v>95</v>
      </c>
      <c r="D48" s="297" t="s">
        <v>3</v>
      </c>
      <c r="E48" s="311">
        <v>10</v>
      </c>
      <c r="F48" s="311">
        <f>F45*E48</f>
        <v>18</v>
      </c>
      <c r="G48" s="311">
        <v>2.5</v>
      </c>
      <c r="H48" s="326">
        <f>G48*F48</f>
        <v>45</v>
      </c>
    </row>
    <row r="49" spans="1:8" ht="21" customHeight="1">
      <c r="A49" s="530">
        <f>A48+0.1</f>
        <v>8.399999999999999</v>
      </c>
      <c r="B49" s="522"/>
      <c r="C49" s="313" t="s">
        <v>85</v>
      </c>
      <c r="D49" s="313" t="s">
        <v>14</v>
      </c>
      <c r="E49" s="314">
        <v>0.24</v>
      </c>
      <c r="F49" s="314">
        <f>F45*E49</f>
        <v>0.432</v>
      </c>
      <c r="G49" s="314">
        <v>3.2</v>
      </c>
      <c r="H49" s="323">
        <f>G49*F49</f>
        <v>1.3824</v>
      </c>
    </row>
    <row r="50" spans="1:8" ht="32.25" customHeight="1" thickBot="1">
      <c r="A50" s="531">
        <v>9</v>
      </c>
      <c r="B50" s="528" t="s">
        <v>103</v>
      </c>
      <c r="C50" s="285" t="s">
        <v>96</v>
      </c>
      <c r="D50" s="285" t="s">
        <v>82</v>
      </c>
      <c r="E50" s="286"/>
      <c r="F50" s="285">
        <v>2</v>
      </c>
      <c r="G50" s="286"/>
      <c r="H50" s="288">
        <f>H51+H52+H53+H54</f>
        <v>81.584</v>
      </c>
    </row>
    <row r="51" spans="1:8" ht="17.25" customHeight="1">
      <c r="A51" s="516">
        <f>A50+0.1</f>
        <v>9.1</v>
      </c>
      <c r="B51" s="516"/>
      <c r="C51" s="300" t="s">
        <v>73</v>
      </c>
      <c r="D51" s="300" t="s">
        <v>76</v>
      </c>
      <c r="E51" s="300">
        <v>3.02</v>
      </c>
      <c r="F51" s="301">
        <f>F50*E51</f>
        <v>6.04</v>
      </c>
      <c r="G51" s="300">
        <v>6</v>
      </c>
      <c r="H51" s="323">
        <f>G51*F51</f>
        <v>36.24</v>
      </c>
    </row>
    <row r="52" spans="1:8" ht="15.75" customHeight="1">
      <c r="A52" s="517">
        <f>A51+0.1</f>
        <v>9.2</v>
      </c>
      <c r="B52" s="517"/>
      <c r="C52" s="303" t="s">
        <v>75</v>
      </c>
      <c r="D52" s="303" t="s">
        <v>78</v>
      </c>
      <c r="E52" s="303">
        <v>0.14</v>
      </c>
      <c r="F52" s="304">
        <f>E52*F50</f>
        <v>0.28</v>
      </c>
      <c r="G52" s="303">
        <v>3.2</v>
      </c>
      <c r="H52" s="323">
        <f>G52*F52</f>
        <v>0.8960000000000001</v>
      </c>
    </row>
    <row r="53" spans="1:8" ht="18" customHeight="1" thickBot="1">
      <c r="A53" s="517">
        <f>A52+0.1</f>
        <v>9.299999999999999</v>
      </c>
      <c r="B53" s="517" t="s">
        <v>4</v>
      </c>
      <c r="C53" s="303" t="s">
        <v>97</v>
      </c>
      <c r="D53" s="303" t="s">
        <v>82</v>
      </c>
      <c r="E53" s="303">
        <v>1</v>
      </c>
      <c r="F53" s="303">
        <f>F50*E53</f>
        <v>2</v>
      </c>
      <c r="G53" s="303">
        <v>18</v>
      </c>
      <c r="H53" s="323">
        <f>G53*F53</f>
        <v>36</v>
      </c>
    </row>
    <row r="54" spans="1:8" ht="20.25" customHeight="1" thickBot="1">
      <c r="A54" s="518">
        <f>A53+0.1</f>
        <v>9.399999999999999</v>
      </c>
      <c r="B54" s="518"/>
      <c r="C54" s="306" t="s">
        <v>85</v>
      </c>
      <c r="D54" s="306" t="s">
        <v>78</v>
      </c>
      <c r="E54" s="306">
        <v>1.32</v>
      </c>
      <c r="F54" s="307">
        <f>E54*F50</f>
        <v>2.64</v>
      </c>
      <c r="G54" s="306">
        <v>3.2</v>
      </c>
      <c r="H54" s="327">
        <f>G54*F54</f>
        <v>8.448</v>
      </c>
    </row>
    <row r="55" spans="1:8" ht="35.25" customHeight="1" thickBot="1">
      <c r="A55" s="532">
        <v>10</v>
      </c>
      <c r="B55" s="533" t="s">
        <v>4</v>
      </c>
      <c r="C55" s="282" t="s">
        <v>336</v>
      </c>
      <c r="D55" s="282" t="s">
        <v>3</v>
      </c>
      <c r="E55" s="294"/>
      <c r="F55" s="294">
        <v>1</v>
      </c>
      <c r="G55" s="295"/>
      <c r="H55" s="296">
        <f>H56+H57+H58</f>
        <v>299.08</v>
      </c>
    </row>
    <row r="56" spans="1:8" ht="18.75" customHeight="1">
      <c r="A56" s="516">
        <f>A55+0.1</f>
        <v>10.1</v>
      </c>
      <c r="B56" s="534"/>
      <c r="C56" s="317" t="s">
        <v>73</v>
      </c>
      <c r="D56" s="317" t="s">
        <v>76</v>
      </c>
      <c r="E56" s="329">
        <v>1</v>
      </c>
      <c r="F56" s="329">
        <v>3</v>
      </c>
      <c r="G56" s="329">
        <v>20</v>
      </c>
      <c r="H56" s="330">
        <f>G56*F56</f>
        <v>60</v>
      </c>
    </row>
    <row r="57" spans="1:8" ht="15.75" customHeight="1" thickBot="1">
      <c r="A57" s="517">
        <f>A56+0.1</f>
        <v>10.2</v>
      </c>
      <c r="B57" s="535" t="s">
        <v>334</v>
      </c>
      <c r="C57" s="320" t="s">
        <v>335</v>
      </c>
      <c r="D57" s="320" t="s">
        <v>82</v>
      </c>
      <c r="E57" s="332">
        <v>1</v>
      </c>
      <c r="F57" s="332">
        <f>F55*E57</f>
        <v>1</v>
      </c>
      <c r="G57" s="332">
        <v>237</v>
      </c>
      <c r="H57" s="333">
        <f>G57*F57</f>
        <v>237</v>
      </c>
    </row>
    <row r="58" spans="1:8" ht="18" customHeight="1">
      <c r="A58" s="518">
        <f>A57+0.1</f>
        <v>10.299999999999999</v>
      </c>
      <c r="B58" s="536"/>
      <c r="C58" s="335" t="s">
        <v>131</v>
      </c>
      <c r="D58" s="335" t="s">
        <v>14</v>
      </c>
      <c r="E58" s="335">
        <v>0.65</v>
      </c>
      <c r="F58" s="335">
        <f>F55*E58</f>
        <v>0.65</v>
      </c>
      <c r="G58" s="335">
        <v>3.2</v>
      </c>
      <c r="H58" s="336">
        <f>G58*F58</f>
        <v>2.08</v>
      </c>
    </row>
    <row r="59" spans="1:8" ht="18" customHeight="1">
      <c r="A59" s="537">
        <v>11</v>
      </c>
      <c r="B59" s="538" t="s">
        <v>270</v>
      </c>
      <c r="C59" s="237" t="s">
        <v>290</v>
      </c>
      <c r="D59" s="237" t="s">
        <v>3</v>
      </c>
      <c r="E59" s="237"/>
      <c r="F59" s="237">
        <v>16</v>
      </c>
      <c r="G59" s="237"/>
      <c r="H59" s="271">
        <f>H60+H61+H62</f>
        <v>209.12</v>
      </c>
    </row>
    <row r="60" spans="1:8" ht="20.25" customHeight="1">
      <c r="A60" s="518">
        <v>11.1</v>
      </c>
      <c r="B60" s="526"/>
      <c r="C60" s="320" t="s">
        <v>73</v>
      </c>
      <c r="D60" s="320" t="s">
        <v>76</v>
      </c>
      <c r="E60" s="320">
        <v>1.51</v>
      </c>
      <c r="F60" s="320">
        <f>F59*E60</f>
        <v>24.16</v>
      </c>
      <c r="G60" s="320">
        <v>4.6</v>
      </c>
      <c r="H60" s="323">
        <f>G60*F60</f>
        <v>111.136</v>
      </c>
    </row>
    <row r="61" spans="1:8" ht="15.75" customHeight="1">
      <c r="A61" s="517">
        <v>11.2</v>
      </c>
      <c r="B61" s="526">
        <v>6.53</v>
      </c>
      <c r="C61" s="320" t="s">
        <v>291</v>
      </c>
      <c r="D61" s="320" t="s">
        <v>3</v>
      </c>
      <c r="E61" s="320">
        <v>1</v>
      </c>
      <c r="F61" s="320">
        <f>F59*E61</f>
        <v>16</v>
      </c>
      <c r="G61" s="320">
        <v>5.9</v>
      </c>
      <c r="H61" s="323">
        <f>G61*F61</f>
        <v>94.4</v>
      </c>
    </row>
    <row r="62" spans="1:8" ht="17.25" customHeight="1">
      <c r="A62" s="517">
        <v>11.3</v>
      </c>
      <c r="B62" s="526"/>
      <c r="C62" s="320" t="s">
        <v>85</v>
      </c>
      <c r="D62" s="320" t="s">
        <v>14</v>
      </c>
      <c r="E62" s="320">
        <v>0.07</v>
      </c>
      <c r="F62" s="320">
        <f>F59*E62</f>
        <v>1.12</v>
      </c>
      <c r="G62" s="320">
        <v>3.2</v>
      </c>
      <c r="H62" s="323">
        <f>G62*F62</f>
        <v>3.5840000000000005</v>
      </c>
    </row>
    <row r="63" spans="1:8" ht="30.75" customHeight="1">
      <c r="A63" s="520"/>
      <c r="B63" s="520"/>
      <c r="C63" s="298" t="s">
        <v>79</v>
      </c>
      <c r="D63" s="298" t="s">
        <v>14</v>
      </c>
      <c r="E63" s="187"/>
      <c r="F63" s="388" t="s">
        <v>232</v>
      </c>
      <c r="G63" s="187"/>
      <c r="H63" s="299">
        <f>H10+H15+H20+H25+H30+H35+H40+H45+H50+H55+H59</f>
        <v>3353.774</v>
      </c>
    </row>
    <row r="64" spans="1:8" ht="18.75" customHeight="1">
      <c r="A64" s="520"/>
      <c r="B64" s="520"/>
      <c r="C64" s="297" t="s">
        <v>98</v>
      </c>
      <c r="D64" s="297" t="s">
        <v>14</v>
      </c>
      <c r="E64" s="297"/>
      <c r="F64" s="325" t="s">
        <v>232</v>
      </c>
      <c r="G64" s="297"/>
      <c r="H64" s="325">
        <f>H11+H16+H21+H26+H31+H36+H41+H46+H51+H56+H60</f>
        <v>600.4732</v>
      </c>
    </row>
    <row r="65" spans="1:8" ht="24.75" customHeight="1">
      <c r="A65" s="520"/>
      <c r="B65" s="520"/>
      <c r="C65" s="297" t="s">
        <v>313</v>
      </c>
      <c r="D65" s="297" t="s">
        <v>14</v>
      </c>
      <c r="E65" s="297"/>
      <c r="F65" s="297"/>
      <c r="G65" s="297"/>
      <c r="H65" s="325">
        <f>H63-H64</f>
        <v>2753.3008</v>
      </c>
    </row>
    <row r="66" spans="1:8" ht="22.5" customHeight="1">
      <c r="A66" s="520"/>
      <c r="B66" s="520"/>
      <c r="C66" s="297" t="s">
        <v>271</v>
      </c>
      <c r="D66" s="337">
        <v>0.05</v>
      </c>
      <c r="E66" s="297"/>
      <c r="F66" s="297"/>
      <c r="G66" s="297"/>
      <c r="H66" s="325">
        <f>H65*D66</f>
        <v>137.66504</v>
      </c>
    </row>
    <row r="67" spans="1:8" ht="19.5" customHeight="1">
      <c r="A67" s="520"/>
      <c r="B67" s="520"/>
      <c r="C67" s="297" t="s">
        <v>45</v>
      </c>
      <c r="D67" s="297" t="s">
        <v>14</v>
      </c>
      <c r="E67" s="297"/>
      <c r="F67" s="297"/>
      <c r="G67" s="297"/>
      <c r="H67" s="325">
        <f>H66+H63</f>
        <v>3491.4390399999997</v>
      </c>
    </row>
    <row r="68" spans="1:8" ht="18.75" customHeight="1">
      <c r="A68" s="520"/>
      <c r="B68" s="520"/>
      <c r="C68" s="297" t="s">
        <v>80</v>
      </c>
      <c r="D68" s="337">
        <v>0.1</v>
      </c>
      <c r="E68" s="297"/>
      <c r="F68" s="297"/>
      <c r="G68" s="297"/>
      <c r="H68" s="325">
        <f>H67*D68</f>
        <v>349.143904</v>
      </c>
    </row>
    <row r="69" spans="1:8" ht="20.25" customHeight="1">
      <c r="A69" s="520"/>
      <c r="B69" s="520"/>
      <c r="C69" s="297" t="s">
        <v>45</v>
      </c>
      <c r="D69" s="297" t="s">
        <v>14</v>
      </c>
      <c r="E69" s="297"/>
      <c r="F69" s="297"/>
      <c r="G69" s="297"/>
      <c r="H69" s="325">
        <f>H68+H67</f>
        <v>3840.5829439999998</v>
      </c>
    </row>
    <row r="70" spans="1:8" ht="17.25" customHeight="1">
      <c r="A70" s="520"/>
      <c r="B70" s="520"/>
      <c r="C70" s="297" t="s">
        <v>81</v>
      </c>
      <c r="D70" s="337">
        <v>0.08</v>
      </c>
      <c r="E70" s="297"/>
      <c r="F70" s="297"/>
      <c r="G70" s="297"/>
      <c r="H70" s="325">
        <f>H69*D70</f>
        <v>307.24663552</v>
      </c>
    </row>
    <row r="71" spans="1:8" ht="19.5" customHeight="1">
      <c r="A71" s="539"/>
      <c r="B71" s="539"/>
      <c r="C71" s="389" t="s">
        <v>60</v>
      </c>
      <c r="D71" s="389" t="s">
        <v>14</v>
      </c>
      <c r="E71" s="453"/>
      <c r="F71" s="453"/>
      <c r="G71" s="453"/>
      <c r="H71" s="454">
        <f>H69+H70</f>
        <v>4147.82957952</v>
      </c>
    </row>
    <row r="72" spans="1:8" ht="20.25" customHeight="1">
      <c r="A72" s="217"/>
      <c r="B72" s="217"/>
      <c r="C72" s="217"/>
      <c r="D72" s="217"/>
      <c r="E72" s="217"/>
      <c r="F72" s="217"/>
      <c r="G72" s="217"/>
      <c r="H72" s="217"/>
    </row>
    <row r="73" spans="1:8" ht="39.75" customHeight="1">
      <c r="A73" s="217"/>
      <c r="B73" s="217"/>
      <c r="C73" s="217"/>
      <c r="D73" s="217"/>
      <c r="E73" s="217"/>
      <c r="F73" s="217"/>
      <c r="G73" s="217"/>
      <c r="H73" s="217"/>
    </row>
    <row r="74" spans="1:8" ht="18" customHeight="1">
      <c r="A74" s="217"/>
      <c r="B74" s="217"/>
      <c r="C74" s="218" t="s">
        <v>34</v>
      </c>
      <c r="D74" s="700" t="s">
        <v>227</v>
      </c>
      <c r="E74" s="700"/>
      <c r="F74" s="700"/>
      <c r="G74" s="217"/>
      <c r="H74" s="217"/>
    </row>
    <row r="75" spans="1:8" ht="17.25" customHeight="1">
      <c r="A75" s="217"/>
      <c r="B75" s="217"/>
      <c r="C75" s="217"/>
      <c r="D75" s="217"/>
      <c r="E75" s="217"/>
      <c r="F75" s="217"/>
      <c r="G75" s="217"/>
      <c r="H75" s="217"/>
    </row>
    <row r="76" spans="1:8" ht="18" customHeight="1">
      <c r="A76" s="217"/>
      <c r="B76" s="217"/>
      <c r="C76" s="217"/>
      <c r="D76" s="217"/>
      <c r="E76" s="217"/>
      <c r="F76" s="217"/>
      <c r="G76" s="217"/>
      <c r="H76" s="217"/>
    </row>
    <row r="77" spans="1:7" ht="18" customHeight="1">
      <c r="A77" s="217"/>
      <c r="B77" s="217"/>
      <c r="C77" s="217"/>
      <c r="D77" s="217"/>
      <c r="E77" s="217"/>
      <c r="F77" s="217"/>
      <c r="G77" s="217"/>
    </row>
    <row r="78" ht="18" customHeight="1"/>
    <row r="79" ht="16.5" customHeight="1"/>
    <row r="80" ht="19.5" customHeight="1"/>
    <row r="81" ht="28.5" customHeight="1"/>
    <row r="82" ht="22.5" customHeight="1"/>
    <row r="83" ht="29.25" customHeight="1"/>
    <row r="84" ht="21.75" customHeight="1"/>
    <row r="85" ht="22.5" customHeight="1"/>
    <row r="86" ht="21" customHeight="1"/>
    <row r="87" ht="20.25" customHeight="1"/>
    <row r="88" ht="19.5" customHeight="1"/>
    <row r="89" ht="20.25" customHeight="1"/>
    <row r="90" ht="19.5" customHeight="1"/>
    <row r="91" ht="21" customHeight="1"/>
    <row r="92" ht="21.75" customHeight="1"/>
  </sheetData>
  <sheetProtection/>
  <mergeCells count="15">
    <mergeCell ref="A5:B5"/>
    <mergeCell ref="A1:H1"/>
    <mergeCell ref="A2:H2"/>
    <mergeCell ref="A3:C3"/>
    <mergeCell ref="E3:F3"/>
    <mergeCell ref="A4:C4"/>
    <mergeCell ref="E4:F4"/>
    <mergeCell ref="C7:C8"/>
    <mergeCell ref="D7:D8"/>
    <mergeCell ref="D74:F74"/>
    <mergeCell ref="E7:F7"/>
    <mergeCell ref="G7:H7"/>
    <mergeCell ref="A6:D6"/>
    <mergeCell ref="A7:A8"/>
    <mergeCell ref="B7:B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40.28125" style="0" customWidth="1"/>
    <col min="4" max="4" width="8.8515625" style="0" customWidth="1"/>
    <col min="5" max="5" width="6.421875" style="0" customWidth="1"/>
    <col min="6" max="6" width="7.7109375" style="0" customWidth="1"/>
    <col min="7" max="7" width="6.00390625" style="0" customWidth="1"/>
    <col min="8" max="8" width="9.8515625" style="0" customWidth="1"/>
  </cols>
  <sheetData>
    <row r="1" spans="1:10" ht="18">
      <c r="A1" s="145"/>
      <c r="B1" s="223"/>
      <c r="C1" s="715" t="s">
        <v>432</v>
      </c>
      <c r="D1" s="715"/>
      <c r="E1" s="715"/>
      <c r="F1" s="715"/>
      <c r="G1" s="715"/>
      <c r="H1" s="715"/>
      <c r="I1" s="142"/>
      <c r="J1" s="141"/>
    </row>
    <row r="2" spans="1:10" ht="15.75" customHeight="1">
      <c r="A2" s="145"/>
      <c r="B2" s="223"/>
      <c r="C2" s="224"/>
      <c r="D2" s="224"/>
      <c r="E2" s="224"/>
      <c r="F2" s="224"/>
      <c r="G2" s="224"/>
      <c r="H2" s="224"/>
      <c r="I2" s="141"/>
      <c r="J2" s="141"/>
    </row>
    <row r="3" spans="1:10" ht="19.5">
      <c r="A3" s="145"/>
      <c r="B3" s="225"/>
      <c r="C3" s="716" t="s">
        <v>145</v>
      </c>
      <c r="D3" s="716"/>
      <c r="E3" s="716"/>
      <c r="F3" s="716"/>
      <c r="G3" s="716"/>
      <c r="H3" s="716"/>
      <c r="I3" s="141"/>
      <c r="J3" s="141"/>
    </row>
    <row r="4" spans="1:10" ht="22.5" customHeight="1">
      <c r="A4" s="145"/>
      <c r="B4" s="225"/>
      <c r="C4" s="415"/>
      <c r="D4" s="416" t="s">
        <v>64</v>
      </c>
      <c r="E4" s="416"/>
      <c r="F4" s="416"/>
      <c r="G4" s="260">
        <f>H55/1000</f>
        <v>2.4648560496</v>
      </c>
      <c r="H4" s="224" t="s">
        <v>198</v>
      </c>
      <c r="I4" s="419" t="s">
        <v>232</v>
      </c>
      <c r="J4" s="141"/>
    </row>
    <row r="5" spans="1:10" ht="23.25" customHeight="1">
      <c r="A5" s="145">
        <v>0</v>
      </c>
      <c r="B5" s="225"/>
      <c r="C5" s="416"/>
      <c r="D5" s="417" t="s">
        <v>133</v>
      </c>
      <c r="E5" s="417"/>
      <c r="F5" s="417"/>
      <c r="G5" s="267">
        <f>H48/1000</f>
        <v>0.517926</v>
      </c>
      <c r="H5" s="224" t="s">
        <v>198</v>
      </c>
      <c r="I5" s="141"/>
      <c r="J5" s="141"/>
    </row>
    <row r="6" spans="1:10" ht="20.25" customHeight="1">
      <c r="A6" s="717" t="s">
        <v>407</v>
      </c>
      <c r="B6" s="717"/>
      <c r="C6" s="717"/>
      <c r="D6" s="717"/>
      <c r="E6" s="717"/>
      <c r="F6" s="717"/>
      <c r="G6" s="717"/>
      <c r="H6" s="717"/>
      <c r="I6" s="141"/>
      <c r="J6" s="141"/>
    </row>
    <row r="7" spans="1:10" ht="0.75" customHeight="1" hidden="1">
      <c r="A7" s="718"/>
      <c r="B7" s="719" t="s">
        <v>134</v>
      </c>
      <c r="C7" s="719" t="s">
        <v>68</v>
      </c>
      <c r="D7" s="719" t="s">
        <v>146</v>
      </c>
      <c r="E7" s="720" t="s">
        <v>69</v>
      </c>
      <c r="F7" s="720"/>
      <c r="G7" s="720" t="s">
        <v>135</v>
      </c>
      <c r="H7" s="720"/>
      <c r="I7" s="141"/>
      <c r="J7" s="141"/>
    </row>
    <row r="8" spans="1:10" ht="18.75" customHeight="1" hidden="1">
      <c r="A8" s="718"/>
      <c r="B8" s="719"/>
      <c r="C8" s="719"/>
      <c r="D8" s="719"/>
      <c r="E8" s="146" t="s">
        <v>147</v>
      </c>
      <c r="F8" s="146" t="s">
        <v>60</v>
      </c>
      <c r="G8" s="146" t="s">
        <v>137</v>
      </c>
      <c r="H8" s="146" t="s">
        <v>45</v>
      </c>
      <c r="I8" s="141"/>
      <c r="J8" s="141"/>
    </row>
    <row r="9" spans="1:10" ht="20.25" customHeight="1" hidden="1">
      <c r="A9" s="717" t="s">
        <v>148</v>
      </c>
      <c r="B9" s="717"/>
      <c r="C9" s="717"/>
      <c r="D9" s="717"/>
      <c r="E9" s="717"/>
      <c r="F9" s="717"/>
      <c r="G9" s="717"/>
      <c r="H9" s="717"/>
      <c r="I9" s="141"/>
      <c r="J9" s="141"/>
    </row>
    <row r="10" spans="1:10" ht="20.25" customHeight="1" hidden="1">
      <c r="A10" s="718"/>
      <c r="B10" s="719" t="s">
        <v>134</v>
      </c>
      <c r="C10" s="719" t="s">
        <v>68</v>
      </c>
      <c r="D10" s="719" t="s">
        <v>146</v>
      </c>
      <c r="E10" s="720" t="s">
        <v>69</v>
      </c>
      <c r="F10" s="720"/>
      <c r="G10" s="720" t="s">
        <v>135</v>
      </c>
      <c r="H10" s="720"/>
      <c r="I10" s="141"/>
      <c r="J10" s="141"/>
    </row>
    <row r="11" spans="1:10" ht="18.75" customHeight="1" hidden="1">
      <c r="A11" s="718"/>
      <c r="B11" s="719"/>
      <c r="C11" s="719"/>
      <c r="D11" s="719"/>
      <c r="E11" s="146" t="s">
        <v>147</v>
      </c>
      <c r="F11" s="146" t="s">
        <v>60</v>
      </c>
      <c r="G11" s="146" t="s">
        <v>137</v>
      </c>
      <c r="H11" s="146" t="s">
        <v>45</v>
      </c>
      <c r="I11" s="141"/>
      <c r="J11" s="141"/>
    </row>
    <row r="12" spans="1:10" ht="3.75" customHeight="1" hidden="1">
      <c r="A12" s="717" t="s">
        <v>148</v>
      </c>
      <c r="B12" s="717"/>
      <c r="C12" s="717"/>
      <c r="D12" s="717"/>
      <c r="E12" s="717"/>
      <c r="F12" s="717"/>
      <c r="G12" s="717"/>
      <c r="H12" s="717"/>
      <c r="I12" s="141"/>
      <c r="J12" s="141"/>
    </row>
    <row r="13" spans="1:10" ht="15" customHeight="1">
      <c r="A13" s="721"/>
      <c r="B13" s="722" t="s">
        <v>134</v>
      </c>
      <c r="C13" s="723" t="s">
        <v>68</v>
      </c>
      <c r="D13" s="723" t="s">
        <v>136</v>
      </c>
      <c r="E13" s="724" t="s">
        <v>69</v>
      </c>
      <c r="F13" s="724"/>
      <c r="G13" s="724" t="s">
        <v>199</v>
      </c>
      <c r="H13" s="724"/>
      <c r="I13" s="141"/>
      <c r="J13" s="141"/>
    </row>
    <row r="14" spans="1:10" ht="30" customHeight="1">
      <c r="A14" s="721"/>
      <c r="B14" s="722"/>
      <c r="C14" s="723"/>
      <c r="D14" s="723"/>
      <c r="E14" s="220" t="s">
        <v>136</v>
      </c>
      <c r="F14" s="220" t="s">
        <v>60</v>
      </c>
      <c r="G14" s="220" t="s">
        <v>149</v>
      </c>
      <c r="H14" s="220" t="s">
        <v>45</v>
      </c>
      <c r="I14" s="141"/>
      <c r="J14" s="141"/>
    </row>
    <row r="15" spans="1:10" ht="15.75" thickBot="1">
      <c r="A15" s="542">
        <v>1</v>
      </c>
      <c r="B15" s="542">
        <v>2</v>
      </c>
      <c r="C15" s="219">
        <v>3</v>
      </c>
      <c r="D15" s="219">
        <v>4</v>
      </c>
      <c r="E15" s="219">
        <v>5</v>
      </c>
      <c r="F15" s="219">
        <v>6</v>
      </c>
      <c r="G15" s="219">
        <v>7</v>
      </c>
      <c r="H15" s="219">
        <v>8</v>
      </c>
      <c r="I15" s="141"/>
      <c r="J15" s="141"/>
    </row>
    <row r="16" spans="1:10" s="255" customFormat="1" ht="23.25" customHeight="1" thickBot="1">
      <c r="A16" s="543">
        <v>1</v>
      </c>
      <c r="B16" s="540" t="s">
        <v>150</v>
      </c>
      <c r="C16" s="338" t="s">
        <v>203</v>
      </c>
      <c r="D16" s="339" t="s">
        <v>130</v>
      </c>
      <c r="E16" s="339"/>
      <c r="F16" s="340">
        <v>169</v>
      </c>
      <c r="G16" s="339"/>
      <c r="H16" s="341">
        <f>H17+H18+H19</f>
        <v>340.956</v>
      </c>
      <c r="I16" s="253"/>
      <c r="J16" s="254"/>
    </row>
    <row r="17" spans="1:10" ht="12.75">
      <c r="A17" s="373">
        <v>1.1</v>
      </c>
      <c r="B17" s="316"/>
      <c r="C17" s="317" t="s">
        <v>73</v>
      </c>
      <c r="D17" s="316" t="s">
        <v>76</v>
      </c>
      <c r="E17" s="316">
        <v>0.139</v>
      </c>
      <c r="F17" s="363">
        <f>F16*E17</f>
        <v>23.491000000000003</v>
      </c>
      <c r="G17" s="316">
        <v>6</v>
      </c>
      <c r="H17" s="357">
        <f>F17*G17</f>
        <v>140.94600000000003</v>
      </c>
      <c r="I17" s="143"/>
      <c r="J17" s="141"/>
    </row>
    <row r="18" spans="1:10" ht="12.75">
      <c r="A18" s="365">
        <v>1.2</v>
      </c>
      <c r="B18" s="319"/>
      <c r="C18" s="374" t="s">
        <v>151</v>
      </c>
      <c r="D18" s="319" t="s">
        <v>130</v>
      </c>
      <c r="E18" s="365">
        <v>1</v>
      </c>
      <c r="F18" s="365">
        <v>94</v>
      </c>
      <c r="G18" s="319">
        <v>1.29</v>
      </c>
      <c r="H18" s="361">
        <f>G18*F18</f>
        <v>121.26</v>
      </c>
      <c r="I18" s="141"/>
      <c r="J18" s="141"/>
    </row>
    <row r="19" spans="1:10" ht="12.75">
      <c r="A19" s="365">
        <v>1.3</v>
      </c>
      <c r="B19" s="319"/>
      <c r="C19" s="374" t="s">
        <v>204</v>
      </c>
      <c r="D19" s="319" t="s">
        <v>130</v>
      </c>
      <c r="E19" s="365">
        <v>1</v>
      </c>
      <c r="F19" s="365">
        <v>75</v>
      </c>
      <c r="G19" s="319">
        <v>1.05</v>
      </c>
      <c r="H19" s="361">
        <f>G19*F19</f>
        <v>78.75</v>
      </c>
      <c r="I19" s="141"/>
      <c r="J19" s="141"/>
    </row>
    <row r="20" spans="1:10" ht="34.5" customHeight="1" thickBot="1">
      <c r="A20" s="544">
        <v>2</v>
      </c>
      <c r="B20" s="545" t="s">
        <v>152</v>
      </c>
      <c r="C20" s="342" t="s">
        <v>314</v>
      </c>
      <c r="D20" s="343" t="s">
        <v>82</v>
      </c>
      <c r="E20" s="343"/>
      <c r="F20" s="344">
        <v>1</v>
      </c>
      <c r="G20" s="343"/>
      <c r="H20" s="345">
        <f>H21+H22+H23+H24</f>
        <v>116.52000000000001</v>
      </c>
      <c r="I20" s="141"/>
      <c r="J20" s="141"/>
    </row>
    <row r="21" spans="1:10" ht="12.75">
      <c r="A21" s="319">
        <v>2.1</v>
      </c>
      <c r="B21" s="319"/>
      <c r="C21" s="320" t="s">
        <v>73</v>
      </c>
      <c r="D21" s="319" t="s">
        <v>76</v>
      </c>
      <c r="E21" s="319">
        <v>3.17</v>
      </c>
      <c r="F21" s="319">
        <f>F20*E21</f>
        <v>3.17</v>
      </c>
      <c r="G21" s="319">
        <v>6</v>
      </c>
      <c r="H21" s="361">
        <f>F21*G21</f>
        <v>19.02</v>
      </c>
      <c r="I21" s="143"/>
      <c r="J21" s="141"/>
    </row>
    <row r="22" spans="1:10" ht="12.75">
      <c r="A22" s="319">
        <v>2.2</v>
      </c>
      <c r="B22" s="319"/>
      <c r="C22" s="320" t="s">
        <v>205</v>
      </c>
      <c r="D22" s="319" t="s">
        <v>82</v>
      </c>
      <c r="E22" s="319">
        <v>1</v>
      </c>
      <c r="F22" s="319">
        <v>2</v>
      </c>
      <c r="G22" s="319">
        <v>6.8</v>
      </c>
      <c r="H22" s="361">
        <f>G22*F22</f>
        <v>13.6</v>
      </c>
      <c r="I22" s="143"/>
      <c r="J22" s="141"/>
    </row>
    <row r="23" spans="1:10" ht="12.75">
      <c r="A23" s="319">
        <v>2.3</v>
      </c>
      <c r="B23" s="319"/>
      <c r="C23" s="320" t="s">
        <v>206</v>
      </c>
      <c r="D23" s="319" t="s">
        <v>82</v>
      </c>
      <c r="E23" s="319">
        <v>1</v>
      </c>
      <c r="F23" s="319">
        <v>1</v>
      </c>
      <c r="G23" s="319">
        <v>16.5</v>
      </c>
      <c r="H23" s="361">
        <f>G23*F23</f>
        <v>16.5</v>
      </c>
      <c r="I23" s="143"/>
      <c r="J23" s="141"/>
    </row>
    <row r="24" spans="1:10" ht="13.5" thickBot="1">
      <c r="A24" s="319">
        <v>2.4</v>
      </c>
      <c r="B24" s="319"/>
      <c r="C24" s="319" t="s">
        <v>207</v>
      </c>
      <c r="D24" s="319" t="s">
        <v>82</v>
      </c>
      <c r="E24" s="331" t="s">
        <v>208</v>
      </c>
      <c r="F24" s="372">
        <v>1</v>
      </c>
      <c r="G24" s="319">
        <v>67.4</v>
      </c>
      <c r="H24" s="361">
        <f>G24*F24</f>
        <v>67.4</v>
      </c>
      <c r="I24" s="143"/>
      <c r="J24" s="141"/>
    </row>
    <row r="25" spans="1:10" ht="21.75" customHeight="1" thickBot="1">
      <c r="A25" s="546">
        <v>3</v>
      </c>
      <c r="B25" s="547" t="s">
        <v>153</v>
      </c>
      <c r="C25" s="346" t="s">
        <v>219</v>
      </c>
      <c r="D25" s="347" t="s">
        <v>82</v>
      </c>
      <c r="E25" s="348"/>
      <c r="F25" s="348">
        <v>13</v>
      </c>
      <c r="G25" s="348"/>
      <c r="H25" s="349">
        <f>H26+H27</f>
        <v>133.38</v>
      </c>
      <c r="I25" s="143"/>
      <c r="J25" s="141"/>
    </row>
    <row r="26" spans="1:10" ht="15.75" customHeight="1">
      <c r="A26" s="359">
        <v>3.1</v>
      </c>
      <c r="B26" s="319"/>
      <c r="C26" s="317" t="s">
        <v>73</v>
      </c>
      <c r="D26" s="316" t="s">
        <v>76</v>
      </c>
      <c r="E26" s="317">
        <v>0.96</v>
      </c>
      <c r="F26" s="317">
        <f>F25*E26</f>
        <v>12.48</v>
      </c>
      <c r="G26" s="329">
        <v>6</v>
      </c>
      <c r="H26" s="364">
        <f>F26*G26</f>
        <v>74.88</v>
      </c>
      <c r="I26" s="141"/>
      <c r="J26" s="141"/>
    </row>
    <row r="27" spans="1:10" ht="17.25" customHeight="1">
      <c r="A27" s="319">
        <v>3.2</v>
      </c>
      <c r="B27" s="331"/>
      <c r="C27" s="320" t="s">
        <v>220</v>
      </c>
      <c r="D27" s="319" t="s">
        <v>82</v>
      </c>
      <c r="E27" s="332">
        <v>1</v>
      </c>
      <c r="F27" s="332">
        <v>13</v>
      </c>
      <c r="G27" s="332">
        <v>4.5</v>
      </c>
      <c r="H27" s="330">
        <f>G27*F27</f>
        <v>58.5</v>
      </c>
      <c r="I27" s="141"/>
      <c r="J27" s="141"/>
    </row>
    <row r="28" spans="1:10" ht="30.75" customHeight="1" thickBot="1">
      <c r="A28" s="548">
        <v>4</v>
      </c>
      <c r="B28" s="549" t="s">
        <v>153</v>
      </c>
      <c r="C28" s="350" t="s">
        <v>221</v>
      </c>
      <c r="D28" s="343" t="s">
        <v>82</v>
      </c>
      <c r="E28" s="351"/>
      <c r="F28" s="351">
        <v>11</v>
      </c>
      <c r="G28" s="342"/>
      <c r="H28" s="352">
        <f>H29+H30</f>
        <v>71.94</v>
      </c>
      <c r="I28" s="141"/>
      <c r="J28" s="141"/>
    </row>
    <row r="29" spans="1:10" ht="15.75" customHeight="1">
      <c r="A29" s="319">
        <v>4.1</v>
      </c>
      <c r="B29" s="319"/>
      <c r="C29" s="317" t="s">
        <v>73</v>
      </c>
      <c r="D29" s="316" t="s">
        <v>76</v>
      </c>
      <c r="E29" s="317">
        <v>0.34</v>
      </c>
      <c r="F29" s="317">
        <f>F28*E29</f>
        <v>3.74</v>
      </c>
      <c r="G29" s="317">
        <v>6</v>
      </c>
      <c r="H29" s="364">
        <f>F29*G29</f>
        <v>22.44</v>
      </c>
      <c r="I29" s="143"/>
      <c r="J29" s="141"/>
    </row>
    <row r="30" spans="1:10" ht="13.5" thickBot="1">
      <c r="A30" s="370">
        <v>4.2</v>
      </c>
      <c r="B30" s="319"/>
      <c r="C30" s="371" t="s">
        <v>157</v>
      </c>
      <c r="D30" s="334" t="s">
        <v>82</v>
      </c>
      <c r="E30" s="369">
        <v>1</v>
      </c>
      <c r="F30" s="369">
        <f>F28*E30</f>
        <v>11</v>
      </c>
      <c r="G30" s="369">
        <v>4.5</v>
      </c>
      <c r="H30" s="333">
        <f>G30*F30</f>
        <v>49.5</v>
      </c>
      <c r="I30" s="141"/>
      <c r="J30" s="141"/>
    </row>
    <row r="31" spans="1:10" ht="25.5" customHeight="1" thickBot="1">
      <c r="A31" s="550">
        <v>5</v>
      </c>
      <c r="B31" s="551" t="s">
        <v>337</v>
      </c>
      <c r="C31" s="346" t="s">
        <v>272</v>
      </c>
      <c r="D31" s="346" t="s">
        <v>82</v>
      </c>
      <c r="E31" s="346"/>
      <c r="F31" s="348">
        <v>15</v>
      </c>
      <c r="G31" s="346"/>
      <c r="H31" s="349">
        <f>H32+H33+H34</f>
        <v>350.46</v>
      </c>
      <c r="I31" s="141"/>
      <c r="J31" s="141"/>
    </row>
    <row r="32" spans="1:10" ht="12.75" customHeight="1" thickBot="1">
      <c r="A32" s="334">
        <v>5.1</v>
      </c>
      <c r="B32" s="316"/>
      <c r="C32" s="317" t="s">
        <v>73</v>
      </c>
      <c r="D32" s="316" t="s">
        <v>76</v>
      </c>
      <c r="E32" s="316">
        <v>1.03</v>
      </c>
      <c r="F32" s="317">
        <f>F31*E32</f>
        <v>15.450000000000001</v>
      </c>
      <c r="G32" s="317">
        <v>6</v>
      </c>
      <c r="H32" s="364">
        <f>F32*G32</f>
        <v>92.7</v>
      </c>
      <c r="I32" s="141"/>
      <c r="J32" s="141"/>
    </row>
    <row r="33" spans="1:10" ht="12.75">
      <c r="A33" s="367">
        <v>5.2</v>
      </c>
      <c r="B33" s="334"/>
      <c r="C33" s="335" t="s">
        <v>274</v>
      </c>
      <c r="D33" s="334" t="s">
        <v>82</v>
      </c>
      <c r="E33" s="368">
        <v>1</v>
      </c>
      <c r="F33" s="369">
        <f>F31*E33</f>
        <v>15</v>
      </c>
      <c r="G33" s="369">
        <v>12</v>
      </c>
      <c r="H33" s="333">
        <f>G33*F33</f>
        <v>180</v>
      </c>
      <c r="I33" s="143"/>
      <c r="J33" s="141"/>
    </row>
    <row r="34" spans="1:10" ht="16.5" customHeight="1">
      <c r="A34" s="408">
        <v>5.3</v>
      </c>
      <c r="B34" s="334"/>
      <c r="C34" s="335" t="s">
        <v>131</v>
      </c>
      <c r="D34" s="334" t="s">
        <v>14</v>
      </c>
      <c r="E34" s="409">
        <v>1.62</v>
      </c>
      <c r="F34" s="369">
        <f>F31*E34</f>
        <v>24.3</v>
      </c>
      <c r="G34" s="369">
        <v>3.2</v>
      </c>
      <c r="H34" s="333">
        <f>G34*F34</f>
        <v>77.76</v>
      </c>
      <c r="I34" s="141"/>
      <c r="J34" s="141"/>
    </row>
    <row r="35" spans="1:10" ht="17.25" customHeight="1">
      <c r="A35" s="541">
        <v>6</v>
      </c>
      <c r="B35" s="541" t="s">
        <v>338</v>
      </c>
      <c r="C35" s="237" t="s">
        <v>273</v>
      </c>
      <c r="D35" s="236" t="s">
        <v>82</v>
      </c>
      <c r="E35" s="238"/>
      <c r="F35" s="239">
        <v>8</v>
      </c>
      <c r="G35" s="239"/>
      <c r="H35" s="241">
        <f>H36+H37+H38</f>
        <v>232.76800000000003</v>
      </c>
      <c r="I35" s="141"/>
      <c r="J35" s="141"/>
    </row>
    <row r="36" spans="1:10" ht="16.5" customHeight="1">
      <c r="A36" s="319">
        <v>6.1</v>
      </c>
      <c r="B36" s="319"/>
      <c r="C36" s="320" t="s">
        <v>73</v>
      </c>
      <c r="D36" s="319" t="s">
        <v>76</v>
      </c>
      <c r="E36" s="366">
        <v>1.54</v>
      </c>
      <c r="F36" s="332">
        <f>F35*E36</f>
        <v>12.32</v>
      </c>
      <c r="G36" s="332">
        <v>6</v>
      </c>
      <c r="H36" s="330">
        <f>G36*F36</f>
        <v>73.92</v>
      </c>
      <c r="I36" s="141"/>
      <c r="J36" s="141"/>
    </row>
    <row r="37" spans="1:10" ht="22.5" customHeight="1">
      <c r="A37" s="359">
        <v>6.2</v>
      </c>
      <c r="B37" s="319"/>
      <c r="C37" s="320" t="s">
        <v>275</v>
      </c>
      <c r="D37" s="319" t="s">
        <v>82</v>
      </c>
      <c r="E37" s="365">
        <v>1</v>
      </c>
      <c r="F37" s="332">
        <f>F35*E37</f>
        <v>8</v>
      </c>
      <c r="G37" s="332">
        <v>18</v>
      </c>
      <c r="H37" s="330">
        <f>G37*F37</f>
        <v>144</v>
      </c>
      <c r="I37" s="141"/>
      <c r="J37" s="141"/>
    </row>
    <row r="38" spans="1:10" ht="17.25" customHeight="1">
      <c r="A38" s="359">
        <v>6.3</v>
      </c>
      <c r="B38" s="319"/>
      <c r="C38" s="320" t="s">
        <v>131</v>
      </c>
      <c r="D38" s="319" t="s">
        <v>14</v>
      </c>
      <c r="E38" s="366">
        <v>0.58</v>
      </c>
      <c r="F38" s="332">
        <f>F35*E38</f>
        <v>4.64</v>
      </c>
      <c r="G38" s="332">
        <v>3.2</v>
      </c>
      <c r="H38" s="330">
        <f>G38*F38</f>
        <v>14.847999999999999</v>
      </c>
      <c r="I38" s="141"/>
      <c r="J38" s="141"/>
    </row>
    <row r="39" spans="1:10" ht="15.75" customHeight="1">
      <c r="A39" s="541">
        <v>7</v>
      </c>
      <c r="B39" s="541" t="s">
        <v>339</v>
      </c>
      <c r="C39" s="237" t="s">
        <v>315</v>
      </c>
      <c r="D39" s="236" t="s">
        <v>82</v>
      </c>
      <c r="E39" s="238"/>
      <c r="F39" s="239">
        <v>21</v>
      </c>
      <c r="G39" s="239"/>
      <c r="H39" s="241">
        <f>H40+H41+H42</f>
        <v>435.50640000000004</v>
      </c>
      <c r="I39" s="143"/>
      <c r="J39" s="141"/>
    </row>
    <row r="40" spans="1:10" ht="23.25" customHeight="1">
      <c r="A40" s="359">
        <v>7.1</v>
      </c>
      <c r="B40" s="319"/>
      <c r="C40" s="320" t="s">
        <v>73</v>
      </c>
      <c r="D40" s="319" t="s">
        <v>76</v>
      </c>
      <c r="E40" s="366">
        <v>0.61</v>
      </c>
      <c r="F40" s="332">
        <f>E40*F39</f>
        <v>12.81</v>
      </c>
      <c r="G40" s="332">
        <v>6</v>
      </c>
      <c r="H40" s="330">
        <f>G40*F40</f>
        <v>76.86</v>
      </c>
      <c r="I40" s="143"/>
      <c r="J40" s="141"/>
    </row>
    <row r="41" spans="1:10" ht="17.25" customHeight="1">
      <c r="A41" s="359">
        <v>7.2</v>
      </c>
      <c r="B41" s="319"/>
      <c r="C41" s="320" t="s">
        <v>316</v>
      </c>
      <c r="D41" s="319" t="s">
        <v>82</v>
      </c>
      <c r="E41" s="365">
        <v>1</v>
      </c>
      <c r="F41" s="332">
        <f>E41*F39</f>
        <v>21</v>
      </c>
      <c r="G41" s="332">
        <v>16</v>
      </c>
      <c r="H41" s="330">
        <f>G41*F41</f>
        <v>336</v>
      </c>
      <c r="I41" s="143"/>
      <c r="J41" s="141"/>
    </row>
    <row r="42" spans="1:10" ht="21" customHeight="1">
      <c r="A42" s="356">
        <v>7.3</v>
      </c>
      <c r="B42" s="410"/>
      <c r="C42" s="411" t="s">
        <v>131</v>
      </c>
      <c r="D42" s="410" t="s">
        <v>14</v>
      </c>
      <c r="E42" s="414">
        <v>0.337</v>
      </c>
      <c r="F42" s="412">
        <f>F39*E42</f>
        <v>7.077000000000001</v>
      </c>
      <c r="G42" s="412">
        <v>3.2</v>
      </c>
      <c r="H42" s="413">
        <f>G42*F42</f>
        <v>22.646400000000003</v>
      </c>
      <c r="I42" s="143"/>
      <c r="J42" s="141"/>
    </row>
    <row r="43" spans="1:10" ht="33" customHeight="1" thickBot="1">
      <c r="A43" s="550">
        <v>8</v>
      </c>
      <c r="B43" s="551" t="s">
        <v>150</v>
      </c>
      <c r="C43" s="342" t="s">
        <v>154</v>
      </c>
      <c r="D43" s="343"/>
      <c r="E43" s="344"/>
      <c r="F43" s="351">
        <v>22</v>
      </c>
      <c r="G43" s="342"/>
      <c r="H43" s="352">
        <f>H44+H45</f>
        <v>76.78</v>
      </c>
      <c r="I43" s="143"/>
      <c r="J43" s="141"/>
    </row>
    <row r="44" spans="1:10" ht="21" customHeight="1">
      <c r="A44" s="362">
        <v>8.1</v>
      </c>
      <c r="B44" s="316"/>
      <c r="C44" s="317" t="s">
        <v>73</v>
      </c>
      <c r="D44" s="316" t="s">
        <v>76</v>
      </c>
      <c r="E44" s="363">
        <v>0.13</v>
      </c>
      <c r="F44" s="329">
        <f>F43*E44</f>
        <v>2.8600000000000003</v>
      </c>
      <c r="G44" s="317">
        <v>6</v>
      </c>
      <c r="H44" s="364">
        <f>F44*G44</f>
        <v>17.160000000000004</v>
      </c>
      <c r="I44" s="141"/>
      <c r="J44" s="141"/>
    </row>
    <row r="45" spans="1:10" ht="19.5" customHeight="1">
      <c r="A45" s="359">
        <v>8.2</v>
      </c>
      <c r="B45" s="319"/>
      <c r="C45" s="320" t="s">
        <v>155</v>
      </c>
      <c r="D45" s="319" t="s">
        <v>83</v>
      </c>
      <c r="E45" s="365">
        <v>1</v>
      </c>
      <c r="F45" s="332">
        <f>F43*E45</f>
        <v>22</v>
      </c>
      <c r="G45" s="320">
        <v>2.71</v>
      </c>
      <c r="H45" s="330">
        <f>G45*F45</f>
        <v>59.62</v>
      </c>
      <c r="I45" s="141"/>
      <c r="J45" s="141"/>
    </row>
    <row r="46" spans="1:10" ht="22.5" customHeight="1">
      <c r="A46" s="541">
        <v>9</v>
      </c>
      <c r="B46" s="541" t="s">
        <v>4</v>
      </c>
      <c r="C46" s="237" t="s">
        <v>276</v>
      </c>
      <c r="D46" s="236" t="s">
        <v>82</v>
      </c>
      <c r="E46" s="238"/>
      <c r="F46" s="239">
        <v>2</v>
      </c>
      <c r="G46" s="237">
        <v>35</v>
      </c>
      <c r="H46" s="241">
        <f>G46*F46</f>
        <v>70</v>
      </c>
      <c r="I46" s="141"/>
      <c r="J46" s="141"/>
    </row>
    <row r="47" spans="1:10" ht="29.25" customHeight="1">
      <c r="A47" s="552" t="s">
        <v>232</v>
      </c>
      <c r="B47" s="316"/>
      <c r="C47" s="353" t="s">
        <v>45</v>
      </c>
      <c r="D47" s="353" t="s">
        <v>14</v>
      </c>
      <c r="E47" s="354"/>
      <c r="F47" s="387" t="s">
        <v>232</v>
      </c>
      <c r="G47" s="354"/>
      <c r="H47" s="355">
        <f>H16+H20+H25+H28+H31+H35+H39+H43+H46</f>
        <v>1828.3104</v>
      </c>
      <c r="I47" s="141"/>
      <c r="J47" s="141"/>
    </row>
    <row r="48" spans="1:8" ht="18" customHeight="1">
      <c r="A48" s="319"/>
      <c r="B48" s="319"/>
      <c r="C48" s="356" t="s">
        <v>269</v>
      </c>
      <c r="D48" s="356" t="s">
        <v>14</v>
      </c>
      <c r="E48" s="356"/>
      <c r="F48" s="357" t="s">
        <v>232</v>
      </c>
      <c r="G48" s="356"/>
      <c r="H48" s="357">
        <f>H17+H21+H26+H29+H32+H36+H40+H44</f>
        <v>517.926</v>
      </c>
    </row>
    <row r="49" spans="1:8" ht="18" customHeight="1">
      <c r="A49" s="319"/>
      <c r="B49" s="319"/>
      <c r="C49" s="356" t="s">
        <v>236</v>
      </c>
      <c r="D49" s="356"/>
      <c r="E49" s="356"/>
      <c r="F49" s="356"/>
      <c r="G49" s="356"/>
      <c r="H49" s="357">
        <f>H47-H48</f>
        <v>1310.3844</v>
      </c>
    </row>
    <row r="50" spans="1:8" ht="12.75">
      <c r="A50" s="319"/>
      <c r="B50" s="319"/>
      <c r="C50" s="356" t="s">
        <v>237</v>
      </c>
      <c r="D50" s="358">
        <v>0.05</v>
      </c>
      <c r="E50" s="356"/>
      <c r="F50" s="356"/>
      <c r="G50" s="356"/>
      <c r="H50" s="357">
        <f>H49*D50</f>
        <v>65.51922</v>
      </c>
    </row>
    <row r="51" spans="1:8" ht="16.5" customHeight="1">
      <c r="A51" s="319"/>
      <c r="B51" s="319"/>
      <c r="C51" s="356" t="s">
        <v>45</v>
      </c>
      <c r="D51" s="358"/>
      <c r="E51" s="356"/>
      <c r="F51" s="356"/>
      <c r="G51" s="356"/>
      <c r="H51" s="357">
        <f>H47+H50</f>
        <v>1893.82962</v>
      </c>
    </row>
    <row r="52" spans="1:8" ht="22.5" customHeight="1">
      <c r="A52" s="319"/>
      <c r="B52" s="359"/>
      <c r="C52" s="320" t="s">
        <v>156</v>
      </c>
      <c r="D52" s="360">
        <v>0.75</v>
      </c>
      <c r="E52" s="319"/>
      <c r="F52" s="319"/>
      <c r="G52" s="319"/>
      <c r="H52" s="361">
        <f>H48*D52</f>
        <v>388.44450000000006</v>
      </c>
    </row>
    <row r="53" spans="1:8" ht="13.5">
      <c r="A53" s="553"/>
      <c r="B53" s="331"/>
      <c r="C53" s="320" t="s">
        <v>45</v>
      </c>
      <c r="D53" s="319" t="s">
        <v>14</v>
      </c>
      <c r="E53" s="319"/>
      <c r="F53" s="319"/>
      <c r="G53" s="319"/>
      <c r="H53" s="361">
        <f>H51+H52</f>
        <v>2282.27412</v>
      </c>
    </row>
    <row r="54" spans="1:8" ht="19.5" customHeight="1">
      <c r="A54" s="554"/>
      <c r="B54" s="328"/>
      <c r="C54" s="320" t="s">
        <v>139</v>
      </c>
      <c r="D54" s="360">
        <v>0.08</v>
      </c>
      <c r="E54" s="319"/>
      <c r="F54" s="319"/>
      <c r="G54" s="319"/>
      <c r="H54" s="361">
        <f>H53*D54</f>
        <v>182.5819296</v>
      </c>
    </row>
    <row r="55" spans="1:8" ht="24" customHeight="1">
      <c r="A55" s="555"/>
      <c r="B55" s="556"/>
      <c r="C55" s="456" t="s">
        <v>45</v>
      </c>
      <c r="D55" s="457" t="s">
        <v>14</v>
      </c>
      <c r="E55" s="455"/>
      <c r="F55" s="455"/>
      <c r="G55" s="455"/>
      <c r="H55" s="458">
        <f>H53+H54</f>
        <v>2464.8560496</v>
      </c>
    </row>
    <row r="56" spans="2:8" ht="15">
      <c r="B56" s="256"/>
      <c r="C56" s="222"/>
      <c r="D56" s="222"/>
      <c r="E56" s="222"/>
      <c r="F56" s="222"/>
      <c r="G56" s="222"/>
      <c r="H56" s="258"/>
    </row>
    <row r="57" spans="2:8" ht="15">
      <c r="B57" s="256"/>
      <c r="C57" s="218" t="s">
        <v>232</v>
      </c>
      <c r="D57" s="700" t="s">
        <v>232</v>
      </c>
      <c r="E57" s="700"/>
      <c r="F57" s="218"/>
      <c r="G57" s="257"/>
      <c r="H57" s="257"/>
    </row>
    <row r="58" spans="2:8" ht="15">
      <c r="B58" s="221"/>
      <c r="C58" s="217"/>
      <c r="D58" s="217"/>
      <c r="E58" s="217"/>
      <c r="F58" s="217"/>
      <c r="G58" s="217"/>
      <c r="H58" s="217"/>
    </row>
    <row r="59" ht="18">
      <c r="B59" s="171"/>
    </row>
    <row r="60" spans="3:6" ht="15">
      <c r="C60" s="261" t="s">
        <v>277</v>
      </c>
      <c r="D60" s="261" t="s">
        <v>245</v>
      </c>
      <c r="E60" s="261"/>
      <c r="F60" s="262"/>
    </row>
  </sheetData>
  <sheetProtection/>
  <mergeCells count="24">
    <mergeCell ref="D57:E57"/>
    <mergeCell ref="A12:H12"/>
    <mergeCell ref="A13:A14"/>
    <mergeCell ref="B13:B14"/>
    <mergeCell ref="C13:C14"/>
    <mergeCell ref="D13:D14"/>
    <mergeCell ref="E13:F13"/>
    <mergeCell ref="G13:H13"/>
    <mergeCell ref="A9:H9"/>
    <mergeCell ref="A10:A11"/>
    <mergeCell ref="B10:B11"/>
    <mergeCell ref="C10:C11"/>
    <mergeCell ref="D10:D11"/>
    <mergeCell ref="E10:F10"/>
    <mergeCell ref="G10:H10"/>
    <mergeCell ref="C1:H1"/>
    <mergeCell ref="C3:H3"/>
    <mergeCell ref="A6:H6"/>
    <mergeCell ref="A7:A8"/>
    <mergeCell ref="B7:B8"/>
    <mergeCell ref="C7:C8"/>
    <mergeCell ref="D7:D8"/>
    <mergeCell ref="E7:F7"/>
    <mergeCell ref="G7:H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Mariam Nakani</cp:lastModifiedBy>
  <cp:lastPrinted>2016-10-23T18:01:08Z</cp:lastPrinted>
  <dcterms:created xsi:type="dcterms:W3CDTF">1996-10-14T23:33:28Z</dcterms:created>
  <dcterms:modified xsi:type="dcterms:W3CDTF">2016-11-18T15:23:32Z</dcterms:modified>
  <cp:category/>
  <cp:version/>
  <cp:contentType/>
  <cp:contentStatus/>
</cp:coreProperties>
</file>