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chavariani\Desktop\პანდუსები 2016წ\"/>
    </mc:Choice>
  </mc:AlternateContent>
  <bookViews>
    <workbookView xWindow="0" yWindow="0" windowWidth="28800" windowHeight="12435"/>
  </bookViews>
  <sheets>
    <sheet name="საერთო" sheetId="17" r:id="rId1"/>
    <sheet name="დიღმის მასივი N1" sheetId="6" r:id="rId2"/>
    <sheet name="წყნეთი N2" sheetId="14" r:id="rId3"/>
    <sheet name="ვაჟა-ფშაველა N3" sheetId="7" r:id="rId4"/>
    <sheet name="დიდი დიღომი N4" sheetId="5" r:id="rId5"/>
    <sheet name="მუხიანი N5" sheetId="15" r:id="rId6"/>
    <sheet name="კაიროს ქუჩა N6" sheetId="9" r:id="rId7"/>
    <sheet name="უზნაზის ქუჩა N7" sheetId="10" r:id="rId8"/>
    <sheet name="ფონიჭალა N8" sheetId="11" r:id="rId9"/>
    <sheet name="ცინცაძის ქუჩა N9" sheetId="12" r:id="rId10"/>
    <sheet name="ლოტკინი N10" sheetId="13" r:id="rId11"/>
  </sheets>
  <definedNames>
    <definedName name="_xlnm.Print_Area" localSheetId="4">'დიდი დიღომი N4'!$A$1:$M$113</definedName>
    <definedName name="_xlnm.Print_Area" localSheetId="1">'დიღმის მასივი N1'!$A$1:$M$94</definedName>
    <definedName name="_xlnm.Print_Area" localSheetId="3">'ვაჟა-ფშაველა N3'!$A$1:$M$89</definedName>
    <definedName name="_xlnm.Print_Area" localSheetId="6">'კაიროს ქუჩა N6'!$A$1:$M$90</definedName>
    <definedName name="_xlnm.Print_Area" localSheetId="10">'ლოტკინი N10'!$A$1:$M$103</definedName>
    <definedName name="_xlnm.Print_Area" localSheetId="5">'მუხიანი N5'!$A$1:$M$54</definedName>
    <definedName name="_xlnm.Print_Area" localSheetId="0">საერთო!$A$1:$E$25</definedName>
    <definedName name="_xlnm.Print_Area" localSheetId="7">'უზნაზის ქუჩა N7'!$A$1:$M$54</definedName>
    <definedName name="_xlnm.Print_Area" localSheetId="8">'ფონიჭალა N8'!$A$1:$M$93</definedName>
    <definedName name="_xlnm.Print_Area" localSheetId="9">'ცინცაძის ქუჩა N9'!$A$1:$M$94</definedName>
    <definedName name="_xlnm.Print_Area" localSheetId="2">'წყნეთი N2'!$A$1:$M$80</definedName>
  </definedNames>
  <calcPr calcId="152511"/>
</workbook>
</file>

<file path=xl/calcChain.xml><?xml version="1.0" encoding="utf-8"?>
<calcChain xmlns="http://schemas.openxmlformats.org/spreadsheetml/2006/main">
  <c r="F28" i="9" l="1"/>
  <c r="H31" i="10" l="1"/>
  <c r="M31" i="10" s="1"/>
  <c r="F30" i="10"/>
  <c r="J30" i="10" s="1"/>
  <c r="M30" i="10" s="1"/>
  <c r="M74" i="9"/>
  <c r="F74" i="9"/>
  <c r="F73" i="9"/>
  <c r="M73" i="9" s="1"/>
  <c r="F72" i="9"/>
  <c r="M72" i="9" s="1"/>
  <c r="F71" i="9"/>
  <c r="M71" i="9" s="1"/>
  <c r="F69" i="9"/>
  <c r="M69" i="9" s="1"/>
  <c r="F68" i="9"/>
  <c r="M68" i="9" s="1"/>
  <c r="F67" i="9"/>
  <c r="M67" i="9" s="1"/>
  <c r="M66" i="9"/>
  <c r="F65" i="9"/>
  <c r="M65" i="9" s="1"/>
  <c r="F64" i="9"/>
  <c r="M64" i="9" s="1"/>
  <c r="M65" i="7"/>
  <c r="Q64" i="7"/>
  <c r="F64" i="7"/>
  <c r="M64" i="7" s="1"/>
  <c r="M47" i="5"/>
  <c r="M46" i="5"/>
  <c r="F46" i="5"/>
  <c r="F33" i="7"/>
  <c r="F33" i="14"/>
  <c r="F33" i="6"/>
  <c r="F32" i="7"/>
  <c r="M32" i="7" s="1"/>
  <c r="F22" i="7"/>
  <c r="F52" i="14"/>
  <c r="F45" i="14"/>
  <c r="M45" i="14" s="1"/>
  <c r="E45" i="14"/>
  <c r="E44" i="14"/>
  <c r="F44" i="14" s="1"/>
  <c r="M44" i="14" s="1"/>
  <c r="M41" i="14"/>
  <c r="F40" i="14"/>
  <c r="M40" i="14" s="1"/>
  <c r="F22" i="14"/>
  <c r="F69" i="6"/>
  <c r="M69" i="6" s="1"/>
  <c r="E69" i="6"/>
  <c r="E68" i="6"/>
  <c r="F68" i="6" s="1"/>
  <c r="M68" i="6" s="1"/>
  <c r="F67" i="6"/>
  <c r="M67" i="6" s="1"/>
  <c r="M65" i="6"/>
  <c r="F64" i="6"/>
  <c r="M64" i="6" s="1"/>
  <c r="E62" i="9"/>
  <c r="F62" i="9" s="1"/>
  <c r="M62" i="9" s="1"/>
  <c r="E61" i="9"/>
  <c r="F61" i="9" s="1"/>
  <c r="M61" i="9" s="1"/>
  <c r="F60" i="9"/>
  <c r="M60" i="9" s="1"/>
  <c r="M58" i="9"/>
  <c r="F56" i="9" l="1"/>
  <c r="F57" i="9" s="1"/>
  <c r="M57" i="9" s="1"/>
  <c r="F49" i="9"/>
  <c r="F23" i="6" l="1"/>
  <c r="M23" i="6"/>
  <c r="F24" i="6"/>
  <c r="M24" i="6" s="1"/>
  <c r="F25" i="6"/>
  <c r="M25" i="6" s="1"/>
  <c r="E24" i="9"/>
  <c r="F13" i="9"/>
  <c r="J38" i="15" l="1"/>
  <c r="M39" i="15" s="1"/>
  <c r="H38" i="15"/>
  <c r="F24" i="15"/>
  <c r="M24" i="15" s="1"/>
  <c r="F23" i="15"/>
  <c r="M23" i="15" s="1"/>
  <c r="F22" i="15"/>
  <c r="M22" i="15" s="1"/>
  <c r="F21" i="15"/>
  <c r="M21" i="15" s="1"/>
  <c r="F20" i="15"/>
  <c r="M20" i="15" s="1"/>
  <c r="F19" i="15"/>
  <c r="M19" i="15" s="1"/>
  <c r="F17" i="15"/>
  <c r="M17" i="15" s="1"/>
  <c r="F16" i="15"/>
  <c r="M16" i="15" s="1"/>
  <c r="F15" i="15"/>
  <c r="M15" i="15" s="1"/>
  <c r="F9" i="15"/>
  <c r="M9" i="15" s="1"/>
  <c r="F29" i="15"/>
  <c r="M29" i="15" s="1"/>
  <c r="F28" i="15"/>
  <c r="M28" i="15" s="1"/>
  <c r="F27" i="15"/>
  <c r="M27" i="15" s="1"/>
  <c r="F26" i="15"/>
  <c r="E13" i="15"/>
  <c r="F13" i="15" s="1"/>
  <c r="M13" i="15" s="1"/>
  <c r="E12" i="15"/>
  <c r="F12" i="15" s="1"/>
  <c r="M12" i="15" s="1"/>
  <c r="E11" i="15"/>
  <c r="F11" i="15" s="1"/>
  <c r="M11" i="15" s="1"/>
  <c r="F15" i="14"/>
  <c r="M15" i="14" s="1"/>
  <c r="F14" i="14"/>
  <c r="M14" i="14" s="1"/>
  <c r="F8" i="14"/>
  <c r="M8" i="14" s="1"/>
  <c r="F43" i="14"/>
  <c r="M43" i="14" s="1"/>
  <c r="F58" i="14"/>
  <c r="M58" i="14" s="1"/>
  <c r="F57" i="14"/>
  <c r="M57" i="14" s="1"/>
  <c r="F56" i="14"/>
  <c r="M56" i="14" s="1"/>
  <c r="F55" i="14"/>
  <c r="M55" i="14" s="1"/>
  <c r="F53" i="14"/>
  <c r="M53" i="14" s="1"/>
  <c r="M52" i="14"/>
  <c r="F51" i="14"/>
  <c r="M51" i="14" s="1"/>
  <c r="M50" i="14"/>
  <c r="M49" i="14"/>
  <c r="F48" i="14"/>
  <c r="M48" i="14" s="1"/>
  <c r="F47" i="14"/>
  <c r="M47" i="14" s="1"/>
  <c r="F38" i="14"/>
  <c r="M38" i="14" s="1"/>
  <c r="F37" i="14"/>
  <c r="M37" i="14" s="1"/>
  <c r="F36" i="14"/>
  <c r="M36" i="14" s="1"/>
  <c r="F35" i="14"/>
  <c r="M33" i="14"/>
  <c r="F32" i="14"/>
  <c r="M32" i="14" s="1"/>
  <c r="E31" i="14"/>
  <c r="F31" i="14" s="1"/>
  <c r="M31" i="14" s="1"/>
  <c r="F30" i="14"/>
  <c r="M30" i="14" s="1"/>
  <c r="F29" i="14"/>
  <c r="M29" i="14" s="1"/>
  <c r="F28" i="14"/>
  <c r="M28" i="14" s="1"/>
  <c r="F27" i="14"/>
  <c r="M27" i="14" s="1"/>
  <c r="F25" i="14"/>
  <c r="M25" i="14" s="1"/>
  <c r="F24" i="14"/>
  <c r="M24" i="14" s="1"/>
  <c r="F23" i="14"/>
  <c r="M23" i="14" s="1"/>
  <c r="F21" i="14"/>
  <c r="M21" i="14" s="1"/>
  <c r="E19" i="14"/>
  <c r="F19" i="14" s="1"/>
  <c r="M19" i="14" s="1"/>
  <c r="E18" i="14"/>
  <c r="F18" i="14" s="1"/>
  <c r="M18" i="14" s="1"/>
  <c r="E17" i="14"/>
  <c r="F17" i="14" s="1"/>
  <c r="M17" i="14" s="1"/>
  <c r="F12" i="14"/>
  <c r="J12" i="14" s="1"/>
  <c r="M12" i="14" s="1"/>
  <c r="F10" i="14"/>
  <c r="M10" i="14" s="1"/>
  <c r="F36" i="13"/>
  <c r="H36" i="13" s="1"/>
  <c r="M36" i="13" s="1"/>
  <c r="F35" i="13"/>
  <c r="H35" i="13" s="1"/>
  <c r="M35" i="13" s="1"/>
  <c r="F34" i="13"/>
  <c r="H34" i="13" s="1"/>
  <c r="M34" i="13" s="1"/>
  <c r="F33" i="13"/>
  <c r="H33" i="13" s="1"/>
  <c r="M33" i="13" s="1"/>
  <c r="F32" i="13"/>
  <c r="L32" i="13" s="1"/>
  <c r="M32" i="13" s="1"/>
  <c r="F31" i="13"/>
  <c r="J31" i="13" s="1"/>
  <c r="M31" i="13" s="1"/>
  <c r="E19" i="13"/>
  <c r="F19" i="13" s="1"/>
  <c r="L19" i="13" s="1"/>
  <c r="M19" i="13" s="1"/>
  <c r="E18" i="13"/>
  <c r="F18" i="13" s="1"/>
  <c r="L18" i="13" s="1"/>
  <c r="M18" i="13" s="1"/>
  <c r="E17" i="13"/>
  <c r="F17" i="13" s="1"/>
  <c r="J17" i="13" s="1"/>
  <c r="M17" i="13" s="1"/>
  <c r="F15" i="13"/>
  <c r="L15" i="13" s="1"/>
  <c r="M15" i="13" s="1"/>
  <c r="F14" i="13"/>
  <c r="J14" i="13" s="1"/>
  <c r="M14" i="13" s="1"/>
  <c r="E12" i="13"/>
  <c r="F12" i="13" s="1"/>
  <c r="L12" i="13" s="1"/>
  <c r="M12" i="13" s="1"/>
  <c r="E11" i="13"/>
  <c r="F11" i="13" s="1"/>
  <c r="J11" i="13" s="1"/>
  <c r="M11" i="13" s="1"/>
  <c r="F9" i="13"/>
  <c r="L9" i="13" s="1"/>
  <c r="M9" i="13" s="1"/>
  <c r="F8" i="13"/>
  <c r="J8" i="13" s="1"/>
  <c r="M8" i="13" s="1"/>
  <c r="L88" i="13"/>
  <c r="J88" i="13"/>
  <c r="F76" i="13"/>
  <c r="H76" i="13" s="1"/>
  <c r="M76" i="13" s="1"/>
  <c r="F75" i="13"/>
  <c r="H75" i="13" s="1"/>
  <c r="M75" i="13" s="1"/>
  <c r="F74" i="13"/>
  <c r="J74" i="13" s="1"/>
  <c r="M74" i="13" s="1"/>
  <c r="M87" i="13"/>
  <c r="F87" i="13"/>
  <c r="F86" i="13"/>
  <c r="H86" i="13" s="1"/>
  <c r="M86" i="13" s="1"/>
  <c r="F85" i="13"/>
  <c r="J85" i="13" s="1"/>
  <c r="M85" i="13" s="1"/>
  <c r="F83" i="13"/>
  <c r="H83" i="13" s="1"/>
  <c r="M83" i="13" s="1"/>
  <c r="F82" i="13"/>
  <c r="H82" i="13" s="1"/>
  <c r="M82" i="13" s="1"/>
  <c r="F81" i="13"/>
  <c r="H81" i="13" s="1"/>
  <c r="M81" i="13" s="1"/>
  <c r="H80" i="13"/>
  <c r="M80" i="13" s="1"/>
  <c r="F79" i="13"/>
  <c r="L79" i="13" s="1"/>
  <c r="M79" i="13" s="1"/>
  <c r="F78" i="13"/>
  <c r="J78" i="13" s="1"/>
  <c r="M78" i="13" s="1"/>
  <c r="F65" i="13"/>
  <c r="H65" i="13" s="1"/>
  <c r="M65" i="13" s="1"/>
  <c r="F64" i="13"/>
  <c r="H64" i="13" s="1"/>
  <c r="M64" i="13" s="1"/>
  <c r="F63" i="13"/>
  <c r="J63" i="13" s="1"/>
  <c r="M63" i="13" s="1"/>
  <c r="F61" i="13"/>
  <c r="H61" i="13" s="1"/>
  <c r="M61" i="13" s="1"/>
  <c r="F60" i="13"/>
  <c r="H60" i="13" s="1"/>
  <c r="M60" i="13" s="1"/>
  <c r="F59" i="13"/>
  <c r="H59" i="13" s="1"/>
  <c r="M59" i="13" s="1"/>
  <c r="F58" i="13"/>
  <c r="L58" i="13" s="1"/>
  <c r="M58" i="13" s="1"/>
  <c r="F57" i="13"/>
  <c r="J57" i="13" s="1"/>
  <c r="M57" i="13" s="1"/>
  <c r="E55" i="13"/>
  <c r="F55" i="13" s="1"/>
  <c r="H55" i="13" s="1"/>
  <c r="M55" i="13" s="1"/>
  <c r="F54" i="13"/>
  <c r="L54" i="13" s="1"/>
  <c r="M54" i="13" s="1"/>
  <c r="F53" i="13"/>
  <c r="J53" i="13" s="1"/>
  <c r="M53" i="13" s="1"/>
  <c r="H50" i="13"/>
  <c r="M50" i="13" s="1"/>
  <c r="H49" i="13"/>
  <c r="M49" i="13" s="1"/>
  <c r="F48" i="13"/>
  <c r="H48" i="13" s="1"/>
  <c r="M48" i="13" s="1"/>
  <c r="F47" i="13"/>
  <c r="H47" i="13" s="1"/>
  <c r="M47" i="13" s="1"/>
  <c r="F46" i="13"/>
  <c r="H46" i="13" s="1"/>
  <c r="M46" i="13" s="1"/>
  <c r="F45" i="13"/>
  <c r="H45" i="13" s="1"/>
  <c r="M45" i="13" s="1"/>
  <c r="F44" i="13"/>
  <c r="L44" i="13" s="1"/>
  <c r="M44" i="13" s="1"/>
  <c r="F43" i="13"/>
  <c r="F51" i="13" s="1"/>
  <c r="H51" i="13" s="1"/>
  <c r="M51" i="13" s="1"/>
  <c r="F71" i="13"/>
  <c r="H71" i="13" s="1"/>
  <c r="M71" i="13" s="1"/>
  <c r="F70" i="13"/>
  <c r="H70" i="13" s="1"/>
  <c r="M70" i="13" s="1"/>
  <c r="H69" i="13"/>
  <c r="M69" i="13" s="1"/>
  <c r="F68" i="13"/>
  <c r="L68" i="13" s="1"/>
  <c r="M68" i="13" s="1"/>
  <c r="F67" i="13"/>
  <c r="J67" i="13" s="1"/>
  <c r="M67" i="13" s="1"/>
  <c r="F41" i="13"/>
  <c r="H41" i="13" s="1"/>
  <c r="M41" i="13" s="1"/>
  <c r="F40" i="13"/>
  <c r="H40" i="13" s="1"/>
  <c r="M40" i="13" s="1"/>
  <c r="F39" i="13"/>
  <c r="L39" i="13" s="1"/>
  <c r="M39" i="13" s="1"/>
  <c r="F38" i="13"/>
  <c r="J38" i="13" s="1"/>
  <c r="F29" i="13"/>
  <c r="H29" i="13" s="1"/>
  <c r="M29" i="13" s="1"/>
  <c r="F28" i="13"/>
  <c r="L28" i="13" s="1"/>
  <c r="M28" i="13" s="1"/>
  <c r="F27" i="13"/>
  <c r="J27" i="13" s="1"/>
  <c r="M27" i="13" s="1"/>
  <c r="F24" i="13"/>
  <c r="J24" i="13" s="1"/>
  <c r="M24" i="13" s="1"/>
  <c r="F22" i="13"/>
  <c r="L22" i="13" s="1"/>
  <c r="M22" i="13" s="1"/>
  <c r="F21" i="13"/>
  <c r="J21" i="13" s="1"/>
  <c r="M21" i="13" s="1"/>
  <c r="L74" i="12"/>
  <c r="J74" i="12"/>
  <c r="F73" i="12"/>
  <c r="H73" i="12" s="1"/>
  <c r="M73" i="12" s="1"/>
  <c r="F72" i="12"/>
  <c r="H72" i="12" s="1"/>
  <c r="M72" i="12" s="1"/>
  <c r="F71" i="12"/>
  <c r="J71" i="12" s="1"/>
  <c r="M71" i="12" s="1"/>
  <c r="F69" i="12"/>
  <c r="H69" i="12" s="1"/>
  <c r="M69" i="12" s="1"/>
  <c r="F68" i="12"/>
  <c r="H68" i="12" s="1"/>
  <c r="M68" i="12" s="1"/>
  <c r="F67" i="12"/>
  <c r="H67" i="12" s="1"/>
  <c r="M67" i="12" s="1"/>
  <c r="F66" i="12"/>
  <c r="L66" i="12" s="1"/>
  <c r="M66" i="12" s="1"/>
  <c r="F65" i="12"/>
  <c r="J65" i="12" s="1"/>
  <c r="M65" i="12" s="1"/>
  <c r="E63" i="12"/>
  <c r="F63" i="12" s="1"/>
  <c r="H63" i="12" s="1"/>
  <c r="M63" i="12" s="1"/>
  <c r="F62" i="12"/>
  <c r="L62" i="12" s="1"/>
  <c r="M62" i="12" s="1"/>
  <c r="F61" i="12"/>
  <c r="J61" i="12" s="1"/>
  <c r="M61" i="12" s="1"/>
  <c r="H58" i="12"/>
  <c r="M58" i="12" s="1"/>
  <c r="H57" i="12"/>
  <c r="M57" i="12" s="1"/>
  <c r="F56" i="12"/>
  <c r="H56" i="12" s="1"/>
  <c r="M56" i="12" s="1"/>
  <c r="F55" i="12"/>
  <c r="H55" i="12" s="1"/>
  <c r="M55" i="12" s="1"/>
  <c r="F54" i="12"/>
  <c r="H54" i="12" s="1"/>
  <c r="M54" i="12" s="1"/>
  <c r="F53" i="12"/>
  <c r="H53" i="12" s="1"/>
  <c r="M53" i="12" s="1"/>
  <c r="F52" i="12"/>
  <c r="L52" i="12" s="1"/>
  <c r="M52" i="12" s="1"/>
  <c r="F51" i="12"/>
  <c r="F59" i="12" s="1"/>
  <c r="H59" i="12" s="1"/>
  <c r="M59" i="12" s="1"/>
  <c r="F49" i="12"/>
  <c r="H49" i="12" s="1"/>
  <c r="M49" i="12" s="1"/>
  <c r="F48" i="12"/>
  <c r="H48" i="12" s="1"/>
  <c r="M48" i="12" s="1"/>
  <c r="F47" i="12"/>
  <c r="L47" i="12" s="1"/>
  <c r="M47" i="12" s="1"/>
  <c r="F46" i="12"/>
  <c r="J46" i="12" s="1"/>
  <c r="M46" i="12" s="1"/>
  <c r="F44" i="12"/>
  <c r="H44" i="12" s="1"/>
  <c r="M44" i="12" s="1"/>
  <c r="E43" i="12"/>
  <c r="F43" i="12" s="1"/>
  <c r="H43" i="12" s="1"/>
  <c r="M43" i="12" s="1"/>
  <c r="E42" i="12"/>
  <c r="F42" i="12" s="1"/>
  <c r="L42" i="12" s="1"/>
  <c r="M42" i="12" s="1"/>
  <c r="F41" i="12"/>
  <c r="J41" i="12" s="1"/>
  <c r="M41" i="12" s="1"/>
  <c r="F39" i="12"/>
  <c r="H39" i="12" s="1"/>
  <c r="M39" i="12" s="1"/>
  <c r="F38" i="12"/>
  <c r="L38" i="12" s="1"/>
  <c r="M38" i="12" s="1"/>
  <c r="F37" i="12"/>
  <c r="J37" i="12" s="1"/>
  <c r="M37" i="12" s="1"/>
  <c r="F34" i="12"/>
  <c r="H34" i="12" s="1"/>
  <c r="M34" i="12" s="1"/>
  <c r="F33" i="12"/>
  <c r="H33" i="12" s="1"/>
  <c r="M33" i="12" s="1"/>
  <c r="F32" i="12"/>
  <c r="L32" i="12" s="1"/>
  <c r="M32" i="12" s="1"/>
  <c r="F31" i="12"/>
  <c r="J31" i="12" s="1"/>
  <c r="F29" i="12"/>
  <c r="H29" i="12" s="1"/>
  <c r="M29" i="12" s="1"/>
  <c r="E28" i="12"/>
  <c r="F28" i="12" s="1"/>
  <c r="H28" i="12" s="1"/>
  <c r="E27" i="12"/>
  <c r="F27" i="12" s="1"/>
  <c r="L27" i="12" s="1"/>
  <c r="M27" i="12" s="1"/>
  <c r="F26" i="12"/>
  <c r="J26" i="12" s="1"/>
  <c r="M26" i="12" s="1"/>
  <c r="F23" i="12"/>
  <c r="L23" i="12" s="1"/>
  <c r="M23" i="12" s="1"/>
  <c r="F22" i="12"/>
  <c r="J22" i="12" s="1"/>
  <c r="M22" i="12" s="1"/>
  <c r="E20" i="12"/>
  <c r="F20" i="12" s="1"/>
  <c r="L20" i="12" s="1"/>
  <c r="M20" i="12" s="1"/>
  <c r="E19" i="12"/>
  <c r="F19" i="12" s="1"/>
  <c r="L19" i="12" s="1"/>
  <c r="M19" i="12" s="1"/>
  <c r="E18" i="12"/>
  <c r="F18" i="12" s="1"/>
  <c r="J18" i="12" s="1"/>
  <c r="M18" i="12" s="1"/>
  <c r="E16" i="12"/>
  <c r="F16" i="12" s="1"/>
  <c r="L16" i="12" s="1"/>
  <c r="M16" i="12" s="1"/>
  <c r="E15" i="12"/>
  <c r="F15" i="12" s="1"/>
  <c r="J15" i="12" s="1"/>
  <c r="M15" i="12" s="1"/>
  <c r="F13" i="12"/>
  <c r="L13" i="12" s="1"/>
  <c r="F12" i="12"/>
  <c r="J12" i="12" s="1"/>
  <c r="E16" i="11"/>
  <c r="F16" i="11" s="1"/>
  <c r="L16" i="11" s="1"/>
  <c r="M16" i="11" s="1"/>
  <c r="E15" i="11"/>
  <c r="F15" i="11" s="1"/>
  <c r="L15" i="11" s="1"/>
  <c r="M15" i="11" s="1"/>
  <c r="E14" i="11"/>
  <c r="F14" i="11" s="1"/>
  <c r="J14" i="11" s="1"/>
  <c r="M14" i="11" s="1"/>
  <c r="E12" i="11"/>
  <c r="F12" i="11" s="1"/>
  <c r="L12" i="11" s="1"/>
  <c r="M12" i="11" s="1"/>
  <c r="E11" i="11"/>
  <c r="F11" i="11" s="1"/>
  <c r="J11" i="11" s="1"/>
  <c r="M11" i="11" s="1"/>
  <c r="F9" i="11"/>
  <c r="L9" i="11" s="1"/>
  <c r="M9" i="11" s="1"/>
  <c r="F8" i="11"/>
  <c r="J8" i="11" s="1"/>
  <c r="M8" i="11" s="1"/>
  <c r="L74" i="11"/>
  <c r="J74" i="11"/>
  <c r="F73" i="11"/>
  <c r="H73" i="11" s="1"/>
  <c r="M73" i="11" s="1"/>
  <c r="F72" i="11"/>
  <c r="H72" i="11" s="1"/>
  <c r="M72" i="11" s="1"/>
  <c r="F71" i="11"/>
  <c r="J71" i="11" s="1"/>
  <c r="M71" i="11" s="1"/>
  <c r="F62" i="11"/>
  <c r="H62" i="11" s="1"/>
  <c r="M62" i="11" s="1"/>
  <c r="F61" i="11"/>
  <c r="H61" i="11" s="1"/>
  <c r="M61" i="11" s="1"/>
  <c r="F60" i="11"/>
  <c r="J60" i="11" s="1"/>
  <c r="M60" i="11" s="1"/>
  <c r="F58" i="11"/>
  <c r="H58" i="11" s="1"/>
  <c r="M58" i="11" s="1"/>
  <c r="F57" i="11"/>
  <c r="H57" i="11" s="1"/>
  <c r="M57" i="11" s="1"/>
  <c r="F56" i="11"/>
  <c r="H56" i="11" s="1"/>
  <c r="M56" i="11" s="1"/>
  <c r="F55" i="11"/>
  <c r="L55" i="11" s="1"/>
  <c r="M55" i="11" s="1"/>
  <c r="F54" i="11"/>
  <c r="J54" i="11" s="1"/>
  <c r="M54" i="11" s="1"/>
  <c r="E52" i="11"/>
  <c r="F52" i="11" s="1"/>
  <c r="H52" i="11" s="1"/>
  <c r="M52" i="11" s="1"/>
  <c r="F51" i="11"/>
  <c r="L51" i="11" s="1"/>
  <c r="M51" i="11" s="1"/>
  <c r="F50" i="11"/>
  <c r="J50" i="11" s="1"/>
  <c r="M50" i="11" s="1"/>
  <c r="H47" i="11"/>
  <c r="M47" i="11" s="1"/>
  <c r="H46" i="11"/>
  <c r="M46" i="11" s="1"/>
  <c r="F45" i="11"/>
  <c r="H45" i="11" s="1"/>
  <c r="M45" i="11" s="1"/>
  <c r="F44" i="11"/>
  <c r="H44" i="11" s="1"/>
  <c r="M44" i="11" s="1"/>
  <c r="F43" i="11"/>
  <c r="H43" i="11" s="1"/>
  <c r="M43" i="11" s="1"/>
  <c r="F42" i="11"/>
  <c r="H42" i="11" s="1"/>
  <c r="M42" i="11" s="1"/>
  <c r="F41" i="11"/>
  <c r="L41" i="11" s="1"/>
  <c r="M41" i="11" s="1"/>
  <c r="F40" i="11"/>
  <c r="J40" i="11" s="1"/>
  <c r="M40" i="11" s="1"/>
  <c r="F68" i="11"/>
  <c r="H68" i="11" s="1"/>
  <c r="M68" i="11" s="1"/>
  <c r="F67" i="11"/>
  <c r="H67" i="11" s="1"/>
  <c r="M67" i="11" s="1"/>
  <c r="H66" i="11"/>
  <c r="M66" i="11" s="1"/>
  <c r="F65" i="11"/>
  <c r="L65" i="11" s="1"/>
  <c r="M65" i="11" s="1"/>
  <c r="F64" i="11"/>
  <c r="J64" i="11" s="1"/>
  <c r="M64" i="11" s="1"/>
  <c r="F38" i="11"/>
  <c r="H38" i="11" s="1"/>
  <c r="M38" i="11" s="1"/>
  <c r="F37" i="11"/>
  <c r="H37" i="11" s="1"/>
  <c r="M37" i="11" s="1"/>
  <c r="F36" i="11"/>
  <c r="L36" i="11" s="1"/>
  <c r="M36" i="11" s="1"/>
  <c r="F35" i="11"/>
  <c r="J35" i="11" s="1"/>
  <c r="F33" i="11"/>
  <c r="H33" i="11" s="1"/>
  <c r="M33" i="11" s="1"/>
  <c r="F32" i="11"/>
  <c r="H32" i="11" s="1"/>
  <c r="M32" i="11" s="1"/>
  <c r="E31" i="11"/>
  <c r="F31" i="11" s="1"/>
  <c r="H31" i="11" s="1"/>
  <c r="M31" i="11" s="1"/>
  <c r="F30" i="11"/>
  <c r="H30" i="11" s="1"/>
  <c r="M30" i="11" s="1"/>
  <c r="F29" i="11"/>
  <c r="H29" i="11" s="1"/>
  <c r="M29" i="11" s="1"/>
  <c r="F28" i="11"/>
  <c r="L28" i="11" s="1"/>
  <c r="M28" i="11" s="1"/>
  <c r="F27" i="11"/>
  <c r="J27" i="11" s="1"/>
  <c r="M27" i="11" s="1"/>
  <c r="F25" i="11"/>
  <c r="H25" i="11" s="1"/>
  <c r="M25" i="11" s="1"/>
  <c r="F24" i="11"/>
  <c r="L24" i="11" s="1"/>
  <c r="M24" i="11" s="1"/>
  <c r="F23" i="11"/>
  <c r="J23" i="11" s="1"/>
  <c r="M23" i="11" s="1"/>
  <c r="F21" i="11"/>
  <c r="J21" i="11" s="1"/>
  <c r="M21" i="11" s="1"/>
  <c r="F19" i="11"/>
  <c r="L19" i="11" s="1"/>
  <c r="M19" i="11" s="1"/>
  <c r="F18" i="11"/>
  <c r="J18" i="11" s="1"/>
  <c r="M18" i="11" s="1"/>
  <c r="F35" i="10"/>
  <c r="H35" i="10" s="1"/>
  <c r="M35" i="10" s="1"/>
  <c r="F34" i="10"/>
  <c r="H34" i="10" s="1"/>
  <c r="M34" i="10" s="1"/>
  <c r="F33" i="10"/>
  <c r="J33" i="10" s="1"/>
  <c r="M33" i="10" s="1"/>
  <c r="F23" i="10"/>
  <c r="H23" i="10" s="1"/>
  <c r="M23" i="10" s="1"/>
  <c r="F22" i="10"/>
  <c r="H22" i="10" s="1"/>
  <c r="M22" i="10" s="1"/>
  <c r="E21" i="10"/>
  <c r="F21" i="10" s="1"/>
  <c r="H21" i="10" s="1"/>
  <c r="M21" i="10" s="1"/>
  <c r="F20" i="10"/>
  <c r="H20" i="10" s="1"/>
  <c r="M20" i="10" s="1"/>
  <c r="F19" i="10"/>
  <c r="M19" i="10" s="1"/>
  <c r="F18" i="10"/>
  <c r="L18" i="10" s="1"/>
  <c r="M18" i="10" s="1"/>
  <c r="F17" i="10"/>
  <c r="M17" i="10" s="1"/>
  <c r="L36" i="10"/>
  <c r="J36" i="10"/>
  <c r="F28" i="10"/>
  <c r="H28" i="10" s="1"/>
  <c r="M28" i="10" s="1"/>
  <c r="F27" i="10"/>
  <c r="H27" i="10" s="1"/>
  <c r="M27" i="10" s="1"/>
  <c r="F26" i="10"/>
  <c r="L26" i="10" s="1"/>
  <c r="M26" i="10" s="1"/>
  <c r="F25" i="10"/>
  <c r="J25" i="10" s="1"/>
  <c r="F15" i="10"/>
  <c r="M15" i="10" s="1"/>
  <c r="F14" i="10"/>
  <c r="L14" i="10" s="1"/>
  <c r="M14" i="10" s="1"/>
  <c r="F13" i="10"/>
  <c r="J13" i="10" s="1"/>
  <c r="M13" i="10" s="1"/>
  <c r="E10" i="10"/>
  <c r="F10" i="10" s="1"/>
  <c r="M10" i="10" s="1"/>
  <c r="E9" i="10"/>
  <c r="F9" i="10" s="1"/>
  <c r="M9" i="10" s="1"/>
  <c r="E8" i="10"/>
  <c r="F8" i="10" s="1"/>
  <c r="M8" i="10" s="1"/>
  <c r="F55" i="9"/>
  <c r="M55" i="9" s="1"/>
  <c r="F54" i="9"/>
  <c r="M54" i="9" s="1"/>
  <c r="F53" i="9"/>
  <c r="M53" i="9" s="1"/>
  <c r="F51" i="9"/>
  <c r="M51" i="9" s="1"/>
  <c r="F50" i="9"/>
  <c r="M50" i="9" s="1"/>
  <c r="M49" i="9"/>
  <c r="F48" i="9"/>
  <c r="M48" i="9" s="1"/>
  <c r="F47" i="9"/>
  <c r="M47" i="9" s="1"/>
  <c r="E45" i="9"/>
  <c r="F45" i="9" s="1"/>
  <c r="M45" i="9" s="1"/>
  <c r="F44" i="9"/>
  <c r="M44" i="9" s="1"/>
  <c r="F43" i="9"/>
  <c r="M43" i="9" s="1"/>
  <c r="M40" i="9"/>
  <c r="M39" i="9"/>
  <c r="F38" i="9"/>
  <c r="M38" i="9" s="1"/>
  <c r="F37" i="9"/>
  <c r="M37" i="9" s="1"/>
  <c r="F36" i="9"/>
  <c r="M36" i="9" s="1"/>
  <c r="F35" i="9"/>
  <c r="M35" i="9" s="1"/>
  <c r="F34" i="9"/>
  <c r="M34" i="9" s="1"/>
  <c r="F33" i="9"/>
  <c r="F41" i="9" s="1"/>
  <c r="M41" i="9" s="1"/>
  <c r="F31" i="9"/>
  <c r="M31" i="9" s="1"/>
  <c r="F30" i="9"/>
  <c r="M30" i="9" s="1"/>
  <c r="F29" i="9"/>
  <c r="M29" i="9" s="1"/>
  <c r="F26" i="9"/>
  <c r="M26" i="9" s="1"/>
  <c r="E25" i="9"/>
  <c r="F25" i="9" s="1"/>
  <c r="M25" i="9" s="1"/>
  <c r="F24" i="9"/>
  <c r="L24" i="9" s="1"/>
  <c r="M24" i="9" s="1"/>
  <c r="F23" i="9"/>
  <c r="M23" i="9" s="1"/>
  <c r="F21" i="9"/>
  <c r="M21" i="9" s="1"/>
  <c r="F20" i="9"/>
  <c r="M20" i="9" s="1"/>
  <c r="F19" i="9"/>
  <c r="M19" i="9" s="1"/>
  <c r="E16" i="9"/>
  <c r="F16" i="9" s="1"/>
  <c r="L16" i="9" s="1"/>
  <c r="M16" i="9" s="1"/>
  <c r="E15" i="9"/>
  <c r="F15" i="9" s="1"/>
  <c r="M15" i="9" s="1"/>
  <c r="E14" i="9"/>
  <c r="F14" i="9" s="1"/>
  <c r="M14" i="9" s="1"/>
  <c r="E12" i="9"/>
  <c r="F12" i="9" s="1"/>
  <c r="M12" i="9" s="1"/>
  <c r="E11" i="9"/>
  <c r="F11" i="9" s="1"/>
  <c r="M11" i="9" s="1"/>
  <c r="F9" i="9"/>
  <c r="F8" i="9"/>
  <c r="F35" i="7"/>
  <c r="M35" i="7" s="1"/>
  <c r="F36" i="7"/>
  <c r="M36" i="7" s="1"/>
  <c r="F37" i="7"/>
  <c r="M37" i="7" s="1"/>
  <c r="F38" i="7"/>
  <c r="M38" i="7" s="1"/>
  <c r="M33" i="7"/>
  <c r="F31" i="7"/>
  <c r="M31" i="7" s="1"/>
  <c r="F30" i="7"/>
  <c r="M30" i="7" s="1"/>
  <c r="F29" i="7"/>
  <c r="M29" i="7" s="1"/>
  <c r="F28" i="7"/>
  <c r="M28" i="7" s="1"/>
  <c r="F27" i="7"/>
  <c r="M27" i="7" s="1"/>
  <c r="F25" i="7"/>
  <c r="M25" i="7" s="1"/>
  <c r="F24" i="7"/>
  <c r="M24" i="7" s="1"/>
  <c r="F23" i="7"/>
  <c r="M23" i="7" s="1"/>
  <c r="F20" i="7"/>
  <c r="M20" i="7" s="1"/>
  <c r="F19" i="7"/>
  <c r="M19" i="7" s="1"/>
  <c r="E17" i="7"/>
  <c r="F17" i="7" s="1"/>
  <c r="M17" i="7" s="1"/>
  <c r="O16" i="7"/>
  <c r="E16" i="7"/>
  <c r="F16" i="7" s="1"/>
  <c r="L16" i="7" s="1"/>
  <c r="M16" i="7" s="1"/>
  <c r="E15" i="7"/>
  <c r="F15" i="7" s="1"/>
  <c r="M15" i="7" s="1"/>
  <c r="L70" i="7"/>
  <c r="F69" i="7"/>
  <c r="M69" i="7" s="1"/>
  <c r="F68" i="7"/>
  <c r="M68" i="7" s="1"/>
  <c r="F67" i="7"/>
  <c r="M67" i="7" s="1"/>
  <c r="F62" i="7"/>
  <c r="M62" i="7" s="1"/>
  <c r="F61" i="7"/>
  <c r="M61" i="7" s="1"/>
  <c r="F60" i="7"/>
  <c r="M60" i="7" s="1"/>
  <c r="F58" i="7"/>
  <c r="M58" i="7" s="1"/>
  <c r="F57" i="7"/>
  <c r="M57" i="7" s="1"/>
  <c r="F56" i="7"/>
  <c r="M56" i="7" s="1"/>
  <c r="F55" i="7"/>
  <c r="M55" i="7" s="1"/>
  <c r="F54" i="7"/>
  <c r="M54" i="7" s="1"/>
  <c r="E52" i="7"/>
  <c r="F52" i="7" s="1"/>
  <c r="M52" i="7" s="1"/>
  <c r="F51" i="7"/>
  <c r="M51" i="7" s="1"/>
  <c r="F50" i="7"/>
  <c r="M50" i="7" s="1"/>
  <c r="M47" i="7"/>
  <c r="M46" i="7"/>
  <c r="F45" i="7"/>
  <c r="M45" i="7" s="1"/>
  <c r="F44" i="7"/>
  <c r="M44" i="7" s="1"/>
  <c r="F43" i="7"/>
  <c r="M43" i="7" s="1"/>
  <c r="F42" i="7"/>
  <c r="M42" i="7" s="1"/>
  <c r="F41" i="7"/>
  <c r="L41" i="7" s="1"/>
  <c r="M41" i="7" s="1"/>
  <c r="F40" i="7"/>
  <c r="F48" i="7" s="1"/>
  <c r="M48" i="7" s="1"/>
  <c r="E13" i="7"/>
  <c r="F13" i="7" s="1"/>
  <c r="M13" i="7" s="1"/>
  <c r="E12" i="7"/>
  <c r="F12" i="7" s="1"/>
  <c r="M12" i="7" s="1"/>
  <c r="F10" i="7"/>
  <c r="M10" i="7" s="1"/>
  <c r="F9" i="7"/>
  <c r="M33" i="6"/>
  <c r="F32" i="6"/>
  <c r="M32" i="6" s="1"/>
  <c r="E31" i="6"/>
  <c r="F31" i="6" s="1"/>
  <c r="M31" i="6" s="1"/>
  <c r="F30" i="6"/>
  <c r="M30" i="6" s="1"/>
  <c r="F29" i="6"/>
  <c r="M29" i="6" s="1"/>
  <c r="F28" i="6"/>
  <c r="M28" i="6" s="1"/>
  <c r="F27" i="6"/>
  <c r="M27" i="6" s="1"/>
  <c r="F21" i="6"/>
  <c r="M21" i="6" s="1"/>
  <c r="F15" i="6"/>
  <c r="M15" i="6" s="1"/>
  <c r="F14" i="6"/>
  <c r="M14" i="6" s="1"/>
  <c r="F62" i="6"/>
  <c r="M62" i="6" s="1"/>
  <c r="F61" i="6"/>
  <c r="M61" i="6" s="1"/>
  <c r="F60" i="6"/>
  <c r="M60" i="6" s="1"/>
  <c r="F58" i="6"/>
  <c r="M58" i="6" s="1"/>
  <c r="F57" i="6"/>
  <c r="M57" i="6" s="1"/>
  <c r="F56" i="6"/>
  <c r="M56" i="6" s="1"/>
  <c r="F55" i="6"/>
  <c r="M55" i="6" s="1"/>
  <c r="F54" i="6"/>
  <c r="M54" i="6" s="1"/>
  <c r="E52" i="6"/>
  <c r="F52" i="6" s="1"/>
  <c r="M52" i="6" s="1"/>
  <c r="F51" i="6"/>
  <c r="M51" i="6" s="1"/>
  <c r="F50" i="6"/>
  <c r="M50" i="6" s="1"/>
  <c r="M47" i="6"/>
  <c r="M46" i="6"/>
  <c r="F45" i="6"/>
  <c r="M45" i="6" s="1"/>
  <c r="F44" i="6"/>
  <c r="M44" i="6" s="1"/>
  <c r="F43" i="6"/>
  <c r="M43" i="6" s="1"/>
  <c r="F42" i="6"/>
  <c r="M42" i="6" s="1"/>
  <c r="F41" i="6"/>
  <c r="M41" i="6" s="1"/>
  <c r="F40" i="6"/>
  <c r="F48" i="6" s="1"/>
  <c r="M48" i="6" s="1"/>
  <c r="F38" i="6"/>
  <c r="M38" i="6" s="1"/>
  <c r="F37" i="6"/>
  <c r="M37" i="6" s="1"/>
  <c r="F36" i="6"/>
  <c r="M36" i="6" s="1"/>
  <c r="F35" i="6"/>
  <c r="E19" i="6"/>
  <c r="F19" i="6" s="1"/>
  <c r="M19" i="6" s="1"/>
  <c r="E18" i="6"/>
  <c r="F18" i="6" s="1"/>
  <c r="M18" i="6" s="1"/>
  <c r="E17" i="6"/>
  <c r="F17" i="6" s="1"/>
  <c r="M17" i="6" s="1"/>
  <c r="E12" i="6"/>
  <c r="F12" i="6" s="1"/>
  <c r="M12" i="6" s="1"/>
  <c r="E11" i="6"/>
  <c r="F11" i="6" s="1"/>
  <c r="M11" i="6" s="1"/>
  <c r="F9" i="6"/>
  <c r="F8" i="6"/>
  <c r="F96" i="5"/>
  <c r="M96" i="5" s="1"/>
  <c r="F95" i="5"/>
  <c r="M95" i="5" s="1"/>
  <c r="F94" i="5"/>
  <c r="M94" i="5" s="1"/>
  <c r="M92" i="5"/>
  <c r="F92" i="5"/>
  <c r="F91" i="5"/>
  <c r="M91" i="5" s="1"/>
  <c r="F90" i="5"/>
  <c r="M90" i="5" s="1"/>
  <c r="F89" i="5"/>
  <c r="M89" i="5" s="1"/>
  <c r="F87" i="5"/>
  <c r="M87" i="5" s="1"/>
  <c r="F86" i="5"/>
  <c r="M86" i="5" s="1"/>
  <c r="F85" i="5"/>
  <c r="M85" i="5" s="1"/>
  <c r="M84" i="5"/>
  <c r="M83" i="5"/>
  <c r="F82" i="5"/>
  <c r="M82" i="5" s="1"/>
  <c r="F81" i="5"/>
  <c r="M81" i="5" s="1"/>
  <c r="E79" i="5"/>
  <c r="E78" i="5"/>
  <c r="F78" i="5" s="1"/>
  <c r="M78" i="5" s="1"/>
  <c r="E77" i="5"/>
  <c r="F77" i="5" s="1"/>
  <c r="M77" i="5" s="1"/>
  <c r="E76" i="5"/>
  <c r="F76" i="5" s="1"/>
  <c r="M76" i="5" s="1"/>
  <c r="E74" i="5"/>
  <c r="F74" i="5" s="1"/>
  <c r="M74" i="5" s="1"/>
  <c r="F75" i="5"/>
  <c r="M75" i="5" s="1"/>
  <c r="F73" i="5"/>
  <c r="M73" i="5" s="1"/>
  <c r="M38" i="15" l="1"/>
  <c r="M40" i="15" s="1"/>
  <c r="M41" i="15" s="1"/>
  <c r="M42" i="15" s="1"/>
  <c r="M75" i="9"/>
  <c r="M74" i="12"/>
  <c r="M37" i="15"/>
  <c r="M30" i="15"/>
  <c r="J31" i="15"/>
  <c r="H31" i="15"/>
  <c r="L31" i="15"/>
  <c r="M26" i="15"/>
  <c r="M59" i="14"/>
  <c r="J60" i="14"/>
  <c r="M35" i="14"/>
  <c r="L60" i="14"/>
  <c r="M28" i="9"/>
  <c r="M33" i="9"/>
  <c r="J43" i="13"/>
  <c r="M43" i="13" s="1"/>
  <c r="M88" i="13"/>
  <c r="F72" i="13"/>
  <c r="H72" i="13" s="1"/>
  <c r="M72" i="13" s="1"/>
  <c r="L89" i="13"/>
  <c r="M38" i="13"/>
  <c r="H75" i="12"/>
  <c r="M28" i="12"/>
  <c r="M31" i="12"/>
  <c r="M13" i="12"/>
  <c r="L75" i="12"/>
  <c r="J51" i="12"/>
  <c r="M51" i="12" s="1"/>
  <c r="M12" i="12"/>
  <c r="M74" i="11"/>
  <c r="M35" i="11"/>
  <c r="J75" i="11"/>
  <c r="L75" i="11"/>
  <c r="F48" i="11"/>
  <c r="H48" i="11" s="1"/>
  <c r="M48" i="11" s="1"/>
  <c r="F69" i="11"/>
  <c r="H69" i="11" s="1"/>
  <c r="M69" i="11" s="1"/>
  <c r="M25" i="10"/>
  <c r="M36" i="10"/>
  <c r="L37" i="10"/>
  <c r="M9" i="9"/>
  <c r="L76" i="9"/>
  <c r="H76" i="9"/>
  <c r="M8" i="9"/>
  <c r="P36" i="7"/>
  <c r="O35" i="7"/>
  <c r="M70" i="7"/>
  <c r="M40" i="7"/>
  <c r="M9" i="7"/>
  <c r="L71" i="7"/>
  <c r="M40" i="6"/>
  <c r="M70" i="6"/>
  <c r="M8" i="6"/>
  <c r="M9" i="6"/>
  <c r="L71" i="6"/>
  <c r="M35" i="6"/>
  <c r="F79" i="5"/>
  <c r="M79" i="5" s="1"/>
  <c r="J76" i="9" l="1"/>
  <c r="H71" i="6"/>
  <c r="J71" i="6"/>
  <c r="J75" i="12"/>
  <c r="M31" i="15"/>
  <c r="M43" i="15" s="1"/>
  <c r="M60" i="14"/>
  <c r="H60" i="14"/>
  <c r="M89" i="13"/>
  <c r="M90" i="13" s="1"/>
  <c r="M91" i="13" s="1"/>
  <c r="J89" i="13"/>
  <c r="H89" i="13"/>
  <c r="M75" i="12"/>
  <c r="H75" i="11"/>
  <c r="M75" i="11"/>
  <c r="M37" i="10"/>
  <c r="M38" i="10" s="1"/>
  <c r="M39" i="10" s="1"/>
  <c r="H37" i="10"/>
  <c r="J37" i="10"/>
  <c r="M76" i="9"/>
  <c r="J71" i="7"/>
  <c r="H71" i="7"/>
  <c r="M71" i="7"/>
  <c r="M71" i="6"/>
  <c r="M72" i="6" s="1"/>
  <c r="M73" i="6" s="1"/>
  <c r="M32" i="15" l="1"/>
  <c r="M33" i="15" s="1"/>
  <c r="M34" i="15" s="1"/>
  <c r="M35" i="15" s="1"/>
  <c r="M61" i="14"/>
  <c r="M62" i="14" s="1"/>
  <c r="M92" i="13"/>
  <c r="M93" i="13" s="1"/>
  <c r="M76" i="12"/>
  <c r="M77" i="12" s="1"/>
  <c r="M76" i="11"/>
  <c r="M77" i="11" s="1"/>
  <c r="M40" i="10"/>
  <c r="M41" i="10" s="1"/>
  <c r="M77" i="9"/>
  <c r="M78" i="9" s="1"/>
  <c r="M72" i="7"/>
  <c r="M73" i="7" s="1"/>
  <c r="M74" i="6"/>
  <c r="M75" i="6" s="1"/>
  <c r="M63" i="14" l="1"/>
  <c r="M64" i="14" s="1"/>
  <c r="M94" i="13"/>
  <c r="M95" i="13" s="1"/>
  <c r="M78" i="12"/>
  <c r="M79" i="12" s="1"/>
  <c r="M80" i="12" s="1"/>
  <c r="M78" i="11"/>
  <c r="M79" i="11" s="1"/>
  <c r="M42" i="10"/>
  <c r="M43" i="10" s="1"/>
  <c r="M79" i="9"/>
  <c r="M80" i="9" s="1"/>
  <c r="M74" i="7"/>
  <c r="M75" i="7" s="1"/>
  <c r="M76" i="6"/>
  <c r="M77" i="6" s="1"/>
  <c r="M44" i="15" l="1"/>
  <c r="M45" i="15" s="1"/>
  <c r="M65" i="14"/>
  <c r="M66" i="14" s="1"/>
  <c r="M96" i="13"/>
  <c r="M97" i="13" s="1"/>
  <c r="E15" i="17" s="1"/>
  <c r="M81" i="12"/>
  <c r="M80" i="11"/>
  <c r="M81" i="11" s="1"/>
  <c r="M44" i="10"/>
  <c r="M45" i="10" s="1"/>
  <c r="E12" i="17" s="1"/>
  <c r="M81" i="9"/>
  <c r="M82" i="9" s="1"/>
  <c r="M76" i="7"/>
  <c r="M77" i="7" s="1"/>
  <c r="M78" i="6"/>
  <c r="M79" i="6" s="1"/>
  <c r="E6" i="17" s="1"/>
  <c r="M46" i="15" l="1"/>
  <c r="M47" i="15" s="1"/>
  <c r="E10" i="17" s="1"/>
  <c r="M67" i="14"/>
  <c r="M68" i="14" s="1"/>
  <c r="E7" i="17" s="1"/>
  <c r="M82" i="12"/>
  <c r="M83" i="12" s="1"/>
  <c r="E14" i="17" s="1"/>
  <c r="M82" i="11"/>
  <c r="M83" i="11" s="1"/>
  <c r="E13" i="17" s="1"/>
  <c r="M83" i="9"/>
  <c r="M84" i="9" s="1"/>
  <c r="E11" i="17" s="1"/>
  <c r="M78" i="7"/>
  <c r="M79" i="7" s="1"/>
  <c r="E8" i="17" s="1"/>
  <c r="M56" i="5" l="1"/>
  <c r="M55" i="5"/>
  <c r="F54" i="5"/>
  <c r="M54" i="5" s="1"/>
  <c r="F53" i="5"/>
  <c r="M53" i="5" s="1"/>
  <c r="F52" i="5"/>
  <c r="M52" i="5" s="1"/>
  <c r="F51" i="5"/>
  <c r="M51" i="5" s="1"/>
  <c r="F50" i="5"/>
  <c r="M50" i="5" s="1"/>
  <c r="F49" i="5"/>
  <c r="F57" i="5" s="1"/>
  <c r="M57" i="5" s="1"/>
  <c r="F44" i="5"/>
  <c r="H44" i="5" s="1"/>
  <c r="M44" i="5" s="1"/>
  <c r="F43" i="5"/>
  <c r="M43" i="5" s="1"/>
  <c r="F42" i="5"/>
  <c r="M42" i="5" s="1"/>
  <c r="F41" i="5"/>
  <c r="F39" i="5"/>
  <c r="M39" i="5" s="1"/>
  <c r="E37" i="5"/>
  <c r="F37" i="5" s="1"/>
  <c r="M37" i="5" s="1"/>
  <c r="F38" i="5"/>
  <c r="M38" i="5" s="1"/>
  <c r="F36" i="5"/>
  <c r="M36" i="5" s="1"/>
  <c r="F35" i="5"/>
  <c r="M35" i="5" s="1"/>
  <c r="F34" i="5"/>
  <c r="L34" i="5" s="1"/>
  <c r="M34" i="5" s="1"/>
  <c r="F31" i="5"/>
  <c r="M31" i="5" s="1"/>
  <c r="F30" i="5"/>
  <c r="M30" i="5" s="1"/>
  <c r="F29" i="5"/>
  <c r="M29" i="5" s="1"/>
  <c r="F27" i="5"/>
  <c r="M27" i="5" s="1"/>
  <c r="F26" i="5"/>
  <c r="M26" i="5" s="1"/>
  <c r="F24" i="5"/>
  <c r="M24" i="5" s="1"/>
  <c r="F22" i="5"/>
  <c r="M22" i="5" s="1"/>
  <c r="F16" i="5"/>
  <c r="M16" i="5" s="1"/>
  <c r="F15" i="5"/>
  <c r="M15" i="5" s="1"/>
  <c r="F13" i="5"/>
  <c r="M13" i="5" s="1"/>
  <c r="F12" i="5"/>
  <c r="M12" i="5" s="1"/>
  <c r="L97" i="5"/>
  <c r="F71" i="5"/>
  <c r="M71" i="5" s="1"/>
  <c r="F70" i="5"/>
  <c r="M70" i="5" s="1"/>
  <c r="F69" i="5"/>
  <c r="M69" i="5" s="1"/>
  <c r="F67" i="5"/>
  <c r="M67" i="5" s="1"/>
  <c r="F66" i="5"/>
  <c r="M66" i="5" s="1"/>
  <c r="F65" i="5"/>
  <c r="M65" i="5" s="1"/>
  <c r="F64" i="5"/>
  <c r="M64" i="5" s="1"/>
  <c r="F63" i="5"/>
  <c r="M63" i="5" s="1"/>
  <c r="E61" i="5"/>
  <c r="F61" i="5" s="1"/>
  <c r="M61" i="5" s="1"/>
  <c r="F60" i="5"/>
  <c r="M60" i="5" s="1"/>
  <c r="F59" i="5"/>
  <c r="M59" i="5" s="1"/>
  <c r="E20" i="5"/>
  <c r="F20" i="5" s="1"/>
  <c r="M20" i="5" s="1"/>
  <c r="E19" i="5"/>
  <c r="F19" i="5" s="1"/>
  <c r="M19" i="5" s="1"/>
  <c r="E18" i="5"/>
  <c r="F18" i="5" s="1"/>
  <c r="M18" i="5" s="1"/>
  <c r="F33" i="5"/>
  <c r="M33" i="5" s="1"/>
  <c r="F10" i="5"/>
  <c r="M10" i="5" s="1"/>
  <c r="F9" i="5"/>
  <c r="M49" i="5" l="1"/>
  <c r="M97" i="5"/>
  <c r="M41" i="5"/>
  <c r="M9" i="5"/>
  <c r="L98" i="5"/>
  <c r="J98" i="5" l="1"/>
  <c r="H98" i="5"/>
  <c r="M98" i="5"/>
  <c r="M99" i="5" s="1"/>
  <c r="M100" i="5" s="1"/>
  <c r="M101" i="5" s="1"/>
  <c r="M102" i="5" s="1"/>
  <c r="M103" i="5" l="1"/>
  <c r="M104" i="5" s="1"/>
  <c r="M105" i="5" l="1"/>
  <c r="M106" i="5" s="1"/>
  <c r="E9" i="17" s="1"/>
  <c r="E16" i="17" s="1"/>
</calcChain>
</file>

<file path=xl/sharedStrings.xml><?xml version="1.0" encoding="utf-8"?>
<sst xmlns="http://schemas.openxmlformats.org/spreadsheetml/2006/main" count="2136" uniqueCount="262">
  <si>
    <t>პანდუსის მოწყობა შენობაში ქანობით 5%</t>
  </si>
  <si>
    <t>grZ.m</t>
  </si>
  <si>
    <t>xarjTaRricxva #1</t>
  </si>
  <si>
    <t>#</t>
  </si>
  <si>
    <t>gafas.     N</t>
  </si>
  <si>
    <t>samuSaos dasaxeleba</t>
  </si>
  <si>
    <t>ganz.</t>
  </si>
  <si>
    <t>normatiuli resursi</t>
  </si>
  <si>
    <t>masala</t>
  </si>
  <si>
    <t>xelfasi</t>
  </si>
  <si>
    <t>manqana-meqanizmebi da transporti</t>
  </si>
  <si>
    <t>jami</t>
  </si>
  <si>
    <t>erTeulze</t>
  </si>
  <si>
    <t>sul</t>
  </si>
  <si>
    <t>erT. fasi</t>
  </si>
  <si>
    <t>1</t>
  </si>
  <si>
    <t>7</t>
  </si>
  <si>
    <t>27-9-4</t>
  </si>
  <si>
    <t>afaltobetonis fenis moxsna</t>
  </si>
  <si>
    <t>m3</t>
  </si>
  <si>
    <t>Sromis danaxarji</t>
  </si>
  <si>
    <t>kac/sT</t>
  </si>
  <si>
    <t>avtogreideri 79kvt (108 cx.Z.)</t>
  </si>
  <si>
    <t>manq/sT</t>
  </si>
  <si>
    <t>sangrevi CaquCi</t>
  </si>
  <si>
    <t>2</t>
  </si>
  <si>
    <t>3</t>
  </si>
  <si>
    <t>c</t>
  </si>
  <si>
    <t xml:space="preserve">Sromis danaxarji </t>
  </si>
  <si>
    <t>lari</t>
  </si>
  <si>
    <t>4</t>
  </si>
  <si>
    <t>5</t>
  </si>
  <si>
    <t>manqanebi</t>
  </si>
  <si>
    <t>sxva masalebi</t>
  </si>
  <si>
    <t>6</t>
  </si>
  <si>
    <t>8</t>
  </si>
  <si>
    <t>9</t>
  </si>
  <si>
    <t>m2</t>
  </si>
  <si>
    <t>RorRi</t>
  </si>
  <si>
    <t>10</t>
  </si>
  <si>
    <t xml:space="preserve"> </t>
  </si>
  <si>
    <t>t</t>
  </si>
  <si>
    <t>11</t>
  </si>
  <si>
    <t>12</t>
  </si>
  <si>
    <t>13</t>
  </si>
  <si>
    <t>14</t>
  </si>
  <si>
    <t>9-7-5</t>
  </si>
  <si>
    <t>liTonis samontaJo konstruqciebi</t>
  </si>
  <si>
    <t>kg</t>
  </si>
  <si>
    <t>eleqtrodi</t>
  </si>
  <si>
    <t>15</t>
  </si>
  <si>
    <t>9-4-6</t>
  </si>
  <si>
    <t>sabazro</t>
  </si>
  <si>
    <t>TviTmWreli sWvali</t>
  </si>
  <si>
    <t>16</t>
  </si>
  <si>
    <t>9-5-1</t>
  </si>
  <si>
    <t>17</t>
  </si>
  <si>
    <t>18</t>
  </si>
  <si>
    <t>19</t>
  </si>
  <si>
    <t>46-31-2</t>
  </si>
  <si>
    <t>11-20-3</t>
  </si>
  <si>
    <t>webo-cementi</t>
  </si>
  <si>
    <t>komp</t>
  </si>
  <si>
    <t>zednadebi xarjebi 10%A</t>
  </si>
  <si>
    <t xml:space="preserve">jami </t>
  </si>
  <si>
    <t>saxarjTaRricxvo mogeba 8%</t>
  </si>
  <si>
    <t>dRg 18%</t>
  </si>
  <si>
    <t>arsebuli metaloplastmasis karis demontaJi</t>
  </si>
  <si>
    <t>46-32-3</t>
  </si>
  <si>
    <t>46-15-4</t>
  </si>
  <si>
    <t>grZ.m.</t>
  </si>
  <si>
    <t>ღიობის ფერდოებიდან ნალესის ჩამოხსნა (40sm)</t>
  </si>
  <si>
    <t xml:space="preserve">arsebuli keramogranitis filebis ayra SenobaSi karebis win </t>
  </si>
  <si>
    <t>11-1-6</t>
  </si>
  <si>
    <t>5.1</t>
  </si>
  <si>
    <t>11-8-1,2</t>
  </si>
  <si>
    <t xml:space="preserve">qviSa-cementis xsnariT qanobis Seqmna (saSualo sisqe 2.5sm) </t>
  </si>
  <si>
    <t>cementis xsnari m.100</t>
  </si>
  <si>
    <t>srf 2016 Ikv 4.1.347</t>
  </si>
  <si>
    <t>5.2</t>
  </si>
  <si>
    <t>keramogranitis filebis dageba webocementze</t>
  </si>
  <si>
    <t>keramogranitis fila</t>
  </si>
  <si>
    <t>პანდუსის მოწყობა შენობis SesasvlelTan ქანობით 5%</t>
  </si>
  <si>
    <t>6.2</t>
  </si>
  <si>
    <t>6.3</t>
  </si>
  <si>
    <t xml:space="preserve">qviSa-cementis xsnariT qanobis Seqmna (saSualo sisqe 5sm) </t>
  </si>
  <si>
    <t>6.1</t>
  </si>
  <si>
    <t>RorRis mosamzadebeli fenis mowyoba saSualo sisqiT 5sm</t>
  </si>
  <si>
    <t>liTonis karis montaJi</t>
  </si>
  <si>
    <t>rkinis kari Seminuli armirebuli 6mm-iani miniT (ix.eskizi)</t>
  </si>
  <si>
    <t>srf 2016 Ikv 1.9.58</t>
  </si>
  <si>
    <t>WanWiki</t>
  </si>
  <si>
    <t>srf 2016 Ikv 1.10.13</t>
  </si>
  <si>
    <t>armirebuli mina 6mm</t>
  </si>
  <si>
    <t>karis saketi</t>
  </si>
  <si>
    <t>15-52-6</t>
  </si>
  <si>
    <t xml:space="preserve">Riobis ferdoebis  siganiT 40sm galesva qviSa-cementis xsnariT sisqiT 4sm </t>
  </si>
  <si>
    <t>webo-cementi yinvagamZle</t>
  </si>
  <si>
    <t>15-168-3</t>
  </si>
  <si>
    <t>kedlebis SeRebva fasadis wyalemulsiis saRebaviT ori mxridan</t>
  </si>
  <si>
    <t>fasadis wyalemulsiis saRebavi</t>
  </si>
  <si>
    <t>cementis xsnari 1/3</t>
  </si>
  <si>
    <t>fiTxi</t>
  </si>
  <si>
    <t>liTonis karis SeRebva ori mxridan zeTovani saRebaviT</t>
  </si>
  <si>
    <t>15-164-8</t>
  </si>
  <si>
    <t>zeTovani saRebavi</t>
  </si>
  <si>
    <t>srf 2016 Ikv 4.2.22-27</t>
  </si>
  <si>
    <t>სამშენებლო ნაგვის გატანა 10km manZilze</t>
  </si>
  <si>
    <t>gauTvaliswinebeli xarjebi 5%</t>
  </si>
  <si>
    <t>xarjTaRricxva #2</t>
  </si>
  <si>
    <t xml:space="preserve"> №6 რაიონული სამსახური, ქ.თბილისი, დიდი დიღომი, გიორგი  ბრწყინვალეს ქ. №15</t>
  </si>
  <si>
    <t>არსებული  ლითონის კარების დემონტაჟი</t>
  </si>
  <si>
    <t>არსებული მოსამზადებელი ფენის აყრა</t>
  </si>
  <si>
    <t>არსებული კედლის ჩამონგრევა კარის ღიობთან</t>
  </si>
  <si>
    <t>პანდუსების, კიბეების და ბაქნების დაბეტონება</t>
  </si>
  <si>
    <t xml:space="preserve">არსებული ბეტონის კიბის დანგრევა pnevmaturi CaquCiT </t>
  </si>
  <si>
    <t>46-23-2</t>
  </si>
  <si>
    <t xml:space="preserve">არსებული ბეტონის sayvavilis დანგრევა pnevmaturi CaquCiT </t>
  </si>
  <si>
    <t>27-9-2</t>
  </si>
  <si>
    <t>arsebuli saxuravis demontaJi</t>
  </si>
  <si>
    <t>46-23-4</t>
  </si>
  <si>
    <t>RorRis mosamzadebeli fenis mowyoba  sisqiT 10sm</t>
  </si>
  <si>
    <t>6-1-15</t>
  </si>
  <si>
    <r>
      <t xml:space="preserve">betoni </t>
    </r>
    <r>
      <rPr>
        <sz val="11"/>
        <rFont val="Arial"/>
        <family val="2"/>
      </rPr>
      <t>B15</t>
    </r>
  </si>
  <si>
    <t>srf 2016 Ikv 4.1.321</t>
  </si>
  <si>
    <t>yalibis fari</t>
  </si>
  <si>
    <t>6-13-4</t>
  </si>
  <si>
    <t>srf 2016 Ikv 5.1.113</t>
  </si>
  <si>
    <t>srf 2016 Ikv 5.1.8</t>
  </si>
  <si>
    <t>xis masala</t>
  </si>
  <si>
    <t>liTonis moajirebis mowyoba</t>
  </si>
  <si>
    <t>saxuravis dgarebis montaJi</t>
  </si>
  <si>
    <t>liTonis mili d.102 3mm</t>
  </si>
  <si>
    <t>9-10-1</t>
  </si>
  <si>
    <t>milkvadrati 40X40X3</t>
  </si>
  <si>
    <t>gadaxurvisTvis liTonis karkasis mowyoba</t>
  </si>
  <si>
    <t>srf 2015 IIIkv. 1.10.27.</t>
  </si>
  <si>
    <t>gadaxurvis mowyoba metalokramitiT</t>
  </si>
  <si>
    <t>metalokramiti</t>
  </si>
  <si>
    <t>moajiris SeRebva zeTovani saRebaviT</t>
  </si>
  <si>
    <t xml:space="preserve"> ქ.თბილისი, დიღმის მასივი 3 კვ. 9 კორპ.</t>
  </si>
  <si>
    <t xml:space="preserve">არსებული კიბის და კიბის ბაქნის დამონტაჟი pnevmaturi CaquCiT </t>
  </si>
  <si>
    <t xml:space="preserve"> №3 ფილიალი; ქ.თბილისი, ვაჟა ფშაველა, 4კვ. კორპ. 1ა</t>
  </si>
  <si>
    <t>xarjTaRricxva #4</t>
  </si>
  <si>
    <r>
      <t xml:space="preserve">betoni </t>
    </r>
    <r>
      <rPr>
        <sz val="11"/>
        <rFont val="Arial"/>
        <family val="2"/>
      </rPr>
      <t xml:space="preserve">B15  </t>
    </r>
  </si>
  <si>
    <r>
      <t xml:space="preserve">betonis mowyoba </t>
    </r>
    <r>
      <rPr>
        <sz val="11"/>
        <rFont val="Arial"/>
        <family val="2"/>
      </rPr>
      <t xml:space="preserve">B15  </t>
    </r>
  </si>
  <si>
    <t>5.3</t>
  </si>
  <si>
    <t>№1 რაიონული სამსახური; ქ.თბილისი, კაიროს ქ.№11</t>
  </si>
  <si>
    <t xml:space="preserve">betoniT qanobis Seqmna (saSualo sisqe 5sm) </t>
  </si>
  <si>
    <t>№10 ფილიალი; ქ.თბილისი, დ.უზნაძის ქ.№43</t>
  </si>
  <si>
    <t>arsebuli asfaltobetonis fenilis ayra quCis mxares</t>
  </si>
  <si>
    <t>2.1</t>
  </si>
  <si>
    <t>2.2</t>
  </si>
  <si>
    <t>2.3</t>
  </si>
  <si>
    <t>9-17-5</t>
  </si>
  <si>
    <t>liTonis mili 70X3</t>
  </si>
  <si>
    <t>srf 2016 Ikv 2.1.64</t>
  </si>
  <si>
    <t>ქვეფილიალი, ფონიჭალა 3-ის დასახლება</t>
  </si>
  <si>
    <t xml:space="preserve"> №8 ფილიალი; ქ.თბილისი, ს.ცინცაძის ქ.№6</t>
  </si>
  <si>
    <t>afaltobetonis fenilis ayra quCis mxridan</t>
  </si>
  <si>
    <t>20</t>
  </si>
  <si>
    <t xml:space="preserve"> №13 რაიონული სამსახური ქ.თბილისი, ლოტკინი, წერონისის ქ.№164</t>
  </si>
  <si>
    <t>ღიობის გვერდების ჩამონგრევა</t>
  </si>
  <si>
    <t xml:space="preserve">betonis bordiurebis dangreva pnevmaturi CaquCiT </t>
  </si>
  <si>
    <t>Sesasvlelis Tavze arsebuli saxuravis demontaJi</t>
  </si>
  <si>
    <t>7.1</t>
  </si>
  <si>
    <t>7.2</t>
  </si>
  <si>
    <r>
      <t xml:space="preserve">betonis fenis dageba  </t>
    </r>
    <r>
      <rPr>
        <sz val="11"/>
        <rFont val="Arial"/>
        <family val="2"/>
      </rPr>
      <t xml:space="preserve">B15  </t>
    </r>
  </si>
  <si>
    <t>7.3</t>
  </si>
  <si>
    <t>saxuravisTvis liTonis karkasis mowyoba</t>
  </si>
  <si>
    <t>kuTxovana 50X50X5</t>
  </si>
  <si>
    <t>srf 2016 Ikv 1.2.44</t>
  </si>
  <si>
    <t>gadaxurvis mowyoba metaloplastmasis furcliT</t>
  </si>
  <si>
    <t>metaloplastmasis furceli</t>
  </si>
  <si>
    <t>წყნეთის ქვ/პ. (სახანძროს შენობაში). ქ.თბილისი, დაბა წყნეთი, რუსთაველის ქ.№ 1</t>
  </si>
  <si>
    <t>liTonis dgarebis demontaJi</t>
  </si>
  <si>
    <t>kibis safexurebis demontaJi</t>
  </si>
  <si>
    <t>betonis baqnis demontaJi</t>
  </si>
  <si>
    <t>pandusis da kibis mowyoba Senobis SesasvlelTan</t>
  </si>
  <si>
    <t>RorRis mosamzadebeli fenis gaSla</t>
  </si>
  <si>
    <t>pandusebze, kibeebsa da baqnebze keramogranitis filebis dageba webocementze</t>
  </si>
  <si>
    <t>arsebuli liTonis moajiris nawilobrivi demontaJi</t>
  </si>
  <si>
    <t>RorRis mosamzadebeli fenis mowyoba saSualo sisqiT 10sm</t>
  </si>
  <si>
    <t>betonis moednis dabetoneba</t>
  </si>
  <si>
    <t>I სარემონტო–სამშენებლო სამუშაოები</t>
  </si>
  <si>
    <t>I Tavis jami</t>
  </si>
  <si>
    <t>zednadebi xarjebi saremonto-samSeneblo samuSaoebze 10%A</t>
  </si>
  <si>
    <t>II samontaJo samuSaoebi</t>
  </si>
  <si>
    <t>asawevi baqnis montaJi (ix.naxazi)</t>
  </si>
  <si>
    <t>II Tavis jami</t>
  </si>
  <si>
    <t xml:space="preserve">zednadebi xarjebi danadgarebisa da mowyobilobebis montaJze 68% xelfasidan </t>
  </si>
  <si>
    <t>saxarjTaRricxvo mogeba 8% (mowyobilobebis Rirebulebis gamoklebiT)</t>
  </si>
  <si>
    <t xml:space="preserve"> jami</t>
  </si>
  <si>
    <t xml:space="preserve">I+II Tavebis jami </t>
  </si>
  <si>
    <t xml:space="preserve"> xarjTaRricxva #1</t>
  </si>
  <si>
    <t>ხარჯთაღრიცხვის #</t>
  </si>
  <si>
    <t>რიგითი #</t>
  </si>
  <si>
    <t>obieqtis dasaxeleba</t>
  </si>
  <si>
    <t>სსიპ " სასწრაფო დახმარების ცენტრი"-ს სამსახურებში შეზღუდული შესაძლებლობის  მქონე პირებისათვის სივრცის (პანდუსების) მოწყობის krebsiTi uwyisi</t>
  </si>
  <si>
    <t>ქ.თბილისი, დიღმის მასივი 3 კვ. 9 კორპ.</t>
  </si>
  <si>
    <t>xarjTaRricxva #3</t>
  </si>
  <si>
    <t>xarjTaRricxva #6</t>
  </si>
  <si>
    <t>xarjTaRricxva #7</t>
  </si>
  <si>
    <t>xarjTaRricxva #8</t>
  </si>
  <si>
    <t>xarjTaRricxva #9</t>
  </si>
  <si>
    <t>xarjTaRricxva #10</t>
  </si>
  <si>
    <t>xarjTaRricxva #12</t>
  </si>
  <si>
    <t>srf 2016 IIIkv 13.194</t>
  </si>
  <si>
    <t>srf 2016 IIIkv'13.318</t>
  </si>
  <si>
    <t>პანდუსის მოწყობა შენობis SesasvlelTan ქანობით 6%</t>
  </si>
  <si>
    <t>srf 2016 IIIkv 4.1.210</t>
  </si>
  <si>
    <t>11-8-3,4</t>
  </si>
  <si>
    <t>betoni m.150</t>
  </si>
  <si>
    <t>keramogranitis fila xaoiani zedapiriT</t>
  </si>
  <si>
    <t>srf 2016 IIIkv 4.1.310</t>
  </si>
  <si>
    <t>srf 2016 IIIkv 4.1.321</t>
  </si>
  <si>
    <t>srf 2016 IIIkv 4.2.120</t>
  </si>
  <si>
    <t>srf 2016 IIIkv 4.1.323</t>
  </si>
  <si>
    <t>srf 2016 IIIkv 5.1.115</t>
  </si>
  <si>
    <t>srf 2016 IIIkv 5.1.8</t>
  </si>
  <si>
    <t>srf 2016 IIIkv 1.8.48</t>
  </si>
  <si>
    <t>srf 2016 IIIkv 1.8.56</t>
  </si>
  <si>
    <t>srf 2016 IIIkv 1.9.20-21</t>
  </si>
  <si>
    <t>srf 2016 IIIkv 1.9.15</t>
  </si>
  <si>
    <t>srf 2016 IIIkv 4.3.45</t>
  </si>
  <si>
    <t>srf 2016 IIIkv 4.1.357</t>
  </si>
  <si>
    <t>srf 2016 IIIkv 4.2.55</t>
  </si>
  <si>
    <t>srf 2016 IIIkv 4.2.80-81</t>
  </si>
  <si>
    <t>srf 2016 IIIkv 4.2.22-27</t>
  </si>
  <si>
    <t>liTonis moajiris mowyoba</t>
  </si>
  <si>
    <t>moajiri</t>
  </si>
  <si>
    <t>liTonis moajiris SeRebva zeTovani saRebaviT</t>
  </si>
  <si>
    <t>srf 2016 IIIkv 1.8.53</t>
  </si>
  <si>
    <t>srf 2016 IIIkv 14.10</t>
  </si>
  <si>
    <t>srf 2016 IIIkv 2.2.44</t>
  </si>
  <si>
    <t>srf 2016 IIIkv 1.2.44</t>
  </si>
  <si>
    <t>srf 2016 IIIkv 1.4.39</t>
  </si>
  <si>
    <t>srf 2015 IIIkv. 1.9.28</t>
  </si>
  <si>
    <t>პანდუსის მოწყობა  ქანობით 6%</t>
  </si>
  <si>
    <t>4.1</t>
  </si>
  <si>
    <t>4.2</t>
  </si>
  <si>
    <t>4.3</t>
  </si>
  <si>
    <t>srf 2016 IIIkv 2.1.74</t>
  </si>
  <si>
    <t>gadaxurvis mowyoba polikarbonatiT</t>
  </si>
  <si>
    <t>polikarbonati</t>
  </si>
  <si>
    <t>betonis fenis dageba qanobiT 6%</t>
  </si>
  <si>
    <t>srf 2016 IIIkv 2.1.64</t>
  </si>
  <si>
    <t>srf 2016 IIIkv 1.9.58</t>
  </si>
  <si>
    <t>srf 2016 IIIkv 1.10.13</t>
  </si>
  <si>
    <t>xarjTaRricxva #5</t>
  </si>
  <si>
    <t xml:space="preserve">momwodebeli </t>
  </si>
  <si>
    <t>xelmowera beWedi</t>
  </si>
  <si>
    <t xml:space="preserve"> Rirebuleba</t>
  </si>
  <si>
    <t>1 რაიონული სამსახური; ქ.თბილისი, კაიროს ქ.№11</t>
  </si>
  <si>
    <t>წყნეთის ქვ/პ. (სახანძროს შენობაში). ქ.თბილისი, დაბა წყნეთი, რუსთაველის ქ. 1</t>
  </si>
  <si>
    <t>me-3 რაიონული samsaxuri; ქ.თბილისი, ვაჟა ფშაველა, 4კვ. კორპ. 1ა</t>
  </si>
  <si>
    <t>me-6 რაიონული სამსახური, ქ.თბილისი, დიდი დიღომი, გიორგი  ბრწყინვალეს ქ. №15</t>
  </si>
  <si>
    <t>me-5 რაიონული სამსახური  ქ.თბილისი, მუხიანი, გობრონიძის ქ.№27</t>
  </si>
  <si>
    <t>me-10 ფილიალი; ქ.თბილისი, დ.უზნაძის ქ.№43</t>
  </si>
  <si>
    <t>me-8 ფილიალი; ქ.თბილისი, ს.ცინცაძის ქ.№6</t>
  </si>
  <si>
    <t>me-13 რაიონული სამსახური ქ.თბილისი, ლოტკინი, წერონისის ქ.№164</t>
  </si>
  <si>
    <t xml:space="preserve"> №5 რაიონული სამსახური ქ.თბილისი, მუხიანი, გობრონიძის ქ.№27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</si>
</sst>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cadNusx"/>
    </font>
    <font>
      <sz val="12"/>
      <name val="AcadNusx"/>
    </font>
    <font>
      <sz val="10"/>
      <name val="Helv"/>
    </font>
    <font>
      <b/>
      <sz val="12"/>
      <name val="AcadNusx"/>
    </font>
    <font>
      <sz val="11"/>
      <name val="Times New Roman"/>
      <family val="1"/>
    </font>
    <font>
      <sz val="11"/>
      <name val="AcadNusx"/>
    </font>
    <font>
      <sz val="11"/>
      <name val="Helv"/>
    </font>
    <font>
      <b/>
      <sz val="11"/>
      <name val="AcadNusx"/>
    </font>
    <font>
      <b/>
      <sz val="11"/>
      <name val="Arial"/>
      <family val="2"/>
    </font>
    <font>
      <b/>
      <sz val="11"/>
      <name val="Arial Cyr"/>
      <family val="2"/>
      <charset val="204"/>
    </font>
    <font>
      <sz val="11"/>
      <name val="Arial"/>
      <family val="2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sz val="11"/>
      <color theme="1"/>
      <name val="AcadNusx"/>
    </font>
    <font>
      <b/>
      <sz val="12"/>
      <color theme="1"/>
      <name val="AcadNusx"/>
    </font>
    <font>
      <b/>
      <u/>
      <sz val="12"/>
      <color theme="1"/>
      <name val="AcadNusx"/>
    </font>
    <font>
      <b/>
      <sz val="11"/>
      <color theme="1"/>
      <name val="AcadNusx"/>
    </font>
    <font>
      <b/>
      <sz val="11"/>
      <name val="Times New Roman"/>
      <family val="1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4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top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" xfId="0" quotePrefix="1" applyNumberFormat="1" applyFont="1" applyBorder="1" applyAlignment="1">
      <alignment horizontal="center" vertical="center" wrapText="1"/>
    </xf>
    <xf numFmtId="0" fontId="5" fillId="0" borderId="2" xfId="0" quotePrefix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2" borderId="0" xfId="0" applyFont="1" applyFill="1"/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quotePrefix="1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quotePrefix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6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6" xfId="0" quotePrefix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2" fontId="6" fillId="0" borderId="6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49" fontId="6" fillId="0" borderId="7" xfId="0" quotePrefix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9" xfId="0" quotePrefix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 wrapText="1"/>
    </xf>
    <xf numFmtId="9" fontId="6" fillId="0" borderId="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/>
    <xf numFmtId="49" fontId="6" fillId="0" borderId="6" xfId="0" applyNumberFormat="1" applyFont="1" applyBorder="1" applyAlignment="1">
      <alignment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/>
    <xf numFmtId="49" fontId="6" fillId="0" borderId="5" xfId="0" applyNumberFormat="1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49" fontId="16" fillId="0" borderId="0" xfId="0" applyNumberFormat="1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165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165" fontId="6" fillId="0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0" fontId="17" fillId="0" borderId="0" xfId="0" applyFont="1"/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21" fillId="0" borderId="0" xfId="0" applyFont="1"/>
    <xf numFmtId="0" fontId="21" fillId="2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2" xfId="0" quotePrefix="1" applyNumberFormat="1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/>
    <xf numFmtId="49" fontId="8" fillId="0" borderId="5" xfId="0" applyNumberFormat="1" applyFont="1" applyBorder="1" applyAlignment="1">
      <alignment vertical="center"/>
    </xf>
    <xf numFmtId="0" fontId="8" fillId="0" borderId="5" xfId="0" applyFont="1" applyBorder="1"/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2" fontId="1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SheetLayoutView="100" workbookViewId="0">
      <selection activeCell="K14" sqref="K14"/>
    </sheetView>
  </sheetViews>
  <sheetFormatPr defaultRowHeight="15" x14ac:dyDescent="0.25"/>
  <cols>
    <col min="1" max="1" width="2.5703125" customWidth="1"/>
    <col min="2" max="2" width="12" style="186" customWidth="1"/>
    <col min="3" max="3" width="24.42578125" style="186" customWidth="1"/>
    <col min="4" max="4" width="65" customWidth="1"/>
    <col min="5" max="5" width="27.28515625" style="186" customWidth="1"/>
  </cols>
  <sheetData>
    <row r="1" spans="1:5" s="119" customFormat="1" ht="15.75" x14ac:dyDescent="0.3">
      <c r="B1" s="185"/>
      <c r="C1" s="185"/>
      <c r="E1" s="185"/>
    </row>
    <row r="2" spans="1:5" s="188" customFormat="1" ht="33.75" customHeight="1" x14ac:dyDescent="0.35">
      <c r="A2" s="215" t="s">
        <v>198</v>
      </c>
      <c r="B2" s="215"/>
      <c r="C2" s="215"/>
      <c r="D2" s="215"/>
      <c r="E2" s="215"/>
    </row>
    <row r="3" spans="1:5" s="188" customFormat="1" ht="33.75" customHeight="1" x14ac:dyDescent="0.35">
      <c r="A3" s="195"/>
      <c r="B3" s="195"/>
      <c r="C3" s="195"/>
      <c r="D3" s="195"/>
      <c r="E3" s="195"/>
    </row>
    <row r="4" spans="1:5" s="119" customFormat="1" ht="15.75" x14ac:dyDescent="0.3">
      <c r="B4" s="185"/>
      <c r="C4" s="185"/>
      <c r="E4" s="185"/>
    </row>
    <row r="5" spans="1:5" s="107" customFormat="1" ht="40.5" customHeight="1" x14ac:dyDescent="0.3">
      <c r="B5" s="189" t="s">
        <v>196</v>
      </c>
      <c r="C5" s="189" t="s">
        <v>195</v>
      </c>
      <c r="D5" s="189" t="s">
        <v>197</v>
      </c>
      <c r="E5" s="189" t="s">
        <v>252</v>
      </c>
    </row>
    <row r="6" spans="1:5" s="187" customFormat="1" ht="16.5" x14ac:dyDescent="0.3">
      <c r="B6" s="190">
        <v>1</v>
      </c>
      <c r="C6" s="190" t="s">
        <v>2</v>
      </c>
      <c r="D6" s="192" t="s">
        <v>199</v>
      </c>
      <c r="E6" s="194">
        <f>'დიღმის მასივი N1'!M79</f>
        <v>0</v>
      </c>
    </row>
    <row r="7" spans="1:5" s="187" customFormat="1" ht="33" x14ac:dyDescent="0.3">
      <c r="B7" s="190">
        <v>2</v>
      </c>
      <c r="C7" s="190" t="s">
        <v>109</v>
      </c>
      <c r="D7" s="193" t="s">
        <v>254</v>
      </c>
      <c r="E7" s="194">
        <f>'წყნეთი N2'!M68</f>
        <v>0</v>
      </c>
    </row>
    <row r="8" spans="1:5" s="187" customFormat="1" ht="16.5" x14ac:dyDescent="0.3">
      <c r="B8" s="190">
        <v>3</v>
      </c>
      <c r="C8" s="190" t="s">
        <v>200</v>
      </c>
      <c r="D8" s="191" t="s">
        <v>255</v>
      </c>
      <c r="E8" s="194">
        <f>'ვაჟა-ფშაველა N3'!M79</f>
        <v>0</v>
      </c>
    </row>
    <row r="9" spans="1:5" s="187" customFormat="1" ht="33" x14ac:dyDescent="0.3">
      <c r="B9" s="190">
        <v>4</v>
      </c>
      <c r="C9" s="190" t="s">
        <v>143</v>
      </c>
      <c r="D9" s="193" t="s">
        <v>256</v>
      </c>
      <c r="E9" s="194">
        <f>'დიდი დიღომი N4'!M106</f>
        <v>0</v>
      </c>
    </row>
    <row r="10" spans="1:5" s="187" customFormat="1" ht="33" x14ac:dyDescent="0.3">
      <c r="B10" s="190">
        <v>5</v>
      </c>
      <c r="C10" s="190" t="s">
        <v>249</v>
      </c>
      <c r="D10" s="193" t="s">
        <v>257</v>
      </c>
      <c r="E10" s="194">
        <f>'მუხიანი N5'!M47</f>
        <v>0</v>
      </c>
    </row>
    <row r="11" spans="1:5" s="187" customFormat="1" ht="16.5" x14ac:dyDescent="0.3">
      <c r="B11" s="190">
        <v>6</v>
      </c>
      <c r="C11" s="190" t="s">
        <v>201</v>
      </c>
      <c r="D11" s="191" t="s">
        <v>253</v>
      </c>
      <c r="E11" s="194">
        <f>'კაიროს ქუჩა N6'!M84</f>
        <v>0</v>
      </c>
    </row>
    <row r="12" spans="1:5" s="187" customFormat="1" ht="16.5" x14ac:dyDescent="0.3">
      <c r="B12" s="190">
        <v>7</v>
      </c>
      <c r="C12" s="190" t="s">
        <v>202</v>
      </c>
      <c r="D12" s="191" t="s">
        <v>258</v>
      </c>
      <c r="E12" s="194">
        <f>'უზნაზის ქუჩა N7'!M45</f>
        <v>0</v>
      </c>
    </row>
    <row r="13" spans="1:5" s="187" customFormat="1" ht="16.5" x14ac:dyDescent="0.3">
      <c r="B13" s="190">
        <v>8</v>
      </c>
      <c r="C13" s="190" t="s">
        <v>203</v>
      </c>
      <c r="D13" s="191" t="s">
        <v>157</v>
      </c>
      <c r="E13" s="194">
        <f>'ფონიჭალა N8'!M83</f>
        <v>0</v>
      </c>
    </row>
    <row r="14" spans="1:5" s="187" customFormat="1" ht="16.5" x14ac:dyDescent="0.3">
      <c r="B14" s="190">
        <v>9</v>
      </c>
      <c r="C14" s="190" t="s">
        <v>204</v>
      </c>
      <c r="D14" s="191" t="s">
        <v>259</v>
      </c>
      <c r="E14" s="194">
        <f>'ცინცაძის ქუჩა N9'!M83</f>
        <v>0</v>
      </c>
    </row>
    <row r="15" spans="1:5" s="187" customFormat="1" ht="42.75" customHeight="1" x14ac:dyDescent="0.3">
      <c r="B15" s="190">
        <v>10</v>
      </c>
      <c r="C15" s="190" t="s">
        <v>205</v>
      </c>
      <c r="D15" s="193" t="s">
        <v>260</v>
      </c>
      <c r="E15" s="194">
        <f>'ლოტკინი N10'!M97</f>
        <v>0</v>
      </c>
    </row>
    <row r="16" spans="1:5" s="188" customFormat="1" ht="25.5" customHeight="1" x14ac:dyDescent="0.35">
      <c r="B16" s="196"/>
      <c r="C16" s="196" t="s">
        <v>11</v>
      </c>
      <c r="D16" s="197"/>
      <c r="E16" s="213">
        <f>SUM(E6:E15)</f>
        <v>0</v>
      </c>
    </row>
    <row r="17" spans="2:7" s="119" customFormat="1" ht="15.75" x14ac:dyDescent="0.3">
      <c r="B17" s="185"/>
      <c r="C17" s="185"/>
      <c r="E17" s="185"/>
    </row>
    <row r="18" spans="2:7" s="119" customFormat="1" ht="15.75" x14ac:dyDescent="0.3">
      <c r="B18" s="185"/>
      <c r="C18" s="185"/>
      <c r="E18" s="185"/>
    </row>
    <row r="19" spans="2:7" s="119" customFormat="1" ht="15.75" x14ac:dyDescent="0.3">
      <c r="B19" s="185"/>
      <c r="C19" s="185"/>
      <c r="E19" s="185"/>
    </row>
    <row r="20" spans="2:7" s="119" customFormat="1" ht="15.75" x14ac:dyDescent="0.3">
      <c r="B20" s="185"/>
      <c r="C20" s="185"/>
      <c r="E20" s="185"/>
    </row>
    <row r="21" spans="2:7" s="119" customFormat="1" ht="15.75" x14ac:dyDescent="0.3">
      <c r="B21" s="185"/>
      <c r="C21" s="185"/>
      <c r="E21" s="185"/>
    </row>
    <row r="22" spans="2:7" s="119" customFormat="1" ht="15.75" x14ac:dyDescent="0.3">
      <c r="B22" s="11"/>
      <c r="C22" s="14"/>
      <c r="D22" s="14"/>
      <c r="E22" s="216"/>
      <c r="F22" s="216"/>
      <c r="G22" s="216"/>
    </row>
    <row r="23" spans="2:7" s="119" customFormat="1" ht="15.75" x14ac:dyDescent="0.3">
      <c r="B23" s="185"/>
      <c r="C23" s="185"/>
      <c r="E23" s="185"/>
    </row>
    <row r="24" spans="2:7" s="119" customFormat="1" ht="15.75" x14ac:dyDescent="0.3">
      <c r="B24" s="185"/>
      <c r="C24" s="185"/>
      <c r="E24" s="185"/>
    </row>
    <row r="25" spans="2:7" s="119" customFormat="1" ht="15.75" x14ac:dyDescent="0.3">
      <c r="B25" s="185"/>
      <c r="C25" s="185"/>
      <c r="E25" s="185"/>
    </row>
    <row r="26" spans="2:7" s="119" customFormat="1" ht="15.75" x14ac:dyDescent="0.3">
      <c r="B26" s="185"/>
      <c r="C26" s="185"/>
      <c r="E26" s="185"/>
    </row>
    <row r="27" spans="2:7" s="119" customFormat="1" ht="15.75" x14ac:dyDescent="0.3">
      <c r="B27" s="185"/>
      <c r="C27" s="185"/>
      <c r="E27" s="185"/>
    </row>
  </sheetData>
  <mergeCells count="2">
    <mergeCell ref="A2:E2"/>
    <mergeCell ref="E22:G22"/>
  </mergeCells>
  <pageMargins left="0.44" right="0.7" top="0.31" bottom="0.45" header="0.2" footer="0.32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2"/>
  <sheetViews>
    <sheetView view="pageBreakPreview" topLeftCell="A70" zoomScaleSheetLayoutView="100" workbookViewId="0">
      <selection activeCell="P95" sqref="P95"/>
    </sheetView>
  </sheetViews>
  <sheetFormatPr defaultRowHeight="15.75" x14ac:dyDescent="0.3"/>
  <cols>
    <col min="1" max="1" width="5.5703125" style="12" customWidth="1"/>
    <col min="2" max="2" width="11.5703125" style="13" customWidth="1"/>
    <col min="3" max="3" width="52.28515625" style="11" customWidth="1"/>
    <col min="4" max="5" width="8.85546875" style="14" customWidth="1"/>
    <col min="6" max="6" width="9.85546875" style="14" customWidth="1"/>
    <col min="7" max="7" width="7.28515625" style="14" customWidth="1"/>
    <col min="8" max="8" width="8.140625" style="14" customWidth="1"/>
    <col min="9" max="9" width="7" style="14" customWidth="1"/>
    <col min="10" max="10" width="7.7109375" style="14" customWidth="1"/>
    <col min="11" max="11" width="7.140625" style="14" customWidth="1"/>
    <col min="12" max="12" width="9.710937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4" spans="1:20" s="1" customFormat="1" ht="25.5" customHeight="1" x14ac:dyDescent="0.25">
      <c r="A4" s="217" t="s">
        <v>204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P4" s="2"/>
    </row>
    <row r="5" spans="1:20" s="3" customFormat="1" ht="17.25" x14ac:dyDescent="0.25">
      <c r="A5" s="219" t="s">
        <v>158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P5" s="4"/>
    </row>
    <row r="6" spans="1:20" s="3" customFormat="1" ht="17.25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P6" s="4"/>
    </row>
    <row r="7" spans="1:20" s="7" customFormat="1" ht="17.25" x14ac:dyDescent="0.2">
      <c r="A7" s="5"/>
      <c r="B7" s="11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6"/>
      <c r="P7" s="8"/>
    </row>
    <row r="8" spans="1:20" s="16" customFormat="1" ht="50.25" customHeight="1" x14ac:dyDescent="0.2">
      <c r="A8" s="220" t="s">
        <v>3</v>
      </c>
      <c r="B8" s="220" t="s">
        <v>4</v>
      </c>
      <c r="C8" s="221" t="s">
        <v>5</v>
      </c>
      <c r="D8" s="223" t="s">
        <v>6</v>
      </c>
      <c r="E8" s="224" t="s">
        <v>7</v>
      </c>
      <c r="F8" s="225"/>
      <c r="G8" s="226" t="s">
        <v>8</v>
      </c>
      <c r="H8" s="226"/>
      <c r="I8" s="227" t="s">
        <v>9</v>
      </c>
      <c r="J8" s="227"/>
      <c r="K8" s="227" t="s">
        <v>10</v>
      </c>
      <c r="L8" s="227"/>
      <c r="M8" s="226" t="s">
        <v>11</v>
      </c>
      <c r="P8" s="17"/>
    </row>
    <row r="9" spans="1:20" s="16" customFormat="1" ht="31.5" x14ac:dyDescent="0.2">
      <c r="A9" s="220"/>
      <c r="B9" s="220"/>
      <c r="C9" s="222"/>
      <c r="D9" s="223"/>
      <c r="E9" s="149" t="s">
        <v>12</v>
      </c>
      <c r="F9" s="149" t="s">
        <v>13</v>
      </c>
      <c r="G9" s="146" t="s">
        <v>14</v>
      </c>
      <c r="H9" s="145" t="s">
        <v>11</v>
      </c>
      <c r="I9" s="144" t="s">
        <v>14</v>
      </c>
      <c r="J9" s="145" t="s">
        <v>11</v>
      </c>
      <c r="K9" s="144" t="s">
        <v>14</v>
      </c>
      <c r="L9" s="145" t="s">
        <v>11</v>
      </c>
      <c r="M9" s="226"/>
      <c r="P9" s="17"/>
    </row>
    <row r="10" spans="1:20" s="9" customFormat="1" x14ac:dyDescent="0.25">
      <c r="A10" s="22" t="s">
        <v>15</v>
      </c>
      <c r="B10" s="23">
        <v>2</v>
      </c>
      <c r="C10" s="24">
        <v>3</v>
      </c>
      <c r="D10" s="25">
        <v>4</v>
      </c>
      <c r="E10" s="25">
        <v>5</v>
      </c>
      <c r="F10" s="26">
        <v>6</v>
      </c>
      <c r="G10" s="27" t="s">
        <v>16</v>
      </c>
      <c r="H10" s="28">
        <v>8</v>
      </c>
      <c r="I10" s="29">
        <v>9</v>
      </c>
      <c r="J10" s="28">
        <v>10</v>
      </c>
      <c r="K10" s="29">
        <v>11</v>
      </c>
      <c r="L10" s="28">
        <v>12</v>
      </c>
      <c r="M10" s="28">
        <v>13</v>
      </c>
      <c r="P10" s="10"/>
    </row>
    <row r="11" spans="1:20" s="38" customFormat="1" ht="33" x14ac:dyDescent="0.25">
      <c r="A11" s="30" t="s">
        <v>15</v>
      </c>
      <c r="B11" s="30" t="s">
        <v>68</v>
      </c>
      <c r="C11" s="32" t="s">
        <v>67</v>
      </c>
      <c r="D11" s="33" t="s">
        <v>37</v>
      </c>
      <c r="E11" s="33"/>
      <c r="F11" s="78">
        <v>2.415</v>
      </c>
      <c r="G11" s="35"/>
      <c r="H11" s="34"/>
      <c r="I11" s="36"/>
      <c r="J11" s="34"/>
      <c r="K11" s="36"/>
      <c r="L11" s="34"/>
      <c r="M11" s="34"/>
      <c r="N11" s="37"/>
      <c r="P11" s="39"/>
    </row>
    <row r="12" spans="1:20" s="47" customFormat="1" x14ac:dyDescent="0.25">
      <c r="A12" s="40"/>
      <c r="B12" s="41"/>
      <c r="C12" s="42" t="s">
        <v>20</v>
      </c>
      <c r="D12" s="43" t="s">
        <v>21</v>
      </c>
      <c r="E12" s="43">
        <v>0.88700000000000001</v>
      </c>
      <c r="F12" s="73">
        <f>F11*E12</f>
        <v>2.1421049999999999</v>
      </c>
      <c r="G12" s="43"/>
      <c r="H12" s="45"/>
      <c r="I12" s="44"/>
      <c r="J12" s="45">
        <f>F12*I12</f>
        <v>0</v>
      </c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47" customFormat="1" x14ac:dyDescent="0.25">
      <c r="A13" s="40"/>
      <c r="B13" s="41"/>
      <c r="C13" s="53" t="s">
        <v>32</v>
      </c>
      <c r="D13" s="50" t="s">
        <v>29</v>
      </c>
      <c r="E13" s="50">
        <v>9.8400000000000001E-2</v>
      </c>
      <c r="F13" s="45">
        <f>F11*E13</f>
        <v>0.23763600000000001</v>
      </c>
      <c r="G13" s="43"/>
      <c r="H13" s="45"/>
      <c r="I13" s="44"/>
      <c r="J13" s="45"/>
      <c r="K13" s="44"/>
      <c r="L13" s="45">
        <f>F13*K13</f>
        <v>0</v>
      </c>
      <c r="M13" s="45">
        <f>H13+J13+L13</f>
        <v>0</v>
      </c>
      <c r="N13" s="46"/>
      <c r="P13" s="48"/>
    </row>
    <row r="14" spans="1:20" s="59" customFormat="1" ht="16.5" x14ac:dyDescent="0.3">
      <c r="A14" s="30" t="s">
        <v>25</v>
      </c>
      <c r="B14" s="30" t="s">
        <v>69</v>
      </c>
      <c r="C14" s="108" t="s">
        <v>71</v>
      </c>
      <c r="D14" s="33" t="s">
        <v>70</v>
      </c>
      <c r="E14" s="33"/>
      <c r="F14" s="34">
        <v>5.45</v>
      </c>
      <c r="G14" s="35"/>
      <c r="H14" s="34"/>
      <c r="I14" s="36"/>
      <c r="J14" s="34"/>
      <c r="K14" s="36"/>
      <c r="L14" s="34"/>
      <c r="M14" s="34"/>
      <c r="N14" s="58"/>
      <c r="P14" s="60"/>
    </row>
    <row r="15" spans="1:20" s="47" customFormat="1" x14ac:dyDescent="0.25">
      <c r="A15" s="40"/>
      <c r="B15" s="41"/>
      <c r="C15" s="42" t="s">
        <v>20</v>
      </c>
      <c r="D15" s="43" t="s">
        <v>21</v>
      </c>
      <c r="E15" s="43">
        <f>0.258*0.4</f>
        <v>0.10320000000000001</v>
      </c>
      <c r="F15" s="73">
        <f>F14*E15</f>
        <v>0.56244000000000005</v>
      </c>
      <c r="G15" s="43"/>
      <c r="H15" s="45"/>
      <c r="I15" s="44"/>
      <c r="J15" s="45">
        <f>F15*I15</f>
        <v>0</v>
      </c>
      <c r="K15" s="44"/>
      <c r="L15" s="45"/>
      <c r="M15" s="45">
        <f>H15+J15+L15</f>
        <v>0</v>
      </c>
      <c r="N15" s="46"/>
      <c r="P15" s="48"/>
      <c r="T15" s="47" t="s">
        <v>40</v>
      </c>
    </row>
    <row r="16" spans="1:20" s="47" customFormat="1" x14ac:dyDescent="0.25">
      <c r="A16" s="40"/>
      <c r="B16" s="41"/>
      <c r="C16" s="53" t="s">
        <v>32</v>
      </c>
      <c r="D16" s="50" t="s">
        <v>29</v>
      </c>
      <c r="E16" s="50">
        <f>0.16*0.4/100</f>
        <v>6.4000000000000005E-4</v>
      </c>
      <c r="F16" s="106">
        <f>F14*E16</f>
        <v>3.4880000000000002E-3</v>
      </c>
      <c r="G16" s="43"/>
      <c r="H16" s="45"/>
      <c r="I16" s="44"/>
      <c r="J16" s="45"/>
      <c r="K16" s="44"/>
      <c r="L16" s="45">
        <f>F16*K16</f>
        <v>0</v>
      </c>
      <c r="M16" s="45">
        <f>H16+J16+L16</f>
        <v>0</v>
      </c>
      <c r="N16" s="46"/>
      <c r="P16" s="48"/>
    </row>
    <row r="17" spans="1:17" s="38" customFormat="1" ht="38.25" customHeight="1" x14ac:dyDescent="0.25">
      <c r="A17" s="30" t="s">
        <v>26</v>
      </c>
      <c r="B17" s="31" t="s">
        <v>17</v>
      </c>
      <c r="C17" s="32" t="s">
        <v>159</v>
      </c>
      <c r="D17" s="33" t="s">
        <v>19</v>
      </c>
      <c r="E17" s="33"/>
      <c r="F17" s="78">
        <v>0.35</v>
      </c>
      <c r="G17" s="35"/>
      <c r="H17" s="34"/>
      <c r="I17" s="36"/>
      <c r="J17" s="34"/>
      <c r="K17" s="36"/>
      <c r="L17" s="34"/>
      <c r="M17" s="34"/>
      <c r="N17" s="37"/>
      <c r="P17" s="39"/>
    </row>
    <row r="18" spans="1:17" s="47" customFormat="1" ht="15" customHeight="1" x14ac:dyDescent="0.25">
      <c r="A18" s="40"/>
      <c r="B18" s="41"/>
      <c r="C18" s="111" t="s">
        <v>20</v>
      </c>
      <c r="D18" s="43" t="s">
        <v>21</v>
      </c>
      <c r="E18" s="43">
        <f>160/100</f>
        <v>1.6</v>
      </c>
      <c r="F18" s="44">
        <f>F17*E18</f>
        <v>0.55999999999999994</v>
      </c>
      <c r="G18" s="43"/>
      <c r="H18" s="45"/>
      <c r="I18" s="44"/>
      <c r="J18" s="45">
        <f>F18*I18</f>
        <v>0</v>
      </c>
      <c r="K18" s="44"/>
      <c r="L18" s="45"/>
      <c r="M18" s="45">
        <f>H18+J18+L18</f>
        <v>0</v>
      </c>
      <c r="N18" s="46"/>
      <c r="P18" s="48"/>
    </row>
    <row r="19" spans="1:17" s="47" customFormat="1" ht="41.25" customHeight="1" x14ac:dyDescent="0.25">
      <c r="A19" s="40"/>
      <c r="B19" s="41" t="s">
        <v>207</v>
      </c>
      <c r="C19" s="80" t="s">
        <v>22</v>
      </c>
      <c r="D19" s="50" t="s">
        <v>23</v>
      </c>
      <c r="E19" s="50">
        <f>1.91/100</f>
        <v>1.9099999999999999E-2</v>
      </c>
      <c r="F19" s="45">
        <f>F17*E19</f>
        <v>6.6849999999999991E-3</v>
      </c>
      <c r="G19" s="43"/>
      <c r="H19" s="45"/>
      <c r="I19" s="44"/>
      <c r="J19" s="45"/>
      <c r="K19" s="44"/>
      <c r="L19" s="45">
        <f>F19*K19</f>
        <v>0</v>
      </c>
      <c r="M19" s="45">
        <f>H19+J19+L19</f>
        <v>0</v>
      </c>
      <c r="N19" s="46"/>
      <c r="P19" s="48"/>
    </row>
    <row r="20" spans="1:17" s="47" customFormat="1" ht="31.5" x14ac:dyDescent="0.25">
      <c r="A20" s="51"/>
      <c r="B20" s="51" t="s">
        <v>208</v>
      </c>
      <c r="C20" s="61" t="s">
        <v>24</v>
      </c>
      <c r="D20" s="148" t="s">
        <v>23</v>
      </c>
      <c r="E20" s="148">
        <f>77.5/100</f>
        <v>0.77500000000000002</v>
      </c>
      <c r="F20" s="55">
        <f>F17*E20</f>
        <v>0.27124999999999999</v>
      </c>
      <c r="G20" s="56"/>
      <c r="H20" s="55"/>
      <c r="I20" s="57"/>
      <c r="J20" s="55"/>
      <c r="K20" s="57"/>
      <c r="L20" s="55">
        <f>F20*K20</f>
        <v>0</v>
      </c>
      <c r="M20" s="55">
        <f>H20+J20+L20</f>
        <v>0</v>
      </c>
      <c r="N20" s="46"/>
      <c r="P20" s="48"/>
    </row>
    <row r="21" spans="1:17" s="59" customFormat="1" ht="37.5" customHeight="1" x14ac:dyDescent="0.25">
      <c r="A21" s="30" t="s">
        <v>30</v>
      </c>
      <c r="B21" s="30" t="s">
        <v>59</v>
      </c>
      <c r="C21" s="32" t="s">
        <v>72</v>
      </c>
      <c r="D21" s="33" t="s">
        <v>37</v>
      </c>
      <c r="E21" s="33"/>
      <c r="F21" s="34">
        <v>2.7</v>
      </c>
      <c r="G21" s="35"/>
      <c r="H21" s="34"/>
      <c r="I21" s="36"/>
      <c r="J21" s="34"/>
      <c r="K21" s="36"/>
      <c r="L21" s="34"/>
      <c r="M21" s="34"/>
      <c r="N21" s="58"/>
      <c r="P21" s="60"/>
    </row>
    <row r="22" spans="1:17" s="47" customFormat="1" x14ac:dyDescent="0.25">
      <c r="A22" s="40"/>
      <c r="B22" s="41"/>
      <c r="C22" s="49" t="s">
        <v>20</v>
      </c>
      <c r="D22" s="50" t="s">
        <v>21</v>
      </c>
      <c r="E22" s="50">
        <v>0.32300000000000001</v>
      </c>
      <c r="F22" s="45">
        <f>F21*E22</f>
        <v>0.8721000000000001</v>
      </c>
      <c r="G22" s="43"/>
      <c r="H22" s="45"/>
      <c r="I22" s="44"/>
      <c r="J22" s="45">
        <f>F22*I22</f>
        <v>0</v>
      </c>
      <c r="K22" s="44"/>
      <c r="L22" s="45"/>
      <c r="M22" s="45">
        <f>H22+J22+L22</f>
        <v>0</v>
      </c>
      <c r="N22" s="46"/>
      <c r="P22" s="48"/>
    </row>
    <row r="23" spans="1:17" s="47" customFormat="1" x14ac:dyDescent="0.25">
      <c r="A23" s="51"/>
      <c r="B23" s="52"/>
      <c r="C23" s="53" t="s">
        <v>32</v>
      </c>
      <c r="D23" s="148" t="s">
        <v>29</v>
      </c>
      <c r="E23" s="148">
        <v>2.58E-2</v>
      </c>
      <c r="F23" s="109">
        <f>F21*E23</f>
        <v>6.966E-2</v>
      </c>
      <c r="G23" s="56"/>
      <c r="H23" s="55"/>
      <c r="I23" s="57"/>
      <c r="J23" s="55"/>
      <c r="K23" s="57"/>
      <c r="L23" s="55">
        <f>F23*K23</f>
        <v>0</v>
      </c>
      <c r="M23" s="55">
        <f>H23+J23+L23</f>
        <v>0</v>
      </c>
      <c r="N23" s="46"/>
      <c r="P23" s="48"/>
    </row>
    <row r="24" spans="1:17" s="59" customFormat="1" ht="17.25" x14ac:dyDescent="0.35">
      <c r="A24" s="112" t="s">
        <v>31</v>
      </c>
      <c r="B24" s="112"/>
      <c r="C24" s="118" t="s">
        <v>0</v>
      </c>
      <c r="D24" s="114"/>
      <c r="E24" s="114"/>
      <c r="F24" s="115"/>
      <c r="G24" s="116"/>
      <c r="H24" s="115"/>
      <c r="I24" s="117"/>
      <c r="J24" s="115"/>
      <c r="K24" s="117"/>
      <c r="L24" s="115"/>
      <c r="M24" s="115"/>
      <c r="N24" s="58"/>
      <c r="P24" s="60"/>
      <c r="Q24" s="59" t="s">
        <v>40</v>
      </c>
    </row>
    <row r="25" spans="1:17" s="59" customFormat="1" ht="33" x14ac:dyDescent="0.25">
      <c r="A25" s="205" t="s">
        <v>74</v>
      </c>
      <c r="B25" s="62" t="s">
        <v>75</v>
      </c>
      <c r="C25" s="64" t="s">
        <v>76</v>
      </c>
      <c r="D25" s="65" t="s">
        <v>37</v>
      </c>
      <c r="E25" s="65"/>
      <c r="F25" s="66">
        <v>2.7</v>
      </c>
      <c r="G25" s="67"/>
      <c r="H25" s="66"/>
      <c r="I25" s="68"/>
      <c r="J25" s="66"/>
      <c r="K25" s="68"/>
      <c r="L25" s="66"/>
      <c r="M25" s="66"/>
      <c r="N25" s="58"/>
      <c r="P25" s="60"/>
      <c r="Q25" s="59" t="s">
        <v>40</v>
      </c>
    </row>
    <row r="26" spans="1:17" s="47" customFormat="1" x14ac:dyDescent="0.25">
      <c r="A26" s="40"/>
      <c r="B26" s="40" t="s">
        <v>52</v>
      </c>
      <c r="C26" s="49" t="s">
        <v>28</v>
      </c>
      <c r="D26" s="50" t="s">
        <v>37</v>
      </c>
      <c r="E26" s="50">
        <v>1</v>
      </c>
      <c r="F26" s="45">
        <f>F25*E26</f>
        <v>2.7</v>
      </c>
      <c r="G26" s="43"/>
      <c r="H26" s="45"/>
      <c r="I26" s="44"/>
      <c r="J26" s="45">
        <f>F26*I26</f>
        <v>0</v>
      </c>
      <c r="K26" s="44"/>
      <c r="L26" s="45"/>
      <c r="M26" s="45">
        <f t="shared" ref="M26:M29" si="0">H26+J26+L26</f>
        <v>0</v>
      </c>
      <c r="N26" s="46"/>
      <c r="P26" s="48"/>
    </row>
    <row r="27" spans="1:17" s="47" customFormat="1" x14ac:dyDescent="0.25">
      <c r="A27" s="40"/>
      <c r="B27" s="41"/>
      <c r="C27" s="49" t="s">
        <v>32</v>
      </c>
      <c r="D27" s="50" t="s">
        <v>29</v>
      </c>
      <c r="E27" s="50">
        <f>(0.95+0.23)/100</f>
        <v>1.18E-2</v>
      </c>
      <c r="F27" s="45">
        <f>F25*E27</f>
        <v>3.1859999999999999E-2</v>
      </c>
      <c r="G27" s="43"/>
      <c r="H27" s="45"/>
      <c r="I27" s="44"/>
      <c r="J27" s="45"/>
      <c r="K27" s="44"/>
      <c r="L27" s="45">
        <f>F27*K27</f>
        <v>0</v>
      </c>
      <c r="M27" s="45">
        <f t="shared" si="0"/>
        <v>0</v>
      </c>
      <c r="N27" s="46"/>
      <c r="P27" s="48"/>
    </row>
    <row r="28" spans="1:17" s="47" customFormat="1" ht="31.5" x14ac:dyDescent="0.25">
      <c r="A28" s="40"/>
      <c r="B28" s="79" t="s">
        <v>78</v>
      </c>
      <c r="C28" s="80" t="s">
        <v>77</v>
      </c>
      <c r="D28" s="50" t="s">
        <v>19</v>
      </c>
      <c r="E28" s="50">
        <f>(2.04+0.51)/100</f>
        <v>2.5499999999999998E-2</v>
      </c>
      <c r="F28" s="45">
        <f>F25*E28</f>
        <v>6.8849999999999995E-2</v>
      </c>
      <c r="G28" s="45"/>
      <c r="H28" s="45">
        <f>F28*G28</f>
        <v>0</v>
      </c>
      <c r="I28" s="44"/>
      <c r="J28" s="45"/>
      <c r="K28" s="44"/>
      <c r="L28" s="45"/>
      <c r="M28" s="45">
        <f t="shared" si="0"/>
        <v>0</v>
      </c>
      <c r="N28" s="46"/>
      <c r="P28" s="48"/>
    </row>
    <row r="29" spans="1:17" s="47" customFormat="1" x14ac:dyDescent="0.25">
      <c r="A29" s="51"/>
      <c r="B29" s="52"/>
      <c r="C29" s="53" t="s">
        <v>33</v>
      </c>
      <c r="D29" s="148" t="s">
        <v>29</v>
      </c>
      <c r="E29" s="148">
        <v>6.3600000000000004E-2</v>
      </c>
      <c r="F29" s="55">
        <f>F25*E29</f>
        <v>0.17172000000000001</v>
      </c>
      <c r="G29" s="55"/>
      <c r="H29" s="55">
        <f>F29*G29</f>
        <v>0</v>
      </c>
      <c r="I29" s="57"/>
      <c r="J29" s="55"/>
      <c r="K29" s="57"/>
      <c r="L29" s="55"/>
      <c r="M29" s="55">
        <f t="shared" si="0"/>
        <v>0</v>
      </c>
      <c r="N29" s="46"/>
      <c r="P29" s="48"/>
    </row>
    <row r="30" spans="1:17" s="59" customFormat="1" ht="33" x14ac:dyDescent="0.25">
      <c r="A30" s="62" t="s">
        <v>79</v>
      </c>
      <c r="B30" s="63" t="s">
        <v>60</v>
      </c>
      <c r="C30" s="64" t="s">
        <v>80</v>
      </c>
      <c r="D30" s="65" t="s">
        <v>37</v>
      </c>
      <c r="E30" s="65"/>
      <c r="F30" s="66">
        <v>2.7</v>
      </c>
      <c r="G30" s="66"/>
      <c r="H30" s="66"/>
      <c r="I30" s="68"/>
      <c r="J30" s="66"/>
      <c r="K30" s="68"/>
      <c r="L30" s="66"/>
      <c r="M30" s="66"/>
      <c r="N30" s="58"/>
      <c r="P30" s="60"/>
    </row>
    <row r="31" spans="1:17" s="47" customFormat="1" x14ac:dyDescent="0.25">
      <c r="A31" s="40"/>
      <c r="B31" s="40" t="s">
        <v>52</v>
      </c>
      <c r="C31" s="49" t="s">
        <v>20</v>
      </c>
      <c r="D31" s="50" t="s">
        <v>37</v>
      </c>
      <c r="E31" s="50">
        <v>1</v>
      </c>
      <c r="F31" s="45">
        <f>F30*E31</f>
        <v>2.7</v>
      </c>
      <c r="G31" s="45"/>
      <c r="H31" s="45"/>
      <c r="I31" s="44"/>
      <c r="J31" s="45">
        <f>F31*I31</f>
        <v>0</v>
      </c>
      <c r="K31" s="44"/>
      <c r="L31" s="45"/>
      <c r="M31" s="45">
        <f t="shared" ref="M31:M34" si="1">H31+J31+L31</f>
        <v>0</v>
      </c>
      <c r="N31" s="46"/>
      <c r="P31" s="48"/>
    </row>
    <row r="32" spans="1:17" s="47" customFormat="1" x14ac:dyDescent="0.25">
      <c r="A32" s="40"/>
      <c r="B32" s="41"/>
      <c r="C32" s="49" t="s">
        <v>32</v>
      </c>
      <c r="D32" s="50" t="s">
        <v>29</v>
      </c>
      <c r="E32" s="50">
        <v>4.5199999999999997E-2</v>
      </c>
      <c r="F32" s="45">
        <f>F30*E32</f>
        <v>0.12204</v>
      </c>
      <c r="G32" s="45"/>
      <c r="H32" s="45"/>
      <c r="I32" s="44"/>
      <c r="J32" s="45"/>
      <c r="K32" s="44"/>
      <c r="L32" s="45">
        <f>F32*K32</f>
        <v>0</v>
      </c>
      <c r="M32" s="45">
        <f t="shared" si="1"/>
        <v>0</v>
      </c>
      <c r="N32" s="46"/>
      <c r="P32" s="48"/>
    </row>
    <row r="33" spans="1:17" s="47" customFormat="1" ht="47.25" x14ac:dyDescent="0.25">
      <c r="A33" s="40"/>
      <c r="B33" s="79" t="s">
        <v>214</v>
      </c>
      <c r="C33" s="80" t="s">
        <v>81</v>
      </c>
      <c r="D33" s="50" t="s">
        <v>37</v>
      </c>
      <c r="E33" s="50">
        <v>1.02</v>
      </c>
      <c r="F33" s="45">
        <f>F30*E33</f>
        <v>2.7540000000000004</v>
      </c>
      <c r="G33" s="45"/>
      <c r="H33" s="45">
        <f>F33*G33</f>
        <v>0</v>
      </c>
      <c r="I33" s="44"/>
      <c r="J33" s="45"/>
      <c r="K33" s="44"/>
      <c r="L33" s="45"/>
      <c r="M33" s="45">
        <f t="shared" si="1"/>
        <v>0</v>
      </c>
      <c r="N33" s="46"/>
      <c r="P33" s="48"/>
    </row>
    <row r="34" spans="1:17" s="47" customFormat="1" ht="47.25" x14ac:dyDescent="0.25">
      <c r="A34" s="51"/>
      <c r="B34" s="81" t="s">
        <v>216</v>
      </c>
      <c r="C34" s="53" t="s">
        <v>61</v>
      </c>
      <c r="D34" s="148" t="s">
        <v>48</v>
      </c>
      <c r="E34" s="148">
        <v>6</v>
      </c>
      <c r="F34" s="55">
        <f>F30*E34</f>
        <v>16.200000000000003</v>
      </c>
      <c r="G34" s="55"/>
      <c r="H34" s="55">
        <f>F34*G34</f>
        <v>0</v>
      </c>
      <c r="I34" s="57"/>
      <c r="J34" s="55"/>
      <c r="K34" s="57"/>
      <c r="L34" s="55"/>
      <c r="M34" s="55">
        <f t="shared" si="1"/>
        <v>0</v>
      </c>
      <c r="N34" s="46"/>
      <c r="P34" s="48"/>
    </row>
    <row r="35" spans="1:17" s="59" customFormat="1" ht="34.5" x14ac:dyDescent="0.35">
      <c r="A35" s="112" t="s">
        <v>34</v>
      </c>
      <c r="B35" s="112"/>
      <c r="C35" s="113" t="s">
        <v>82</v>
      </c>
      <c r="D35" s="114" t="s">
        <v>37</v>
      </c>
      <c r="E35" s="114"/>
      <c r="F35" s="115">
        <v>3.5</v>
      </c>
      <c r="G35" s="115"/>
      <c r="H35" s="115"/>
      <c r="I35" s="117"/>
      <c r="J35" s="115"/>
      <c r="K35" s="117"/>
      <c r="L35" s="115"/>
      <c r="M35" s="115"/>
      <c r="N35" s="58"/>
      <c r="P35" s="60"/>
      <c r="Q35" s="59" t="s">
        <v>40</v>
      </c>
    </row>
    <row r="36" spans="1:17" s="59" customFormat="1" ht="33" x14ac:dyDescent="0.25">
      <c r="A36" s="62" t="s">
        <v>86</v>
      </c>
      <c r="B36" s="62" t="s">
        <v>73</v>
      </c>
      <c r="C36" s="64" t="s">
        <v>87</v>
      </c>
      <c r="D36" s="65" t="s">
        <v>19</v>
      </c>
      <c r="E36" s="65"/>
      <c r="F36" s="69">
        <v>0.17499999999999999</v>
      </c>
      <c r="G36" s="66"/>
      <c r="H36" s="66"/>
      <c r="I36" s="68"/>
      <c r="J36" s="66"/>
      <c r="K36" s="68"/>
      <c r="L36" s="66"/>
      <c r="M36" s="66"/>
      <c r="N36" s="58"/>
      <c r="P36" s="60"/>
      <c r="Q36" s="59" t="s">
        <v>40</v>
      </c>
    </row>
    <row r="37" spans="1:17" s="47" customFormat="1" x14ac:dyDescent="0.25">
      <c r="A37" s="40"/>
      <c r="B37" s="40"/>
      <c r="C37" s="49" t="s">
        <v>28</v>
      </c>
      <c r="D37" s="50" t="s">
        <v>21</v>
      </c>
      <c r="E37" s="50">
        <v>3.52</v>
      </c>
      <c r="F37" s="45">
        <f>F36*E37</f>
        <v>0.61599999999999999</v>
      </c>
      <c r="G37" s="45"/>
      <c r="H37" s="45"/>
      <c r="I37" s="44"/>
      <c r="J37" s="45">
        <f>F37*I37</f>
        <v>0</v>
      </c>
      <c r="K37" s="44"/>
      <c r="L37" s="45"/>
      <c r="M37" s="45">
        <f t="shared" ref="M37:M39" si="2">H37+J37+L37</f>
        <v>0</v>
      </c>
      <c r="N37" s="46"/>
      <c r="P37" s="48"/>
    </row>
    <row r="38" spans="1:17" s="47" customFormat="1" x14ac:dyDescent="0.25">
      <c r="A38" s="40"/>
      <c r="B38" s="41"/>
      <c r="C38" s="49" t="s">
        <v>32</v>
      </c>
      <c r="D38" s="50" t="s">
        <v>29</v>
      </c>
      <c r="E38" s="50">
        <v>1.06E-2</v>
      </c>
      <c r="F38" s="45">
        <f>F36*E38</f>
        <v>1.8549999999999999E-3</v>
      </c>
      <c r="G38" s="45"/>
      <c r="H38" s="45"/>
      <c r="I38" s="44"/>
      <c r="J38" s="45"/>
      <c r="K38" s="44"/>
      <c r="L38" s="45">
        <f>F38*K38</f>
        <v>0</v>
      </c>
      <c r="M38" s="45">
        <f t="shared" si="2"/>
        <v>0</v>
      </c>
      <c r="N38" s="46"/>
      <c r="P38" s="48"/>
    </row>
    <row r="39" spans="1:17" s="47" customFormat="1" ht="47.25" x14ac:dyDescent="0.25">
      <c r="A39" s="51"/>
      <c r="B39" s="81" t="s">
        <v>210</v>
      </c>
      <c r="C39" s="61" t="s">
        <v>38</v>
      </c>
      <c r="D39" s="148" t="s">
        <v>19</v>
      </c>
      <c r="E39" s="148">
        <v>1.24</v>
      </c>
      <c r="F39" s="55">
        <f>F36*E39</f>
        <v>0.217</v>
      </c>
      <c r="G39" s="55"/>
      <c r="H39" s="55">
        <f>F39*G39</f>
        <v>0</v>
      </c>
      <c r="I39" s="57"/>
      <c r="J39" s="55"/>
      <c r="K39" s="57"/>
      <c r="L39" s="55"/>
      <c r="M39" s="55">
        <f t="shared" si="2"/>
        <v>0</v>
      </c>
      <c r="N39" s="46"/>
      <c r="P39" s="48"/>
    </row>
    <row r="40" spans="1:17" s="59" customFormat="1" ht="33" x14ac:dyDescent="0.25">
      <c r="A40" s="205" t="s">
        <v>83</v>
      </c>
      <c r="B40" s="62" t="s">
        <v>75</v>
      </c>
      <c r="C40" s="64" t="s">
        <v>85</v>
      </c>
      <c r="D40" s="65" t="s">
        <v>37</v>
      </c>
      <c r="E40" s="65"/>
      <c r="F40" s="66">
        <v>3.5</v>
      </c>
      <c r="G40" s="66"/>
      <c r="H40" s="66"/>
      <c r="I40" s="68"/>
      <c r="J40" s="66"/>
      <c r="K40" s="68"/>
      <c r="L40" s="66"/>
      <c r="M40" s="66"/>
      <c r="N40" s="58"/>
      <c r="P40" s="60"/>
      <c r="Q40" s="59" t="s">
        <v>40</v>
      </c>
    </row>
    <row r="41" spans="1:17" s="47" customFormat="1" x14ac:dyDescent="0.25">
      <c r="A41" s="40"/>
      <c r="B41" s="40" t="s">
        <v>52</v>
      </c>
      <c r="C41" s="49" t="s">
        <v>28</v>
      </c>
      <c r="D41" s="50" t="s">
        <v>37</v>
      </c>
      <c r="E41" s="50">
        <v>1</v>
      </c>
      <c r="F41" s="45">
        <f>F40*E41</f>
        <v>3.5</v>
      </c>
      <c r="G41" s="45"/>
      <c r="H41" s="45"/>
      <c r="I41" s="44"/>
      <c r="J41" s="45">
        <f>F41*I41</f>
        <v>0</v>
      </c>
      <c r="K41" s="44"/>
      <c r="L41" s="45"/>
      <c r="M41" s="45">
        <f t="shared" ref="M41:M44" si="3">H41+J41+L41</f>
        <v>0</v>
      </c>
      <c r="N41" s="46"/>
      <c r="P41" s="48"/>
    </row>
    <row r="42" spans="1:17" s="47" customFormat="1" x14ac:dyDescent="0.25">
      <c r="A42" s="40"/>
      <c r="B42" s="41"/>
      <c r="C42" s="49" t="s">
        <v>32</v>
      </c>
      <c r="D42" s="50" t="s">
        <v>29</v>
      </c>
      <c r="E42" s="50">
        <f>(0.95+0.23*6)/100</f>
        <v>2.3300000000000001E-2</v>
      </c>
      <c r="F42" s="45">
        <f>F40*E42</f>
        <v>8.1550000000000011E-2</v>
      </c>
      <c r="G42" s="45"/>
      <c r="H42" s="45"/>
      <c r="I42" s="44"/>
      <c r="J42" s="45"/>
      <c r="K42" s="44"/>
      <c r="L42" s="45">
        <f>F42*K42</f>
        <v>0</v>
      </c>
      <c r="M42" s="45">
        <f t="shared" si="3"/>
        <v>0</v>
      </c>
      <c r="N42" s="46"/>
      <c r="P42" s="48"/>
    </row>
    <row r="43" spans="1:17" s="47" customFormat="1" x14ac:dyDescent="0.25">
      <c r="A43" s="40"/>
      <c r="B43" s="79"/>
      <c r="C43" s="80" t="s">
        <v>77</v>
      </c>
      <c r="D43" s="50" t="s">
        <v>19</v>
      </c>
      <c r="E43" s="50">
        <f>(2.04+0.51*6)/100</f>
        <v>5.0999999999999997E-2</v>
      </c>
      <c r="F43" s="45">
        <f>F40*E43</f>
        <v>0.17849999999999999</v>
      </c>
      <c r="G43" s="45"/>
      <c r="H43" s="45">
        <f>F43*G43</f>
        <v>0</v>
      </c>
      <c r="I43" s="44"/>
      <c r="J43" s="45"/>
      <c r="K43" s="44"/>
      <c r="L43" s="45"/>
      <c r="M43" s="45">
        <f t="shared" si="3"/>
        <v>0</v>
      </c>
      <c r="N43" s="46"/>
      <c r="P43" s="48"/>
    </row>
    <row r="44" spans="1:17" s="47" customFormat="1" x14ac:dyDescent="0.25">
      <c r="A44" s="51"/>
      <c r="B44" s="52"/>
      <c r="C44" s="53" t="s">
        <v>33</v>
      </c>
      <c r="D44" s="148" t="s">
        <v>29</v>
      </c>
      <c r="E44" s="148">
        <v>6.3600000000000004E-2</v>
      </c>
      <c r="F44" s="55">
        <f>F40*E44</f>
        <v>0.22260000000000002</v>
      </c>
      <c r="G44" s="55"/>
      <c r="H44" s="55">
        <f>F44*G44</f>
        <v>0</v>
      </c>
      <c r="I44" s="57"/>
      <c r="J44" s="55"/>
      <c r="K44" s="57"/>
      <c r="L44" s="55"/>
      <c r="M44" s="55">
        <f t="shared" si="3"/>
        <v>0</v>
      </c>
      <c r="N44" s="46"/>
      <c r="P44" s="48"/>
    </row>
    <row r="45" spans="1:17" s="59" customFormat="1" ht="33" x14ac:dyDescent="0.25">
      <c r="A45" s="62" t="s">
        <v>84</v>
      </c>
      <c r="B45" s="63" t="s">
        <v>60</v>
      </c>
      <c r="C45" s="64" t="s">
        <v>80</v>
      </c>
      <c r="D45" s="65" t="s">
        <v>37</v>
      </c>
      <c r="E45" s="65"/>
      <c r="F45" s="66">
        <v>3.5</v>
      </c>
      <c r="G45" s="66"/>
      <c r="H45" s="66"/>
      <c r="I45" s="68"/>
      <c r="J45" s="66"/>
      <c r="K45" s="68"/>
      <c r="L45" s="66"/>
      <c r="M45" s="66"/>
      <c r="N45" s="58"/>
      <c r="P45" s="60"/>
    </row>
    <row r="46" spans="1:17" s="47" customFormat="1" x14ac:dyDescent="0.25">
      <c r="A46" s="40"/>
      <c r="B46" s="40" t="s">
        <v>52</v>
      </c>
      <c r="C46" s="49" t="s">
        <v>20</v>
      </c>
      <c r="D46" s="50" t="s">
        <v>37</v>
      </c>
      <c r="E46" s="50">
        <v>1</v>
      </c>
      <c r="F46" s="45">
        <f>F45*E46</f>
        <v>3.5</v>
      </c>
      <c r="G46" s="45"/>
      <c r="H46" s="45"/>
      <c r="I46" s="44"/>
      <c r="J46" s="45">
        <f>F46*I46</f>
        <v>0</v>
      </c>
      <c r="K46" s="44"/>
      <c r="L46" s="45"/>
      <c r="M46" s="45">
        <f t="shared" ref="M46:M69" si="4">H46+J46+L46</f>
        <v>0</v>
      </c>
      <c r="N46" s="46"/>
      <c r="P46" s="48"/>
    </row>
    <row r="47" spans="1:17" s="47" customFormat="1" x14ac:dyDescent="0.25">
      <c r="A47" s="40"/>
      <c r="B47" s="41"/>
      <c r="C47" s="49" t="s">
        <v>32</v>
      </c>
      <c r="D47" s="50" t="s">
        <v>29</v>
      </c>
      <c r="E47" s="50">
        <v>4.5199999999999997E-2</v>
      </c>
      <c r="F47" s="45">
        <f>F45*E47</f>
        <v>0.15819999999999998</v>
      </c>
      <c r="G47" s="45"/>
      <c r="H47" s="45"/>
      <c r="I47" s="44"/>
      <c r="J47" s="45"/>
      <c r="K47" s="44"/>
      <c r="L47" s="45">
        <f>F47*K47</f>
        <v>0</v>
      </c>
      <c r="M47" s="45">
        <f t="shared" si="4"/>
        <v>0</v>
      </c>
      <c r="N47" s="46"/>
      <c r="P47" s="48"/>
    </row>
    <row r="48" spans="1:17" s="47" customFormat="1" ht="47.25" x14ac:dyDescent="0.25">
      <c r="A48" s="40"/>
      <c r="B48" s="79" t="s">
        <v>214</v>
      </c>
      <c r="C48" s="80" t="s">
        <v>81</v>
      </c>
      <c r="D48" s="50" t="s">
        <v>37</v>
      </c>
      <c r="E48" s="50">
        <v>1.02</v>
      </c>
      <c r="F48" s="45">
        <f>F45*E48</f>
        <v>3.5700000000000003</v>
      </c>
      <c r="G48" s="45"/>
      <c r="H48" s="45">
        <f>F48*G48</f>
        <v>0</v>
      </c>
      <c r="I48" s="44"/>
      <c r="J48" s="45"/>
      <c r="K48" s="44"/>
      <c r="L48" s="45"/>
      <c r="M48" s="45">
        <f t="shared" si="4"/>
        <v>0</v>
      </c>
      <c r="N48" s="46"/>
      <c r="P48" s="48"/>
    </row>
    <row r="49" spans="1:16" s="47" customFormat="1" ht="47.25" x14ac:dyDescent="0.25">
      <c r="A49" s="51"/>
      <c r="B49" s="81" t="s">
        <v>216</v>
      </c>
      <c r="C49" s="53" t="s">
        <v>97</v>
      </c>
      <c r="D49" s="148" t="s">
        <v>48</v>
      </c>
      <c r="E49" s="148">
        <v>6</v>
      </c>
      <c r="F49" s="55">
        <f>F45*E49</f>
        <v>21</v>
      </c>
      <c r="G49" s="55"/>
      <c r="H49" s="55">
        <f>F49*G49</f>
        <v>0</v>
      </c>
      <c r="I49" s="57"/>
      <c r="J49" s="55"/>
      <c r="K49" s="57"/>
      <c r="L49" s="55"/>
      <c r="M49" s="55">
        <f t="shared" si="4"/>
        <v>0</v>
      </c>
      <c r="N49" s="46"/>
      <c r="P49" s="48"/>
    </row>
    <row r="50" spans="1:16" s="138" customFormat="1" ht="16.5" x14ac:dyDescent="0.25">
      <c r="A50" s="62" t="s">
        <v>16</v>
      </c>
      <c r="B50" s="71" t="s">
        <v>55</v>
      </c>
      <c r="C50" s="64" t="s">
        <v>88</v>
      </c>
      <c r="D50" s="65" t="s">
        <v>37</v>
      </c>
      <c r="E50" s="65"/>
      <c r="F50" s="69">
        <v>2.4359999999999999</v>
      </c>
      <c r="G50" s="66"/>
      <c r="H50" s="66"/>
      <c r="I50" s="68"/>
      <c r="J50" s="66"/>
      <c r="K50" s="68"/>
      <c r="L50" s="66"/>
      <c r="M50" s="66"/>
      <c r="N50" s="37"/>
      <c r="P50" s="139"/>
    </row>
    <row r="51" spans="1:16" s="47" customFormat="1" x14ac:dyDescent="0.25">
      <c r="A51" s="40"/>
      <c r="B51" s="79"/>
      <c r="C51" s="49" t="s">
        <v>20</v>
      </c>
      <c r="D51" s="50" t="s">
        <v>37</v>
      </c>
      <c r="E51" s="50">
        <v>1</v>
      </c>
      <c r="F51" s="73">
        <f>F50*E51</f>
        <v>2.4359999999999999</v>
      </c>
      <c r="G51" s="45"/>
      <c r="H51" s="45"/>
      <c r="I51" s="44"/>
      <c r="J51" s="45">
        <f>F51*I51</f>
        <v>0</v>
      </c>
      <c r="K51" s="44"/>
      <c r="L51" s="45"/>
      <c r="M51" s="45">
        <f t="shared" si="4"/>
        <v>0</v>
      </c>
      <c r="N51" s="46"/>
      <c r="P51" s="48"/>
    </row>
    <row r="52" spans="1:16" s="47" customFormat="1" x14ac:dyDescent="0.25">
      <c r="A52" s="40"/>
      <c r="B52" s="79"/>
      <c r="C52" s="49" t="s">
        <v>32</v>
      </c>
      <c r="D52" s="50" t="s">
        <v>29</v>
      </c>
      <c r="E52" s="50">
        <v>0.51600000000000001</v>
      </c>
      <c r="F52" s="45">
        <f>F50*E52</f>
        <v>1.2569760000000001</v>
      </c>
      <c r="G52" s="45"/>
      <c r="H52" s="45"/>
      <c r="I52" s="44"/>
      <c r="J52" s="45"/>
      <c r="K52" s="44"/>
      <c r="L52" s="45">
        <f>F52*K52</f>
        <v>0</v>
      </c>
      <c r="M52" s="45">
        <f t="shared" si="4"/>
        <v>0</v>
      </c>
      <c r="N52" s="46"/>
      <c r="P52" s="48"/>
    </row>
    <row r="53" spans="1:16" s="47" customFormat="1" ht="31.5" x14ac:dyDescent="0.25">
      <c r="A53" s="40"/>
      <c r="B53" s="79" t="s">
        <v>220</v>
      </c>
      <c r="C53" s="49" t="s">
        <v>89</v>
      </c>
      <c r="D53" s="50" t="s">
        <v>37</v>
      </c>
      <c r="E53" s="50">
        <v>1</v>
      </c>
      <c r="F53" s="73">
        <f>F50*E53</f>
        <v>2.4359999999999999</v>
      </c>
      <c r="G53" s="45"/>
      <c r="H53" s="45">
        <f t="shared" ref="H53:H59" si="5">F53*G53</f>
        <v>0</v>
      </c>
      <c r="I53" s="44"/>
      <c r="J53" s="45"/>
      <c r="K53" s="44"/>
      <c r="L53" s="45"/>
      <c r="M53" s="45">
        <f t="shared" si="4"/>
        <v>0</v>
      </c>
      <c r="N53" s="46"/>
      <c r="P53" s="48"/>
    </row>
    <row r="54" spans="1:16" s="47" customFormat="1" ht="31.5" x14ac:dyDescent="0.25">
      <c r="A54" s="40"/>
      <c r="B54" s="79" t="s">
        <v>221</v>
      </c>
      <c r="C54" s="49" t="s">
        <v>47</v>
      </c>
      <c r="D54" s="50" t="s">
        <v>48</v>
      </c>
      <c r="E54" s="50">
        <v>1.56</v>
      </c>
      <c r="F54" s="45">
        <f>F50*E54</f>
        <v>3.80016</v>
      </c>
      <c r="G54" s="45"/>
      <c r="H54" s="45">
        <f t="shared" si="5"/>
        <v>0</v>
      </c>
      <c r="I54" s="44"/>
      <c r="J54" s="45"/>
      <c r="K54" s="44"/>
      <c r="L54" s="45"/>
      <c r="M54" s="45">
        <f t="shared" si="4"/>
        <v>0</v>
      </c>
      <c r="N54" s="46"/>
      <c r="P54" s="48"/>
    </row>
    <row r="55" spans="1:16" s="47" customFormat="1" ht="47.25" x14ac:dyDescent="0.25">
      <c r="A55" s="40"/>
      <c r="B55" s="79" t="s">
        <v>222</v>
      </c>
      <c r="C55" s="49" t="s">
        <v>91</v>
      </c>
      <c r="D55" s="50" t="s">
        <v>48</v>
      </c>
      <c r="E55" s="50">
        <v>0.06</v>
      </c>
      <c r="F55" s="45">
        <f>F50*E55</f>
        <v>0.14615999999999998</v>
      </c>
      <c r="G55" s="45"/>
      <c r="H55" s="45">
        <f t="shared" si="5"/>
        <v>0</v>
      </c>
      <c r="I55" s="44"/>
      <c r="J55" s="45"/>
      <c r="K55" s="44"/>
      <c r="L55" s="45"/>
      <c r="M55" s="45">
        <f t="shared" si="4"/>
        <v>0</v>
      </c>
      <c r="N55" s="46"/>
      <c r="P55" s="48"/>
    </row>
    <row r="56" spans="1:16" s="47" customFormat="1" ht="31.5" x14ac:dyDescent="0.25">
      <c r="A56" s="40"/>
      <c r="B56" s="79" t="s">
        <v>223</v>
      </c>
      <c r="C56" s="49" t="s">
        <v>49</v>
      </c>
      <c r="D56" s="50" t="s">
        <v>48</v>
      </c>
      <c r="E56" s="50">
        <v>4.8000000000000001E-2</v>
      </c>
      <c r="F56" s="45">
        <f>F50*E56</f>
        <v>0.116928</v>
      </c>
      <c r="G56" s="45"/>
      <c r="H56" s="45">
        <f t="shared" si="5"/>
        <v>0</v>
      </c>
      <c r="I56" s="44"/>
      <c r="J56" s="45"/>
      <c r="K56" s="44"/>
      <c r="L56" s="45"/>
      <c r="M56" s="45">
        <f t="shared" si="4"/>
        <v>0</v>
      </c>
      <c r="N56" s="46"/>
      <c r="P56" s="48"/>
    </row>
    <row r="57" spans="1:16" s="47" customFormat="1" ht="31.5" x14ac:dyDescent="0.25">
      <c r="A57" s="40"/>
      <c r="B57" s="79" t="s">
        <v>224</v>
      </c>
      <c r="C57" s="49" t="s">
        <v>93</v>
      </c>
      <c r="D57" s="50" t="s">
        <v>37</v>
      </c>
      <c r="E57" s="50"/>
      <c r="F57" s="45">
        <v>0.65</v>
      </c>
      <c r="G57" s="45"/>
      <c r="H57" s="45">
        <f t="shared" si="5"/>
        <v>0</v>
      </c>
      <c r="I57" s="44"/>
      <c r="J57" s="45"/>
      <c r="K57" s="44"/>
      <c r="L57" s="45"/>
      <c r="M57" s="45">
        <f t="shared" si="4"/>
        <v>0</v>
      </c>
      <c r="N57" s="46"/>
      <c r="P57" s="48"/>
    </row>
    <row r="58" spans="1:16" s="47" customFormat="1" x14ac:dyDescent="0.25">
      <c r="A58" s="40"/>
      <c r="B58" s="72" t="s">
        <v>52</v>
      </c>
      <c r="C58" s="80" t="s">
        <v>94</v>
      </c>
      <c r="D58" s="50" t="s">
        <v>62</v>
      </c>
      <c r="E58" s="50"/>
      <c r="F58" s="45">
        <v>1</v>
      </c>
      <c r="G58" s="43"/>
      <c r="H58" s="45">
        <f t="shared" si="5"/>
        <v>0</v>
      </c>
      <c r="I58" s="44"/>
      <c r="J58" s="45"/>
      <c r="K58" s="44"/>
      <c r="L58" s="45"/>
      <c r="M58" s="45">
        <f t="shared" si="4"/>
        <v>0</v>
      </c>
      <c r="N58" s="46"/>
      <c r="P58" s="48"/>
    </row>
    <row r="59" spans="1:16" s="47" customFormat="1" x14ac:dyDescent="0.25">
      <c r="A59" s="120"/>
      <c r="B59" s="81"/>
      <c r="C59" s="121" t="s">
        <v>33</v>
      </c>
      <c r="D59" s="122" t="s">
        <v>29</v>
      </c>
      <c r="E59" s="122">
        <v>5.3999999999999999E-2</v>
      </c>
      <c r="F59" s="123">
        <f>F51*E59</f>
        <v>0.13154399999999999</v>
      </c>
      <c r="G59" s="124"/>
      <c r="H59" s="123">
        <f t="shared" si="5"/>
        <v>0</v>
      </c>
      <c r="I59" s="125"/>
      <c r="J59" s="123"/>
      <c r="K59" s="125"/>
      <c r="L59" s="123"/>
      <c r="M59" s="123">
        <f t="shared" si="4"/>
        <v>0</v>
      </c>
      <c r="N59" s="126"/>
      <c r="P59" s="48"/>
    </row>
    <row r="60" spans="1:16" s="47" customFormat="1" ht="31.5" x14ac:dyDescent="0.25">
      <c r="A60" s="84" t="s">
        <v>35</v>
      </c>
      <c r="B60" s="127" t="s">
        <v>95</v>
      </c>
      <c r="C60" s="128" t="s">
        <v>96</v>
      </c>
      <c r="D60" s="147" t="s">
        <v>70</v>
      </c>
      <c r="E60" s="147"/>
      <c r="F60" s="88">
        <v>5.45</v>
      </c>
      <c r="G60" s="89"/>
      <c r="H60" s="88"/>
      <c r="I60" s="129"/>
      <c r="J60" s="88"/>
      <c r="K60" s="129"/>
      <c r="L60" s="88"/>
      <c r="M60" s="88"/>
      <c r="N60" s="46"/>
      <c r="P60" s="48"/>
    </row>
    <row r="61" spans="1:16" s="47" customFormat="1" x14ac:dyDescent="0.25">
      <c r="A61" s="40"/>
      <c r="B61" s="79"/>
      <c r="C61" s="80" t="s">
        <v>20</v>
      </c>
      <c r="D61" s="50" t="s">
        <v>21</v>
      </c>
      <c r="E61" s="50">
        <v>1.04</v>
      </c>
      <c r="F61" s="45">
        <f>F60*E61</f>
        <v>5.6680000000000001</v>
      </c>
      <c r="G61" s="43"/>
      <c r="H61" s="45"/>
      <c r="I61" s="44"/>
      <c r="J61" s="45">
        <f>F61*I61</f>
        <v>0</v>
      </c>
      <c r="K61" s="44"/>
      <c r="L61" s="45"/>
      <c r="M61" s="45">
        <f t="shared" si="4"/>
        <v>0</v>
      </c>
      <c r="N61" s="46"/>
      <c r="P61" s="48"/>
    </row>
    <row r="62" spans="1:16" s="47" customFormat="1" x14ac:dyDescent="0.25">
      <c r="A62" s="40"/>
      <c r="B62" s="79"/>
      <c r="C62" s="80" t="s">
        <v>32</v>
      </c>
      <c r="D62" s="50" t="s">
        <v>29</v>
      </c>
      <c r="E62" s="50">
        <v>1.7999999999999999E-2</v>
      </c>
      <c r="F62" s="45">
        <f>F60*E62</f>
        <v>9.8099999999999993E-2</v>
      </c>
      <c r="G62" s="43"/>
      <c r="H62" s="45"/>
      <c r="I62" s="44"/>
      <c r="J62" s="45"/>
      <c r="K62" s="44"/>
      <c r="L62" s="45">
        <f>F62*K62</f>
        <v>0</v>
      </c>
      <c r="M62" s="45">
        <f t="shared" si="4"/>
        <v>0</v>
      </c>
      <c r="N62" s="46"/>
      <c r="P62" s="48"/>
    </row>
    <row r="63" spans="1:16" s="47" customFormat="1" ht="47.25" x14ac:dyDescent="0.25">
      <c r="A63" s="51"/>
      <c r="B63" s="52" t="s">
        <v>225</v>
      </c>
      <c r="C63" s="61" t="s">
        <v>101</v>
      </c>
      <c r="D63" s="148" t="s">
        <v>19</v>
      </c>
      <c r="E63" s="148">
        <f>0.4*4*0.0106</f>
        <v>1.6959999999999999E-2</v>
      </c>
      <c r="F63" s="55">
        <f>F60*E63</f>
        <v>9.2432E-2</v>
      </c>
      <c r="G63" s="56"/>
      <c r="H63" s="55">
        <f>F63*G63</f>
        <v>0</v>
      </c>
      <c r="I63" s="57"/>
      <c r="J63" s="55"/>
      <c r="K63" s="57"/>
      <c r="L63" s="55"/>
      <c r="M63" s="55">
        <f t="shared" si="4"/>
        <v>0</v>
      </c>
      <c r="N63" s="46"/>
      <c r="P63" s="48"/>
    </row>
    <row r="64" spans="1:16" s="47" customFormat="1" ht="31.5" x14ac:dyDescent="0.25">
      <c r="A64" s="40" t="s">
        <v>36</v>
      </c>
      <c r="B64" s="72" t="s">
        <v>98</v>
      </c>
      <c r="C64" s="80" t="s">
        <v>99</v>
      </c>
      <c r="D64" s="50" t="s">
        <v>37</v>
      </c>
      <c r="E64" s="50"/>
      <c r="F64" s="45">
        <v>5.2</v>
      </c>
      <c r="G64" s="43"/>
      <c r="H64" s="45"/>
      <c r="I64" s="44"/>
      <c r="J64" s="45"/>
      <c r="K64" s="44"/>
      <c r="L64" s="45"/>
      <c r="M64" s="45"/>
      <c r="N64" s="46"/>
      <c r="P64" s="48"/>
    </row>
    <row r="65" spans="1:16" s="47" customFormat="1" x14ac:dyDescent="0.25">
      <c r="A65" s="40"/>
      <c r="B65" s="72" t="s">
        <v>52</v>
      </c>
      <c r="C65" s="80" t="s">
        <v>20</v>
      </c>
      <c r="D65" s="50" t="s">
        <v>37</v>
      </c>
      <c r="E65" s="50">
        <v>1</v>
      </c>
      <c r="F65" s="45">
        <f>F64*E65</f>
        <v>5.2</v>
      </c>
      <c r="G65" s="43"/>
      <c r="H65" s="45"/>
      <c r="I65" s="44"/>
      <c r="J65" s="45">
        <f>F65*I65</f>
        <v>0</v>
      </c>
      <c r="K65" s="44"/>
      <c r="L65" s="45"/>
      <c r="M65" s="45">
        <f t="shared" si="4"/>
        <v>0</v>
      </c>
      <c r="N65" s="46"/>
      <c r="P65" s="48"/>
    </row>
    <row r="66" spans="1:16" s="47" customFormat="1" x14ac:dyDescent="0.25">
      <c r="A66" s="40"/>
      <c r="B66" s="79"/>
      <c r="C66" s="80" t="s">
        <v>32</v>
      </c>
      <c r="D66" s="50" t="s">
        <v>29</v>
      </c>
      <c r="E66" s="50">
        <v>8.0000000000000002E-3</v>
      </c>
      <c r="F66" s="45">
        <f>F64*E66</f>
        <v>4.1600000000000005E-2</v>
      </c>
      <c r="G66" s="43"/>
      <c r="H66" s="45"/>
      <c r="I66" s="44"/>
      <c r="J66" s="45"/>
      <c r="K66" s="44"/>
      <c r="L66" s="45">
        <f>F66*K66</f>
        <v>0</v>
      </c>
      <c r="M66" s="45">
        <f t="shared" si="4"/>
        <v>0</v>
      </c>
      <c r="N66" s="46"/>
      <c r="P66" s="48"/>
    </row>
    <row r="67" spans="1:16" s="47" customFormat="1" ht="31.5" x14ac:dyDescent="0.25">
      <c r="A67" s="40"/>
      <c r="B67" s="79" t="s">
        <v>226</v>
      </c>
      <c r="C67" s="80" t="s">
        <v>100</v>
      </c>
      <c r="D67" s="50" t="s">
        <v>48</v>
      </c>
      <c r="E67" s="50">
        <v>0.63</v>
      </c>
      <c r="F67" s="45">
        <f>F64*E67</f>
        <v>3.2760000000000002</v>
      </c>
      <c r="G67" s="43"/>
      <c r="H67" s="45">
        <f>F67*G67</f>
        <v>0</v>
      </c>
      <c r="I67" s="44"/>
      <c r="J67" s="45"/>
      <c r="K67" s="44"/>
      <c r="L67" s="45"/>
      <c r="M67" s="45">
        <f t="shared" si="4"/>
        <v>0</v>
      </c>
      <c r="N67" s="46"/>
      <c r="P67" s="48"/>
    </row>
    <row r="68" spans="1:16" s="47" customFormat="1" ht="47.25" x14ac:dyDescent="0.25">
      <c r="A68" s="40"/>
      <c r="B68" s="79" t="s">
        <v>227</v>
      </c>
      <c r="C68" s="80" t="s">
        <v>102</v>
      </c>
      <c r="D68" s="50" t="s">
        <v>48</v>
      </c>
      <c r="E68" s="50">
        <v>0.51</v>
      </c>
      <c r="F68" s="45">
        <f>F64*E68</f>
        <v>2.6520000000000001</v>
      </c>
      <c r="G68" s="43"/>
      <c r="H68" s="45">
        <f>F68*G68</f>
        <v>0</v>
      </c>
      <c r="I68" s="44"/>
      <c r="J68" s="45"/>
      <c r="K68" s="44"/>
      <c r="L68" s="45"/>
      <c r="M68" s="45">
        <f t="shared" si="4"/>
        <v>0</v>
      </c>
      <c r="N68" s="46"/>
      <c r="P68" s="48"/>
    </row>
    <row r="69" spans="1:16" s="47" customFormat="1" x14ac:dyDescent="0.25">
      <c r="A69" s="51"/>
      <c r="B69" s="81"/>
      <c r="C69" s="61" t="s">
        <v>33</v>
      </c>
      <c r="D69" s="148" t="s">
        <v>29</v>
      </c>
      <c r="E69" s="148">
        <v>7.0000000000000001E-3</v>
      </c>
      <c r="F69" s="55">
        <f>F64*E69</f>
        <v>3.6400000000000002E-2</v>
      </c>
      <c r="G69" s="56"/>
      <c r="H69" s="55">
        <f>F69*G69</f>
        <v>0</v>
      </c>
      <c r="I69" s="57"/>
      <c r="J69" s="55"/>
      <c r="K69" s="57"/>
      <c r="L69" s="55"/>
      <c r="M69" s="55">
        <f t="shared" si="4"/>
        <v>0</v>
      </c>
      <c r="N69" s="46"/>
      <c r="P69" s="48"/>
    </row>
    <row r="70" spans="1:16" s="47" customFormat="1" ht="31.5" x14ac:dyDescent="0.25">
      <c r="A70" s="84" t="s">
        <v>39</v>
      </c>
      <c r="B70" s="127" t="s">
        <v>104</v>
      </c>
      <c r="C70" s="128" t="s">
        <v>103</v>
      </c>
      <c r="D70" s="147" t="s">
        <v>37</v>
      </c>
      <c r="E70" s="147"/>
      <c r="F70" s="88">
        <v>4.72</v>
      </c>
      <c r="G70" s="89"/>
      <c r="H70" s="88"/>
      <c r="I70" s="129"/>
      <c r="J70" s="88"/>
      <c r="K70" s="129"/>
      <c r="L70" s="88"/>
      <c r="M70" s="88"/>
      <c r="N70" s="46"/>
      <c r="P70" s="48"/>
    </row>
    <row r="71" spans="1:16" s="47" customFormat="1" x14ac:dyDescent="0.25">
      <c r="A71" s="40"/>
      <c r="B71" s="72" t="s">
        <v>52</v>
      </c>
      <c r="C71" s="80" t="s">
        <v>20</v>
      </c>
      <c r="D71" s="50" t="s">
        <v>37</v>
      </c>
      <c r="E71" s="50">
        <v>1</v>
      </c>
      <c r="F71" s="45">
        <f>F70*E71</f>
        <v>4.72</v>
      </c>
      <c r="G71" s="43"/>
      <c r="H71" s="45"/>
      <c r="I71" s="44"/>
      <c r="J71" s="45">
        <f>F71*I71</f>
        <v>0</v>
      </c>
      <c r="K71" s="44"/>
      <c r="L71" s="45"/>
      <c r="M71" s="45">
        <f t="shared" ref="M71:M73" si="6">H71+J71+L71</f>
        <v>0</v>
      </c>
      <c r="N71" s="46"/>
      <c r="P71" s="48"/>
    </row>
    <row r="72" spans="1:16" s="47" customFormat="1" ht="47.25" x14ac:dyDescent="0.25">
      <c r="A72" s="40"/>
      <c r="B72" s="79" t="s">
        <v>228</v>
      </c>
      <c r="C72" s="80" t="s">
        <v>105</v>
      </c>
      <c r="D72" s="50" t="s">
        <v>48</v>
      </c>
      <c r="E72" s="50">
        <v>0.27300000000000002</v>
      </c>
      <c r="F72" s="45">
        <f>F70*E72</f>
        <v>1.2885599999999999</v>
      </c>
      <c r="G72" s="43"/>
      <c r="H72" s="45">
        <f>F72*G72</f>
        <v>0</v>
      </c>
      <c r="I72" s="44"/>
      <c r="J72" s="45"/>
      <c r="K72" s="44"/>
      <c r="L72" s="45"/>
      <c r="M72" s="45">
        <f t="shared" si="6"/>
        <v>0</v>
      </c>
      <c r="N72" s="46"/>
      <c r="P72" s="48"/>
    </row>
    <row r="73" spans="1:16" s="47" customFormat="1" x14ac:dyDescent="0.25">
      <c r="A73" s="51"/>
      <c r="B73" s="81"/>
      <c r="C73" s="61" t="s">
        <v>33</v>
      </c>
      <c r="D73" s="148" t="s">
        <v>29</v>
      </c>
      <c r="E73" s="148">
        <v>1.9E-3</v>
      </c>
      <c r="F73" s="55">
        <f>F70*E73</f>
        <v>8.9680000000000003E-3</v>
      </c>
      <c r="G73" s="56"/>
      <c r="H73" s="55">
        <f>F73*G73</f>
        <v>0</v>
      </c>
      <c r="I73" s="57"/>
      <c r="J73" s="55"/>
      <c r="K73" s="57"/>
      <c r="L73" s="55"/>
      <c r="M73" s="55">
        <f t="shared" si="6"/>
        <v>0</v>
      </c>
      <c r="N73" s="46"/>
      <c r="P73" s="48"/>
    </row>
    <row r="74" spans="1:16" s="47" customFormat="1" ht="31.5" x14ac:dyDescent="0.3">
      <c r="A74" s="40" t="s">
        <v>42</v>
      </c>
      <c r="B74" s="85" t="s">
        <v>233</v>
      </c>
      <c r="C74" s="119" t="s">
        <v>107</v>
      </c>
      <c r="D74" s="50" t="s">
        <v>41</v>
      </c>
      <c r="E74" s="50"/>
      <c r="F74" s="45">
        <v>0.5</v>
      </c>
      <c r="G74" s="43"/>
      <c r="H74" s="45"/>
      <c r="I74" s="44"/>
      <c r="J74" s="45">
        <f>F74*I74</f>
        <v>0</v>
      </c>
      <c r="K74" s="44"/>
      <c r="L74" s="45">
        <f>F74*K74</f>
        <v>0</v>
      </c>
      <c r="M74" s="45">
        <f>J74+L74</f>
        <v>0</v>
      </c>
      <c r="N74" s="46"/>
      <c r="P74" s="48"/>
    </row>
    <row r="75" spans="1:16" s="74" customFormat="1" x14ac:dyDescent="0.25">
      <c r="A75" s="84"/>
      <c r="B75" s="85"/>
      <c r="C75" s="86" t="s">
        <v>11</v>
      </c>
      <c r="D75" s="147"/>
      <c r="E75" s="147"/>
      <c r="F75" s="88"/>
      <c r="G75" s="89"/>
      <c r="H75" s="88">
        <f>SUM(H11:H74)</f>
        <v>0</v>
      </c>
      <c r="I75" s="88"/>
      <c r="J75" s="88">
        <f>SUM(J11:J74)</f>
        <v>0</v>
      </c>
      <c r="K75" s="88"/>
      <c r="L75" s="88">
        <f>SUM(L11:L74)</f>
        <v>0</v>
      </c>
      <c r="M75" s="88">
        <f>SUM(M11:M74)</f>
        <v>0</v>
      </c>
      <c r="N75" s="83"/>
      <c r="P75" s="75"/>
    </row>
    <row r="76" spans="1:16" s="47" customFormat="1" x14ac:dyDescent="0.25">
      <c r="A76" s="40"/>
      <c r="B76" s="41"/>
      <c r="C76" s="49" t="s">
        <v>63</v>
      </c>
      <c r="D76" s="90"/>
      <c r="E76" s="50"/>
      <c r="F76" s="45"/>
      <c r="G76" s="43"/>
      <c r="H76" s="45"/>
      <c r="I76" s="44"/>
      <c r="J76" s="45"/>
      <c r="K76" s="44"/>
      <c r="L76" s="45"/>
      <c r="M76" s="45">
        <f>M75*D76</f>
        <v>0</v>
      </c>
      <c r="N76" s="46"/>
      <c r="P76" s="48"/>
    </row>
    <row r="77" spans="1:16" s="47" customFormat="1" x14ac:dyDescent="0.25">
      <c r="A77" s="40"/>
      <c r="B77" s="41"/>
      <c r="C77" s="49" t="s">
        <v>64</v>
      </c>
      <c r="D77" s="50"/>
      <c r="E77" s="50"/>
      <c r="F77" s="45"/>
      <c r="G77" s="43"/>
      <c r="H77" s="45"/>
      <c r="I77" s="44"/>
      <c r="J77" s="45"/>
      <c r="K77" s="44"/>
      <c r="L77" s="45"/>
      <c r="M77" s="45">
        <f>SUM(M75:M76)</f>
        <v>0</v>
      </c>
      <c r="N77" s="46"/>
      <c r="P77" s="48"/>
    </row>
    <row r="78" spans="1:16" s="47" customFormat="1" x14ac:dyDescent="0.25">
      <c r="A78" s="40"/>
      <c r="B78" s="41"/>
      <c r="C78" s="49" t="s">
        <v>65</v>
      </c>
      <c r="D78" s="90"/>
      <c r="E78" s="50"/>
      <c r="F78" s="45"/>
      <c r="G78" s="43"/>
      <c r="H78" s="45"/>
      <c r="I78" s="44"/>
      <c r="J78" s="45"/>
      <c r="K78" s="44"/>
      <c r="L78" s="45"/>
      <c r="M78" s="45">
        <f>M77*D78</f>
        <v>0</v>
      </c>
      <c r="N78" s="46"/>
      <c r="P78" s="48"/>
    </row>
    <row r="79" spans="1:16" s="47" customFormat="1" x14ac:dyDescent="0.25">
      <c r="A79" s="40"/>
      <c r="B79" s="41"/>
      <c r="C79" s="49" t="s">
        <v>11</v>
      </c>
      <c r="D79" s="50"/>
      <c r="E79" s="50"/>
      <c r="F79" s="45"/>
      <c r="G79" s="43"/>
      <c r="H79" s="45"/>
      <c r="I79" s="44"/>
      <c r="J79" s="45"/>
      <c r="K79" s="44"/>
      <c r="L79" s="45"/>
      <c r="M79" s="45">
        <f>SUM(M77:M78)</f>
        <v>0</v>
      </c>
      <c r="N79" s="46"/>
      <c r="P79" s="48"/>
    </row>
    <row r="80" spans="1:16" s="16" customFormat="1" x14ac:dyDescent="0.3">
      <c r="A80" s="91"/>
      <c r="B80" s="40"/>
      <c r="C80" s="42" t="s">
        <v>108</v>
      </c>
      <c r="D80" s="92">
        <v>0.05</v>
      </c>
      <c r="E80" s="43"/>
      <c r="F80" s="44"/>
      <c r="G80" s="43"/>
      <c r="H80" s="45"/>
      <c r="I80" s="45"/>
      <c r="J80" s="45"/>
      <c r="K80" s="45"/>
      <c r="L80" s="45"/>
      <c r="M80" s="45">
        <f>M79*D80</f>
        <v>0</v>
      </c>
      <c r="N80" s="93"/>
      <c r="P80" s="17"/>
    </row>
    <row r="81" spans="1:16" x14ac:dyDescent="0.3">
      <c r="A81" s="94"/>
      <c r="B81" s="95"/>
      <c r="C81" s="96" t="s">
        <v>11</v>
      </c>
      <c r="D81" s="97"/>
      <c r="E81" s="97"/>
      <c r="F81" s="97"/>
      <c r="G81" s="97"/>
      <c r="H81" s="97"/>
      <c r="I81" s="97"/>
      <c r="J81" s="97"/>
      <c r="K81" s="97"/>
      <c r="L81" s="97"/>
      <c r="M81" s="76">
        <f>SUM(M79:M80)</f>
        <v>0</v>
      </c>
    </row>
    <row r="82" spans="1:16" x14ac:dyDescent="0.3">
      <c r="A82" s="94"/>
      <c r="B82" s="95"/>
      <c r="C82" s="96" t="s">
        <v>66</v>
      </c>
      <c r="D82" s="98">
        <v>0.18</v>
      </c>
      <c r="E82" s="97"/>
      <c r="F82" s="97"/>
      <c r="G82" s="97"/>
      <c r="H82" s="97"/>
      <c r="I82" s="97"/>
      <c r="J82" s="97"/>
      <c r="K82" s="97"/>
      <c r="L82" s="97"/>
      <c r="M82" s="76">
        <f>M81*D82</f>
        <v>0</v>
      </c>
    </row>
    <row r="83" spans="1:16" x14ac:dyDescent="0.3">
      <c r="A83" s="99"/>
      <c r="B83" s="100"/>
      <c r="C83" s="101" t="s">
        <v>13</v>
      </c>
      <c r="D83" s="102"/>
      <c r="E83" s="102"/>
      <c r="F83" s="102"/>
      <c r="G83" s="102"/>
      <c r="H83" s="102"/>
      <c r="I83" s="102"/>
      <c r="J83" s="102"/>
      <c r="K83" s="102"/>
      <c r="L83" s="102"/>
      <c r="M83" s="77">
        <f>SUM(M81:M82)</f>
        <v>0</v>
      </c>
    </row>
    <row r="84" spans="1:16" s="16" customFormat="1" x14ac:dyDescent="0.3">
      <c r="A84" s="103"/>
      <c r="B84" s="229"/>
      <c r="C84" s="229"/>
      <c r="D84" s="104"/>
      <c r="E84" s="230"/>
      <c r="F84" s="230"/>
      <c r="G84" s="230"/>
      <c r="H84" s="230"/>
      <c r="I84" s="230"/>
      <c r="J84" s="230"/>
      <c r="K84" s="104"/>
      <c r="L84" s="104"/>
      <c r="M84" s="104"/>
      <c r="N84" s="105"/>
      <c r="P84" s="17"/>
    </row>
    <row r="85" spans="1:16" x14ac:dyDescent="0.3">
      <c r="B85" s="13" t="s">
        <v>250</v>
      </c>
    </row>
    <row r="86" spans="1:16" x14ac:dyDescent="0.3">
      <c r="B86" s="13" t="s">
        <v>251</v>
      </c>
    </row>
    <row r="89" spans="1:16" x14ac:dyDescent="0.3">
      <c r="I89" s="216"/>
      <c r="J89" s="216"/>
      <c r="K89" s="216"/>
    </row>
    <row r="92" spans="1:16" x14ac:dyDescent="0.3">
      <c r="A92" s="11"/>
      <c r="B92" s="11"/>
      <c r="C92" s="181"/>
      <c r="D92" s="11"/>
      <c r="E92" s="11"/>
      <c r="F92" s="11"/>
      <c r="G92" s="11"/>
      <c r="H92" s="11"/>
      <c r="I92" s="228"/>
      <c r="J92" s="228"/>
      <c r="K92" s="228"/>
      <c r="L92" s="11"/>
      <c r="M92" s="11"/>
      <c r="P92" s="11"/>
    </row>
  </sheetData>
  <mergeCells count="16">
    <mergeCell ref="I89:K89"/>
    <mergeCell ref="I92:K92"/>
    <mergeCell ref="K8:L8"/>
    <mergeCell ref="M8:M9"/>
    <mergeCell ref="B84:C84"/>
    <mergeCell ref="E84:J84"/>
    <mergeCell ref="A4:M4"/>
    <mergeCell ref="A5:M5"/>
    <mergeCell ref="C7:L7"/>
    <mergeCell ref="A8:A9"/>
    <mergeCell ref="B8:B9"/>
    <mergeCell ref="C8:C9"/>
    <mergeCell ref="D8:D9"/>
    <mergeCell ref="E8:F8"/>
    <mergeCell ref="G8:H8"/>
    <mergeCell ref="I8:J8"/>
  </mergeCells>
  <pageMargins left="0.25" right="0.2" top="0.38" bottom="0.5" header="0.24" footer="0.31"/>
  <pageSetup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topLeftCell="A88" zoomScaleSheetLayoutView="100" workbookViewId="0">
      <selection activeCell="O19" sqref="O19"/>
    </sheetView>
  </sheetViews>
  <sheetFormatPr defaultRowHeight="15.75" x14ac:dyDescent="0.3"/>
  <cols>
    <col min="1" max="1" width="5.5703125" style="12" customWidth="1"/>
    <col min="2" max="2" width="10.7109375" style="13" customWidth="1"/>
    <col min="3" max="3" width="48" style="135" customWidth="1"/>
    <col min="4" max="4" width="8.5703125" style="14" customWidth="1"/>
    <col min="5" max="5" width="8.85546875" style="14" customWidth="1"/>
    <col min="6" max="6" width="9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8" style="14" customWidth="1"/>
    <col min="12" max="12" width="8.42578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17" t="s">
        <v>205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161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7" customFormat="1" ht="17.25" x14ac:dyDescent="0.2">
      <c r="A3" s="5"/>
      <c r="B3" s="110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6"/>
      <c r="P3" s="8"/>
    </row>
    <row r="4" spans="1:20" s="16" customFormat="1" ht="55.5" customHeight="1" x14ac:dyDescent="0.2">
      <c r="A4" s="220" t="s">
        <v>3</v>
      </c>
      <c r="B4" s="220" t="s">
        <v>4</v>
      </c>
      <c r="C4" s="221" t="s">
        <v>5</v>
      </c>
      <c r="D4" s="223" t="s">
        <v>6</v>
      </c>
      <c r="E4" s="224" t="s">
        <v>7</v>
      </c>
      <c r="F4" s="225"/>
      <c r="G4" s="226" t="s">
        <v>8</v>
      </c>
      <c r="H4" s="226"/>
      <c r="I4" s="227" t="s">
        <v>9</v>
      </c>
      <c r="J4" s="227"/>
      <c r="K4" s="227" t="s">
        <v>10</v>
      </c>
      <c r="L4" s="227"/>
      <c r="M4" s="226" t="s">
        <v>11</v>
      </c>
      <c r="P4" s="17"/>
    </row>
    <row r="5" spans="1:20" s="16" customFormat="1" ht="31.5" x14ac:dyDescent="0.2">
      <c r="A5" s="220"/>
      <c r="B5" s="220"/>
      <c r="C5" s="222"/>
      <c r="D5" s="223"/>
      <c r="E5" s="155" t="s">
        <v>12</v>
      </c>
      <c r="F5" s="155" t="s">
        <v>13</v>
      </c>
      <c r="G5" s="152" t="s">
        <v>14</v>
      </c>
      <c r="H5" s="151" t="s">
        <v>11</v>
      </c>
      <c r="I5" s="150" t="s">
        <v>14</v>
      </c>
      <c r="J5" s="151" t="s">
        <v>11</v>
      </c>
      <c r="K5" s="150" t="s">
        <v>14</v>
      </c>
      <c r="L5" s="151" t="s">
        <v>11</v>
      </c>
      <c r="M5" s="226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78">
        <v>1.98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1.7562599999999999</v>
      </c>
      <c r="G8" s="43"/>
      <c r="H8" s="45"/>
      <c r="I8" s="44"/>
      <c r="J8" s="45">
        <f>F8*I8</f>
        <v>0</v>
      </c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0.19483200000000001</v>
      </c>
      <c r="G9" s="43"/>
      <c r="H9" s="45"/>
      <c r="I9" s="44"/>
      <c r="J9" s="45"/>
      <c r="K9" s="44"/>
      <c r="L9" s="45">
        <f>F9*K9</f>
        <v>0</v>
      </c>
      <c r="M9" s="45">
        <f>H9+J9+L9</f>
        <v>0</v>
      </c>
      <c r="N9" s="46"/>
      <c r="P9" s="48"/>
    </row>
    <row r="10" spans="1:20" s="59" customFormat="1" ht="33" x14ac:dyDescent="0.35">
      <c r="A10" s="30" t="s">
        <v>25</v>
      </c>
      <c r="B10" s="30" t="s">
        <v>69</v>
      </c>
      <c r="C10" s="130" t="s">
        <v>71</v>
      </c>
      <c r="D10" s="33" t="s">
        <v>70</v>
      </c>
      <c r="E10" s="33"/>
      <c r="F10" s="34">
        <v>5.3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0.54696</v>
      </c>
      <c r="G11" s="43"/>
      <c r="H11" s="45"/>
      <c r="I11" s="44"/>
      <c r="J11" s="45">
        <f>F11*I11</f>
        <v>0</v>
      </c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3.392E-3</v>
      </c>
      <c r="G12" s="43"/>
      <c r="H12" s="45"/>
      <c r="I12" s="44"/>
      <c r="J12" s="45"/>
      <c r="K12" s="44"/>
      <c r="L12" s="45">
        <f>F12*K12</f>
        <v>0</v>
      </c>
      <c r="M12" s="45">
        <f>H12+J12+L12</f>
        <v>0</v>
      </c>
      <c r="N12" s="46"/>
      <c r="P12" s="48"/>
    </row>
    <row r="13" spans="1:20" s="59" customFormat="1" ht="17.25" x14ac:dyDescent="0.25">
      <c r="A13" s="30" t="s">
        <v>26</v>
      </c>
      <c r="B13" s="30" t="s">
        <v>120</v>
      </c>
      <c r="C13" s="157" t="s">
        <v>162</v>
      </c>
      <c r="D13" s="33" t="s">
        <v>19</v>
      </c>
      <c r="E13" s="33"/>
      <c r="F13" s="78">
        <v>0.21199999999999999</v>
      </c>
      <c r="G13" s="35"/>
      <c r="H13" s="34"/>
      <c r="I13" s="36"/>
      <c r="J13" s="34"/>
      <c r="K13" s="36"/>
      <c r="L13" s="34"/>
      <c r="M13" s="34"/>
      <c r="N13" s="58"/>
      <c r="P13" s="60"/>
    </row>
    <row r="14" spans="1:20" s="47" customFormat="1" x14ac:dyDescent="0.25">
      <c r="A14" s="40"/>
      <c r="B14" s="41"/>
      <c r="C14" s="42" t="s">
        <v>20</v>
      </c>
      <c r="D14" s="43" t="s">
        <v>21</v>
      </c>
      <c r="E14" s="43">
        <v>6.5</v>
      </c>
      <c r="F14" s="73">
        <f>F13*E14</f>
        <v>1.3779999999999999</v>
      </c>
      <c r="G14" s="43"/>
      <c r="H14" s="45"/>
      <c r="I14" s="44"/>
      <c r="J14" s="45">
        <f>F14*I14</f>
        <v>0</v>
      </c>
      <c r="K14" s="44"/>
      <c r="L14" s="45"/>
      <c r="M14" s="45">
        <f>H14+J14+L14</f>
        <v>0</v>
      </c>
      <c r="N14" s="46"/>
      <c r="P14" s="48"/>
      <c r="T14" s="47" t="s">
        <v>40</v>
      </c>
    </row>
    <row r="15" spans="1:20" s="47" customFormat="1" x14ac:dyDescent="0.25">
      <c r="A15" s="51"/>
      <c r="B15" s="52"/>
      <c r="C15" s="53" t="s">
        <v>32</v>
      </c>
      <c r="D15" s="154" t="s">
        <v>29</v>
      </c>
      <c r="E15" s="154">
        <v>1.8</v>
      </c>
      <c r="F15" s="131">
        <f>F13*E15</f>
        <v>0.38159999999999999</v>
      </c>
      <c r="G15" s="56"/>
      <c r="H15" s="55"/>
      <c r="I15" s="57"/>
      <c r="J15" s="55"/>
      <c r="K15" s="57"/>
      <c r="L15" s="55">
        <f>F15*K15</f>
        <v>0</v>
      </c>
      <c r="M15" s="55">
        <f>H15+J15+L15</f>
        <v>0</v>
      </c>
      <c r="N15" s="46"/>
      <c r="P15" s="48"/>
    </row>
    <row r="16" spans="1:20" s="38" customFormat="1" ht="16.5" customHeight="1" x14ac:dyDescent="0.25">
      <c r="A16" s="30" t="s">
        <v>30</v>
      </c>
      <c r="B16" s="31" t="s">
        <v>17</v>
      </c>
      <c r="C16" s="32" t="s">
        <v>18</v>
      </c>
      <c r="D16" s="33" t="s">
        <v>19</v>
      </c>
      <c r="E16" s="33"/>
      <c r="F16" s="78">
        <v>1.04</v>
      </c>
      <c r="G16" s="35"/>
      <c r="H16" s="34"/>
      <c r="I16" s="36"/>
      <c r="J16" s="34"/>
      <c r="K16" s="36"/>
      <c r="L16" s="34"/>
      <c r="M16" s="34"/>
      <c r="N16" s="37"/>
      <c r="P16" s="39"/>
    </row>
    <row r="17" spans="1:20" s="47" customFormat="1" ht="15" customHeight="1" x14ac:dyDescent="0.25">
      <c r="A17" s="40"/>
      <c r="B17" s="41"/>
      <c r="C17" s="111" t="s">
        <v>20</v>
      </c>
      <c r="D17" s="43" t="s">
        <v>21</v>
      </c>
      <c r="E17" s="43">
        <f>160/100</f>
        <v>1.6</v>
      </c>
      <c r="F17" s="44">
        <f>F16*E17</f>
        <v>1.6640000000000001</v>
      </c>
      <c r="G17" s="43"/>
      <c r="H17" s="45"/>
      <c r="I17" s="44"/>
      <c r="J17" s="45">
        <f>F17*I17</f>
        <v>0</v>
      </c>
      <c r="K17" s="44"/>
      <c r="L17" s="45"/>
      <c r="M17" s="45">
        <f>H17+J17+L17</f>
        <v>0</v>
      </c>
      <c r="N17" s="46"/>
      <c r="P17" s="48"/>
    </row>
    <row r="18" spans="1:20" s="47" customFormat="1" ht="50.25" customHeight="1" x14ac:dyDescent="0.25">
      <c r="A18" s="40"/>
      <c r="B18" s="41" t="s">
        <v>207</v>
      </c>
      <c r="C18" s="80" t="s">
        <v>22</v>
      </c>
      <c r="D18" s="50" t="s">
        <v>23</v>
      </c>
      <c r="E18" s="50">
        <f>1.91/100</f>
        <v>1.9099999999999999E-2</v>
      </c>
      <c r="F18" s="45">
        <f>F16*E18</f>
        <v>1.9864E-2</v>
      </c>
      <c r="G18" s="43"/>
      <c r="H18" s="45"/>
      <c r="I18" s="44"/>
      <c r="J18" s="45"/>
      <c r="K18" s="44"/>
      <c r="L18" s="45">
        <f>F18*K18</f>
        <v>0</v>
      </c>
      <c r="M18" s="45">
        <f>H18+J18+L18</f>
        <v>0</v>
      </c>
      <c r="N18" s="46"/>
      <c r="P18" s="48"/>
    </row>
    <row r="19" spans="1:20" s="47" customFormat="1" ht="47.25" x14ac:dyDescent="0.25">
      <c r="A19" s="51"/>
      <c r="B19" s="51" t="s">
        <v>208</v>
      </c>
      <c r="C19" s="61" t="s">
        <v>24</v>
      </c>
      <c r="D19" s="154" t="s">
        <v>23</v>
      </c>
      <c r="E19" s="154">
        <f>77.5/100</f>
        <v>0.77500000000000002</v>
      </c>
      <c r="F19" s="55">
        <f>F16*E19</f>
        <v>0.80600000000000005</v>
      </c>
      <c r="G19" s="56"/>
      <c r="H19" s="55"/>
      <c r="I19" s="57"/>
      <c r="J19" s="55"/>
      <c r="K19" s="57"/>
      <c r="L19" s="55">
        <f>F19*K19</f>
        <v>0</v>
      </c>
      <c r="M19" s="55">
        <f>H19+J19+L19</f>
        <v>0</v>
      </c>
      <c r="N19" s="46"/>
      <c r="P19" s="48"/>
    </row>
    <row r="20" spans="1:20" s="59" customFormat="1" ht="33" x14ac:dyDescent="0.35">
      <c r="A20" s="30" t="s">
        <v>31</v>
      </c>
      <c r="B20" s="30" t="s">
        <v>116</v>
      </c>
      <c r="C20" s="130" t="s">
        <v>163</v>
      </c>
      <c r="D20" s="33" t="s">
        <v>19</v>
      </c>
      <c r="E20" s="33"/>
      <c r="F20" s="34">
        <v>0.45</v>
      </c>
      <c r="G20" s="35"/>
      <c r="H20" s="34"/>
      <c r="I20" s="36"/>
      <c r="J20" s="34"/>
      <c r="K20" s="36"/>
      <c r="L20" s="34"/>
      <c r="M20" s="34"/>
      <c r="N20" s="58"/>
      <c r="P20" s="60"/>
    </row>
    <row r="21" spans="1:20" s="47" customFormat="1" x14ac:dyDescent="0.25">
      <c r="A21" s="40"/>
      <c r="B21" s="41"/>
      <c r="C21" s="42" t="s">
        <v>20</v>
      </c>
      <c r="D21" s="43" t="s">
        <v>21</v>
      </c>
      <c r="E21" s="43">
        <v>13.2</v>
      </c>
      <c r="F21" s="73">
        <f>F20*E21</f>
        <v>5.9399999999999995</v>
      </c>
      <c r="G21" s="43"/>
      <c r="H21" s="45"/>
      <c r="I21" s="44"/>
      <c r="J21" s="45">
        <f>F21*I21</f>
        <v>0</v>
      </c>
      <c r="K21" s="44"/>
      <c r="L21" s="45"/>
      <c r="M21" s="45">
        <f>H21+J21+L21</f>
        <v>0</v>
      </c>
      <c r="N21" s="46"/>
      <c r="P21" s="48"/>
      <c r="T21" s="47" t="s">
        <v>40</v>
      </c>
    </row>
    <row r="22" spans="1:20" s="47" customFormat="1" x14ac:dyDescent="0.25">
      <c r="A22" s="40"/>
      <c r="B22" s="41"/>
      <c r="C22" s="53" t="s">
        <v>32</v>
      </c>
      <c r="D22" s="50" t="s">
        <v>29</v>
      </c>
      <c r="E22" s="50">
        <v>9.6300000000000008</v>
      </c>
      <c r="F22" s="73">
        <f>F20*E22</f>
        <v>4.3335000000000008</v>
      </c>
      <c r="G22" s="43"/>
      <c r="H22" s="45"/>
      <c r="I22" s="44"/>
      <c r="J22" s="45"/>
      <c r="K22" s="44"/>
      <c r="L22" s="45">
        <f>F22*K22</f>
        <v>0</v>
      </c>
      <c r="M22" s="45">
        <f>H22+J22+L22</f>
        <v>0</v>
      </c>
      <c r="N22" s="46"/>
      <c r="P22" s="48"/>
    </row>
    <row r="23" spans="1:20" s="38" customFormat="1" ht="39" customHeight="1" x14ac:dyDescent="0.35">
      <c r="A23" s="30" t="s">
        <v>34</v>
      </c>
      <c r="B23" s="31"/>
      <c r="C23" s="130" t="s">
        <v>164</v>
      </c>
      <c r="D23" s="33" t="s">
        <v>37</v>
      </c>
      <c r="E23" s="33"/>
      <c r="F23" s="34">
        <v>4.5</v>
      </c>
      <c r="G23" s="35"/>
      <c r="H23" s="34"/>
      <c r="I23" s="36"/>
      <c r="J23" s="34"/>
      <c r="K23" s="36"/>
      <c r="L23" s="34"/>
      <c r="M23" s="34"/>
      <c r="N23" s="37"/>
      <c r="P23" s="39"/>
    </row>
    <row r="24" spans="1:20" s="47" customFormat="1" ht="15" customHeight="1" x14ac:dyDescent="0.25">
      <c r="A24" s="40"/>
      <c r="B24" s="40" t="s">
        <v>52</v>
      </c>
      <c r="C24" s="70" t="s">
        <v>20</v>
      </c>
      <c r="D24" s="43" t="s">
        <v>19</v>
      </c>
      <c r="E24" s="43">
        <v>1</v>
      </c>
      <c r="F24" s="44">
        <f>F23*E24</f>
        <v>4.5</v>
      </c>
      <c r="G24" s="43"/>
      <c r="H24" s="45"/>
      <c r="I24" s="44"/>
      <c r="J24" s="45">
        <f>F24*I24</f>
        <v>0</v>
      </c>
      <c r="K24" s="44"/>
      <c r="L24" s="45"/>
      <c r="M24" s="45">
        <f>H24+J24+L24</f>
        <v>0</v>
      </c>
      <c r="N24" s="46"/>
      <c r="P24" s="48"/>
    </row>
    <row r="25" spans="1:20" s="59" customFormat="1" ht="33" x14ac:dyDescent="0.3">
      <c r="A25" s="30" t="s">
        <v>16</v>
      </c>
      <c r="B25" s="30"/>
      <c r="C25" s="107" t="s">
        <v>178</v>
      </c>
      <c r="D25" s="33" t="s">
        <v>37</v>
      </c>
      <c r="E25" s="33"/>
      <c r="F25" s="78">
        <v>9.4499999999999993</v>
      </c>
      <c r="G25" s="35"/>
      <c r="H25" s="34"/>
      <c r="I25" s="36"/>
      <c r="J25" s="34"/>
      <c r="K25" s="36"/>
      <c r="L25" s="34"/>
      <c r="M25" s="34"/>
      <c r="N25" s="58"/>
      <c r="P25" s="60"/>
    </row>
    <row r="26" spans="1:20" s="59" customFormat="1" ht="33" x14ac:dyDescent="0.25">
      <c r="A26" s="62" t="s">
        <v>165</v>
      </c>
      <c r="B26" s="62" t="s">
        <v>73</v>
      </c>
      <c r="C26" s="64" t="s">
        <v>121</v>
      </c>
      <c r="D26" s="65" t="s">
        <v>19</v>
      </c>
      <c r="E26" s="65"/>
      <c r="F26" s="66">
        <v>0.66</v>
      </c>
      <c r="G26" s="66"/>
      <c r="H26" s="66"/>
      <c r="I26" s="68"/>
      <c r="J26" s="66"/>
      <c r="K26" s="68"/>
      <c r="L26" s="66"/>
      <c r="M26" s="66"/>
      <c r="N26" s="58"/>
      <c r="P26" s="60"/>
      <c r="Q26" s="59" t="s">
        <v>40</v>
      </c>
    </row>
    <row r="27" spans="1:20" s="47" customFormat="1" x14ac:dyDescent="0.25">
      <c r="A27" s="40"/>
      <c r="B27" s="40"/>
      <c r="C27" s="49" t="s">
        <v>28</v>
      </c>
      <c r="D27" s="50" t="s">
        <v>21</v>
      </c>
      <c r="E27" s="50">
        <v>3.52</v>
      </c>
      <c r="F27" s="45">
        <f>F26*E27</f>
        <v>2.3231999999999999</v>
      </c>
      <c r="G27" s="45"/>
      <c r="H27" s="45"/>
      <c r="I27" s="44"/>
      <c r="J27" s="45">
        <f>F27*I27</f>
        <v>0</v>
      </c>
      <c r="K27" s="44"/>
      <c r="L27" s="45"/>
      <c r="M27" s="45">
        <f t="shared" ref="M27:M29" si="0">H27+J27+L27</f>
        <v>0</v>
      </c>
      <c r="N27" s="46"/>
      <c r="P27" s="48"/>
    </row>
    <row r="28" spans="1:20" s="47" customFormat="1" x14ac:dyDescent="0.25">
      <c r="A28" s="40"/>
      <c r="B28" s="41"/>
      <c r="C28" s="49" t="s">
        <v>32</v>
      </c>
      <c r="D28" s="50" t="s">
        <v>29</v>
      </c>
      <c r="E28" s="50">
        <v>1.06E-2</v>
      </c>
      <c r="F28" s="45">
        <f>F26*E28</f>
        <v>6.9960000000000005E-3</v>
      </c>
      <c r="G28" s="45"/>
      <c r="H28" s="45"/>
      <c r="I28" s="44"/>
      <c r="J28" s="45"/>
      <c r="K28" s="44"/>
      <c r="L28" s="45">
        <f>F28*K28</f>
        <v>0</v>
      </c>
      <c r="M28" s="45">
        <f t="shared" si="0"/>
        <v>0</v>
      </c>
      <c r="N28" s="46"/>
      <c r="P28" s="48"/>
    </row>
    <row r="29" spans="1:20" s="47" customFormat="1" ht="47.25" x14ac:dyDescent="0.25">
      <c r="A29" s="51"/>
      <c r="B29" s="81" t="s">
        <v>210</v>
      </c>
      <c r="C29" s="61" t="s">
        <v>38</v>
      </c>
      <c r="D29" s="154" t="s">
        <v>19</v>
      </c>
      <c r="E29" s="154">
        <v>1.24</v>
      </c>
      <c r="F29" s="55">
        <f>F26*E29</f>
        <v>0.81840000000000002</v>
      </c>
      <c r="G29" s="55"/>
      <c r="H29" s="55">
        <f>F29*G29</f>
        <v>0</v>
      </c>
      <c r="I29" s="57"/>
      <c r="J29" s="55"/>
      <c r="K29" s="57"/>
      <c r="L29" s="55"/>
      <c r="M29" s="55">
        <f t="shared" si="0"/>
        <v>0</v>
      </c>
      <c r="N29" s="46"/>
      <c r="P29" s="48"/>
    </row>
    <row r="30" spans="1:20" s="59" customFormat="1" ht="16.5" x14ac:dyDescent="0.25">
      <c r="A30" s="30" t="s">
        <v>166</v>
      </c>
      <c r="B30" s="30" t="s">
        <v>122</v>
      </c>
      <c r="C30" s="42" t="s">
        <v>167</v>
      </c>
      <c r="D30" s="33" t="s">
        <v>19</v>
      </c>
      <c r="E30" s="33"/>
      <c r="F30" s="34">
        <v>1.71</v>
      </c>
      <c r="G30" s="35"/>
      <c r="H30" s="34"/>
      <c r="I30" s="36"/>
      <c r="J30" s="34"/>
      <c r="K30" s="36"/>
      <c r="L30" s="34"/>
      <c r="M30" s="34"/>
      <c r="N30" s="58"/>
      <c r="P30" s="60"/>
    </row>
    <row r="31" spans="1:20" s="47" customFormat="1" x14ac:dyDescent="0.25">
      <c r="A31" s="40"/>
      <c r="B31" s="40" t="s">
        <v>52</v>
      </c>
      <c r="C31" s="42" t="s">
        <v>20</v>
      </c>
      <c r="D31" s="43" t="s">
        <v>19</v>
      </c>
      <c r="E31" s="43">
        <v>1</v>
      </c>
      <c r="F31" s="73">
        <f>F30*E31</f>
        <v>1.71</v>
      </c>
      <c r="G31" s="43"/>
      <c r="H31" s="45"/>
      <c r="I31" s="44"/>
      <c r="J31" s="45">
        <f>F31*I31</f>
        <v>0</v>
      </c>
      <c r="K31" s="44"/>
      <c r="L31" s="45"/>
      <c r="M31" s="45">
        <f>H31+J31+L31</f>
        <v>0</v>
      </c>
      <c r="N31" s="46"/>
      <c r="P31" s="48"/>
      <c r="T31" s="47" t="s">
        <v>40</v>
      </c>
    </row>
    <row r="32" spans="1:20" s="47" customFormat="1" x14ac:dyDescent="0.25">
      <c r="A32" s="40"/>
      <c r="B32" s="41"/>
      <c r="C32" s="42" t="s">
        <v>32</v>
      </c>
      <c r="D32" s="43" t="s">
        <v>29</v>
      </c>
      <c r="E32" s="43">
        <v>0.34</v>
      </c>
      <c r="F32" s="73">
        <f>F30*E32</f>
        <v>0.58140000000000003</v>
      </c>
      <c r="G32" s="43"/>
      <c r="H32" s="45"/>
      <c r="I32" s="44"/>
      <c r="J32" s="45"/>
      <c r="K32" s="44"/>
      <c r="L32" s="45">
        <f>F32*K32</f>
        <v>0</v>
      </c>
      <c r="M32" s="45">
        <f t="shared" ref="M32:M36" si="1">H32+J32+L32</f>
        <v>0</v>
      </c>
      <c r="N32" s="46"/>
      <c r="P32" s="48"/>
    </row>
    <row r="33" spans="1:16" s="47" customFormat="1" ht="31.5" x14ac:dyDescent="0.25">
      <c r="A33" s="40"/>
      <c r="B33" s="79" t="s">
        <v>124</v>
      </c>
      <c r="C33" s="42" t="s">
        <v>144</v>
      </c>
      <c r="D33" s="43" t="s">
        <v>19</v>
      </c>
      <c r="E33" s="43">
        <v>1.02</v>
      </c>
      <c r="F33" s="73">
        <f>F30*E33</f>
        <v>1.7442</v>
      </c>
      <c r="G33" s="43"/>
      <c r="H33" s="45">
        <f>F33*G33</f>
        <v>0</v>
      </c>
      <c r="I33" s="44"/>
      <c r="J33" s="45"/>
      <c r="K33" s="44"/>
      <c r="L33" s="45"/>
      <c r="M33" s="45">
        <f t="shared" si="1"/>
        <v>0</v>
      </c>
      <c r="N33" s="46"/>
      <c r="P33" s="48"/>
    </row>
    <row r="34" spans="1:16" s="47" customFormat="1" ht="31.5" x14ac:dyDescent="0.25">
      <c r="A34" s="40"/>
      <c r="B34" s="79" t="s">
        <v>127</v>
      </c>
      <c r="C34" s="42" t="s">
        <v>125</v>
      </c>
      <c r="D34" s="43" t="s">
        <v>37</v>
      </c>
      <c r="E34" s="43">
        <v>7.5399999999999995E-2</v>
      </c>
      <c r="F34" s="73">
        <f>F30*E34</f>
        <v>0.12893399999999999</v>
      </c>
      <c r="G34" s="43"/>
      <c r="H34" s="45">
        <f>F34*G34</f>
        <v>0</v>
      </c>
      <c r="I34" s="44"/>
      <c r="J34" s="45"/>
      <c r="K34" s="44"/>
      <c r="L34" s="45"/>
      <c r="M34" s="45">
        <f t="shared" si="1"/>
        <v>0</v>
      </c>
      <c r="N34" s="46"/>
      <c r="P34" s="48"/>
    </row>
    <row r="35" spans="1:16" s="47" customFormat="1" ht="31.5" x14ac:dyDescent="0.25">
      <c r="A35" s="40"/>
      <c r="B35" s="79" t="s">
        <v>128</v>
      </c>
      <c r="C35" s="42" t="s">
        <v>129</v>
      </c>
      <c r="D35" s="43" t="s">
        <v>19</v>
      </c>
      <c r="E35" s="43">
        <v>8.0000000000000004E-4</v>
      </c>
      <c r="F35" s="106">
        <f>F30*E35</f>
        <v>1.3680000000000001E-3</v>
      </c>
      <c r="G35" s="43"/>
      <c r="H35" s="45">
        <f>F35*G35</f>
        <v>0</v>
      </c>
      <c r="I35" s="44"/>
      <c r="J35" s="45"/>
      <c r="K35" s="44"/>
      <c r="L35" s="45"/>
      <c r="M35" s="45">
        <f t="shared" si="1"/>
        <v>0</v>
      </c>
      <c r="N35" s="46"/>
      <c r="P35" s="48"/>
    </row>
    <row r="36" spans="1:16" s="47" customFormat="1" x14ac:dyDescent="0.25">
      <c r="A36" s="51"/>
      <c r="B36" s="52"/>
      <c r="C36" s="137" t="s">
        <v>33</v>
      </c>
      <c r="D36" s="56" t="s">
        <v>29</v>
      </c>
      <c r="E36" s="56">
        <v>0.16</v>
      </c>
      <c r="F36" s="131">
        <f>F30*E36</f>
        <v>0.27360000000000001</v>
      </c>
      <c r="G36" s="56"/>
      <c r="H36" s="55">
        <f>F36*G36</f>
        <v>0</v>
      </c>
      <c r="I36" s="57"/>
      <c r="J36" s="55"/>
      <c r="K36" s="57"/>
      <c r="L36" s="55"/>
      <c r="M36" s="55">
        <f t="shared" si="1"/>
        <v>0</v>
      </c>
      <c r="N36" s="46"/>
      <c r="P36" s="48"/>
    </row>
    <row r="37" spans="1:16" s="59" customFormat="1" ht="33" x14ac:dyDescent="0.25">
      <c r="A37" s="62" t="s">
        <v>168</v>
      </c>
      <c r="B37" s="63" t="s">
        <v>60</v>
      </c>
      <c r="C37" s="64" t="s">
        <v>80</v>
      </c>
      <c r="D37" s="65" t="s">
        <v>37</v>
      </c>
      <c r="E37" s="65"/>
      <c r="F37" s="66">
        <v>9.4499999999999993</v>
      </c>
      <c r="G37" s="66"/>
      <c r="H37" s="66"/>
      <c r="I37" s="68"/>
      <c r="J37" s="66"/>
      <c r="K37" s="68"/>
      <c r="L37" s="66"/>
      <c r="M37" s="66"/>
      <c r="N37" s="58"/>
      <c r="P37" s="60"/>
    </row>
    <row r="38" spans="1:16" s="47" customFormat="1" x14ac:dyDescent="0.25">
      <c r="A38" s="40"/>
      <c r="B38" s="40" t="s">
        <v>52</v>
      </c>
      <c r="C38" s="49" t="s">
        <v>20</v>
      </c>
      <c r="D38" s="50" t="s">
        <v>37</v>
      </c>
      <c r="E38" s="50">
        <v>1</v>
      </c>
      <c r="F38" s="45">
        <f>F37*E38</f>
        <v>9.4499999999999993</v>
      </c>
      <c r="G38" s="45"/>
      <c r="H38" s="45"/>
      <c r="I38" s="44"/>
      <c r="J38" s="45">
        <f>F38*I38</f>
        <v>0</v>
      </c>
      <c r="K38" s="44"/>
      <c r="L38" s="45"/>
      <c r="M38" s="45">
        <f t="shared" ref="M38:M41" si="2">H38+J38+L38</f>
        <v>0</v>
      </c>
      <c r="N38" s="46"/>
      <c r="P38" s="48"/>
    </row>
    <row r="39" spans="1:16" s="47" customFormat="1" x14ac:dyDescent="0.25">
      <c r="A39" s="40"/>
      <c r="B39" s="41"/>
      <c r="C39" s="49" t="s">
        <v>32</v>
      </c>
      <c r="D39" s="50" t="s">
        <v>29</v>
      </c>
      <c r="E39" s="50">
        <v>4.5199999999999997E-2</v>
      </c>
      <c r="F39" s="45">
        <f>F37*E39</f>
        <v>0.42713999999999996</v>
      </c>
      <c r="G39" s="45"/>
      <c r="H39" s="45"/>
      <c r="I39" s="44"/>
      <c r="J39" s="45"/>
      <c r="K39" s="44"/>
      <c r="L39" s="45">
        <f>F39*K39</f>
        <v>0</v>
      </c>
      <c r="M39" s="45">
        <f t="shared" si="2"/>
        <v>0</v>
      </c>
      <c r="N39" s="46"/>
      <c r="P39" s="48"/>
    </row>
    <row r="40" spans="1:16" s="47" customFormat="1" ht="47.25" x14ac:dyDescent="0.25">
      <c r="A40" s="40"/>
      <c r="B40" s="79" t="s">
        <v>214</v>
      </c>
      <c r="C40" s="80" t="s">
        <v>81</v>
      </c>
      <c r="D40" s="50" t="s">
        <v>37</v>
      </c>
      <c r="E40" s="50">
        <v>1.02</v>
      </c>
      <c r="F40" s="45">
        <f>F37*E40</f>
        <v>9.6389999999999993</v>
      </c>
      <c r="G40" s="45"/>
      <c r="H40" s="45">
        <f>F40*G40</f>
        <v>0</v>
      </c>
      <c r="I40" s="44"/>
      <c r="J40" s="45"/>
      <c r="K40" s="44"/>
      <c r="L40" s="45"/>
      <c r="M40" s="45">
        <f t="shared" si="2"/>
        <v>0</v>
      </c>
      <c r="N40" s="46"/>
      <c r="P40" s="48"/>
    </row>
    <row r="41" spans="1:16" s="47" customFormat="1" ht="47.25" x14ac:dyDescent="0.25">
      <c r="A41" s="51"/>
      <c r="B41" s="81" t="s">
        <v>216</v>
      </c>
      <c r="C41" s="53" t="s">
        <v>97</v>
      </c>
      <c r="D41" s="154" t="s">
        <v>48</v>
      </c>
      <c r="E41" s="154">
        <v>6</v>
      </c>
      <c r="F41" s="55">
        <f>F37*E41</f>
        <v>56.699999999999996</v>
      </c>
      <c r="G41" s="55"/>
      <c r="H41" s="55">
        <f>F41*G41</f>
        <v>0</v>
      </c>
      <c r="I41" s="57"/>
      <c r="J41" s="55"/>
      <c r="K41" s="57"/>
      <c r="L41" s="55"/>
      <c r="M41" s="55">
        <f t="shared" si="2"/>
        <v>0</v>
      </c>
      <c r="N41" s="46"/>
      <c r="P41" s="48"/>
    </row>
    <row r="42" spans="1:16" s="138" customFormat="1" ht="16.5" x14ac:dyDescent="0.25">
      <c r="A42" s="62" t="s">
        <v>35</v>
      </c>
      <c r="B42" s="71" t="s">
        <v>55</v>
      </c>
      <c r="C42" s="64" t="s">
        <v>88</v>
      </c>
      <c r="D42" s="65" t="s">
        <v>37</v>
      </c>
      <c r="E42" s="65"/>
      <c r="F42" s="69">
        <v>2.2000000000000002</v>
      </c>
      <c r="G42" s="66"/>
      <c r="H42" s="66"/>
      <c r="I42" s="68"/>
      <c r="J42" s="66"/>
      <c r="K42" s="68"/>
      <c r="L42" s="66"/>
      <c r="M42" s="66"/>
      <c r="N42" s="37"/>
      <c r="P42" s="139"/>
    </row>
    <row r="43" spans="1:16" s="47" customFormat="1" x14ac:dyDescent="0.25">
      <c r="A43" s="40"/>
      <c r="B43" s="79"/>
      <c r="C43" s="49" t="s">
        <v>20</v>
      </c>
      <c r="D43" s="50" t="s">
        <v>37</v>
      </c>
      <c r="E43" s="50">
        <v>1</v>
      </c>
      <c r="F43" s="73">
        <f>F42*E43</f>
        <v>2.2000000000000002</v>
      </c>
      <c r="G43" s="45"/>
      <c r="H43" s="45"/>
      <c r="I43" s="44"/>
      <c r="J43" s="45">
        <f>F43*I43</f>
        <v>0</v>
      </c>
      <c r="K43" s="44"/>
      <c r="L43" s="45"/>
      <c r="M43" s="45">
        <f t="shared" ref="M43:M51" si="3">H43+J43+L43</f>
        <v>0</v>
      </c>
      <c r="N43" s="46"/>
      <c r="P43" s="48"/>
    </row>
    <row r="44" spans="1:16" s="47" customFormat="1" x14ac:dyDescent="0.25">
      <c r="A44" s="40"/>
      <c r="B44" s="79"/>
      <c r="C44" s="49" t="s">
        <v>32</v>
      </c>
      <c r="D44" s="50" t="s">
        <v>29</v>
      </c>
      <c r="E44" s="50">
        <v>0.51600000000000001</v>
      </c>
      <c r="F44" s="45">
        <f>F42*E44</f>
        <v>1.1352000000000002</v>
      </c>
      <c r="G44" s="45"/>
      <c r="H44" s="45"/>
      <c r="I44" s="44"/>
      <c r="J44" s="45"/>
      <c r="K44" s="44"/>
      <c r="L44" s="45">
        <f>F44*K44</f>
        <v>0</v>
      </c>
      <c r="M44" s="45">
        <f t="shared" si="3"/>
        <v>0</v>
      </c>
      <c r="N44" s="46"/>
      <c r="P44" s="48"/>
    </row>
    <row r="45" spans="1:16" s="47" customFormat="1" ht="47.25" x14ac:dyDescent="0.25">
      <c r="A45" s="40"/>
      <c r="B45" s="79" t="s">
        <v>220</v>
      </c>
      <c r="C45" s="49" t="s">
        <v>89</v>
      </c>
      <c r="D45" s="50" t="s">
        <v>37</v>
      </c>
      <c r="E45" s="50">
        <v>1</v>
      </c>
      <c r="F45" s="73">
        <f>F42*E45</f>
        <v>2.2000000000000002</v>
      </c>
      <c r="G45" s="45"/>
      <c r="H45" s="45">
        <f t="shared" ref="H45:H51" si="4">F45*G45</f>
        <v>0</v>
      </c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47.25" x14ac:dyDescent="0.25">
      <c r="A46" s="40"/>
      <c r="B46" s="79" t="s">
        <v>221</v>
      </c>
      <c r="C46" s="49" t="s">
        <v>47</v>
      </c>
      <c r="D46" s="50" t="s">
        <v>48</v>
      </c>
      <c r="E46" s="50">
        <v>1.56</v>
      </c>
      <c r="F46" s="45">
        <f>F42*E46</f>
        <v>3.4320000000000004</v>
      </c>
      <c r="G46" s="45"/>
      <c r="H46" s="45">
        <f t="shared" si="4"/>
        <v>0</v>
      </c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ht="47.25" x14ac:dyDescent="0.25">
      <c r="A47" s="40"/>
      <c r="B47" s="79" t="s">
        <v>222</v>
      </c>
      <c r="C47" s="49" t="s">
        <v>91</v>
      </c>
      <c r="D47" s="50" t="s">
        <v>48</v>
      </c>
      <c r="E47" s="50">
        <v>0.06</v>
      </c>
      <c r="F47" s="45">
        <f>F42*E47</f>
        <v>0.13200000000000001</v>
      </c>
      <c r="G47" s="45"/>
      <c r="H47" s="45">
        <f t="shared" si="4"/>
        <v>0</v>
      </c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ht="31.5" x14ac:dyDescent="0.25">
      <c r="A48" s="40"/>
      <c r="B48" s="79" t="s">
        <v>223</v>
      </c>
      <c r="C48" s="49" t="s">
        <v>49</v>
      </c>
      <c r="D48" s="50" t="s">
        <v>48</v>
      </c>
      <c r="E48" s="50">
        <v>4.8000000000000001E-2</v>
      </c>
      <c r="F48" s="45">
        <f>F42*E48</f>
        <v>0.10560000000000001</v>
      </c>
      <c r="G48" s="45"/>
      <c r="H48" s="45">
        <f t="shared" si="4"/>
        <v>0</v>
      </c>
      <c r="I48" s="44"/>
      <c r="J48" s="45"/>
      <c r="K48" s="44"/>
      <c r="L48" s="45"/>
      <c r="M48" s="45">
        <f t="shared" si="3"/>
        <v>0</v>
      </c>
      <c r="N48" s="46"/>
      <c r="P48" s="48"/>
    </row>
    <row r="49" spans="1:16" s="47" customFormat="1" ht="47.25" x14ac:dyDescent="0.25">
      <c r="A49" s="40"/>
      <c r="B49" s="79" t="s">
        <v>224</v>
      </c>
      <c r="C49" s="49" t="s">
        <v>93</v>
      </c>
      <c r="D49" s="50" t="s">
        <v>37</v>
      </c>
      <c r="E49" s="50"/>
      <c r="F49" s="45">
        <v>0.65</v>
      </c>
      <c r="G49" s="45"/>
      <c r="H49" s="45">
        <f t="shared" si="4"/>
        <v>0</v>
      </c>
      <c r="I49" s="44"/>
      <c r="J49" s="45"/>
      <c r="K49" s="44"/>
      <c r="L49" s="45"/>
      <c r="M49" s="45">
        <f t="shared" si="3"/>
        <v>0</v>
      </c>
      <c r="N49" s="46"/>
      <c r="P49" s="48"/>
    </row>
    <row r="50" spans="1:16" s="47" customFormat="1" x14ac:dyDescent="0.25">
      <c r="A50" s="40"/>
      <c r="B50" s="72" t="s">
        <v>52</v>
      </c>
      <c r="C50" s="80" t="s">
        <v>94</v>
      </c>
      <c r="D50" s="50" t="s">
        <v>62</v>
      </c>
      <c r="E50" s="50"/>
      <c r="F50" s="45">
        <v>1</v>
      </c>
      <c r="G50" s="43"/>
      <c r="H50" s="45">
        <f t="shared" si="4"/>
        <v>0</v>
      </c>
      <c r="I50" s="44"/>
      <c r="J50" s="45"/>
      <c r="K50" s="44"/>
      <c r="L50" s="45"/>
      <c r="M50" s="45">
        <f t="shared" si="3"/>
        <v>0</v>
      </c>
      <c r="N50" s="46"/>
      <c r="P50" s="48"/>
    </row>
    <row r="51" spans="1:16" s="47" customFormat="1" x14ac:dyDescent="0.25">
      <c r="A51" s="120"/>
      <c r="B51" s="81"/>
      <c r="C51" s="121" t="s">
        <v>33</v>
      </c>
      <c r="D51" s="122" t="s">
        <v>29</v>
      </c>
      <c r="E51" s="122">
        <v>5.3999999999999999E-2</v>
      </c>
      <c r="F51" s="123">
        <f>F43*E51</f>
        <v>0.1188</v>
      </c>
      <c r="G51" s="124"/>
      <c r="H51" s="123">
        <f t="shared" si="4"/>
        <v>0</v>
      </c>
      <c r="I51" s="125"/>
      <c r="J51" s="123"/>
      <c r="K51" s="125"/>
      <c r="L51" s="123"/>
      <c r="M51" s="123">
        <f t="shared" si="3"/>
        <v>0</v>
      </c>
      <c r="N51" s="126"/>
      <c r="P51" s="48"/>
    </row>
    <row r="52" spans="1:16" s="138" customFormat="1" ht="49.5" x14ac:dyDescent="0.25">
      <c r="A52" s="30" t="s">
        <v>36</v>
      </c>
      <c r="B52" s="140" t="s">
        <v>95</v>
      </c>
      <c r="C52" s="141" t="s">
        <v>96</v>
      </c>
      <c r="D52" s="33" t="s">
        <v>70</v>
      </c>
      <c r="E52" s="33"/>
      <c r="F52" s="34">
        <v>5.3</v>
      </c>
      <c r="G52" s="35"/>
      <c r="H52" s="34"/>
      <c r="I52" s="36"/>
      <c r="J52" s="34"/>
      <c r="K52" s="36"/>
      <c r="L52" s="34"/>
      <c r="M52" s="34"/>
      <c r="N52" s="37"/>
      <c r="P52" s="139"/>
    </row>
    <row r="53" spans="1:16" s="47" customFormat="1" x14ac:dyDescent="0.25">
      <c r="A53" s="40"/>
      <c r="B53" s="79"/>
      <c r="C53" s="80" t="s">
        <v>20</v>
      </c>
      <c r="D53" s="50" t="s">
        <v>21</v>
      </c>
      <c r="E53" s="50">
        <v>1.04</v>
      </c>
      <c r="F53" s="45">
        <f>F52*E53</f>
        <v>5.5119999999999996</v>
      </c>
      <c r="G53" s="43"/>
      <c r="H53" s="45"/>
      <c r="I53" s="44"/>
      <c r="J53" s="45">
        <f>F53*I53</f>
        <v>0</v>
      </c>
      <c r="K53" s="44"/>
      <c r="L53" s="45"/>
      <c r="M53" s="45">
        <f t="shared" ref="M53:M61" si="5">H53+J53+L53</f>
        <v>0</v>
      </c>
      <c r="N53" s="46"/>
      <c r="P53" s="48"/>
    </row>
    <row r="54" spans="1:16" s="47" customFormat="1" x14ac:dyDescent="0.25">
      <c r="A54" s="40"/>
      <c r="B54" s="79"/>
      <c r="C54" s="80" t="s">
        <v>32</v>
      </c>
      <c r="D54" s="50" t="s">
        <v>29</v>
      </c>
      <c r="E54" s="50">
        <v>1.7999999999999999E-2</v>
      </c>
      <c r="F54" s="45">
        <f>F52*E54</f>
        <v>9.5399999999999985E-2</v>
      </c>
      <c r="G54" s="43"/>
      <c r="H54" s="45"/>
      <c r="I54" s="44"/>
      <c r="J54" s="45"/>
      <c r="K54" s="44"/>
      <c r="L54" s="45">
        <f>F54*K54</f>
        <v>0</v>
      </c>
      <c r="M54" s="45">
        <f t="shared" si="5"/>
        <v>0</v>
      </c>
      <c r="N54" s="46"/>
      <c r="P54" s="48"/>
    </row>
    <row r="55" spans="1:16" s="47" customFormat="1" ht="47.25" x14ac:dyDescent="0.25">
      <c r="A55" s="51"/>
      <c r="B55" s="52" t="s">
        <v>225</v>
      </c>
      <c r="C55" s="61" t="s">
        <v>101</v>
      </c>
      <c r="D55" s="154" t="s">
        <v>19</v>
      </c>
      <c r="E55" s="154">
        <f>0.4*4*0.0106</f>
        <v>1.6959999999999999E-2</v>
      </c>
      <c r="F55" s="55">
        <f>F52*E55</f>
        <v>8.9887999999999996E-2</v>
      </c>
      <c r="G55" s="56"/>
      <c r="H55" s="55">
        <f>F55*G55</f>
        <v>0</v>
      </c>
      <c r="I55" s="57"/>
      <c r="J55" s="55"/>
      <c r="K55" s="57"/>
      <c r="L55" s="55"/>
      <c r="M55" s="55">
        <f t="shared" si="5"/>
        <v>0</v>
      </c>
      <c r="N55" s="46"/>
      <c r="P55" s="48"/>
    </row>
    <row r="56" spans="1:16" s="138" customFormat="1" ht="33" x14ac:dyDescent="0.25">
      <c r="A56" s="62" t="s">
        <v>39</v>
      </c>
      <c r="B56" s="71" t="s">
        <v>98</v>
      </c>
      <c r="C56" s="82" t="s">
        <v>99</v>
      </c>
      <c r="D56" s="65" t="s">
        <v>37</v>
      </c>
      <c r="E56" s="65"/>
      <c r="F56" s="66">
        <v>5.2</v>
      </c>
      <c r="G56" s="67"/>
      <c r="H56" s="66"/>
      <c r="I56" s="68"/>
      <c r="J56" s="66"/>
      <c r="K56" s="68"/>
      <c r="L56" s="66"/>
      <c r="M56" s="66"/>
      <c r="N56" s="37"/>
      <c r="P56" s="139"/>
    </row>
    <row r="57" spans="1:16" s="47" customFormat="1" x14ac:dyDescent="0.25">
      <c r="A57" s="40"/>
      <c r="B57" s="72" t="s">
        <v>52</v>
      </c>
      <c r="C57" s="80" t="s">
        <v>20</v>
      </c>
      <c r="D57" s="50" t="s">
        <v>37</v>
      </c>
      <c r="E57" s="50">
        <v>1</v>
      </c>
      <c r="F57" s="45">
        <f>F56*E57</f>
        <v>5.2</v>
      </c>
      <c r="G57" s="43"/>
      <c r="H57" s="45"/>
      <c r="I57" s="44"/>
      <c r="J57" s="45">
        <f>F57*I57</f>
        <v>0</v>
      </c>
      <c r="K57" s="44"/>
      <c r="L57" s="45"/>
      <c r="M57" s="45">
        <f t="shared" si="5"/>
        <v>0</v>
      </c>
      <c r="N57" s="46"/>
      <c r="P57" s="48"/>
    </row>
    <row r="58" spans="1:16" s="47" customFormat="1" x14ac:dyDescent="0.25">
      <c r="A58" s="40"/>
      <c r="B58" s="79"/>
      <c r="C58" s="80" t="s">
        <v>32</v>
      </c>
      <c r="D58" s="50" t="s">
        <v>29</v>
      </c>
      <c r="E58" s="50">
        <v>8.0000000000000002E-3</v>
      </c>
      <c r="F58" s="45">
        <f>F56*E58</f>
        <v>4.1600000000000005E-2</v>
      </c>
      <c r="G58" s="43"/>
      <c r="H58" s="45"/>
      <c r="I58" s="44"/>
      <c r="J58" s="45"/>
      <c r="K58" s="44"/>
      <c r="L58" s="45">
        <f>F58*K58</f>
        <v>0</v>
      </c>
      <c r="M58" s="45">
        <f t="shared" si="5"/>
        <v>0</v>
      </c>
      <c r="N58" s="46"/>
      <c r="P58" s="48"/>
    </row>
    <row r="59" spans="1:16" s="47" customFormat="1" ht="47.25" x14ac:dyDescent="0.25">
      <c r="A59" s="40"/>
      <c r="B59" s="79" t="s">
        <v>226</v>
      </c>
      <c r="C59" s="80" t="s">
        <v>100</v>
      </c>
      <c r="D59" s="50" t="s">
        <v>48</v>
      </c>
      <c r="E59" s="50">
        <v>0.63</v>
      </c>
      <c r="F59" s="45">
        <f>F56*E59</f>
        <v>3.2760000000000002</v>
      </c>
      <c r="G59" s="43"/>
      <c r="H59" s="45">
        <f>F59*G59</f>
        <v>0</v>
      </c>
      <c r="I59" s="44"/>
      <c r="J59" s="45"/>
      <c r="K59" s="44"/>
      <c r="L59" s="45"/>
      <c r="M59" s="45">
        <f t="shared" si="5"/>
        <v>0</v>
      </c>
      <c r="N59" s="46"/>
      <c r="P59" s="48"/>
    </row>
    <row r="60" spans="1:16" s="47" customFormat="1" ht="47.25" x14ac:dyDescent="0.25">
      <c r="A60" s="40"/>
      <c r="B60" s="79" t="s">
        <v>227</v>
      </c>
      <c r="C60" s="80" t="s">
        <v>102</v>
      </c>
      <c r="D60" s="50" t="s">
        <v>48</v>
      </c>
      <c r="E60" s="50">
        <v>0.51</v>
      </c>
      <c r="F60" s="45">
        <f>F56*E60</f>
        <v>2.6520000000000001</v>
      </c>
      <c r="G60" s="43"/>
      <c r="H60" s="45">
        <f>F60*G60</f>
        <v>0</v>
      </c>
      <c r="I60" s="44"/>
      <c r="J60" s="45"/>
      <c r="K60" s="44"/>
      <c r="L60" s="45"/>
      <c r="M60" s="45">
        <f t="shared" si="5"/>
        <v>0</v>
      </c>
      <c r="N60" s="46"/>
      <c r="P60" s="48"/>
    </row>
    <row r="61" spans="1:16" s="47" customFormat="1" x14ac:dyDescent="0.25">
      <c r="A61" s="51"/>
      <c r="B61" s="81"/>
      <c r="C61" s="61" t="s">
        <v>33</v>
      </c>
      <c r="D61" s="154" t="s">
        <v>29</v>
      </c>
      <c r="E61" s="154">
        <v>7.0000000000000001E-3</v>
      </c>
      <c r="F61" s="55">
        <f>F56*E61</f>
        <v>3.6400000000000002E-2</v>
      </c>
      <c r="G61" s="56"/>
      <c r="H61" s="55">
        <f>F61*G61</f>
        <v>0</v>
      </c>
      <c r="I61" s="57"/>
      <c r="J61" s="55"/>
      <c r="K61" s="57"/>
      <c r="L61" s="55"/>
      <c r="M61" s="55">
        <f t="shared" si="5"/>
        <v>0</v>
      </c>
      <c r="N61" s="46"/>
      <c r="P61" s="48"/>
    </row>
    <row r="62" spans="1:16" s="138" customFormat="1" ht="33" x14ac:dyDescent="0.25">
      <c r="A62" s="30" t="s">
        <v>42</v>
      </c>
      <c r="B62" s="140" t="s">
        <v>104</v>
      </c>
      <c r="C62" s="141" t="s">
        <v>103</v>
      </c>
      <c r="D62" s="33" t="s">
        <v>37</v>
      </c>
      <c r="E62" s="33"/>
      <c r="F62" s="34">
        <v>4.4000000000000004</v>
      </c>
      <c r="G62" s="35"/>
      <c r="H62" s="34"/>
      <c r="I62" s="36"/>
      <c r="J62" s="34"/>
      <c r="K62" s="36"/>
      <c r="L62" s="34"/>
      <c r="M62" s="34"/>
      <c r="N62" s="37"/>
      <c r="P62" s="139"/>
    </row>
    <row r="63" spans="1:16" s="47" customFormat="1" x14ac:dyDescent="0.25">
      <c r="A63" s="40"/>
      <c r="B63" s="72" t="s">
        <v>52</v>
      </c>
      <c r="C63" s="80" t="s">
        <v>20</v>
      </c>
      <c r="D63" s="50" t="s">
        <v>37</v>
      </c>
      <c r="E63" s="50">
        <v>1</v>
      </c>
      <c r="F63" s="45">
        <f>F62*E63</f>
        <v>4.4000000000000004</v>
      </c>
      <c r="G63" s="43"/>
      <c r="H63" s="45"/>
      <c r="I63" s="44"/>
      <c r="J63" s="45">
        <f>F63*I63</f>
        <v>0</v>
      </c>
      <c r="K63" s="44"/>
      <c r="L63" s="45"/>
      <c r="M63" s="45">
        <f t="shared" ref="M63:M65" si="6">H63+J63+L63</f>
        <v>0</v>
      </c>
      <c r="N63" s="46"/>
      <c r="P63" s="48"/>
    </row>
    <row r="64" spans="1:16" s="47" customFormat="1" ht="47.25" x14ac:dyDescent="0.25">
      <c r="A64" s="40"/>
      <c r="B64" s="79" t="s">
        <v>228</v>
      </c>
      <c r="C64" s="80" t="s">
        <v>105</v>
      </c>
      <c r="D64" s="50" t="s">
        <v>48</v>
      </c>
      <c r="E64" s="50">
        <v>0.27300000000000002</v>
      </c>
      <c r="F64" s="45">
        <f>F62*E64</f>
        <v>1.2012000000000003</v>
      </c>
      <c r="G64" s="43"/>
      <c r="H64" s="45">
        <f>F64*G64</f>
        <v>0</v>
      </c>
      <c r="I64" s="44"/>
      <c r="J64" s="45"/>
      <c r="K64" s="44"/>
      <c r="L64" s="45"/>
      <c r="M64" s="45">
        <f t="shared" si="6"/>
        <v>0</v>
      </c>
      <c r="N64" s="46"/>
      <c r="P64" s="48"/>
    </row>
    <row r="65" spans="1:16" s="47" customFormat="1" x14ac:dyDescent="0.25">
      <c r="A65" s="51"/>
      <c r="B65" s="81"/>
      <c r="C65" s="61" t="s">
        <v>33</v>
      </c>
      <c r="D65" s="154" t="s">
        <v>29</v>
      </c>
      <c r="E65" s="154">
        <v>1.9E-3</v>
      </c>
      <c r="F65" s="55">
        <f>F62*E65</f>
        <v>8.3600000000000011E-3</v>
      </c>
      <c r="G65" s="56"/>
      <c r="H65" s="55">
        <f>F65*G65</f>
        <v>0</v>
      </c>
      <c r="I65" s="57"/>
      <c r="J65" s="55"/>
      <c r="K65" s="57"/>
      <c r="L65" s="55"/>
      <c r="M65" s="55">
        <f t="shared" si="6"/>
        <v>0</v>
      </c>
      <c r="N65" s="46"/>
      <c r="P65" s="48"/>
    </row>
    <row r="66" spans="1:16" s="138" customFormat="1" ht="16.5" x14ac:dyDescent="0.25">
      <c r="A66" s="205" t="s">
        <v>43</v>
      </c>
      <c r="B66" s="71" t="s">
        <v>154</v>
      </c>
      <c r="C66" s="64" t="s">
        <v>130</v>
      </c>
      <c r="D66" s="65" t="s">
        <v>41</v>
      </c>
      <c r="E66" s="65"/>
      <c r="F66" s="156">
        <v>0.1242</v>
      </c>
      <c r="G66" s="66"/>
      <c r="H66" s="66"/>
      <c r="I66" s="68"/>
      <c r="J66" s="66"/>
      <c r="K66" s="68"/>
      <c r="L66" s="66"/>
      <c r="M66" s="66"/>
      <c r="N66" s="37"/>
      <c r="P66" s="139"/>
    </row>
    <row r="67" spans="1:16" s="47" customFormat="1" x14ac:dyDescent="0.25">
      <c r="A67" s="40"/>
      <c r="B67" s="79"/>
      <c r="C67" s="49" t="s">
        <v>20</v>
      </c>
      <c r="D67" s="50" t="s">
        <v>41</v>
      </c>
      <c r="E67" s="50">
        <v>1</v>
      </c>
      <c r="F67" s="106">
        <f>F66*E67</f>
        <v>0.1242</v>
      </c>
      <c r="G67" s="45"/>
      <c r="H67" s="45"/>
      <c r="I67" s="44"/>
      <c r="J67" s="45">
        <f>F67*I67</f>
        <v>0</v>
      </c>
      <c r="K67" s="44"/>
      <c r="L67" s="45"/>
      <c r="M67" s="45">
        <f t="shared" ref="M67:M72" si="7">H67+J67+L67</f>
        <v>0</v>
      </c>
      <c r="N67" s="46"/>
      <c r="P67" s="48"/>
    </row>
    <row r="68" spans="1:16" s="47" customFormat="1" x14ac:dyDescent="0.25">
      <c r="A68" s="40"/>
      <c r="B68" s="79"/>
      <c r="C68" s="49" t="s">
        <v>32</v>
      </c>
      <c r="D68" s="50" t="s">
        <v>29</v>
      </c>
      <c r="E68" s="50">
        <v>4.07</v>
      </c>
      <c r="F68" s="106">
        <f>F66*E68</f>
        <v>0.50549400000000011</v>
      </c>
      <c r="G68" s="45"/>
      <c r="H68" s="45"/>
      <c r="I68" s="44"/>
      <c r="J68" s="45"/>
      <c r="K68" s="44"/>
      <c r="L68" s="45">
        <f>F68*K68</f>
        <v>0</v>
      </c>
      <c r="M68" s="45">
        <f t="shared" si="7"/>
        <v>0</v>
      </c>
      <c r="N68" s="46"/>
      <c r="P68" s="48"/>
    </row>
    <row r="69" spans="1:16" s="47" customFormat="1" ht="31.5" x14ac:dyDescent="0.25">
      <c r="A69" s="40"/>
      <c r="B69" s="79" t="s">
        <v>156</v>
      </c>
      <c r="C69" s="49" t="s">
        <v>155</v>
      </c>
      <c r="D69" s="50" t="s">
        <v>70</v>
      </c>
      <c r="E69" s="50"/>
      <c r="F69" s="45">
        <v>23</v>
      </c>
      <c r="G69" s="45"/>
      <c r="H69" s="45">
        <f>F69*G69</f>
        <v>0</v>
      </c>
      <c r="I69" s="44"/>
      <c r="J69" s="45"/>
      <c r="K69" s="44"/>
      <c r="L69" s="45"/>
      <c r="M69" s="45">
        <f t="shared" si="7"/>
        <v>0</v>
      </c>
      <c r="N69" s="46"/>
      <c r="P69" s="48"/>
    </row>
    <row r="70" spans="1:16" s="47" customFormat="1" ht="31.5" x14ac:dyDescent="0.25">
      <c r="A70" s="40"/>
      <c r="B70" s="79" t="s">
        <v>90</v>
      </c>
      <c r="C70" s="49" t="s">
        <v>47</v>
      </c>
      <c r="D70" s="50" t="s">
        <v>48</v>
      </c>
      <c r="E70" s="50">
        <v>26</v>
      </c>
      <c r="F70" s="45">
        <f>F66*E70</f>
        <v>3.2292000000000001</v>
      </c>
      <c r="G70" s="45"/>
      <c r="H70" s="45">
        <f>F70*G70</f>
        <v>0</v>
      </c>
      <c r="I70" s="44"/>
      <c r="J70" s="45"/>
      <c r="K70" s="44"/>
      <c r="L70" s="45"/>
      <c r="M70" s="45">
        <f t="shared" si="7"/>
        <v>0</v>
      </c>
      <c r="N70" s="46"/>
      <c r="P70" s="48"/>
    </row>
    <row r="71" spans="1:16" s="47" customFormat="1" ht="31.5" x14ac:dyDescent="0.25">
      <c r="A71" s="40"/>
      <c r="B71" s="79" t="s">
        <v>92</v>
      </c>
      <c r="C71" s="49" t="s">
        <v>49</v>
      </c>
      <c r="D71" s="50" t="s">
        <v>48</v>
      </c>
      <c r="E71" s="50">
        <v>12.8</v>
      </c>
      <c r="F71" s="45">
        <f>F66*E71</f>
        <v>1.5897600000000001</v>
      </c>
      <c r="G71" s="45"/>
      <c r="H71" s="45">
        <f>F71*G71</f>
        <v>0</v>
      </c>
      <c r="I71" s="44"/>
      <c r="J71" s="45"/>
      <c r="K71" s="44"/>
      <c r="L71" s="45"/>
      <c r="M71" s="45">
        <f t="shared" si="7"/>
        <v>0</v>
      </c>
      <c r="N71" s="46"/>
      <c r="P71" s="48"/>
    </row>
    <row r="72" spans="1:16" s="47" customFormat="1" x14ac:dyDescent="0.25">
      <c r="A72" s="120"/>
      <c r="B72" s="81"/>
      <c r="C72" s="121" t="s">
        <v>33</v>
      </c>
      <c r="D72" s="122" t="s">
        <v>29</v>
      </c>
      <c r="E72" s="122">
        <v>2.78</v>
      </c>
      <c r="F72" s="123">
        <f>F67*E72</f>
        <v>0.34527599999999997</v>
      </c>
      <c r="G72" s="124"/>
      <c r="H72" s="123">
        <f>F72*G72</f>
        <v>0</v>
      </c>
      <c r="I72" s="125"/>
      <c r="J72" s="123"/>
      <c r="K72" s="125"/>
      <c r="L72" s="123"/>
      <c r="M72" s="123">
        <f t="shared" si="7"/>
        <v>0</v>
      </c>
      <c r="N72" s="126"/>
      <c r="P72" s="48"/>
    </row>
    <row r="73" spans="1:16" s="138" customFormat="1" ht="16.5" x14ac:dyDescent="0.25">
      <c r="A73" s="30" t="s">
        <v>44</v>
      </c>
      <c r="B73" s="140" t="s">
        <v>104</v>
      </c>
      <c r="C73" s="141" t="s">
        <v>139</v>
      </c>
      <c r="D73" s="33" t="s">
        <v>37</v>
      </c>
      <c r="E73" s="33"/>
      <c r="F73" s="34">
        <v>0.09</v>
      </c>
      <c r="G73" s="35"/>
      <c r="H73" s="34"/>
      <c r="I73" s="36"/>
      <c r="J73" s="34"/>
      <c r="K73" s="36"/>
      <c r="L73" s="34"/>
      <c r="M73" s="34"/>
      <c r="N73" s="37"/>
      <c r="P73" s="139"/>
    </row>
    <row r="74" spans="1:16" s="47" customFormat="1" x14ac:dyDescent="0.25">
      <c r="A74" s="40"/>
      <c r="B74" s="72" t="s">
        <v>52</v>
      </c>
      <c r="C74" s="80" t="s">
        <v>20</v>
      </c>
      <c r="D74" s="50" t="s">
        <v>37</v>
      </c>
      <c r="E74" s="50">
        <v>1</v>
      </c>
      <c r="F74" s="45">
        <f>F73*E74</f>
        <v>0.09</v>
      </c>
      <c r="G74" s="43"/>
      <c r="H74" s="45"/>
      <c r="I74" s="44"/>
      <c r="J74" s="45">
        <f>F74*I74</f>
        <v>0</v>
      </c>
      <c r="K74" s="44"/>
      <c r="L74" s="45"/>
      <c r="M74" s="45">
        <f t="shared" ref="M74:M76" si="8">H74+J74+L74</f>
        <v>0</v>
      </c>
      <c r="N74" s="46"/>
      <c r="P74" s="48"/>
    </row>
    <row r="75" spans="1:16" s="47" customFormat="1" ht="47.25" x14ac:dyDescent="0.25">
      <c r="A75" s="40"/>
      <c r="B75" s="79" t="s">
        <v>106</v>
      </c>
      <c r="C75" s="80" t="s">
        <v>105</v>
      </c>
      <c r="D75" s="50" t="s">
        <v>48</v>
      </c>
      <c r="E75" s="50">
        <v>0.27300000000000002</v>
      </c>
      <c r="F75" s="45">
        <f>F73*E75</f>
        <v>2.4570000000000002E-2</v>
      </c>
      <c r="G75" s="43"/>
      <c r="H75" s="45">
        <f>F75*G75</f>
        <v>0</v>
      </c>
      <c r="I75" s="44"/>
      <c r="J75" s="45"/>
      <c r="K75" s="44"/>
      <c r="L75" s="45"/>
      <c r="M75" s="45">
        <f t="shared" si="8"/>
        <v>0</v>
      </c>
      <c r="N75" s="46"/>
      <c r="P75" s="48"/>
    </row>
    <row r="76" spans="1:16" s="47" customFormat="1" x14ac:dyDescent="0.25">
      <c r="A76" s="51"/>
      <c r="B76" s="81"/>
      <c r="C76" s="61" t="s">
        <v>33</v>
      </c>
      <c r="D76" s="154" t="s">
        <v>29</v>
      </c>
      <c r="E76" s="154">
        <v>1.9E-3</v>
      </c>
      <c r="F76" s="55">
        <f>F73*E76</f>
        <v>1.7099999999999998E-4</v>
      </c>
      <c r="G76" s="56"/>
      <c r="H76" s="55">
        <f>F76*G76</f>
        <v>0</v>
      </c>
      <c r="I76" s="57"/>
      <c r="J76" s="55"/>
      <c r="K76" s="57"/>
      <c r="L76" s="55"/>
      <c r="M76" s="55">
        <f t="shared" si="8"/>
        <v>0</v>
      </c>
      <c r="N76" s="46"/>
      <c r="P76" s="48"/>
    </row>
    <row r="77" spans="1:16" s="59" customFormat="1" ht="33" x14ac:dyDescent="0.25">
      <c r="A77" s="205" t="s">
        <v>45</v>
      </c>
      <c r="B77" s="63" t="s">
        <v>46</v>
      </c>
      <c r="C77" s="64" t="s">
        <v>169</v>
      </c>
      <c r="D77" s="65" t="s">
        <v>41</v>
      </c>
      <c r="E77" s="65"/>
      <c r="F77" s="69">
        <v>7.9000000000000001E-2</v>
      </c>
      <c r="G77" s="67"/>
      <c r="H77" s="66"/>
      <c r="I77" s="68"/>
      <c r="J77" s="66"/>
      <c r="K77" s="68"/>
      <c r="L77" s="66"/>
      <c r="M77" s="66"/>
      <c r="N77" s="58"/>
      <c r="O77" s="60"/>
    </row>
    <row r="78" spans="1:16" s="74" customFormat="1" x14ac:dyDescent="0.25">
      <c r="A78" s="40"/>
      <c r="B78" s="41"/>
      <c r="C78" s="49" t="s">
        <v>20</v>
      </c>
      <c r="D78" s="50" t="s">
        <v>21</v>
      </c>
      <c r="E78" s="50">
        <v>69.099999999999994</v>
      </c>
      <c r="F78" s="45">
        <f>F77*E78</f>
        <v>5.4588999999999999</v>
      </c>
      <c r="G78" s="43"/>
      <c r="H78" s="45"/>
      <c r="I78" s="44"/>
      <c r="J78" s="45">
        <f>F78*I78</f>
        <v>0</v>
      </c>
      <c r="K78" s="44"/>
      <c r="L78" s="45"/>
      <c r="M78" s="45">
        <f t="shared" ref="M78:M83" si="9">H78+J78+L78</f>
        <v>0</v>
      </c>
      <c r="N78" s="83"/>
      <c r="O78" s="75"/>
    </row>
    <row r="79" spans="1:16" s="74" customFormat="1" x14ac:dyDescent="0.25">
      <c r="A79" s="40"/>
      <c r="B79" s="41"/>
      <c r="C79" s="49" t="s">
        <v>32</v>
      </c>
      <c r="D79" s="50" t="s">
        <v>29</v>
      </c>
      <c r="E79" s="50">
        <v>14.3</v>
      </c>
      <c r="F79" s="45">
        <f>F77*E79</f>
        <v>1.1297000000000001</v>
      </c>
      <c r="G79" s="43"/>
      <c r="H79" s="45"/>
      <c r="I79" s="44"/>
      <c r="J79" s="45"/>
      <c r="K79" s="44"/>
      <c r="L79" s="45">
        <f>F79*K79</f>
        <v>0</v>
      </c>
      <c r="M79" s="45">
        <f t="shared" si="9"/>
        <v>0</v>
      </c>
      <c r="N79" s="83"/>
      <c r="O79" s="75"/>
    </row>
    <row r="80" spans="1:16" s="74" customFormat="1" ht="31.5" x14ac:dyDescent="0.25">
      <c r="A80" s="40"/>
      <c r="B80" s="79" t="s">
        <v>171</v>
      </c>
      <c r="C80" s="80" t="s">
        <v>170</v>
      </c>
      <c r="D80" s="50" t="s">
        <v>1</v>
      </c>
      <c r="E80" s="50"/>
      <c r="F80" s="45">
        <v>21</v>
      </c>
      <c r="G80" s="43"/>
      <c r="H80" s="45">
        <f>F80*G80</f>
        <v>0</v>
      </c>
      <c r="I80" s="44"/>
      <c r="J80" s="45"/>
      <c r="K80" s="44"/>
      <c r="L80" s="45"/>
      <c r="M80" s="45">
        <f t="shared" si="9"/>
        <v>0</v>
      </c>
      <c r="N80" s="83"/>
      <c r="O80" s="75"/>
    </row>
    <row r="81" spans="1:16" s="74" customFormat="1" ht="31.5" x14ac:dyDescent="0.25">
      <c r="A81" s="40"/>
      <c r="B81" s="79" t="s">
        <v>90</v>
      </c>
      <c r="C81" s="49" t="s">
        <v>47</v>
      </c>
      <c r="D81" s="50" t="s">
        <v>48</v>
      </c>
      <c r="E81" s="50">
        <v>14</v>
      </c>
      <c r="F81" s="45">
        <f>F77*E81</f>
        <v>1.1060000000000001</v>
      </c>
      <c r="G81" s="43"/>
      <c r="H81" s="45">
        <f>F81*G81</f>
        <v>0</v>
      </c>
      <c r="I81" s="44"/>
      <c r="J81" s="45"/>
      <c r="K81" s="44"/>
      <c r="L81" s="45"/>
      <c r="M81" s="45">
        <f t="shared" si="9"/>
        <v>0</v>
      </c>
      <c r="N81" s="83"/>
      <c r="O81" s="75"/>
    </row>
    <row r="82" spans="1:16" s="74" customFormat="1" ht="31.5" x14ac:dyDescent="0.25">
      <c r="A82" s="40"/>
      <c r="B82" s="79" t="s">
        <v>92</v>
      </c>
      <c r="C82" s="80" t="s">
        <v>49</v>
      </c>
      <c r="D82" s="50" t="s">
        <v>48</v>
      </c>
      <c r="E82" s="50">
        <v>15.7</v>
      </c>
      <c r="F82" s="45">
        <f>F77*E82</f>
        <v>1.2403</v>
      </c>
      <c r="G82" s="45"/>
      <c r="H82" s="45">
        <f>F82*G82</f>
        <v>0</v>
      </c>
      <c r="I82" s="44"/>
      <c r="J82" s="45"/>
      <c r="K82" s="44"/>
      <c r="L82" s="45"/>
      <c r="M82" s="45">
        <f t="shared" si="9"/>
        <v>0</v>
      </c>
      <c r="N82" s="83"/>
      <c r="O82" s="75"/>
    </row>
    <row r="83" spans="1:16" s="74" customFormat="1" x14ac:dyDescent="0.25">
      <c r="A83" s="40"/>
      <c r="B83" s="52"/>
      <c r="C83" s="53" t="s">
        <v>33</v>
      </c>
      <c r="D83" s="154" t="s">
        <v>29</v>
      </c>
      <c r="E83" s="154">
        <v>2.78</v>
      </c>
      <c r="F83" s="55">
        <f>F77*E83</f>
        <v>0.21961999999999998</v>
      </c>
      <c r="G83" s="56"/>
      <c r="H83" s="55">
        <f>F83*G83</f>
        <v>0</v>
      </c>
      <c r="I83" s="57"/>
      <c r="J83" s="55"/>
      <c r="K83" s="57"/>
      <c r="L83" s="55"/>
      <c r="M83" s="55">
        <f t="shared" si="9"/>
        <v>0</v>
      </c>
      <c r="N83" s="83"/>
      <c r="O83" s="75"/>
    </row>
    <row r="84" spans="1:16" s="59" customFormat="1" ht="33" x14ac:dyDescent="0.25">
      <c r="A84" s="207" t="s">
        <v>50</v>
      </c>
      <c r="B84" s="31"/>
      <c r="C84" s="32" t="s">
        <v>172</v>
      </c>
      <c r="D84" s="33" t="s">
        <v>37</v>
      </c>
      <c r="E84" s="33"/>
      <c r="F84" s="34">
        <v>9</v>
      </c>
      <c r="G84" s="35"/>
      <c r="H84" s="34"/>
      <c r="I84" s="36"/>
      <c r="J84" s="34"/>
      <c r="K84" s="36"/>
      <c r="L84" s="34"/>
      <c r="M84" s="34"/>
      <c r="N84" s="58"/>
      <c r="O84" s="60"/>
    </row>
    <row r="85" spans="1:16" s="74" customFormat="1" x14ac:dyDescent="0.25">
      <c r="A85" s="40"/>
      <c r="B85" s="41"/>
      <c r="C85" s="49" t="s">
        <v>20</v>
      </c>
      <c r="D85" s="50" t="s">
        <v>37</v>
      </c>
      <c r="E85" s="50">
        <v>1</v>
      </c>
      <c r="F85" s="45">
        <f>F84*E85</f>
        <v>9</v>
      </c>
      <c r="G85" s="43"/>
      <c r="H85" s="45"/>
      <c r="I85" s="44"/>
      <c r="J85" s="45">
        <f>F85*I85</f>
        <v>0</v>
      </c>
      <c r="K85" s="44"/>
      <c r="L85" s="45"/>
      <c r="M85" s="45">
        <f>H85+J85+L85</f>
        <v>0</v>
      </c>
      <c r="N85" s="83"/>
      <c r="O85" s="75"/>
    </row>
    <row r="86" spans="1:16" s="74" customFormat="1" x14ac:dyDescent="0.25">
      <c r="A86" s="40"/>
      <c r="B86" s="79"/>
      <c r="C86" s="80" t="s">
        <v>173</v>
      </c>
      <c r="D86" s="50" t="s">
        <v>37</v>
      </c>
      <c r="E86" s="50">
        <v>1.1000000000000001</v>
      </c>
      <c r="F86" s="45">
        <f>F84*E86</f>
        <v>9.9</v>
      </c>
      <c r="G86" s="43"/>
      <c r="H86" s="45">
        <f>F86*G86</f>
        <v>0</v>
      </c>
      <c r="I86" s="44"/>
      <c r="J86" s="45"/>
      <c r="K86" s="44"/>
      <c r="L86" s="45"/>
      <c r="M86" s="45">
        <f>H86+J86+L86</f>
        <v>0</v>
      </c>
      <c r="N86" s="83"/>
      <c r="O86" s="75"/>
    </row>
    <row r="87" spans="1:16" s="74" customFormat="1" ht="47.25" x14ac:dyDescent="0.25">
      <c r="A87" s="51"/>
      <c r="B87" s="79" t="s">
        <v>136</v>
      </c>
      <c r="C87" s="61" t="s">
        <v>53</v>
      </c>
      <c r="D87" s="154" t="s">
        <v>27</v>
      </c>
      <c r="E87" s="154">
        <v>6</v>
      </c>
      <c r="F87" s="143">
        <f>F84*E87</f>
        <v>54</v>
      </c>
      <c r="G87" s="56"/>
      <c r="H87" s="55"/>
      <c r="I87" s="57"/>
      <c r="J87" s="55"/>
      <c r="K87" s="57"/>
      <c r="L87" s="55"/>
      <c r="M87" s="55">
        <f>H87+J87+L87</f>
        <v>0</v>
      </c>
      <c r="N87" s="83"/>
      <c r="O87" s="75"/>
    </row>
    <row r="88" spans="1:16" s="47" customFormat="1" ht="31.5" x14ac:dyDescent="0.3">
      <c r="A88" s="40" t="s">
        <v>54</v>
      </c>
      <c r="B88" s="85" t="s">
        <v>233</v>
      </c>
      <c r="C88" s="108" t="s">
        <v>107</v>
      </c>
      <c r="D88" s="50" t="s">
        <v>41</v>
      </c>
      <c r="E88" s="50"/>
      <c r="F88" s="45">
        <v>0.5</v>
      </c>
      <c r="G88" s="43"/>
      <c r="H88" s="45"/>
      <c r="I88" s="44"/>
      <c r="J88" s="45">
        <f>F88*I88</f>
        <v>0</v>
      </c>
      <c r="K88" s="44"/>
      <c r="L88" s="45">
        <f>F88*K88</f>
        <v>0</v>
      </c>
      <c r="M88" s="45">
        <f>J88+L88</f>
        <v>0</v>
      </c>
      <c r="N88" s="46"/>
      <c r="P88" s="48"/>
    </row>
    <row r="89" spans="1:16" s="74" customFormat="1" x14ac:dyDescent="0.25">
      <c r="A89" s="84"/>
      <c r="B89" s="85"/>
      <c r="C89" s="86" t="s">
        <v>11</v>
      </c>
      <c r="D89" s="153"/>
      <c r="E89" s="153"/>
      <c r="F89" s="88"/>
      <c r="G89" s="89"/>
      <c r="H89" s="88">
        <f>SUM(H7:H88)</f>
        <v>0</v>
      </c>
      <c r="I89" s="88"/>
      <c r="J89" s="88">
        <f>SUM(J7:J88)</f>
        <v>0</v>
      </c>
      <c r="K89" s="88"/>
      <c r="L89" s="88">
        <f>SUM(L7:L88)</f>
        <v>0</v>
      </c>
      <c r="M89" s="88">
        <f>SUM(M7:M88)</f>
        <v>0</v>
      </c>
      <c r="N89" s="83"/>
      <c r="P89" s="75"/>
    </row>
    <row r="90" spans="1:16" s="47" customFormat="1" x14ac:dyDescent="0.25">
      <c r="A90" s="40"/>
      <c r="B90" s="41"/>
      <c r="C90" s="49" t="s">
        <v>63</v>
      </c>
      <c r="D90" s="90"/>
      <c r="E90" s="50"/>
      <c r="F90" s="45"/>
      <c r="G90" s="43"/>
      <c r="H90" s="45"/>
      <c r="I90" s="44"/>
      <c r="J90" s="45"/>
      <c r="K90" s="44"/>
      <c r="L90" s="45"/>
      <c r="M90" s="45">
        <f>M89*D90</f>
        <v>0</v>
      </c>
      <c r="N90" s="46"/>
      <c r="P90" s="48"/>
    </row>
    <row r="91" spans="1:16" s="47" customFormat="1" x14ac:dyDescent="0.25">
      <c r="A91" s="40"/>
      <c r="B91" s="41"/>
      <c r="C91" s="49" t="s">
        <v>64</v>
      </c>
      <c r="D91" s="50"/>
      <c r="E91" s="50"/>
      <c r="F91" s="45"/>
      <c r="G91" s="43"/>
      <c r="H91" s="45"/>
      <c r="I91" s="44"/>
      <c r="J91" s="45"/>
      <c r="K91" s="44"/>
      <c r="L91" s="45"/>
      <c r="M91" s="45">
        <f>SUM(M89:M90)</f>
        <v>0</v>
      </c>
      <c r="N91" s="46"/>
      <c r="P91" s="48"/>
    </row>
    <row r="92" spans="1:16" s="47" customFormat="1" x14ac:dyDescent="0.25">
      <c r="A92" s="40"/>
      <c r="B92" s="41"/>
      <c r="C92" s="49" t="s">
        <v>65</v>
      </c>
      <c r="D92" s="90"/>
      <c r="E92" s="50"/>
      <c r="F92" s="45"/>
      <c r="G92" s="43"/>
      <c r="H92" s="45"/>
      <c r="I92" s="44"/>
      <c r="J92" s="45"/>
      <c r="K92" s="44"/>
      <c r="L92" s="45"/>
      <c r="M92" s="45">
        <f>M91*D92</f>
        <v>0</v>
      </c>
      <c r="N92" s="46"/>
      <c r="P92" s="48"/>
    </row>
    <row r="93" spans="1:16" s="47" customFormat="1" x14ac:dyDescent="0.25">
      <c r="A93" s="40"/>
      <c r="B93" s="41"/>
      <c r="C93" s="49" t="s">
        <v>11</v>
      </c>
      <c r="D93" s="50"/>
      <c r="E93" s="50"/>
      <c r="F93" s="45"/>
      <c r="G93" s="43"/>
      <c r="H93" s="45"/>
      <c r="I93" s="44"/>
      <c r="J93" s="45"/>
      <c r="K93" s="44"/>
      <c r="L93" s="45"/>
      <c r="M93" s="45">
        <f>SUM(M91:M92)</f>
        <v>0</v>
      </c>
      <c r="N93" s="46"/>
      <c r="P93" s="48"/>
    </row>
    <row r="94" spans="1:16" s="16" customFormat="1" x14ac:dyDescent="0.3">
      <c r="A94" s="91"/>
      <c r="B94" s="40"/>
      <c r="C94" s="42" t="s">
        <v>108</v>
      </c>
      <c r="D94" s="92">
        <v>0.05</v>
      </c>
      <c r="E94" s="43"/>
      <c r="F94" s="44"/>
      <c r="G94" s="43"/>
      <c r="H94" s="45"/>
      <c r="I94" s="45"/>
      <c r="J94" s="45"/>
      <c r="K94" s="45"/>
      <c r="L94" s="45"/>
      <c r="M94" s="45">
        <f>M93*D94</f>
        <v>0</v>
      </c>
      <c r="N94" s="93"/>
      <c r="P94" s="17"/>
    </row>
    <row r="95" spans="1:16" x14ac:dyDescent="0.3">
      <c r="A95" s="94"/>
      <c r="B95" s="95"/>
      <c r="C95" s="133" t="s">
        <v>11</v>
      </c>
      <c r="D95" s="97"/>
      <c r="E95" s="97"/>
      <c r="F95" s="97"/>
      <c r="G95" s="97"/>
      <c r="H95" s="97"/>
      <c r="I95" s="97"/>
      <c r="J95" s="97"/>
      <c r="K95" s="97"/>
      <c r="L95" s="97"/>
      <c r="M95" s="76">
        <f>SUM(M93:M94)</f>
        <v>0</v>
      </c>
    </row>
    <row r="96" spans="1:16" x14ac:dyDescent="0.3">
      <c r="A96" s="94"/>
      <c r="B96" s="95"/>
      <c r="C96" s="133" t="s">
        <v>66</v>
      </c>
      <c r="D96" s="98">
        <v>0.18</v>
      </c>
      <c r="E96" s="97"/>
      <c r="F96" s="97"/>
      <c r="G96" s="97"/>
      <c r="H96" s="97"/>
      <c r="I96" s="97"/>
      <c r="J96" s="97"/>
      <c r="K96" s="97"/>
      <c r="L96" s="97"/>
      <c r="M96" s="76">
        <f>M95*D96</f>
        <v>0</v>
      </c>
    </row>
    <row r="97" spans="1:16" x14ac:dyDescent="0.3">
      <c r="A97" s="99"/>
      <c r="B97" s="100"/>
      <c r="C97" s="134" t="s">
        <v>13</v>
      </c>
      <c r="D97" s="102"/>
      <c r="E97" s="102"/>
      <c r="F97" s="102"/>
      <c r="G97" s="102"/>
      <c r="H97" s="102"/>
      <c r="I97" s="102"/>
      <c r="J97" s="102"/>
      <c r="K97" s="102"/>
      <c r="L97" s="102"/>
      <c r="M97" s="77">
        <f>SUM(M95:M96)</f>
        <v>0</v>
      </c>
    </row>
    <row r="98" spans="1:16" s="16" customFormat="1" x14ac:dyDescent="0.3">
      <c r="A98" s="103"/>
      <c r="B98" s="229"/>
      <c r="C98" s="229"/>
      <c r="D98" s="104"/>
      <c r="E98" s="230"/>
      <c r="F98" s="230"/>
      <c r="G98" s="230"/>
      <c r="H98" s="230"/>
      <c r="I98" s="230"/>
      <c r="J98" s="230"/>
      <c r="K98" s="104"/>
      <c r="L98" s="104"/>
      <c r="M98" s="104"/>
      <c r="N98" s="105"/>
      <c r="P98" s="17"/>
    </row>
    <row r="99" spans="1:16" x14ac:dyDescent="0.3">
      <c r="B99" s="13" t="s">
        <v>250</v>
      </c>
      <c r="C99" s="11"/>
    </row>
    <row r="100" spans="1:16" x14ac:dyDescent="0.3">
      <c r="B100" s="13" t="s">
        <v>251</v>
      </c>
      <c r="C100" s="11"/>
    </row>
    <row r="101" spans="1:16" x14ac:dyDescent="0.3">
      <c r="C101" s="11"/>
      <c r="I101" s="216"/>
      <c r="J101" s="216"/>
      <c r="K101" s="216"/>
    </row>
    <row r="102" spans="1:16" x14ac:dyDescent="0.3">
      <c r="C102" s="11"/>
    </row>
    <row r="103" spans="1:16" x14ac:dyDescent="0.3">
      <c r="A103" s="11"/>
      <c r="B103" s="11"/>
      <c r="C103" s="181"/>
      <c r="D103" s="11"/>
      <c r="E103" s="11"/>
      <c r="F103" s="11"/>
      <c r="G103" s="11"/>
      <c r="H103" s="11"/>
      <c r="I103" s="228"/>
      <c r="J103" s="228"/>
      <c r="K103" s="228"/>
      <c r="L103" s="11"/>
      <c r="M103" s="11"/>
      <c r="P103" s="11"/>
    </row>
  </sheetData>
  <mergeCells count="16">
    <mergeCell ref="I101:K101"/>
    <mergeCell ref="I103:K103"/>
    <mergeCell ref="K4:L4"/>
    <mergeCell ref="M4:M5"/>
    <mergeCell ref="B98:C98"/>
    <mergeCell ref="E98:J98"/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</mergeCells>
  <pageMargins left="0.2" right="0.2" top="0.26" bottom="0.24" header="0.2" footer="0.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view="pageBreakPreview" zoomScaleSheetLayoutView="100" workbookViewId="0">
      <selection activeCell="O19" sqref="O19"/>
    </sheetView>
  </sheetViews>
  <sheetFormatPr defaultRowHeight="15.75" x14ac:dyDescent="0.3"/>
  <cols>
    <col min="1" max="1" width="5.5703125" style="12" customWidth="1"/>
    <col min="2" max="2" width="11.28515625" style="13" customWidth="1"/>
    <col min="3" max="3" width="43.28515625" style="11" customWidth="1"/>
    <col min="4" max="4" width="9.710937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8.140625" style="14" customWidth="1"/>
    <col min="13" max="13" width="10.140625" style="14" customWidth="1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37.5" customHeight="1" x14ac:dyDescent="0.25">
      <c r="A1" s="217" t="s">
        <v>194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140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7" customFormat="1" ht="17.25" x14ac:dyDescent="0.2">
      <c r="A3" s="5"/>
      <c r="B3" s="110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6"/>
      <c r="P3" s="8"/>
    </row>
    <row r="4" spans="1:20" s="16" customFormat="1" ht="64.5" customHeight="1" x14ac:dyDescent="0.2">
      <c r="A4" s="220" t="s">
        <v>3</v>
      </c>
      <c r="B4" s="220" t="s">
        <v>4</v>
      </c>
      <c r="C4" s="221" t="s">
        <v>5</v>
      </c>
      <c r="D4" s="223" t="s">
        <v>6</v>
      </c>
      <c r="E4" s="224" t="s">
        <v>7</v>
      </c>
      <c r="F4" s="225"/>
      <c r="G4" s="226" t="s">
        <v>8</v>
      </c>
      <c r="H4" s="226"/>
      <c r="I4" s="227" t="s">
        <v>9</v>
      </c>
      <c r="J4" s="227"/>
      <c r="K4" s="227" t="s">
        <v>10</v>
      </c>
      <c r="L4" s="227"/>
      <c r="M4" s="226" t="s">
        <v>11</v>
      </c>
      <c r="P4" s="17"/>
    </row>
    <row r="5" spans="1:20" s="16" customFormat="1" ht="31.5" x14ac:dyDescent="0.2">
      <c r="A5" s="220"/>
      <c r="B5" s="220"/>
      <c r="C5" s="222"/>
      <c r="D5" s="223"/>
      <c r="E5" s="18" t="s">
        <v>12</v>
      </c>
      <c r="F5" s="18" t="s">
        <v>13</v>
      </c>
      <c r="G5" s="19" t="s">
        <v>14</v>
      </c>
      <c r="H5" s="20" t="s">
        <v>11</v>
      </c>
      <c r="I5" s="21" t="s">
        <v>14</v>
      </c>
      <c r="J5" s="20" t="s">
        <v>11</v>
      </c>
      <c r="K5" s="21" t="s">
        <v>14</v>
      </c>
      <c r="L5" s="20" t="s">
        <v>11</v>
      </c>
      <c r="M5" s="226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78">
        <v>4.125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3.6588750000000001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0.40589999999999998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</row>
    <row r="10" spans="1:20" s="59" customFormat="1" ht="31.5" x14ac:dyDescent="0.3">
      <c r="A10" s="30" t="s">
        <v>25</v>
      </c>
      <c r="B10" s="30" t="s">
        <v>69</v>
      </c>
      <c r="C10" s="108" t="s">
        <v>71</v>
      </c>
      <c r="D10" s="33" t="s">
        <v>70</v>
      </c>
      <c r="E10" s="33"/>
      <c r="F10" s="34">
        <v>7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0.72240000000000015</v>
      </c>
      <c r="G11" s="43"/>
      <c r="H11" s="45"/>
      <c r="I11" s="44"/>
      <c r="J11" s="45"/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4.4800000000000005E-3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</row>
    <row r="13" spans="1:20" s="59" customFormat="1" ht="33" x14ac:dyDescent="0.35">
      <c r="A13" s="30" t="s">
        <v>26</v>
      </c>
      <c r="B13" s="30" t="s">
        <v>116</v>
      </c>
      <c r="C13" s="130" t="s">
        <v>141</v>
      </c>
      <c r="D13" s="33" t="s">
        <v>19</v>
      </c>
      <c r="E13" s="33"/>
      <c r="F13" s="34">
        <v>0.5</v>
      </c>
      <c r="G13" s="35"/>
      <c r="H13" s="34"/>
      <c r="I13" s="36"/>
      <c r="J13" s="34"/>
      <c r="K13" s="36"/>
      <c r="L13" s="34"/>
      <c r="M13" s="34"/>
      <c r="N13" s="58"/>
      <c r="P13" s="60"/>
    </row>
    <row r="14" spans="1:20" s="47" customFormat="1" x14ac:dyDescent="0.25">
      <c r="A14" s="40"/>
      <c r="B14" s="41"/>
      <c r="C14" s="42" t="s">
        <v>20</v>
      </c>
      <c r="D14" s="43" t="s">
        <v>21</v>
      </c>
      <c r="E14" s="43">
        <v>13.2</v>
      </c>
      <c r="F14" s="73">
        <f>F13*E14</f>
        <v>6.6</v>
      </c>
      <c r="G14" s="43"/>
      <c r="H14" s="45"/>
      <c r="I14" s="44"/>
      <c r="J14" s="45"/>
      <c r="K14" s="44"/>
      <c r="L14" s="45"/>
      <c r="M14" s="45">
        <f>H14+J14+L14</f>
        <v>0</v>
      </c>
      <c r="N14" s="46"/>
      <c r="P14" s="48"/>
      <c r="T14" s="47" t="s">
        <v>40</v>
      </c>
    </row>
    <row r="15" spans="1:20" s="47" customFormat="1" x14ac:dyDescent="0.25">
      <c r="A15" s="40"/>
      <c r="B15" s="41"/>
      <c r="C15" s="53" t="s">
        <v>32</v>
      </c>
      <c r="D15" s="50" t="s">
        <v>29</v>
      </c>
      <c r="E15" s="50">
        <v>9.6300000000000008</v>
      </c>
      <c r="F15" s="73">
        <f>F13*E15</f>
        <v>4.8150000000000004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38" customFormat="1" ht="16.5" customHeight="1" x14ac:dyDescent="0.25">
      <c r="A16" s="30" t="s">
        <v>30</v>
      </c>
      <c r="B16" s="31" t="s">
        <v>17</v>
      </c>
      <c r="C16" s="32" t="s">
        <v>18</v>
      </c>
      <c r="D16" s="33" t="s">
        <v>19</v>
      </c>
      <c r="E16" s="33"/>
      <c r="F16" s="78">
        <v>0.51</v>
      </c>
      <c r="G16" s="35"/>
      <c r="H16" s="34"/>
      <c r="I16" s="36"/>
      <c r="J16" s="34"/>
      <c r="K16" s="36"/>
      <c r="L16" s="34"/>
      <c r="M16" s="34"/>
      <c r="N16" s="37"/>
      <c r="P16" s="39"/>
    </row>
    <row r="17" spans="1:20" s="47" customFormat="1" ht="15" customHeight="1" x14ac:dyDescent="0.25">
      <c r="A17" s="40"/>
      <c r="B17" s="41"/>
      <c r="C17" s="111" t="s">
        <v>20</v>
      </c>
      <c r="D17" s="43" t="s">
        <v>21</v>
      </c>
      <c r="E17" s="43">
        <f>160/100</f>
        <v>1.6</v>
      </c>
      <c r="F17" s="44">
        <f>F16*E17</f>
        <v>0.81600000000000006</v>
      </c>
      <c r="G17" s="43"/>
      <c r="H17" s="45"/>
      <c r="I17" s="44"/>
      <c r="J17" s="45"/>
      <c r="K17" s="44"/>
      <c r="L17" s="45"/>
      <c r="M17" s="45">
        <f>H17+J17+L17</f>
        <v>0</v>
      </c>
      <c r="N17" s="46"/>
      <c r="P17" s="48"/>
    </row>
    <row r="18" spans="1:20" s="47" customFormat="1" ht="41.25" customHeight="1" x14ac:dyDescent="0.25">
      <c r="A18" s="40"/>
      <c r="B18" s="41" t="s">
        <v>207</v>
      </c>
      <c r="C18" s="80" t="s">
        <v>22</v>
      </c>
      <c r="D18" s="50" t="s">
        <v>23</v>
      </c>
      <c r="E18" s="50">
        <f>1.91/100</f>
        <v>1.9099999999999999E-2</v>
      </c>
      <c r="F18" s="45">
        <f>F16*E18</f>
        <v>9.7409999999999997E-3</v>
      </c>
      <c r="G18" s="43"/>
      <c r="H18" s="45"/>
      <c r="I18" s="44"/>
      <c r="J18" s="45"/>
      <c r="K18" s="44"/>
      <c r="L18" s="45"/>
      <c r="M18" s="45">
        <f>H18+J18+L18</f>
        <v>0</v>
      </c>
      <c r="N18" s="46"/>
      <c r="P18" s="48"/>
    </row>
    <row r="19" spans="1:20" s="47" customFormat="1" ht="31.5" x14ac:dyDescent="0.25">
      <c r="A19" s="51"/>
      <c r="B19" s="51" t="s">
        <v>208</v>
      </c>
      <c r="C19" s="61" t="s">
        <v>24</v>
      </c>
      <c r="D19" s="54" t="s">
        <v>23</v>
      </c>
      <c r="E19" s="54">
        <f>77.5/100</f>
        <v>0.77500000000000002</v>
      </c>
      <c r="F19" s="55">
        <f>F16*E19</f>
        <v>0.39525000000000005</v>
      </c>
      <c r="G19" s="56"/>
      <c r="H19" s="55"/>
      <c r="I19" s="57"/>
      <c r="J19" s="55"/>
      <c r="K19" s="57"/>
      <c r="L19" s="55"/>
      <c r="M19" s="55">
        <f>H19+J19+L19</f>
        <v>0</v>
      </c>
      <c r="N19" s="46"/>
      <c r="P19" s="48"/>
    </row>
    <row r="20" spans="1:20" s="38" customFormat="1" ht="32.25" customHeight="1" x14ac:dyDescent="0.35">
      <c r="A20" s="30" t="s">
        <v>31</v>
      </c>
      <c r="B20" s="31" t="s">
        <v>118</v>
      </c>
      <c r="C20" s="202" t="s">
        <v>112</v>
      </c>
      <c r="D20" s="33" t="s">
        <v>19</v>
      </c>
      <c r="E20" s="33"/>
      <c r="F20" s="34">
        <v>2.2000000000000002</v>
      </c>
      <c r="G20" s="35"/>
      <c r="H20" s="34"/>
      <c r="I20" s="36"/>
      <c r="J20" s="34"/>
      <c r="K20" s="36"/>
      <c r="L20" s="34"/>
      <c r="M20" s="34"/>
      <c r="N20" s="37"/>
      <c r="P20" s="39"/>
    </row>
    <row r="21" spans="1:20" s="47" customFormat="1" ht="15" customHeight="1" x14ac:dyDescent="0.25">
      <c r="A21" s="51"/>
      <c r="B21" s="51" t="s">
        <v>52</v>
      </c>
      <c r="C21" s="70" t="s">
        <v>20</v>
      </c>
      <c r="D21" s="56" t="s">
        <v>19</v>
      </c>
      <c r="E21" s="56">
        <v>1</v>
      </c>
      <c r="F21" s="57">
        <f>F20*E21</f>
        <v>2.2000000000000002</v>
      </c>
      <c r="G21" s="56"/>
      <c r="H21" s="55"/>
      <c r="I21" s="57"/>
      <c r="J21" s="55"/>
      <c r="K21" s="57"/>
      <c r="L21" s="55"/>
      <c r="M21" s="55">
        <f>H21+J21+L21</f>
        <v>0</v>
      </c>
      <c r="N21" s="46"/>
      <c r="P21" s="48"/>
    </row>
    <row r="22" spans="1:20" s="59" customFormat="1" ht="33" x14ac:dyDescent="0.25">
      <c r="A22" s="62" t="s">
        <v>34</v>
      </c>
      <c r="B22" s="62" t="s">
        <v>73</v>
      </c>
      <c r="C22" s="64" t="s">
        <v>87</v>
      </c>
      <c r="D22" s="65" t="s">
        <v>19</v>
      </c>
      <c r="E22" s="65"/>
      <c r="F22" s="66">
        <v>0.51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1.7952000000000001</v>
      </c>
      <c r="G23" s="45"/>
      <c r="H23" s="45"/>
      <c r="I23" s="44"/>
      <c r="J23" s="45"/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5.4060000000000002E-3</v>
      </c>
      <c r="G24" s="45"/>
      <c r="H24" s="45"/>
      <c r="I24" s="44"/>
      <c r="J24" s="45"/>
      <c r="K24" s="44"/>
      <c r="L24" s="45"/>
      <c r="M24" s="45">
        <f t="shared" si="0"/>
        <v>0</v>
      </c>
      <c r="N24" s="46"/>
      <c r="P24" s="48"/>
    </row>
    <row r="25" spans="1:20" s="47" customFormat="1" ht="47.25" x14ac:dyDescent="0.25">
      <c r="A25" s="51"/>
      <c r="B25" s="81" t="s">
        <v>210</v>
      </c>
      <c r="C25" s="61" t="s">
        <v>38</v>
      </c>
      <c r="D25" s="54" t="s">
        <v>19</v>
      </c>
      <c r="E25" s="54">
        <v>1.24</v>
      </c>
      <c r="F25" s="55">
        <f>F22*E25</f>
        <v>0.63239999999999996</v>
      </c>
      <c r="G25" s="55"/>
      <c r="H25" s="55"/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33" x14ac:dyDescent="0.25">
      <c r="A26" s="30" t="s">
        <v>35</v>
      </c>
      <c r="B26" s="30" t="s">
        <v>126</v>
      </c>
      <c r="C26" s="136" t="s">
        <v>114</v>
      </c>
      <c r="D26" s="33" t="s">
        <v>19</v>
      </c>
      <c r="E26" s="33"/>
      <c r="F26" s="34">
        <v>5.5439999999999996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5.5439999999999996</v>
      </c>
      <c r="G27" s="43"/>
      <c r="H27" s="45"/>
      <c r="I27" s="44"/>
      <c r="J27" s="45"/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0.69</v>
      </c>
      <c r="F28" s="73">
        <f>F26*E28</f>
        <v>3.8253599999999994</v>
      </c>
      <c r="G28" s="43"/>
      <c r="H28" s="45"/>
      <c r="I28" s="44"/>
      <c r="J28" s="45"/>
      <c r="K28" s="44"/>
      <c r="L28" s="45"/>
      <c r="M28" s="45">
        <f t="shared" ref="M28:M33" si="1">H28+J28+L28</f>
        <v>0</v>
      </c>
      <c r="N28" s="46"/>
      <c r="P28" s="48"/>
    </row>
    <row r="29" spans="1:20" s="47" customFormat="1" ht="47.25" x14ac:dyDescent="0.25">
      <c r="A29" s="40"/>
      <c r="B29" s="79" t="s">
        <v>217</v>
      </c>
      <c r="C29" s="111" t="s">
        <v>123</v>
      </c>
      <c r="D29" s="43" t="s">
        <v>19</v>
      </c>
      <c r="E29" s="43">
        <v>1.02</v>
      </c>
      <c r="F29" s="73">
        <f>F26*E29</f>
        <v>5.6548799999999995</v>
      </c>
      <c r="G29" s="43"/>
      <c r="H29" s="45"/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47.25" x14ac:dyDescent="0.25">
      <c r="A30" s="40"/>
      <c r="B30" s="79" t="s">
        <v>218</v>
      </c>
      <c r="C30" s="111" t="s">
        <v>125</v>
      </c>
      <c r="D30" s="43" t="s">
        <v>37</v>
      </c>
      <c r="E30" s="43">
        <v>1.76</v>
      </c>
      <c r="F30" s="73">
        <f>F26*E30</f>
        <v>9.757439999999999</v>
      </c>
      <c r="G30" s="43"/>
      <c r="H30" s="45"/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219</v>
      </c>
      <c r="C31" s="111" t="s">
        <v>129</v>
      </c>
      <c r="D31" s="43" t="s">
        <v>19</v>
      </c>
      <c r="E31" s="43">
        <f>(0.33+3.66)/100</f>
        <v>3.9900000000000005E-2</v>
      </c>
      <c r="F31" s="73">
        <f>F26*E31</f>
        <v>0.2212056</v>
      </c>
      <c r="G31" s="43"/>
      <c r="H31" s="45"/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222</v>
      </c>
      <c r="C32" s="80" t="s">
        <v>91</v>
      </c>
      <c r="D32" s="50" t="s">
        <v>48</v>
      </c>
      <c r="E32" s="50">
        <v>2.1</v>
      </c>
      <c r="F32" s="45">
        <f>F26*E32</f>
        <v>11.6424</v>
      </c>
      <c r="G32" s="45"/>
      <c r="H32" s="45"/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0.32</v>
      </c>
      <c r="F33" s="131">
        <f>F26*E33</f>
        <v>1.7740799999999999</v>
      </c>
      <c r="G33" s="56"/>
      <c r="H33" s="55"/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33" x14ac:dyDescent="0.25">
      <c r="A34" s="62" t="s">
        <v>36</v>
      </c>
      <c r="B34" s="63" t="s">
        <v>60</v>
      </c>
      <c r="C34" s="64" t="s">
        <v>80</v>
      </c>
      <c r="D34" s="65" t="s">
        <v>37</v>
      </c>
      <c r="E34" s="65"/>
      <c r="F34" s="66">
        <v>11.4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11.4</v>
      </c>
      <c r="G35" s="45"/>
      <c r="H35" s="45"/>
      <c r="I35" s="44"/>
      <c r="J35" s="45"/>
      <c r="K35" s="44"/>
      <c r="L35" s="45"/>
      <c r="M35" s="45">
        <f t="shared" ref="M35:M38" si="2">H35+J35+L35</f>
        <v>0</v>
      </c>
      <c r="N35" s="46"/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0.51527999999999996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/>
    </row>
    <row r="37" spans="1:16" s="47" customFormat="1" ht="47.25" x14ac:dyDescent="0.25">
      <c r="A37" s="40"/>
      <c r="B37" s="79" t="s">
        <v>214</v>
      </c>
      <c r="C37" s="80" t="s">
        <v>81</v>
      </c>
      <c r="D37" s="50" t="s">
        <v>37</v>
      </c>
      <c r="E37" s="50">
        <v>1.02</v>
      </c>
      <c r="F37" s="45">
        <f>F34*E37</f>
        <v>11.628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47.25" x14ac:dyDescent="0.25">
      <c r="A38" s="51"/>
      <c r="B38" s="81" t="s">
        <v>216</v>
      </c>
      <c r="C38" s="53" t="s">
        <v>97</v>
      </c>
      <c r="D38" s="54" t="s">
        <v>48</v>
      </c>
      <c r="E38" s="54">
        <v>6</v>
      </c>
      <c r="F38" s="55">
        <f>F34*E38</f>
        <v>68.400000000000006</v>
      </c>
      <c r="G38" s="55"/>
      <c r="H38" s="55"/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39</v>
      </c>
      <c r="B39" s="71" t="s">
        <v>55</v>
      </c>
      <c r="C39" s="64" t="s">
        <v>88</v>
      </c>
      <c r="D39" s="65" t="s">
        <v>37</v>
      </c>
      <c r="E39" s="65"/>
      <c r="F39" s="69">
        <v>4.125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79"/>
      <c r="C40" s="49" t="s">
        <v>20</v>
      </c>
      <c r="D40" s="50" t="s">
        <v>37</v>
      </c>
      <c r="E40" s="50">
        <v>1</v>
      </c>
      <c r="F40" s="73">
        <f>F39*E40</f>
        <v>4.125</v>
      </c>
      <c r="G40" s="45"/>
      <c r="H40" s="45"/>
      <c r="I40" s="44"/>
      <c r="J40" s="45"/>
      <c r="K40" s="44"/>
      <c r="L40" s="45"/>
      <c r="M40" s="45">
        <f t="shared" ref="M40:M58" si="3">H40+J40+L40</f>
        <v>0</v>
      </c>
      <c r="N40" s="46"/>
      <c r="P40" s="48"/>
    </row>
    <row r="41" spans="1:16" s="47" customFormat="1" x14ac:dyDescent="0.25">
      <c r="A41" s="40"/>
      <c r="B41" s="79"/>
      <c r="C41" s="49" t="s">
        <v>32</v>
      </c>
      <c r="D41" s="50" t="s">
        <v>29</v>
      </c>
      <c r="E41" s="50">
        <v>0.51600000000000001</v>
      </c>
      <c r="F41" s="45">
        <f>F39*E41</f>
        <v>2.1284999999999998</v>
      </c>
      <c r="G41" s="45"/>
      <c r="H41" s="45"/>
      <c r="I41" s="44"/>
      <c r="J41" s="45"/>
      <c r="K41" s="44"/>
      <c r="L41" s="45"/>
      <c r="M41" s="45">
        <f t="shared" si="3"/>
        <v>0</v>
      </c>
      <c r="N41" s="46"/>
      <c r="P41" s="48"/>
    </row>
    <row r="42" spans="1:16" s="47" customFormat="1" ht="31.5" x14ac:dyDescent="0.25">
      <c r="A42" s="40"/>
      <c r="B42" s="79" t="s">
        <v>220</v>
      </c>
      <c r="C42" s="49" t="s">
        <v>89</v>
      </c>
      <c r="D42" s="50" t="s">
        <v>37</v>
      </c>
      <c r="E42" s="50">
        <v>1</v>
      </c>
      <c r="F42" s="73">
        <f>F39*E42</f>
        <v>4.125</v>
      </c>
      <c r="G42" s="45"/>
      <c r="H42" s="45"/>
      <c r="I42" s="44"/>
      <c r="J42" s="45"/>
      <c r="K42" s="44"/>
      <c r="L42" s="45"/>
      <c r="M42" s="45">
        <f t="shared" si="3"/>
        <v>0</v>
      </c>
      <c r="N42" s="46"/>
      <c r="P42" s="48"/>
    </row>
    <row r="43" spans="1:16" s="47" customFormat="1" ht="31.5" x14ac:dyDescent="0.25">
      <c r="A43" s="40"/>
      <c r="B43" s="79" t="s">
        <v>221</v>
      </c>
      <c r="C43" s="49" t="s">
        <v>47</v>
      </c>
      <c r="D43" s="50" t="s">
        <v>48</v>
      </c>
      <c r="E43" s="50">
        <v>1.56</v>
      </c>
      <c r="F43" s="45">
        <f>F39*E43</f>
        <v>6.4350000000000005</v>
      </c>
      <c r="G43" s="45"/>
      <c r="H43" s="45"/>
      <c r="I43" s="44"/>
      <c r="J43" s="45"/>
      <c r="K43" s="44"/>
      <c r="L43" s="45"/>
      <c r="M43" s="45">
        <f t="shared" si="3"/>
        <v>0</v>
      </c>
      <c r="N43" s="46"/>
      <c r="P43" s="48"/>
    </row>
    <row r="44" spans="1:16" s="47" customFormat="1" ht="47.25" x14ac:dyDescent="0.25">
      <c r="A44" s="40"/>
      <c r="B44" s="79" t="s">
        <v>222</v>
      </c>
      <c r="C44" s="49" t="s">
        <v>91</v>
      </c>
      <c r="D44" s="50" t="s">
        <v>48</v>
      </c>
      <c r="E44" s="50">
        <v>0.06</v>
      </c>
      <c r="F44" s="45">
        <f>F39*E44</f>
        <v>0.2475</v>
      </c>
      <c r="G44" s="45"/>
      <c r="H44" s="45"/>
      <c r="I44" s="44"/>
      <c r="J44" s="45"/>
      <c r="K44" s="44"/>
      <c r="L44" s="45"/>
      <c r="M44" s="45">
        <f t="shared" si="3"/>
        <v>0</v>
      </c>
      <c r="N44" s="46"/>
      <c r="P44" s="48"/>
    </row>
    <row r="45" spans="1:16" s="47" customFormat="1" ht="31.5" x14ac:dyDescent="0.25">
      <c r="A45" s="40"/>
      <c r="B45" s="79" t="s">
        <v>223</v>
      </c>
      <c r="C45" s="49" t="s">
        <v>49</v>
      </c>
      <c r="D45" s="50" t="s">
        <v>48</v>
      </c>
      <c r="E45" s="50">
        <v>4.8000000000000001E-2</v>
      </c>
      <c r="F45" s="45">
        <f>F39*E45</f>
        <v>0.19800000000000001</v>
      </c>
      <c r="G45" s="45"/>
      <c r="H45" s="45"/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31.5" x14ac:dyDescent="0.25">
      <c r="A46" s="40"/>
      <c r="B46" s="79" t="s">
        <v>224</v>
      </c>
      <c r="C46" s="49" t="s">
        <v>93</v>
      </c>
      <c r="D46" s="50" t="s">
        <v>37</v>
      </c>
      <c r="E46" s="50"/>
      <c r="F46" s="45">
        <v>0.65</v>
      </c>
      <c r="G46" s="45"/>
      <c r="H46" s="45"/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x14ac:dyDescent="0.25">
      <c r="A47" s="40"/>
      <c r="B47" s="72" t="s">
        <v>52</v>
      </c>
      <c r="C47" s="80" t="s">
        <v>94</v>
      </c>
      <c r="D47" s="50" t="s">
        <v>62</v>
      </c>
      <c r="E47" s="50"/>
      <c r="F47" s="45">
        <v>1</v>
      </c>
      <c r="G47" s="43"/>
      <c r="H47" s="45"/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x14ac:dyDescent="0.25">
      <c r="A48" s="120"/>
      <c r="B48" s="81"/>
      <c r="C48" s="121" t="s">
        <v>33</v>
      </c>
      <c r="D48" s="122" t="s">
        <v>29</v>
      </c>
      <c r="E48" s="122">
        <v>5.3999999999999999E-2</v>
      </c>
      <c r="F48" s="123">
        <f>F40*E48</f>
        <v>0.22275</v>
      </c>
      <c r="G48" s="124"/>
      <c r="H48" s="123"/>
      <c r="I48" s="125"/>
      <c r="J48" s="123"/>
      <c r="K48" s="125"/>
      <c r="L48" s="123"/>
      <c r="M48" s="123">
        <f t="shared" si="3"/>
        <v>0</v>
      </c>
      <c r="N48" s="126"/>
      <c r="P48" s="48"/>
    </row>
    <row r="49" spans="1:16" s="47" customFormat="1" ht="47.25" x14ac:dyDescent="0.25">
      <c r="A49" s="84" t="s">
        <v>42</v>
      </c>
      <c r="B49" s="127" t="s">
        <v>95</v>
      </c>
      <c r="C49" s="128" t="s">
        <v>96</v>
      </c>
      <c r="D49" s="87" t="s">
        <v>70</v>
      </c>
      <c r="E49" s="87"/>
      <c r="F49" s="88">
        <v>7</v>
      </c>
      <c r="G49" s="89"/>
      <c r="H49" s="88"/>
      <c r="I49" s="129"/>
      <c r="J49" s="88"/>
      <c r="K49" s="129"/>
      <c r="L49" s="88"/>
      <c r="M49" s="88"/>
      <c r="N49" s="46"/>
      <c r="P49" s="48"/>
    </row>
    <row r="50" spans="1:16" s="47" customFormat="1" x14ac:dyDescent="0.25">
      <c r="A50" s="40"/>
      <c r="B50" s="79"/>
      <c r="C50" s="80" t="s">
        <v>20</v>
      </c>
      <c r="D50" s="50" t="s">
        <v>21</v>
      </c>
      <c r="E50" s="50">
        <v>1.04</v>
      </c>
      <c r="F50" s="45">
        <f>F49*E50</f>
        <v>7.28</v>
      </c>
      <c r="G50" s="43"/>
      <c r="H50" s="45"/>
      <c r="I50" s="44"/>
      <c r="J50" s="45"/>
      <c r="K50" s="44"/>
      <c r="L50" s="45"/>
      <c r="M50" s="45">
        <f t="shared" si="3"/>
        <v>0</v>
      </c>
      <c r="N50" s="46"/>
      <c r="P50" s="48"/>
    </row>
    <row r="51" spans="1:16" s="47" customFormat="1" x14ac:dyDescent="0.25">
      <c r="A51" s="40"/>
      <c r="B51" s="79"/>
      <c r="C51" s="80" t="s">
        <v>32</v>
      </c>
      <c r="D51" s="50" t="s">
        <v>29</v>
      </c>
      <c r="E51" s="50">
        <v>1.7999999999999999E-2</v>
      </c>
      <c r="F51" s="45">
        <f>F49*E51</f>
        <v>0.126</v>
      </c>
      <c r="G51" s="43"/>
      <c r="H51" s="45"/>
      <c r="I51" s="44"/>
      <c r="J51" s="45"/>
      <c r="K51" s="44"/>
      <c r="L51" s="45"/>
      <c r="M51" s="45">
        <f t="shared" si="3"/>
        <v>0</v>
      </c>
      <c r="N51" s="46"/>
      <c r="P51" s="48"/>
    </row>
    <row r="52" spans="1:16" s="47" customFormat="1" ht="47.25" x14ac:dyDescent="0.25">
      <c r="A52" s="51"/>
      <c r="B52" s="52" t="s">
        <v>225</v>
      </c>
      <c r="C52" s="61" t="s">
        <v>101</v>
      </c>
      <c r="D52" s="54" t="s">
        <v>19</v>
      </c>
      <c r="E52" s="54">
        <f>0.4*4*0.0106</f>
        <v>1.6959999999999999E-2</v>
      </c>
      <c r="F52" s="55">
        <f>F49*E52</f>
        <v>0.11871999999999999</v>
      </c>
      <c r="G52" s="56"/>
      <c r="H52" s="55"/>
      <c r="I52" s="57"/>
      <c r="J52" s="55"/>
      <c r="K52" s="57"/>
      <c r="L52" s="55"/>
      <c r="M52" s="55">
        <f t="shared" si="3"/>
        <v>0</v>
      </c>
      <c r="N52" s="46"/>
      <c r="P52" s="48"/>
    </row>
    <row r="53" spans="1:16" s="47" customFormat="1" ht="47.25" x14ac:dyDescent="0.25">
      <c r="A53" s="40" t="s">
        <v>43</v>
      </c>
      <c r="B53" s="72" t="s">
        <v>98</v>
      </c>
      <c r="C53" s="80" t="s">
        <v>99</v>
      </c>
      <c r="D53" s="50" t="s">
        <v>37</v>
      </c>
      <c r="E53" s="50"/>
      <c r="F53" s="45">
        <v>14</v>
      </c>
      <c r="G53" s="43"/>
      <c r="H53" s="45"/>
      <c r="I53" s="44"/>
      <c r="J53" s="45"/>
      <c r="K53" s="44"/>
      <c r="L53" s="45"/>
      <c r="M53" s="45"/>
      <c r="N53" s="46"/>
      <c r="P53" s="48"/>
    </row>
    <row r="54" spans="1:16" s="47" customFormat="1" x14ac:dyDescent="0.25">
      <c r="A54" s="40"/>
      <c r="B54" s="72" t="s">
        <v>52</v>
      </c>
      <c r="C54" s="80" t="s">
        <v>20</v>
      </c>
      <c r="D54" s="50" t="s">
        <v>37</v>
      </c>
      <c r="E54" s="50">
        <v>1</v>
      </c>
      <c r="F54" s="45">
        <f>F53*E54</f>
        <v>14</v>
      </c>
      <c r="G54" s="43"/>
      <c r="H54" s="45"/>
      <c r="I54" s="44"/>
      <c r="J54" s="45"/>
      <c r="K54" s="44"/>
      <c r="L54" s="45"/>
      <c r="M54" s="45">
        <f t="shared" si="3"/>
        <v>0</v>
      </c>
      <c r="N54" s="46"/>
      <c r="P54" s="48"/>
    </row>
    <row r="55" spans="1:16" s="47" customFormat="1" x14ac:dyDescent="0.25">
      <c r="A55" s="40"/>
      <c r="B55" s="79"/>
      <c r="C55" s="80" t="s">
        <v>32</v>
      </c>
      <c r="D55" s="50" t="s">
        <v>29</v>
      </c>
      <c r="E55" s="50">
        <v>8.0000000000000002E-3</v>
      </c>
      <c r="F55" s="45">
        <f>F53*E55</f>
        <v>0.112</v>
      </c>
      <c r="G55" s="43"/>
      <c r="H55" s="45"/>
      <c r="I55" s="44"/>
      <c r="J55" s="45"/>
      <c r="K55" s="44"/>
      <c r="L55" s="45"/>
      <c r="M55" s="45">
        <f t="shared" si="3"/>
        <v>0</v>
      </c>
      <c r="N55" s="46"/>
      <c r="P55" s="48"/>
    </row>
    <row r="56" spans="1:16" s="47" customFormat="1" ht="31.5" x14ac:dyDescent="0.25">
      <c r="A56" s="40"/>
      <c r="B56" s="79" t="s">
        <v>226</v>
      </c>
      <c r="C56" s="80" t="s">
        <v>100</v>
      </c>
      <c r="D56" s="50" t="s">
        <v>48</v>
      </c>
      <c r="E56" s="50">
        <v>0.63</v>
      </c>
      <c r="F56" s="45">
        <f>F53*E56</f>
        <v>8.82</v>
      </c>
      <c r="G56" s="43"/>
      <c r="H56" s="45"/>
      <c r="I56" s="44"/>
      <c r="J56" s="45"/>
      <c r="K56" s="44"/>
      <c r="L56" s="45"/>
      <c r="M56" s="45">
        <f t="shared" si="3"/>
        <v>0</v>
      </c>
      <c r="N56" s="46"/>
      <c r="P56" s="48"/>
    </row>
    <row r="57" spans="1:16" s="47" customFormat="1" ht="47.25" x14ac:dyDescent="0.25">
      <c r="A57" s="40"/>
      <c r="B57" s="79" t="s">
        <v>227</v>
      </c>
      <c r="C57" s="80" t="s">
        <v>102</v>
      </c>
      <c r="D57" s="50" t="s">
        <v>48</v>
      </c>
      <c r="E57" s="50">
        <v>0.51</v>
      </c>
      <c r="F57" s="45">
        <f>F53*E57</f>
        <v>7.1400000000000006</v>
      </c>
      <c r="G57" s="43"/>
      <c r="H57" s="45"/>
      <c r="I57" s="44"/>
      <c r="J57" s="45"/>
      <c r="K57" s="44"/>
      <c r="L57" s="45"/>
      <c r="M57" s="45">
        <f t="shared" si="3"/>
        <v>0</v>
      </c>
      <c r="N57" s="46"/>
      <c r="P57" s="48"/>
    </row>
    <row r="58" spans="1:16" s="47" customFormat="1" x14ac:dyDescent="0.25">
      <c r="A58" s="51"/>
      <c r="B58" s="81"/>
      <c r="C58" s="61" t="s">
        <v>33</v>
      </c>
      <c r="D58" s="54" t="s">
        <v>29</v>
      </c>
      <c r="E58" s="54">
        <v>7.0000000000000001E-3</v>
      </c>
      <c r="F58" s="55">
        <f>F53*E58</f>
        <v>9.8000000000000004E-2</v>
      </c>
      <c r="G58" s="56"/>
      <c r="H58" s="55"/>
      <c r="I58" s="57"/>
      <c r="J58" s="55"/>
      <c r="K58" s="57"/>
      <c r="L58" s="55"/>
      <c r="M58" s="55">
        <f t="shared" si="3"/>
        <v>0</v>
      </c>
      <c r="N58" s="46"/>
      <c r="P58" s="48"/>
    </row>
    <row r="59" spans="1:16" s="138" customFormat="1" ht="33" x14ac:dyDescent="0.25">
      <c r="A59" s="30" t="s">
        <v>44</v>
      </c>
      <c r="B59" s="140" t="s">
        <v>104</v>
      </c>
      <c r="C59" s="141" t="s">
        <v>103</v>
      </c>
      <c r="D59" s="33" t="s">
        <v>37</v>
      </c>
      <c r="E59" s="33"/>
      <c r="F59" s="34">
        <v>8.25</v>
      </c>
      <c r="G59" s="35"/>
      <c r="H59" s="34"/>
      <c r="I59" s="36"/>
      <c r="J59" s="34"/>
      <c r="K59" s="36"/>
      <c r="L59" s="34"/>
      <c r="M59" s="34"/>
      <c r="N59" s="37"/>
      <c r="P59" s="139"/>
    </row>
    <row r="60" spans="1:16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8.25</v>
      </c>
      <c r="G60" s="43"/>
      <c r="H60" s="45"/>
      <c r="I60" s="44"/>
      <c r="J60" s="45"/>
      <c r="K60" s="44"/>
      <c r="L60" s="45"/>
      <c r="M60" s="45">
        <f t="shared" ref="M60:M62" si="4">H60+J60+L60</f>
        <v>0</v>
      </c>
      <c r="N60" s="46"/>
      <c r="P60" s="48"/>
    </row>
    <row r="61" spans="1:16" s="47" customFormat="1" ht="47.25" x14ac:dyDescent="0.25">
      <c r="A61" s="40"/>
      <c r="B61" s="79" t="s">
        <v>228</v>
      </c>
      <c r="C61" s="80" t="s">
        <v>105</v>
      </c>
      <c r="D61" s="50" t="s">
        <v>48</v>
      </c>
      <c r="E61" s="50">
        <v>0.27300000000000002</v>
      </c>
      <c r="F61" s="45">
        <f>F59*E61</f>
        <v>2.2522500000000001</v>
      </c>
      <c r="G61" s="43"/>
      <c r="H61" s="45"/>
      <c r="I61" s="44"/>
      <c r="J61" s="45"/>
      <c r="K61" s="44"/>
      <c r="L61" s="45"/>
      <c r="M61" s="45">
        <f t="shared" si="4"/>
        <v>0</v>
      </c>
      <c r="N61" s="46"/>
      <c r="P61" s="48"/>
    </row>
    <row r="62" spans="1:16" s="47" customFormat="1" x14ac:dyDescent="0.25">
      <c r="A62" s="51"/>
      <c r="B62" s="81"/>
      <c r="C62" s="61" t="s">
        <v>33</v>
      </c>
      <c r="D62" s="54" t="s">
        <v>29</v>
      </c>
      <c r="E62" s="54">
        <v>1.9E-3</v>
      </c>
      <c r="F62" s="55">
        <f>F59*E62</f>
        <v>1.5675000000000001E-2</v>
      </c>
      <c r="G62" s="56"/>
      <c r="H62" s="55"/>
      <c r="I62" s="57"/>
      <c r="J62" s="55"/>
      <c r="K62" s="57"/>
      <c r="L62" s="55"/>
      <c r="M62" s="55">
        <f t="shared" si="4"/>
        <v>0</v>
      </c>
      <c r="N62" s="46"/>
      <c r="P62" s="48"/>
    </row>
    <row r="63" spans="1:16" s="138" customFormat="1" ht="16.5" x14ac:dyDescent="0.25">
      <c r="A63" s="62" t="s">
        <v>45</v>
      </c>
      <c r="B63" s="71"/>
      <c r="C63" s="64" t="s">
        <v>130</v>
      </c>
      <c r="D63" s="65" t="s">
        <v>37</v>
      </c>
      <c r="E63" s="65"/>
      <c r="F63" s="66">
        <v>7</v>
      </c>
      <c r="G63" s="66"/>
      <c r="H63" s="66"/>
      <c r="I63" s="68"/>
      <c r="J63" s="66"/>
      <c r="K63" s="68"/>
      <c r="L63" s="66"/>
      <c r="M63" s="66"/>
      <c r="N63" s="37"/>
      <c r="P63" s="139"/>
    </row>
    <row r="64" spans="1:16" s="47" customFormat="1" x14ac:dyDescent="0.25">
      <c r="A64" s="40"/>
      <c r="B64" s="41"/>
      <c r="C64" s="201" t="s">
        <v>20</v>
      </c>
      <c r="D64" s="50" t="s">
        <v>37</v>
      </c>
      <c r="E64" s="50">
        <v>1</v>
      </c>
      <c r="F64" s="45">
        <f>F63*E64</f>
        <v>7</v>
      </c>
      <c r="G64" s="43"/>
      <c r="H64" s="45"/>
      <c r="I64" s="44"/>
      <c r="J64" s="45"/>
      <c r="K64" s="44"/>
      <c r="L64" s="45"/>
      <c r="M64" s="45">
        <f t="shared" ref="M64:M65" si="5">H64+J64+L64</f>
        <v>0</v>
      </c>
      <c r="N64" s="46"/>
      <c r="P64" s="48"/>
    </row>
    <row r="65" spans="1:16" s="47" customFormat="1" ht="31.5" x14ac:dyDescent="0.25">
      <c r="A65" s="40"/>
      <c r="B65" s="52" t="s">
        <v>232</v>
      </c>
      <c r="C65" s="201" t="s">
        <v>230</v>
      </c>
      <c r="D65" s="50" t="s">
        <v>37</v>
      </c>
      <c r="E65" s="50">
        <v>1</v>
      </c>
      <c r="F65" s="45">
        <v>1.89</v>
      </c>
      <c r="G65" s="43"/>
      <c r="H65" s="45"/>
      <c r="I65" s="44"/>
      <c r="J65" s="45"/>
      <c r="K65" s="44"/>
      <c r="L65" s="45"/>
      <c r="M65" s="45">
        <f t="shared" si="5"/>
        <v>0</v>
      </c>
      <c r="N65" s="46"/>
      <c r="P65" s="48"/>
    </row>
    <row r="66" spans="1:16" s="138" customFormat="1" ht="33" x14ac:dyDescent="0.25">
      <c r="A66" s="30" t="s">
        <v>50</v>
      </c>
      <c r="B66" s="140" t="s">
        <v>104</v>
      </c>
      <c r="C66" s="141" t="s">
        <v>139</v>
      </c>
      <c r="D66" s="33" t="s">
        <v>37</v>
      </c>
      <c r="E66" s="33"/>
      <c r="F66" s="34">
        <v>7</v>
      </c>
      <c r="G66" s="35"/>
      <c r="H66" s="34"/>
      <c r="I66" s="36"/>
      <c r="J66" s="34"/>
      <c r="K66" s="36"/>
      <c r="L66" s="34"/>
      <c r="M66" s="34"/>
      <c r="N66" s="37"/>
      <c r="P66" s="139"/>
    </row>
    <row r="67" spans="1:16" s="47" customFormat="1" x14ac:dyDescent="0.25">
      <c r="A67" s="40"/>
      <c r="B67" s="72" t="s">
        <v>52</v>
      </c>
      <c r="C67" s="80" t="s">
        <v>20</v>
      </c>
      <c r="D67" s="50" t="s">
        <v>37</v>
      </c>
      <c r="E67" s="50">
        <v>1</v>
      </c>
      <c r="F67" s="45">
        <f>F66*E67</f>
        <v>7</v>
      </c>
      <c r="G67" s="43"/>
      <c r="H67" s="45"/>
      <c r="I67" s="44"/>
      <c r="J67" s="45"/>
      <c r="K67" s="44"/>
      <c r="L67" s="45"/>
      <c r="M67" s="45">
        <f t="shared" ref="M67:M69" si="6">H67+J67+L67</f>
        <v>0</v>
      </c>
      <c r="N67" s="46"/>
      <c r="P67" s="48"/>
    </row>
    <row r="68" spans="1:16" s="47" customFormat="1" ht="47.25" x14ac:dyDescent="0.25">
      <c r="A68" s="40"/>
      <c r="B68" s="79" t="s">
        <v>228</v>
      </c>
      <c r="C68" s="80" t="s">
        <v>105</v>
      </c>
      <c r="D68" s="50" t="s">
        <v>48</v>
      </c>
      <c r="E68" s="50">
        <f>0.273*0.5</f>
        <v>0.13650000000000001</v>
      </c>
      <c r="F68" s="45">
        <f>F66*E68</f>
        <v>0.95550000000000002</v>
      </c>
      <c r="G68" s="43"/>
      <c r="H68" s="45"/>
      <c r="I68" s="44"/>
      <c r="J68" s="45"/>
      <c r="K68" s="44"/>
      <c r="L68" s="45"/>
      <c r="M68" s="45">
        <f t="shared" si="6"/>
        <v>0</v>
      </c>
      <c r="N68" s="46"/>
      <c r="P68" s="48"/>
    </row>
    <row r="69" spans="1:16" s="47" customFormat="1" x14ac:dyDescent="0.25">
      <c r="A69" s="51"/>
      <c r="B69" s="81"/>
      <c r="C69" s="61" t="s">
        <v>33</v>
      </c>
      <c r="D69" s="199" t="s">
        <v>29</v>
      </c>
      <c r="E69" s="199">
        <f>0.0019*0.5</f>
        <v>9.5E-4</v>
      </c>
      <c r="F69" s="55">
        <f>F66*E69</f>
        <v>6.6499999999999997E-3</v>
      </c>
      <c r="G69" s="56"/>
      <c r="H69" s="55"/>
      <c r="I69" s="57"/>
      <c r="J69" s="55"/>
      <c r="K69" s="57"/>
      <c r="L69" s="55"/>
      <c r="M69" s="55">
        <f t="shared" si="6"/>
        <v>0</v>
      </c>
      <c r="N69" s="46"/>
      <c r="P69" s="48"/>
    </row>
    <row r="70" spans="1:16" s="47" customFormat="1" ht="31.5" x14ac:dyDescent="0.3">
      <c r="A70" s="40" t="s">
        <v>54</v>
      </c>
      <c r="B70" s="85" t="s">
        <v>233</v>
      </c>
      <c r="C70" s="119" t="s">
        <v>107</v>
      </c>
      <c r="D70" s="50" t="s">
        <v>41</v>
      </c>
      <c r="E70" s="50"/>
      <c r="F70" s="45">
        <v>0.5</v>
      </c>
      <c r="G70" s="43"/>
      <c r="H70" s="45"/>
      <c r="I70" s="44"/>
      <c r="J70" s="45"/>
      <c r="K70" s="44"/>
      <c r="L70" s="45"/>
      <c r="M70" s="45">
        <f>J70+L70</f>
        <v>0</v>
      </c>
      <c r="N70" s="46"/>
      <c r="P70" s="48"/>
    </row>
    <row r="71" spans="1:16" s="74" customFormat="1" x14ac:dyDescent="0.25">
      <c r="A71" s="84"/>
      <c r="B71" s="85"/>
      <c r="C71" s="86" t="s">
        <v>11</v>
      </c>
      <c r="D71" s="87"/>
      <c r="E71" s="87"/>
      <c r="F71" s="88"/>
      <c r="G71" s="89"/>
      <c r="H71" s="88">
        <f>SUM(H7:H70)</f>
        <v>0</v>
      </c>
      <c r="I71" s="88"/>
      <c r="J71" s="88">
        <f>SUM(J7:J70)</f>
        <v>0</v>
      </c>
      <c r="K71" s="88"/>
      <c r="L71" s="88">
        <f>SUM(L7:L70)</f>
        <v>0</v>
      </c>
      <c r="M71" s="88">
        <f>SUM(M7:M70)</f>
        <v>0</v>
      </c>
      <c r="N71" s="83"/>
      <c r="P71" s="75"/>
    </row>
    <row r="72" spans="1:16" s="47" customFormat="1" x14ac:dyDescent="0.25">
      <c r="A72" s="40"/>
      <c r="B72" s="41"/>
      <c r="C72" s="49" t="s">
        <v>63</v>
      </c>
      <c r="D72" s="90"/>
      <c r="E72" s="50"/>
      <c r="F72" s="45"/>
      <c r="G72" s="43"/>
      <c r="H72" s="45"/>
      <c r="I72" s="44"/>
      <c r="J72" s="45"/>
      <c r="K72" s="44"/>
      <c r="L72" s="45"/>
      <c r="M72" s="45">
        <f>M71*D72</f>
        <v>0</v>
      </c>
      <c r="N72" s="46"/>
      <c r="P72" s="48"/>
    </row>
    <row r="73" spans="1:16" s="47" customFormat="1" x14ac:dyDescent="0.25">
      <c r="A73" s="40"/>
      <c r="B73" s="41"/>
      <c r="C73" s="49" t="s">
        <v>64</v>
      </c>
      <c r="D73" s="50"/>
      <c r="E73" s="50"/>
      <c r="F73" s="45"/>
      <c r="G73" s="43"/>
      <c r="H73" s="45"/>
      <c r="I73" s="44"/>
      <c r="J73" s="45"/>
      <c r="K73" s="44"/>
      <c r="L73" s="45"/>
      <c r="M73" s="45">
        <f>SUM(M71:M72)</f>
        <v>0</v>
      </c>
      <c r="N73" s="46"/>
      <c r="P73" s="48"/>
    </row>
    <row r="74" spans="1:16" s="47" customFormat="1" x14ac:dyDescent="0.25">
      <c r="A74" s="40"/>
      <c r="B74" s="41"/>
      <c r="C74" s="49" t="s">
        <v>65</v>
      </c>
      <c r="D74" s="90"/>
      <c r="E74" s="50"/>
      <c r="F74" s="45"/>
      <c r="G74" s="43"/>
      <c r="H74" s="45"/>
      <c r="I74" s="44"/>
      <c r="J74" s="45"/>
      <c r="K74" s="44"/>
      <c r="L74" s="45"/>
      <c r="M74" s="45">
        <f>M73*D74</f>
        <v>0</v>
      </c>
      <c r="N74" s="46"/>
      <c r="P74" s="48"/>
    </row>
    <row r="75" spans="1:16" s="47" customFormat="1" x14ac:dyDescent="0.25">
      <c r="A75" s="40"/>
      <c r="B75" s="41"/>
      <c r="C75" s="49" t="s">
        <v>11</v>
      </c>
      <c r="D75" s="50"/>
      <c r="E75" s="50"/>
      <c r="F75" s="45"/>
      <c r="G75" s="43"/>
      <c r="H75" s="45"/>
      <c r="I75" s="44"/>
      <c r="J75" s="45"/>
      <c r="K75" s="44"/>
      <c r="L75" s="45"/>
      <c r="M75" s="45">
        <f>SUM(M73:M74)</f>
        <v>0</v>
      </c>
      <c r="N75" s="46"/>
      <c r="P75" s="48"/>
    </row>
    <row r="76" spans="1:16" s="16" customFormat="1" x14ac:dyDescent="0.3">
      <c r="A76" s="91"/>
      <c r="B76" s="40"/>
      <c r="C76" s="42" t="s">
        <v>108</v>
      </c>
      <c r="D76" s="92">
        <v>0.05</v>
      </c>
      <c r="E76" s="43"/>
      <c r="F76" s="44"/>
      <c r="G76" s="43"/>
      <c r="H76" s="45"/>
      <c r="I76" s="45"/>
      <c r="J76" s="45"/>
      <c r="K76" s="45"/>
      <c r="L76" s="45"/>
      <c r="M76" s="45">
        <f>M75*D76</f>
        <v>0</v>
      </c>
      <c r="N76" s="93"/>
      <c r="P76" s="17"/>
    </row>
    <row r="77" spans="1:16" x14ac:dyDescent="0.3">
      <c r="A77" s="94"/>
      <c r="B77" s="95"/>
      <c r="C77" s="96" t="s">
        <v>11</v>
      </c>
      <c r="D77" s="97"/>
      <c r="E77" s="97"/>
      <c r="F77" s="97"/>
      <c r="G77" s="97"/>
      <c r="H77" s="97"/>
      <c r="I77" s="97"/>
      <c r="J77" s="97"/>
      <c r="K77" s="97"/>
      <c r="L77" s="97"/>
      <c r="M77" s="76">
        <f>SUM(M75:M76)</f>
        <v>0</v>
      </c>
    </row>
    <row r="78" spans="1:16" x14ac:dyDescent="0.3">
      <c r="A78" s="94"/>
      <c r="B78" s="95"/>
      <c r="C78" s="96" t="s">
        <v>66</v>
      </c>
      <c r="D78" s="98">
        <v>0.18</v>
      </c>
      <c r="E78" s="97"/>
      <c r="F78" s="97"/>
      <c r="G78" s="97"/>
      <c r="H78" s="97"/>
      <c r="I78" s="97"/>
      <c r="J78" s="97"/>
      <c r="K78" s="97"/>
      <c r="L78" s="97"/>
      <c r="M78" s="76">
        <f>M77*D78</f>
        <v>0</v>
      </c>
    </row>
    <row r="79" spans="1:16" x14ac:dyDescent="0.3">
      <c r="A79" s="99"/>
      <c r="B79" s="100"/>
      <c r="C79" s="101" t="s">
        <v>13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77">
        <f>SUM(M77:M78)</f>
        <v>0</v>
      </c>
    </row>
    <row r="80" spans="1:16" s="16" customFormat="1" x14ac:dyDescent="0.3">
      <c r="A80" s="103"/>
      <c r="B80" s="229"/>
      <c r="C80" s="229"/>
      <c r="D80" s="104"/>
      <c r="E80" s="230"/>
      <c r="F80" s="230"/>
      <c r="G80" s="230"/>
      <c r="H80" s="230"/>
      <c r="I80" s="230"/>
      <c r="J80" s="230"/>
      <c r="K80" s="104"/>
      <c r="L80" s="104"/>
      <c r="M80" s="104"/>
      <c r="N80" s="105"/>
      <c r="P80" s="17"/>
    </row>
    <row r="82" spans="1:16" x14ac:dyDescent="0.3">
      <c r="B82" s="13" t="s">
        <v>250</v>
      </c>
    </row>
    <row r="83" spans="1:16" ht="25.5" customHeight="1" x14ac:dyDescent="0.3">
      <c r="B83" s="13" t="s">
        <v>251</v>
      </c>
    </row>
    <row r="90" spans="1:16" x14ac:dyDescent="0.3">
      <c r="I90" s="216"/>
      <c r="J90" s="216"/>
      <c r="K90" s="216"/>
    </row>
    <row r="93" spans="1:16" x14ac:dyDescent="0.3">
      <c r="A93" s="11"/>
      <c r="B93" s="11"/>
      <c r="C93" s="181"/>
      <c r="D93" s="11"/>
      <c r="E93" s="11"/>
      <c r="F93" s="11"/>
      <c r="G93" s="11"/>
      <c r="H93" s="11"/>
      <c r="I93" s="228"/>
      <c r="J93" s="228"/>
      <c r="K93" s="228"/>
      <c r="L93" s="11"/>
      <c r="M93" s="11"/>
      <c r="P93" s="11"/>
    </row>
  </sheetData>
  <mergeCells count="16">
    <mergeCell ref="I90:K90"/>
    <mergeCell ref="I93:K93"/>
    <mergeCell ref="K4:L4"/>
    <mergeCell ref="M4:M5"/>
    <mergeCell ref="B80:C80"/>
    <mergeCell ref="E80:J80"/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</mergeCells>
  <pageMargins left="0.23622047244094491" right="0.19685039370078741" top="0.27559055118110237" bottom="0.31" header="0.15748031496062992" footer="0.19685039370078741"/>
  <pageSetup scale="9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view="pageBreakPreview" topLeftCell="A13" zoomScaleSheetLayoutView="100" workbookViewId="0">
      <selection activeCell="E80" sqref="E80"/>
    </sheetView>
  </sheetViews>
  <sheetFormatPr defaultRowHeight="15.75" x14ac:dyDescent="0.3"/>
  <cols>
    <col min="1" max="1" width="5.5703125" style="12" customWidth="1"/>
    <col min="2" max="2" width="11.140625" style="13" customWidth="1"/>
    <col min="3" max="3" width="45.140625" style="135" customWidth="1"/>
    <col min="4" max="4" width="8.4257812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8" style="14" customWidth="1"/>
    <col min="12" max="12" width="8.5703125" style="14" customWidth="1"/>
    <col min="13" max="13" width="9.28515625" style="14" customWidth="1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17" t="s">
        <v>109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174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7" customFormat="1" ht="17.25" x14ac:dyDescent="0.2">
      <c r="A3" s="5"/>
      <c r="B3" s="110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6"/>
      <c r="P3" s="8"/>
    </row>
    <row r="4" spans="1:20" s="16" customFormat="1" ht="62.25" customHeight="1" x14ac:dyDescent="0.2">
      <c r="A4" s="220" t="s">
        <v>3</v>
      </c>
      <c r="B4" s="220" t="s">
        <v>4</v>
      </c>
      <c r="C4" s="221" t="s">
        <v>5</v>
      </c>
      <c r="D4" s="223" t="s">
        <v>6</v>
      </c>
      <c r="E4" s="224" t="s">
        <v>7</v>
      </c>
      <c r="F4" s="225"/>
      <c r="G4" s="226" t="s">
        <v>8</v>
      </c>
      <c r="H4" s="226"/>
      <c r="I4" s="227" t="s">
        <v>9</v>
      </c>
      <c r="J4" s="227"/>
      <c r="K4" s="227" t="s">
        <v>10</v>
      </c>
      <c r="L4" s="227"/>
      <c r="M4" s="226" t="s">
        <v>11</v>
      </c>
      <c r="P4" s="17"/>
    </row>
    <row r="5" spans="1:20" s="16" customFormat="1" ht="31.5" x14ac:dyDescent="0.2">
      <c r="A5" s="220"/>
      <c r="B5" s="220"/>
      <c r="C5" s="222"/>
      <c r="D5" s="223"/>
      <c r="E5" s="163" t="s">
        <v>12</v>
      </c>
      <c r="F5" s="163" t="s">
        <v>13</v>
      </c>
      <c r="G5" s="160" t="s">
        <v>14</v>
      </c>
      <c r="H5" s="159" t="s">
        <v>11</v>
      </c>
      <c r="I5" s="158" t="s">
        <v>14</v>
      </c>
      <c r="J5" s="159" t="s">
        <v>11</v>
      </c>
      <c r="K5" s="158" t="s">
        <v>14</v>
      </c>
      <c r="L5" s="159" t="s">
        <v>11</v>
      </c>
      <c r="M5" s="226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9" customHeight="1" x14ac:dyDescent="0.35">
      <c r="A7" s="30" t="s">
        <v>15</v>
      </c>
      <c r="B7" s="31"/>
      <c r="C7" s="130" t="s">
        <v>164</v>
      </c>
      <c r="D7" s="33" t="s">
        <v>37</v>
      </c>
      <c r="E7" s="33"/>
      <c r="F7" s="34">
        <v>2.25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ht="15" customHeight="1" x14ac:dyDescent="0.25">
      <c r="A8" s="40"/>
      <c r="B8" s="40" t="s">
        <v>52</v>
      </c>
      <c r="C8" s="70" t="s">
        <v>20</v>
      </c>
      <c r="D8" s="43" t="s">
        <v>19</v>
      </c>
      <c r="E8" s="43">
        <v>1</v>
      </c>
      <c r="F8" s="44">
        <f>F7*E8</f>
        <v>2.25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</row>
    <row r="9" spans="1:20" s="59" customFormat="1" ht="16.5" x14ac:dyDescent="0.35">
      <c r="A9" s="30" t="s">
        <v>25</v>
      </c>
      <c r="B9" s="30"/>
      <c r="C9" s="130" t="s">
        <v>175</v>
      </c>
      <c r="D9" s="33" t="s">
        <v>1</v>
      </c>
      <c r="E9" s="33"/>
      <c r="F9" s="34">
        <v>6</v>
      </c>
      <c r="G9" s="35"/>
      <c r="H9" s="34"/>
      <c r="I9" s="36"/>
      <c r="J9" s="34"/>
      <c r="K9" s="36"/>
      <c r="L9" s="34"/>
      <c r="M9" s="34"/>
      <c r="N9" s="58"/>
      <c r="P9" s="60"/>
    </row>
    <row r="10" spans="1:20" s="47" customFormat="1" x14ac:dyDescent="0.25">
      <c r="A10" s="40"/>
      <c r="B10" s="41"/>
      <c r="C10" s="137" t="s">
        <v>20</v>
      </c>
      <c r="D10" s="43" t="s">
        <v>1</v>
      </c>
      <c r="E10" s="43">
        <v>1</v>
      </c>
      <c r="F10" s="73">
        <f>F9*E10</f>
        <v>6</v>
      </c>
      <c r="G10" s="43"/>
      <c r="H10" s="45"/>
      <c r="I10" s="44"/>
      <c r="J10" s="45"/>
      <c r="K10" s="44"/>
      <c r="L10" s="45"/>
      <c r="M10" s="45">
        <f>H10+J10+L10</f>
        <v>0</v>
      </c>
      <c r="N10" s="46"/>
      <c r="P10" s="48"/>
      <c r="T10" s="47" t="s">
        <v>40</v>
      </c>
    </row>
    <row r="11" spans="1:20" s="59" customFormat="1" ht="16.5" x14ac:dyDescent="0.35">
      <c r="A11" s="30" t="s">
        <v>26</v>
      </c>
      <c r="B11" s="30" t="s">
        <v>52</v>
      </c>
      <c r="C11" s="130" t="s">
        <v>176</v>
      </c>
      <c r="D11" s="33" t="s">
        <v>27</v>
      </c>
      <c r="E11" s="33"/>
      <c r="F11" s="34">
        <v>3</v>
      </c>
      <c r="G11" s="35"/>
      <c r="H11" s="34"/>
      <c r="I11" s="36"/>
      <c r="J11" s="34"/>
      <c r="K11" s="36"/>
      <c r="L11" s="34"/>
      <c r="M11" s="34"/>
      <c r="N11" s="58"/>
      <c r="P11" s="60"/>
    </row>
    <row r="12" spans="1:20" s="47" customFormat="1" x14ac:dyDescent="0.25">
      <c r="A12" s="40"/>
      <c r="B12" s="41"/>
      <c r="C12" s="137" t="s">
        <v>20</v>
      </c>
      <c r="D12" s="43" t="s">
        <v>27</v>
      </c>
      <c r="E12" s="43">
        <v>1</v>
      </c>
      <c r="F12" s="73">
        <f>F11*E12</f>
        <v>3</v>
      </c>
      <c r="G12" s="43"/>
      <c r="H12" s="45"/>
      <c r="I12" s="44"/>
      <c r="J12" s="45">
        <f>F12*I12</f>
        <v>0</v>
      </c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59" customFormat="1" ht="16.5" x14ac:dyDescent="0.35">
      <c r="A13" s="30" t="s">
        <v>30</v>
      </c>
      <c r="B13" s="30" t="s">
        <v>116</v>
      </c>
      <c r="C13" s="130" t="s">
        <v>177</v>
      </c>
      <c r="D13" s="33" t="s">
        <v>19</v>
      </c>
      <c r="E13" s="33"/>
      <c r="F13" s="34">
        <v>0.06</v>
      </c>
      <c r="G13" s="35"/>
      <c r="H13" s="34"/>
      <c r="I13" s="36"/>
      <c r="J13" s="34"/>
      <c r="K13" s="36"/>
      <c r="L13" s="34"/>
      <c r="M13" s="34"/>
      <c r="N13" s="58"/>
      <c r="P13" s="60"/>
    </row>
    <row r="14" spans="1:20" s="47" customFormat="1" x14ac:dyDescent="0.25">
      <c r="A14" s="40"/>
      <c r="B14" s="41"/>
      <c r="C14" s="42" t="s">
        <v>20</v>
      </c>
      <c r="D14" s="43" t="s">
        <v>21</v>
      </c>
      <c r="E14" s="43">
        <v>13.2</v>
      </c>
      <c r="F14" s="73">
        <f>F13*E14</f>
        <v>0.79199999999999993</v>
      </c>
      <c r="G14" s="43"/>
      <c r="H14" s="45"/>
      <c r="I14" s="44"/>
      <c r="J14" s="45"/>
      <c r="K14" s="44"/>
      <c r="L14" s="45"/>
      <c r="M14" s="45">
        <f>H14+J14+L14</f>
        <v>0</v>
      </c>
      <c r="N14" s="46"/>
      <c r="P14" s="48"/>
      <c r="T14" s="47" t="s">
        <v>40</v>
      </c>
    </row>
    <row r="15" spans="1:20" s="47" customFormat="1" x14ac:dyDescent="0.25">
      <c r="A15" s="40"/>
      <c r="B15" s="41"/>
      <c r="C15" s="53" t="s">
        <v>32</v>
      </c>
      <c r="D15" s="50" t="s">
        <v>29</v>
      </c>
      <c r="E15" s="50">
        <v>9.6300000000000008</v>
      </c>
      <c r="F15" s="73">
        <f>F13*E15</f>
        <v>0.57779999999999998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38" customFormat="1" ht="16.5" customHeight="1" x14ac:dyDescent="0.25">
      <c r="A16" s="30" t="s">
        <v>31</v>
      </c>
      <c r="B16" s="31" t="s">
        <v>17</v>
      </c>
      <c r="C16" s="32" t="s">
        <v>18</v>
      </c>
      <c r="D16" s="33" t="s">
        <v>19</v>
      </c>
      <c r="E16" s="33"/>
      <c r="F16" s="78">
        <v>1.363</v>
      </c>
      <c r="G16" s="35"/>
      <c r="H16" s="34"/>
      <c r="I16" s="36"/>
      <c r="J16" s="34"/>
      <c r="K16" s="36"/>
      <c r="L16" s="34"/>
      <c r="M16" s="34"/>
      <c r="N16" s="37"/>
      <c r="P16" s="39"/>
    </row>
    <row r="17" spans="1:20" s="47" customFormat="1" ht="15" customHeight="1" x14ac:dyDescent="0.25">
      <c r="A17" s="40"/>
      <c r="B17" s="41"/>
      <c r="C17" s="111" t="s">
        <v>20</v>
      </c>
      <c r="D17" s="43" t="s">
        <v>21</v>
      </c>
      <c r="E17" s="43">
        <f>160/100</f>
        <v>1.6</v>
      </c>
      <c r="F17" s="44">
        <f>F16*E17</f>
        <v>2.1808000000000001</v>
      </c>
      <c r="G17" s="43"/>
      <c r="H17" s="45"/>
      <c r="I17" s="44"/>
      <c r="J17" s="45"/>
      <c r="K17" s="44"/>
      <c r="L17" s="45"/>
      <c r="M17" s="45">
        <f>H17+J17+L17</f>
        <v>0</v>
      </c>
      <c r="N17" s="46"/>
      <c r="P17" s="48"/>
    </row>
    <row r="18" spans="1:20" s="47" customFormat="1" ht="41.25" customHeight="1" x14ac:dyDescent="0.25">
      <c r="A18" s="40"/>
      <c r="B18" s="41" t="s">
        <v>207</v>
      </c>
      <c r="C18" s="80" t="s">
        <v>22</v>
      </c>
      <c r="D18" s="50" t="s">
        <v>23</v>
      </c>
      <c r="E18" s="50">
        <f>1.91/100</f>
        <v>1.9099999999999999E-2</v>
      </c>
      <c r="F18" s="45">
        <f>F16*E18</f>
        <v>2.6033299999999999E-2</v>
      </c>
      <c r="G18" s="43"/>
      <c r="H18" s="45"/>
      <c r="I18" s="44"/>
      <c r="J18" s="45"/>
      <c r="K18" s="44"/>
      <c r="L18" s="45"/>
      <c r="M18" s="45">
        <f>H18+J18+L18</f>
        <v>0</v>
      </c>
      <c r="N18" s="46"/>
      <c r="P18" s="48"/>
    </row>
    <row r="19" spans="1:20" s="47" customFormat="1" ht="47.25" x14ac:dyDescent="0.25">
      <c r="A19" s="51"/>
      <c r="B19" s="51" t="s">
        <v>208</v>
      </c>
      <c r="C19" s="61" t="s">
        <v>24</v>
      </c>
      <c r="D19" s="162" t="s">
        <v>23</v>
      </c>
      <c r="E19" s="162">
        <f>77.5/100</f>
        <v>0.77500000000000002</v>
      </c>
      <c r="F19" s="55">
        <f>F16*E19</f>
        <v>1.056325</v>
      </c>
      <c r="G19" s="56"/>
      <c r="H19" s="55"/>
      <c r="I19" s="57"/>
      <c r="J19" s="55"/>
      <c r="K19" s="57"/>
      <c r="L19" s="55"/>
      <c r="M19" s="55">
        <f>H19+J19+L19</f>
        <v>0</v>
      </c>
      <c r="N19" s="46"/>
      <c r="P19" s="48"/>
    </row>
    <row r="20" spans="1:20" s="38" customFormat="1" ht="16.5" customHeight="1" x14ac:dyDescent="0.35">
      <c r="A20" s="30" t="s">
        <v>34</v>
      </c>
      <c r="B20" s="31" t="s">
        <v>118</v>
      </c>
      <c r="C20" s="130" t="s">
        <v>112</v>
      </c>
      <c r="D20" s="33" t="s">
        <v>19</v>
      </c>
      <c r="E20" s="33"/>
      <c r="F20" s="34">
        <v>4.0999999999999996</v>
      </c>
      <c r="G20" s="35"/>
      <c r="H20" s="34"/>
      <c r="I20" s="36"/>
      <c r="J20" s="34"/>
      <c r="K20" s="36"/>
      <c r="L20" s="34"/>
      <c r="M20" s="34"/>
      <c r="N20" s="37"/>
      <c r="P20" s="39"/>
    </row>
    <row r="21" spans="1:20" s="47" customFormat="1" ht="15" customHeight="1" x14ac:dyDescent="0.25">
      <c r="A21" s="51"/>
      <c r="B21" s="51" t="s">
        <v>52</v>
      </c>
      <c r="C21" s="70" t="s">
        <v>20</v>
      </c>
      <c r="D21" s="56" t="s">
        <v>19</v>
      </c>
      <c r="E21" s="56">
        <v>1</v>
      </c>
      <c r="F21" s="57">
        <f>F20*E21</f>
        <v>4.0999999999999996</v>
      </c>
      <c r="G21" s="56"/>
      <c r="H21" s="55"/>
      <c r="I21" s="57"/>
      <c r="J21" s="55"/>
      <c r="K21" s="57"/>
      <c r="L21" s="55"/>
      <c r="M21" s="55">
        <f>H21+J21+L21</f>
        <v>0</v>
      </c>
      <c r="N21" s="46"/>
      <c r="P21" s="48"/>
    </row>
    <row r="22" spans="1:20" s="59" customFormat="1" ht="16.5" x14ac:dyDescent="0.25">
      <c r="A22" s="62" t="s">
        <v>16</v>
      </c>
      <c r="B22" s="62" t="s">
        <v>73</v>
      </c>
      <c r="C22" s="64" t="s">
        <v>179</v>
      </c>
      <c r="D22" s="65" t="s">
        <v>19</v>
      </c>
      <c r="E22" s="65"/>
      <c r="F22" s="66">
        <f>F16</f>
        <v>1.363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4.7977600000000002</v>
      </c>
      <c r="G23" s="45"/>
      <c r="H23" s="45"/>
      <c r="I23" s="44"/>
      <c r="J23" s="45"/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1.44478E-2</v>
      </c>
      <c r="G24" s="45"/>
      <c r="H24" s="45"/>
      <c r="I24" s="44"/>
      <c r="J24" s="45"/>
      <c r="K24" s="44"/>
      <c r="L24" s="45"/>
      <c r="M24" s="45">
        <f t="shared" si="0"/>
        <v>0</v>
      </c>
      <c r="N24" s="46"/>
      <c r="P24" s="48"/>
    </row>
    <row r="25" spans="1:20" s="47" customFormat="1" ht="47.25" x14ac:dyDescent="0.25">
      <c r="A25" s="51"/>
      <c r="B25" s="81" t="s">
        <v>210</v>
      </c>
      <c r="C25" s="61" t="s">
        <v>38</v>
      </c>
      <c r="D25" s="162" t="s">
        <v>19</v>
      </c>
      <c r="E25" s="162">
        <v>1.24</v>
      </c>
      <c r="F25" s="55">
        <f>F22*E25</f>
        <v>1.6901200000000001</v>
      </c>
      <c r="G25" s="55"/>
      <c r="H25" s="55"/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33" x14ac:dyDescent="0.25">
      <c r="A26" s="30" t="s">
        <v>35</v>
      </c>
      <c r="B26" s="30" t="s">
        <v>126</v>
      </c>
      <c r="C26" s="136" t="s">
        <v>114</v>
      </c>
      <c r="D26" s="33" t="s">
        <v>19</v>
      </c>
      <c r="E26" s="33"/>
      <c r="F26" s="34">
        <v>13.3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13.3</v>
      </c>
      <c r="G27" s="43"/>
      <c r="H27" s="45"/>
      <c r="I27" s="44"/>
      <c r="J27" s="45"/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0.69</v>
      </c>
      <c r="F28" s="73">
        <f>F26*E28</f>
        <v>9.1769999999999996</v>
      </c>
      <c r="G28" s="43"/>
      <c r="H28" s="45"/>
      <c r="I28" s="44"/>
      <c r="J28" s="45"/>
      <c r="K28" s="44"/>
      <c r="L28" s="45"/>
      <c r="M28" s="45">
        <f t="shared" ref="M28:M33" si="1">H28+J28+L28</f>
        <v>0</v>
      </c>
      <c r="N28" s="46"/>
      <c r="P28" s="48"/>
    </row>
    <row r="29" spans="1:20" s="47" customFormat="1" ht="47.25" x14ac:dyDescent="0.25">
      <c r="A29" s="40"/>
      <c r="B29" s="79" t="s">
        <v>217</v>
      </c>
      <c r="C29" s="42" t="s">
        <v>123</v>
      </c>
      <c r="D29" s="43" t="s">
        <v>19</v>
      </c>
      <c r="E29" s="43">
        <v>1.02</v>
      </c>
      <c r="F29" s="73">
        <f>F26*E29</f>
        <v>13.566000000000001</v>
      </c>
      <c r="G29" s="43"/>
      <c r="H29" s="45"/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47.25" x14ac:dyDescent="0.25">
      <c r="A30" s="40"/>
      <c r="B30" s="79" t="s">
        <v>218</v>
      </c>
      <c r="C30" s="42" t="s">
        <v>125</v>
      </c>
      <c r="D30" s="43" t="s">
        <v>37</v>
      </c>
      <c r="E30" s="43">
        <v>1.76</v>
      </c>
      <c r="F30" s="73">
        <f>F26*E30</f>
        <v>23.408000000000001</v>
      </c>
      <c r="G30" s="43"/>
      <c r="H30" s="45"/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219</v>
      </c>
      <c r="C31" s="42" t="s">
        <v>129</v>
      </c>
      <c r="D31" s="43" t="s">
        <v>19</v>
      </c>
      <c r="E31" s="43">
        <f>(0.33+3.66)/100</f>
        <v>3.9900000000000005E-2</v>
      </c>
      <c r="F31" s="73">
        <f>F26*E31</f>
        <v>0.53067000000000009</v>
      </c>
      <c r="G31" s="43"/>
      <c r="H31" s="45"/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222</v>
      </c>
      <c r="C32" s="49" t="s">
        <v>91</v>
      </c>
      <c r="D32" s="50" t="s">
        <v>48</v>
      </c>
      <c r="E32" s="50">
        <v>2.1</v>
      </c>
      <c r="F32" s="45">
        <f>F26*E32</f>
        <v>27.930000000000003</v>
      </c>
      <c r="G32" s="45"/>
      <c r="H32" s="45"/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0.32</v>
      </c>
      <c r="F33" s="131">
        <f>F26*E33</f>
        <v>4.2560000000000002</v>
      </c>
      <c r="G33" s="56"/>
      <c r="H33" s="55"/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49.5" x14ac:dyDescent="0.25">
      <c r="A34" s="62" t="s">
        <v>36</v>
      </c>
      <c r="B34" s="63" t="s">
        <v>60</v>
      </c>
      <c r="C34" s="64" t="s">
        <v>180</v>
      </c>
      <c r="D34" s="65" t="s">
        <v>37</v>
      </c>
      <c r="E34" s="65"/>
      <c r="F34" s="66">
        <v>19.66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19.66</v>
      </c>
      <c r="G35" s="45"/>
      <c r="H35" s="45"/>
      <c r="I35" s="44"/>
      <c r="J35" s="45"/>
      <c r="K35" s="44"/>
      <c r="L35" s="45"/>
      <c r="M35" s="45">
        <f t="shared" ref="M35:M38" si="2">H35+J35+L35</f>
        <v>0</v>
      </c>
      <c r="N35" s="46"/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0.88863199999999998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/>
    </row>
    <row r="37" spans="1:16" s="47" customFormat="1" ht="47.25" x14ac:dyDescent="0.25">
      <c r="A37" s="40"/>
      <c r="B37" s="79" t="s">
        <v>214</v>
      </c>
      <c r="C37" s="80" t="s">
        <v>81</v>
      </c>
      <c r="D37" s="50" t="s">
        <v>37</v>
      </c>
      <c r="E37" s="50">
        <v>1.02</v>
      </c>
      <c r="F37" s="45">
        <f>F34*E37</f>
        <v>20.0532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47.25" x14ac:dyDescent="0.25">
      <c r="A38" s="51"/>
      <c r="B38" s="81" t="s">
        <v>216</v>
      </c>
      <c r="C38" s="53" t="s">
        <v>97</v>
      </c>
      <c r="D38" s="162" t="s">
        <v>48</v>
      </c>
      <c r="E38" s="162">
        <v>6</v>
      </c>
      <c r="F38" s="55">
        <f>F34*E38</f>
        <v>117.96000000000001</v>
      </c>
      <c r="G38" s="55"/>
      <c r="H38" s="55"/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39</v>
      </c>
      <c r="B39" s="71"/>
      <c r="C39" s="64" t="s">
        <v>130</v>
      </c>
      <c r="D39" s="65" t="s">
        <v>37</v>
      </c>
      <c r="E39" s="65"/>
      <c r="F39" s="66">
        <v>12.81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41"/>
      <c r="C40" s="201" t="s">
        <v>20</v>
      </c>
      <c r="D40" s="50" t="s">
        <v>37</v>
      </c>
      <c r="E40" s="50">
        <v>1</v>
      </c>
      <c r="F40" s="45">
        <f>F39*E40</f>
        <v>12.81</v>
      </c>
      <c r="G40" s="43"/>
      <c r="H40" s="45"/>
      <c r="I40" s="44"/>
      <c r="J40" s="45"/>
      <c r="K40" s="44"/>
      <c r="L40" s="45"/>
      <c r="M40" s="45">
        <f t="shared" ref="M40:M41" si="3">H40+J40+L40</f>
        <v>0</v>
      </c>
      <c r="N40" s="46"/>
      <c r="P40" s="48"/>
    </row>
    <row r="41" spans="1:16" s="47" customFormat="1" ht="31.5" x14ac:dyDescent="0.25">
      <c r="A41" s="40"/>
      <c r="B41" s="52" t="s">
        <v>232</v>
      </c>
      <c r="C41" s="201" t="s">
        <v>230</v>
      </c>
      <c r="D41" s="50" t="s">
        <v>37</v>
      </c>
      <c r="E41" s="50">
        <v>1</v>
      </c>
      <c r="F41" s="45">
        <v>1.89</v>
      </c>
      <c r="G41" s="43"/>
      <c r="H41" s="45"/>
      <c r="I41" s="44"/>
      <c r="J41" s="45"/>
      <c r="K41" s="44"/>
      <c r="L41" s="45"/>
      <c r="M41" s="45">
        <f t="shared" si="3"/>
        <v>0</v>
      </c>
      <c r="N41" s="46"/>
      <c r="P41" s="48"/>
    </row>
    <row r="42" spans="1:16" s="138" customFormat="1" ht="16.5" x14ac:dyDescent="0.25">
      <c r="A42" s="30" t="s">
        <v>42</v>
      </c>
      <c r="B42" s="140" t="s">
        <v>104</v>
      </c>
      <c r="C42" s="141" t="s">
        <v>139</v>
      </c>
      <c r="D42" s="33" t="s">
        <v>37</v>
      </c>
      <c r="E42" s="33"/>
      <c r="F42" s="34">
        <v>12.81</v>
      </c>
      <c r="G42" s="35"/>
      <c r="H42" s="34"/>
      <c r="I42" s="36"/>
      <c r="J42" s="34"/>
      <c r="K42" s="36"/>
      <c r="L42" s="34"/>
      <c r="M42" s="34"/>
      <c r="N42" s="37"/>
      <c r="P42" s="139"/>
    </row>
    <row r="43" spans="1:16" s="47" customFormat="1" x14ac:dyDescent="0.25">
      <c r="A43" s="40"/>
      <c r="B43" s="72" t="s">
        <v>52</v>
      </c>
      <c r="C43" s="80" t="s">
        <v>20</v>
      </c>
      <c r="D43" s="50" t="s">
        <v>37</v>
      </c>
      <c r="E43" s="50">
        <v>1</v>
      </c>
      <c r="F43" s="45">
        <f>F42*E43</f>
        <v>12.81</v>
      </c>
      <c r="G43" s="43"/>
      <c r="H43" s="45"/>
      <c r="I43" s="44"/>
      <c r="J43" s="45"/>
      <c r="K43" s="44"/>
      <c r="L43" s="45"/>
      <c r="M43" s="45">
        <f t="shared" ref="M43:M45" si="4">H43+J43+L43</f>
        <v>0</v>
      </c>
      <c r="N43" s="46"/>
      <c r="P43" s="48"/>
    </row>
    <row r="44" spans="1:16" s="47" customFormat="1" ht="47.25" x14ac:dyDescent="0.25">
      <c r="A44" s="40"/>
      <c r="B44" s="79" t="s">
        <v>228</v>
      </c>
      <c r="C44" s="80" t="s">
        <v>105</v>
      </c>
      <c r="D44" s="50" t="s">
        <v>48</v>
      </c>
      <c r="E44" s="50">
        <f>0.273*0.5</f>
        <v>0.13650000000000001</v>
      </c>
      <c r="F44" s="45">
        <f>F42*E44</f>
        <v>1.7485650000000001</v>
      </c>
      <c r="G44" s="43"/>
      <c r="H44" s="45"/>
      <c r="I44" s="44"/>
      <c r="J44" s="45"/>
      <c r="K44" s="44"/>
      <c r="L44" s="45"/>
      <c r="M44" s="45">
        <f t="shared" si="4"/>
        <v>0</v>
      </c>
      <c r="N44" s="46"/>
      <c r="P44" s="48"/>
    </row>
    <row r="45" spans="1:16" s="47" customFormat="1" x14ac:dyDescent="0.25">
      <c r="A45" s="51"/>
      <c r="B45" s="81"/>
      <c r="C45" s="61" t="s">
        <v>33</v>
      </c>
      <c r="D45" s="199" t="s">
        <v>29</v>
      </c>
      <c r="E45" s="199">
        <f>0.0019*0.5</f>
        <v>9.5E-4</v>
      </c>
      <c r="F45" s="55">
        <f>F42*E45</f>
        <v>1.21695E-2</v>
      </c>
      <c r="G45" s="56"/>
      <c r="H45" s="55"/>
      <c r="I45" s="57"/>
      <c r="J45" s="55"/>
      <c r="K45" s="57"/>
      <c r="L45" s="55"/>
      <c r="M45" s="55">
        <f t="shared" si="4"/>
        <v>0</v>
      </c>
      <c r="N45" s="46"/>
      <c r="P45" s="48"/>
    </row>
    <row r="46" spans="1:16" s="59" customFormat="1" ht="33" x14ac:dyDescent="0.25">
      <c r="A46" s="62" t="s">
        <v>43</v>
      </c>
      <c r="B46" s="63" t="s">
        <v>46</v>
      </c>
      <c r="C46" s="64" t="s">
        <v>135</v>
      </c>
      <c r="D46" s="65" t="s">
        <v>41</v>
      </c>
      <c r="E46" s="65"/>
      <c r="F46" s="69">
        <v>0.26600000000000001</v>
      </c>
      <c r="G46" s="67"/>
      <c r="H46" s="66"/>
      <c r="I46" s="68"/>
      <c r="J46" s="66"/>
      <c r="K46" s="68"/>
      <c r="L46" s="66"/>
      <c r="M46" s="66"/>
      <c r="N46" s="58"/>
      <c r="O46" s="60"/>
    </row>
    <row r="47" spans="1:16" s="74" customFormat="1" x14ac:dyDescent="0.25">
      <c r="A47" s="40"/>
      <c r="B47" s="41"/>
      <c r="C47" s="49" t="s">
        <v>20</v>
      </c>
      <c r="D47" s="50" t="s">
        <v>21</v>
      </c>
      <c r="E47" s="50">
        <v>69.099999999999994</v>
      </c>
      <c r="F47" s="45">
        <f>F46*E47</f>
        <v>18.380600000000001</v>
      </c>
      <c r="G47" s="43"/>
      <c r="H47" s="45"/>
      <c r="I47" s="44"/>
      <c r="J47" s="45"/>
      <c r="K47" s="44"/>
      <c r="L47" s="45"/>
      <c r="M47" s="45">
        <f t="shared" ref="M47:M53" si="5">H47+J47+L47</f>
        <v>0</v>
      </c>
      <c r="N47" s="83"/>
      <c r="O47" s="75"/>
    </row>
    <row r="48" spans="1:16" s="74" customFormat="1" x14ac:dyDescent="0.25">
      <c r="A48" s="40"/>
      <c r="B48" s="41"/>
      <c r="C48" s="49" t="s">
        <v>32</v>
      </c>
      <c r="D48" s="50" t="s">
        <v>29</v>
      </c>
      <c r="E48" s="50">
        <v>14.3</v>
      </c>
      <c r="F48" s="45">
        <f>F46*E48</f>
        <v>3.8038000000000003</v>
      </c>
      <c r="G48" s="43"/>
      <c r="H48" s="45"/>
      <c r="I48" s="44"/>
      <c r="J48" s="45"/>
      <c r="K48" s="44"/>
      <c r="L48" s="45"/>
      <c r="M48" s="45">
        <f t="shared" si="5"/>
        <v>0</v>
      </c>
      <c r="N48" s="83"/>
      <c r="O48" s="75"/>
    </row>
    <row r="49" spans="1:16" s="74" customFormat="1" ht="31.5" x14ac:dyDescent="0.25">
      <c r="A49" s="40"/>
      <c r="B49" s="79" t="s">
        <v>234</v>
      </c>
      <c r="C49" s="80" t="s">
        <v>134</v>
      </c>
      <c r="D49" s="50" t="s">
        <v>1</v>
      </c>
      <c r="E49" s="50"/>
      <c r="F49" s="45">
        <v>22.5</v>
      </c>
      <c r="G49" s="43"/>
      <c r="H49" s="45"/>
      <c r="I49" s="44"/>
      <c r="J49" s="45"/>
      <c r="K49" s="44"/>
      <c r="L49" s="45"/>
      <c r="M49" s="45">
        <f t="shared" si="5"/>
        <v>0</v>
      </c>
      <c r="N49" s="83"/>
      <c r="O49" s="75"/>
    </row>
    <row r="50" spans="1:16" s="74" customFormat="1" ht="31.5" x14ac:dyDescent="0.25">
      <c r="A50" s="40"/>
      <c r="B50" s="79" t="s">
        <v>235</v>
      </c>
      <c r="C50" s="80" t="s">
        <v>170</v>
      </c>
      <c r="D50" s="50" t="s">
        <v>1</v>
      </c>
      <c r="E50" s="50"/>
      <c r="F50" s="45">
        <v>48</v>
      </c>
      <c r="G50" s="43"/>
      <c r="H50" s="45"/>
      <c r="I50" s="44"/>
      <c r="J50" s="45"/>
      <c r="K50" s="44"/>
      <c r="L50" s="45"/>
      <c r="M50" s="45">
        <f t="shared" si="5"/>
        <v>0</v>
      </c>
      <c r="N50" s="83"/>
      <c r="O50" s="75"/>
    </row>
    <row r="51" spans="1:16" s="74" customFormat="1" ht="31.5" x14ac:dyDescent="0.25">
      <c r="A51" s="40"/>
      <c r="B51" s="79" t="s">
        <v>221</v>
      </c>
      <c r="C51" s="49" t="s">
        <v>47</v>
      </c>
      <c r="D51" s="50" t="s">
        <v>48</v>
      </c>
      <c r="E51" s="50">
        <v>14</v>
      </c>
      <c r="F51" s="45">
        <f>F46*E51</f>
        <v>3.7240000000000002</v>
      </c>
      <c r="G51" s="43"/>
      <c r="H51" s="45"/>
      <c r="I51" s="44"/>
      <c r="J51" s="45"/>
      <c r="K51" s="44"/>
      <c r="L51" s="45"/>
      <c r="M51" s="45">
        <f t="shared" si="5"/>
        <v>0</v>
      </c>
      <c r="N51" s="83"/>
      <c r="O51" s="75"/>
    </row>
    <row r="52" spans="1:16" s="74" customFormat="1" ht="31.5" x14ac:dyDescent="0.25">
      <c r="A52" s="40"/>
      <c r="B52" s="79" t="s">
        <v>223</v>
      </c>
      <c r="C52" s="80" t="s">
        <v>49</v>
      </c>
      <c r="D52" s="50" t="s">
        <v>48</v>
      </c>
      <c r="E52" s="50">
        <v>15.7</v>
      </c>
      <c r="F52" s="45">
        <f>F46*E52</f>
        <v>4.1761999999999997</v>
      </c>
      <c r="G52" s="45"/>
      <c r="H52" s="45"/>
      <c r="I52" s="44"/>
      <c r="J52" s="45"/>
      <c r="K52" s="44"/>
      <c r="L52" s="45"/>
      <c r="M52" s="45">
        <f t="shared" si="5"/>
        <v>0</v>
      </c>
      <c r="N52" s="83"/>
      <c r="O52" s="75"/>
    </row>
    <row r="53" spans="1:16" s="74" customFormat="1" x14ac:dyDescent="0.25">
      <c r="A53" s="40"/>
      <c r="B53" s="52"/>
      <c r="C53" s="53" t="s">
        <v>33</v>
      </c>
      <c r="D53" s="162" t="s">
        <v>29</v>
      </c>
      <c r="E53" s="162">
        <v>2.78</v>
      </c>
      <c r="F53" s="55">
        <f>F46*E53</f>
        <v>0.73948000000000003</v>
      </c>
      <c r="G53" s="56"/>
      <c r="H53" s="55"/>
      <c r="I53" s="57"/>
      <c r="J53" s="55"/>
      <c r="K53" s="57"/>
      <c r="L53" s="55"/>
      <c r="M53" s="55">
        <f t="shared" si="5"/>
        <v>0</v>
      </c>
      <c r="N53" s="83"/>
      <c r="O53" s="75"/>
    </row>
    <row r="54" spans="1:16" s="59" customFormat="1" ht="16.5" x14ac:dyDescent="0.25">
      <c r="A54" s="30" t="s">
        <v>44</v>
      </c>
      <c r="B54" s="31" t="s">
        <v>51</v>
      </c>
      <c r="C54" s="32" t="s">
        <v>137</v>
      </c>
      <c r="D54" s="33" t="s">
        <v>37</v>
      </c>
      <c r="E54" s="33"/>
      <c r="F54" s="34">
        <v>22.5</v>
      </c>
      <c r="G54" s="35"/>
      <c r="H54" s="34"/>
      <c r="I54" s="36"/>
      <c r="J54" s="34"/>
      <c r="K54" s="36"/>
      <c r="L54" s="34"/>
      <c r="M54" s="34"/>
      <c r="N54" s="58"/>
      <c r="O54" s="60"/>
    </row>
    <row r="55" spans="1:16" s="74" customFormat="1" x14ac:dyDescent="0.25">
      <c r="A55" s="40"/>
      <c r="B55" s="41"/>
      <c r="C55" s="49" t="s">
        <v>20</v>
      </c>
      <c r="D55" s="50" t="s">
        <v>21</v>
      </c>
      <c r="E55" s="50">
        <v>0.94</v>
      </c>
      <c r="F55" s="45">
        <f>F54*E55</f>
        <v>21.15</v>
      </c>
      <c r="G55" s="43"/>
      <c r="H55" s="45"/>
      <c r="I55" s="44"/>
      <c r="J55" s="45"/>
      <c r="K55" s="44"/>
      <c r="L55" s="45"/>
      <c r="M55" s="45">
        <f>H55+J55+L55</f>
        <v>0</v>
      </c>
      <c r="N55" s="83"/>
      <c r="O55" s="75"/>
    </row>
    <row r="56" spans="1:16" s="74" customFormat="1" x14ac:dyDescent="0.25">
      <c r="A56" s="40"/>
      <c r="B56" s="41"/>
      <c r="C56" s="49" t="s">
        <v>32</v>
      </c>
      <c r="D56" s="50" t="s">
        <v>29</v>
      </c>
      <c r="E56" s="50">
        <v>9.7799999999999998E-2</v>
      </c>
      <c r="F56" s="45">
        <f>F54*E56</f>
        <v>2.2004999999999999</v>
      </c>
      <c r="G56" s="43"/>
      <c r="H56" s="45"/>
      <c r="I56" s="44"/>
      <c r="J56" s="45"/>
      <c r="K56" s="44"/>
      <c r="L56" s="45"/>
      <c r="M56" s="45">
        <f>H56+J56+L56</f>
        <v>0</v>
      </c>
      <c r="N56" s="83"/>
      <c r="O56" s="75"/>
    </row>
    <row r="57" spans="1:16" s="74" customFormat="1" ht="31.5" x14ac:dyDescent="0.25">
      <c r="A57" s="40"/>
      <c r="B57" s="79" t="s">
        <v>236</v>
      </c>
      <c r="C57" s="80" t="s">
        <v>138</v>
      </c>
      <c r="D57" s="50" t="s">
        <v>37</v>
      </c>
      <c r="E57" s="50">
        <v>1.1000000000000001</v>
      </c>
      <c r="F57" s="45">
        <f>F54*E57</f>
        <v>24.750000000000004</v>
      </c>
      <c r="G57" s="43"/>
      <c r="H57" s="45"/>
      <c r="I57" s="44"/>
      <c r="J57" s="45"/>
      <c r="K57" s="44"/>
      <c r="L57" s="45"/>
      <c r="M57" s="45">
        <f>H57+J57+L57</f>
        <v>0</v>
      </c>
      <c r="N57" s="83"/>
      <c r="O57" s="75"/>
    </row>
    <row r="58" spans="1:16" s="74" customFormat="1" ht="47.25" x14ac:dyDescent="0.25">
      <c r="A58" s="51"/>
      <c r="B58" s="52" t="s">
        <v>237</v>
      </c>
      <c r="C58" s="53" t="s">
        <v>53</v>
      </c>
      <c r="D58" s="162" t="s">
        <v>27</v>
      </c>
      <c r="E58" s="162">
        <v>6</v>
      </c>
      <c r="F58" s="143">
        <f>F54*E58</f>
        <v>135</v>
      </c>
      <c r="G58" s="56"/>
      <c r="H58" s="203"/>
      <c r="I58" s="57"/>
      <c r="J58" s="55"/>
      <c r="K58" s="57"/>
      <c r="L58" s="55"/>
      <c r="M58" s="55">
        <f>H58+J58+L58</f>
        <v>0</v>
      </c>
      <c r="N58" s="83"/>
      <c r="O58" s="75"/>
    </row>
    <row r="59" spans="1:16" s="47" customFormat="1" ht="31.5" x14ac:dyDescent="0.3">
      <c r="A59" s="40" t="s">
        <v>45</v>
      </c>
      <c r="B59" s="85" t="s">
        <v>233</v>
      </c>
      <c r="C59" s="108" t="s">
        <v>107</v>
      </c>
      <c r="D59" s="50" t="s">
        <v>41</v>
      </c>
      <c r="E59" s="50"/>
      <c r="F59" s="45">
        <v>1.5</v>
      </c>
      <c r="G59" s="43"/>
      <c r="H59" s="45"/>
      <c r="I59" s="44"/>
      <c r="J59" s="45"/>
      <c r="K59" s="44"/>
      <c r="L59" s="45"/>
      <c r="M59" s="45">
        <f>J59+L59</f>
        <v>0</v>
      </c>
      <c r="N59" s="46"/>
      <c r="P59" s="48"/>
    </row>
    <row r="60" spans="1:16" s="74" customFormat="1" x14ac:dyDescent="0.25">
      <c r="A60" s="84"/>
      <c r="B60" s="85"/>
      <c r="C60" s="86" t="s">
        <v>11</v>
      </c>
      <c r="D60" s="161"/>
      <c r="E60" s="161"/>
      <c r="F60" s="88"/>
      <c r="G60" s="89"/>
      <c r="H60" s="88">
        <f>SUM(H9:H59)</f>
        <v>0</v>
      </c>
      <c r="I60" s="88"/>
      <c r="J60" s="88">
        <f>SUM(J9:J59)</f>
        <v>0</v>
      </c>
      <c r="K60" s="88"/>
      <c r="L60" s="88">
        <f>SUM(L9:L59)</f>
        <v>0</v>
      </c>
      <c r="M60" s="88">
        <f>SUM(M9:M59)</f>
        <v>0</v>
      </c>
      <c r="N60" s="83"/>
      <c r="P60" s="75"/>
    </row>
    <row r="61" spans="1:16" s="47" customFormat="1" x14ac:dyDescent="0.25">
      <c r="A61" s="40"/>
      <c r="B61" s="41"/>
      <c r="C61" s="49" t="s">
        <v>63</v>
      </c>
      <c r="D61" s="90"/>
      <c r="E61" s="50"/>
      <c r="F61" s="45"/>
      <c r="G61" s="43"/>
      <c r="H61" s="45"/>
      <c r="I61" s="44"/>
      <c r="J61" s="45"/>
      <c r="K61" s="44"/>
      <c r="L61" s="45"/>
      <c r="M61" s="45">
        <f>M60*D61</f>
        <v>0</v>
      </c>
      <c r="N61" s="46"/>
      <c r="P61" s="48"/>
    </row>
    <row r="62" spans="1:16" s="47" customFormat="1" x14ac:dyDescent="0.25">
      <c r="A62" s="40"/>
      <c r="B62" s="41"/>
      <c r="C62" s="49" t="s">
        <v>64</v>
      </c>
      <c r="D62" s="50"/>
      <c r="E62" s="50"/>
      <c r="F62" s="45"/>
      <c r="G62" s="43"/>
      <c r="H62" s="45"/>
      <c r="I62" s="44"/>
      <c r="J62" s="45"/>
      <c r="K62" s="44"/>
      <c r="L62" s="45"/>
      <c r="M62" s="45">
        <f>SUM(M60:M61)</f>
        <v>0</v>
      </c>
      <c r="N62" s="46"/>
      <c r="P62" s="48"/>
    </row>
    <row r="63" spans="1:16" s="47" customFormat="1" x14ac:dyDescent="0.25">
      <c r="A63" s="40"/>
      <c r="B63" s="41"/>
      <c r="C63" s="49" t="s">
        <v>65</v>
      </c>
      <c r="D63" s="90"/>
      <c r="E63" s="50"/>
      <c r="F63" s="45"/>
      <c r="G63" s="43"/>
      <c r="H63" s="45"/>
      <c r="I63" s="44"/>
      <c r="J63" s="45"/>
      <c r="K63" s="44"/>
      <c r="L63" s="45"/>
      <c r="M63" s="45">
        <f>M62*D63</f>
        <v>0</v>
      </c>
      <c r="N63" s="46"/>
      <c r="P63" s="48"/>
    </row>
    <row r="64" spans="1:16" s="47" customFormat="1" x14ac:dyDescent="0.25">
      <c r="A64" s="40"/>
      <c r="B64" s="41"/>
      <c r="C64" s="49" t="s">
        <v>11</v>
      </c>
      <c r="D64" s="50"/>
      <c r="E64" s="50"/>
      <c r="F64" s="45"/>
      <c r="G64" s="43"/>
      <c r="H64" s="45"/>
      <c r="I64" s="44"/>
      <c r="J64" s="45"/>
      <c r="K64" s="44"/>
      <c r="L64" s="45"/>
      <c r="M64" s="45">
        <f>SUM(M62:M63)</f>
        <v>0</v>
      </c>
      <c r="N64" s="46"/>
      <c r="P64" s="48"/>
    </row>
    <row r="65" spans="1:16" s="16" customFormat="1" x14ac:dyDescent="0.3">
      <c r="A65" s="91"/>
      <c r="B65" s="40"/>
      <c r="C65" s="42" t="s">
        <v>108</v>
      </c>
      <c r="D65" s="92">
        <v>0.05</v>
      </c>
      <c r="E65" s="43"/>
      <c r="F65" s="44"/>
      <c r="G65" s="43"/>
      <c r="H65" s="45"/>
      <c r="I65" s="45"/>
      <c r="J65" s="45"/>
      <c r="K65" s="45"/>
      <c r="L65" s="45"/>
      <c r="M65" s="45">
        <f>M64*D65</f>
        <v>0</v>
      </c>
      <c r="N65" s="93"/>
      <c r="P65" s="17"/>
    </row>
    <row r="66" spans="1:16" x14ac:dyDescent="0.3">
      <c r="A66" s="94"/>
      <c r="B66" s="95"/>
      <c r="C66" s="133" t="s">
        <v>11</v>
      </c>
      <c r="D66" s="97"/>
      <c r="E66" s="97"/>
      <c r="F66" s="97"/>
      <c r="G66" s="97"/>
      <c r="H66" s="97"/>
      <c r="I66" s="97"/>
      <c r="J66" s="97"/>
      <c r="K66" s="97"/>
      <c r="L66" s="97"/>
      <c r="M66" s="76">
        <f>SUM(M64:M65)</f>
        <v>0</v>
      </c>
    </row>
    <row r="67" spans="1:16" x14ac:dyDescent="0.3">
      <c r="A67" s="94"/>
      <c r="B67" s="95"/>
      <c r="C67" s="133" t="s">
        <v>66</v>
      </c>
      <c r="D67" s="98">
        <v>0.18</v>
      </c>
      <c r="E67" s="97"/>
      <c r="F67" s="97"/>
      <c r="G67" s="97"/>
      <c r="H67" s="97"/>
      <c r="I67" s="97"/>
      <c r="J67" s="97"/>
      <c r="K67" s="97"/>
      <c r="L67" s="97"/>
      <c r="M67" s="76">
        <f>M66*D67</f>
        <v>0</v>
      </c>
    </row>
    <row r="68" spans="1:16" x14ac:dyDescent="0.3">
      <c r="A68" s="99"/>
      <c r="B68" s="100"/>
      <c r="C68" s="134" t="s">
        <v>13</v>
      </c>
      <c r="D68" s="102"/>
      <c r="E68" s="102"/>
      <c r="F68" s="102"/>
      <c r="G68" s="102"/>
      <c r="H68" s="102"/>
      <c r="I68" s="102"/>
      <c r="J68" s="102"/>
      <c r="K68" s="102"/>
      <c r="L68" s="102"/>
      <c r="M68" s="77">
        <f>SUM(M66:M67)</f>
        <v>0</v>
      </c>
    </row>
    <row r="69" spans="1:16" s="16" customFormat="1" x14ac:dyDescent="0.3">
      <c r="A69" s="103"/>
      <c r="B69" s="229"/>
      <c r="C69" s="229"/>
      <c r="D69" s="104"/>
      <c r="E69" s="230"/>
      <c r="F69" s="230"/>
      <c r="G69" s="230"/>
      <c r="H69" s="230"/>
      <c r="I69" s="230"/>
      <c r="J69" s="230"/>
      <c r="K69" s="104"/>
      <c r="L69" s="104"/>
      <c r="M69" s="104"/>
      <c r="N69" s="105"/>
      <c r="P69" s="17"/>
    </row>
    <row r="70" spans="1:16" x14ac:dyDescent="0.3">
      <c r="B70" s="13" t="s">
        <v>250</v>
      </c>
    </row>
    <row r="71" spans="1:16" ht="25.5" customHeight="1" x14ac:dyDescent="0.3">
      <c r="B71" s="13" t="s">
        <v>251</v>
      </c>
    </row>
    <row r="75" spans="1:16" x14ac:dyDescent="0.3">
      <c r="A75" s="11"/>
      <c r="B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P75" s="11"/>
    </row>
    <row r="76" spans="1:16" x14ac:dyDescent="0.3">
      <c r="C76" s="11"/>
      <c r="I76" s="216"/>
      <c r="J76" s="216"/>
      <c r="K76" s="216"/>
    </row>
    <row r="77" spans="1:16" x14ac:dyDescent="0.3">
      <c r="C77" s="11"/>
    </row>
    <row r="78" spans="1:16" x14ac:dyDescent="0.3">
      <c r="C78" s="11"/>
    </row>
    <row r="79" spans="1:16" x14ac:dyDescent="0.3">
      <c r="A79" s="11"/>
      <c r="B79" s="11"/>
      <c r="C79" s="181"/>
      <c r="D79" s="11"/>
      <c r="E79" s="11"/>
      <c r="F79" s="11"/>
      <c r="G79" s="11"/>
      <c r="H79" s="11"/>
      <c r="I79" s="228"/>
      <c r="J79" s="228"/>
      <c r="K79" s="228"/>
      <c r="L79" s="11"/>
      <c r="M79" s="11"/>
      <c r="P79" s="11"/>
    </row>
  </sheetData>
  <mergeCells count="16">
    <mergeCell ref="I76:K76"/>
    <mergeCell ref="I79:K79"/>
    <mergeCell ref="K4:L4"/>
    <mergeCell ref="M4:M5"/>
    <mergeCell ref="B69:C69"/>
    <mergeCell ref="E69:J69"/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</mergeCells>
  <pageMargins left="0.28000000000000003" right="0.2" top="0.31" bottom="0.27" header="0.2" footer="0.2"/>
  <pageSetup scale="90" orientation="landscape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view="pageBreakPreview" topLeftCell="A64" zoomScaleNormal="110" zoomScaleSheetLayoutView="100" workbookViewId="0">
      <selection activeCell="E93" sqref="E93"/>
    </sheetView>
  </sheetViews>
  <sheetFormatPr defaultRowHeight="15.75" x14ac:dyDescent="0.3"/>
  <cols>
    <col min="1" max="1" width="5.5703125" style="12" customWidth="1"/>
    <col min="2" max="2" width="12.140625" style="13" customWidth="1"/>
    <col min="3" max="3" width="46.5703125" style="11" customWidth="1"/>
    <col min="4" max="4" width="8.2851562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9.42578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17" t="s">
        <v>200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142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3" customFormat="1" ht="17.25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P3" s="4"/>
    </row>
    <row r="4" spans="1:20" s="7" customFormat="1" ht="17.25" x14ac:dyDescent="0.2">
      <c r="A4" s="5"/>
      <c r="B4" s="110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6"/>
      <c r="P4" s="8"/>
    </row>
    <row r="5" spans="1:20" s="16" customFormat="1" ht="54" customHeight="1" x14ac:dyDescent="0.2">
      <c r="A5" s="220" t="s">
        <v>3</v>
      </c>
      <c r="B5" s="220" t="s">
        <v>4</v>
      </c>
      <c r="C5" s="221" t="s">
        <v>5</v>
      </c>
      <c r="D5" s="223" t="s">
        <v>6</v>
      </c>
      <c r="E5" s="224" t="s">
        <v>7</v>
      </c>
      <c r="F5" s="225"/>
      <c r="G5" s="226" t="s">
        <v>8</v>
      </c>
      <c r="H5" s="226"/>
      <c r="I5" s="227" t="s">
        <v>9</v>
      </c>
      <c r="J5" s="227"/>
      <c r="K5" s="227" t="s">
        <v>10</v>
      </c>
      <c r="L5" s="227"/>
      <c r="M5" s="226" t="s">
        <v>11</v>
      </c>
      <c r="P5" s="17"/>
    </row>
    <row r="6" spans="1:20" s="16" customFormat="1" ht="31.5" x14ac:dyDescent="0.2">
      <c r="A6" s="220"/>
      <c r="B6" s="220"/>
      <c r="C6" s="222"/>
      <c r="D6" s="223"/>
      <c r="E6" s="18" t="s">
        <v>12</v>
      </c>
      <c r="F6" s="18" t="s">
        <v>13</v>
      </c>
      <c r="G6" s="19" t="s">
        <v>14</v>
      </c>
      <c r="H6" s="20" t="s">
        <v>11</v>
      </c>
      <c r="I6" s="21" t="s">
        <v>14</v>
      </c>
      <c r="J6" s="20" t="s">
        <v>11</v>
      </c>
      <c r="K6" s="21" t="s">
        <v>14</v>
      </c>
      <c r="L6" s="20" t="s">
        <v>11</v>
      </c>
      <c r="M6" s="226"/>
      <c r="P6" s="17"/>
    </row>
    <row r="7" spans="1:20" s="9" customFormat="1" x14ac:dyDescent="0.25">
      <c r="A7" s="22" t="s">
        <v>15</v>
      </c>
      <c r="B7" s="23">
        <v>2</v>
      </c>
      <c r="C7" s="24">
        <v>3</v>
      </c>
      <c r="D7" s="25">
        <v>4</v>
      </c>
      <c r="E7" s="25">
        <v>5</v>
      </c>
      <c r="F7" s="26">
        <v>6</v>
      </c>
      <c r="G7" s="27" t="s">
        <v>16</v>
      </c>
      <c r="H7" s="28">
        <v>8</v>
      </c>
      <c r="I7" s="29">
        <v>9</v>
      </c>
      <c r="J7" s="28">
        <v>10</v>
      </c>
      <c r="K7" s="29">
        <v>11</v>
      </c>
      <c r="L7" s="28">
        <v>12</v>
      </c>
      <c r="M7" s="28">
        <v>13</v>
      </c>
      <c r="P7" s="10"/>
    </row>
    <row r="8" spans="1:20" s="38" customFormat="1" ht="33" x14ac:dyDescent="0.25">
      <c r="A8" s="30" t="s">
        <v>15</v>
      </c>
      <c r="B8" s="30" t="s">
        <v>68</v>
      </c>
      <c r="C8" s="32" t="s">
        <v>67</v>
      </c>
      <c r="D8" s="33" t="s">
        <v>37</v>
      </c>
      <c r="E8" s="33"/>
      <c r="F8" s="78">
        <v>2.4940000000000002</v>
      </c>
      <c r="G8" s="35"/>
      <c r="H8" s="34"/>
      <c r="I8" s="36"/>
      <c r="J8" s="34"/>
      <c r="K8" s="36"/>
      <c r="L8" s="34"/>
      <c r="M8" s="34"/>
      <c r="N8" s="37"/>
      <c r="P8" s="39"/>
    </row>
    <row r="9" spans="1:20" s="47" customFormat="1" x14ac:dyDescent="0.25">
      <c r="A9" s="40"/>
      <c r="B9" s="41"/>
      <c r="C9" s="42" t="s">
        <v>20</v>
      </c>
      <c r="D9" s="43" t="s">
        <v>21</v>
      </c>
      <c r="E9" s="43">
        <v>0.88700000000000001</v>
      </c>
      <c r="F9" s="73">
        <f>F8*E9</f>
        <v>2.2121780000000002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  <c r="T9" s="47" t="s">
        <v>40</v>
      </c>
    </row>
    <row r="10" spans="1:20" s="47" customFormat="1" x14ac:dyDescent="0.25">
      <c r="A10" s="40"/>
      <c r="B10" s="41"/>
      <c r="C10" s="53" t="s">
        <v>32</v>
      </c>
      <c r="D10" s="50" t="s">
        <v>29</v>
      </c>
      <c r="E10" s="50">
        <v>9.8400000000000001E-2</v>
      </c>
      <c r="F10" s="45">
        <f>F8*E10</f>
        <v>0.24540960000000003</v>
      </c>
      <c r="G10" s="43"/>
      <c r="H10" s="45"/>
      <c r="I10" s="44"/>
      <c r="J10" s="45"/>
      <c r="K10" s="44"/>
      <c r="L10" s="45"/>
      <c r="M10" s="45">
        <f>H10+J10+L10</f>
        <v>0</v>
      </c>
      <c r="N10" s="46"/>
      <c r="P10" s="48"/>
    </row>
    <row r="11" spans="1:20" s="59" customFormat="1" ht="31.5" x14ac:dyDescent="0.3">
      <c r="A11" s="30" t="s">
        <v>25</v>
      </c>
      <c r="B11" s="30" t="s">
        <v>69</v>
      </c>
      <c r="C11" s="108" t="s">
        <v>71</v>
      </c>
      <c r="D11" s="33" t="s">
        <v>70</v>
      </c>
      <c r="E11" s="33"/>
      <c r="F11" s="34">
        <v>5.45</v>
      </c>
      <c r="G11" s="35"/>
      <c r="H11" s="34"/>
      <c r="I11" s="36"/>
      <c r="J11" s="34"/>
      <c r="K11" s="36"/>
      <c r="L11" s="34"/>
      <c r="M11" s="34"/>
      <c r="N11" s="58"/>
      <c r="P11" s="60"/>
    </row>
    <row r="12" spans="1:20" s="47" customFormat="1" x14ac:dyDescent="0.25">
      <c r="A12" s="40"/>
      <c r="B12" s="41"/>
      <c r="C12" s="42" t="s">
        <v>20</v>
      </c>
      <c r="D12" s="43" t="s">
        <v>21</v>
      </c>
      <c r="E12" s="43">
        <f>0.258*0.4</f>
        <v>0.10320000000000001</v>
      </c>
      <c r="F12" s="73">
        <f>F11*E12</f>
        <v>0.56244000000000005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47" customFormat="1" x14ac:dyDescent="0.25">
      <c r="A13" s="40"/>
      <c r="B13" s="41"/>
      <c r="C13" s="53" t="s">
        <v>32</v>
      </c>
      <c r="D13" s="50" t="s">
        <v>29</v>
      </c>
      <c r="E13" s="50">
        <f>0.16*0.4/100</f>
        <v>6.4000000000000005E-4</v>
      </c>
      <c r="F13" s="106">
        <f>F11*E13</f>
        <v>3.4880000000000002E-3</v>
      </c>
      <c r="G13" s="43"/>
      <c r="H13" s="45"/>
      <c r="I13" s="44"/>
      <c r="J13" s="45"/>
      <c r="K13" s="44"/>
      <c r="L13" s="45"/>
      <c r="M13" s="45">
        <f>H13+J13+L13</f>
        <v>0</v>
      </c>
      <c r="N13" s="46"/>
      <c r="P13" s="48"/>
    </row>
    <row r="14" spans="1:20" s="38" customFormat="1" ht="16.5" customHeight="1" x14ac:dyDescent="0.25">
      <c r="A14" s="30" t="s">
        <v>26</v>
      </c>
      <c r="B14" s="31" t="s">
        <v>17</v>
      </c>
      <c r="C14" s="32" t="s">
        <v>18</v>
      </c>
      <c r="D14" s="33" t="s">
        <v>19</v>
      </c>
      <c r="E14" s="33"/>
      <c r="F14" s="34">
        <v>1.23</v>
      </c>
      <c r="G14" s="35"/>
      <c r="H14" s="34"/>
      <c r="I14" s="36"/>
      <c r="J14" s="34"/>
      <c r="K14" s="36"/>
      <c r="L14" s="34"/>
      <c r="M14" s="34"/>
      <c r="N14" s="37"/>
      <c r="P14" s="39"/>
    </row>
    <row r="15" spans="1:20" s="47" customFormat="1" ht="15" customHeight="1" x14ac:dyDescent="0.25">
      <c r="A15" s="40"/>
      <c r="B15" s="41"/>
      <c r="C15" s="111" t="s">
        <v>20</v>
      </c>
      <c r="D15" s="43" t="s">
        <v>21</v>
      </c>
      <c r="E15" s="43">
        <f>160/100</f>
        <v>1.6</v>
      </c>
      <c r="F15" s="44">
        <f>F14*E15</f>
        <v>1.968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47" customFormat="1" ht="41.25" customHeight="1" x14ac:dyDescent="0.25">
      <c r="A16" s="40"/>
      <c r="B16" s="41" t="s">
        <v>207</v>
      </c>
      <c r="C16" s="80" t="s">
        <v>22</v>
      </c>
      <c r="D16" s="50" t="s">
        <v>23</v>
      </c>
      <c r="E16" s="50">
        <f>1.91/100</f>
        <v>1.9099999999999999E-2</v>
      </c>
      <c r="F16" s="45">
        <f>F14*E16</f>
        <v>2.3493E-2</v>
      </c>
      <c r="G16" s="43"/>
      <c r="H16" s="45"/>
      <c r="I16" s="44"/>
      <c r="J16" s="45"/>
      <c r="K16" s="44"/>
      <c r="L16" s="45">
        <f>F16*K16</f>
        <v>0</v>
      </c>
      <c r="M16" s="45">
        <f>H16+J16+L16</f>
        <v>0</v>
      </c>
      <c r="N16" s="46"/>
      <c r="O16" s="47">
        <f>0.5*2+3*1.2+19.5*0.012+150*0.002</f>
        <v>5.1339999999999995</v>
      </c>
      <c r="P16" s="48"/>
    </row>
    <row r="17" spans="1:20" s="47" customFormat="1" ht="31.5" x14ac:dyDescent="0.25">
      <c r="A17" s="51"/>
      <c r="B17" s="51" t="s">
        <v>208</v>
      </c>
      <c r="C17" s="61" t="s">
        <v>24</v>
      </c>
      <c r="D17" s="54" t="s">
        <v>23</v>
      </c>
      <c r="E17" s="54">
        <f>77.5/100</f>
        <v>0.77500000000000002</v>
      </c>
      <c r="F17" s="55">
        <f>F14*E17</f>
        <v>0.95325000000000004</v>
      </c>
      <c r="G17" s="56"/>
      <c r="H17" s="55"/>
      <c r="I17" s="57"/>
      <c r="J17" s="55"/>
      <c r="K17" s="57"/>
      <c r="L17" s="55"/>
      <c r="M17" s="55">
        <f>H17+J17+L17</f>
        <v>0</v>
      </c>
      <c r="N17" s="46"/>
      <c r="P17" s="48"/>
    </row>
    <row r="18" spans="1:20" s="59" customFormat="1" ht="37.5" customHeight="1" x14ac:dyDescent="0.25">
      <c r="A18" s="30" t="s">
        <v>30</v>
      </c>
      <c r="B18" s="30" t="s">
        <v>59</v>
      </c>
      <c r="C18" s="32" t="s">
        <v>72</v>
      </c>
      <c r="D18" s="33" t="s">
        <v>37</v>
      </c>
      <c r="E18" s="33"/>
      <c r="F18" s="34">
        <v>0.57999999999999996</v>
      </c>
      <c r="G18" s="35"/>
      <c r="H18" s="34"/>
      <c r="I18" s="36"/>
      <c r="J18" s="34"/>
      <c r="K18" s="36"/>
      <c r="L18" s="34"/>
      <c r="M18" s="34"/>
      <c r="N18" s="58"/>
      <c r="P18" s="60"/>
    </row>
    <row r="19" spans="1:20" s="47" customFormat="1" x14ac:dyDescent="0.25">
      <c r="A19" s="40"/>
      <c r="B19" s="41"/>
      <c r="C19" s="49" t="s">
        <v>20</v>
      </c>
      <c r="D19" s="50" t="s">
        <v>21</v>
      </c>
      <c r="E19" s="50">
        <v>0.32300000000000001</v>
      </c>
      <c r="F19" s="45">
        <f>F18*E19</f>
        <v>0.18733999999999998</v>
      </c>
      <c r="G19" s="43"/>
      <c r="H19" s="45"/>
      <c r="I19" s="44"/>
      <c r="J19" s="45"/>
      <c r="K19" s="44"/>
      <c r="L19" s="45"/>
      <c r="M19" s="45">
        <f>H19+J19+L19</f>
        <v>0</v>
      </c>
      <c r="N19" s="46"/>
      <c r="P19" s="48"/>
    </row>
    <row r="20" spans="1:20" s="47" customFormat="1" x14ac:dyDescent="0.25">
      <c r="A20" s="51"/>
      <c r="B20" s="52"/>
      <c r="C20" s="53" t="s">
        <v>32</v>
      </c>
      <c r="D20" s="54" t="s">
        <v>29</v>
      </c>
      <c r="E20" s="54">
        <v>2.58E-2</v>
      </c>
      <c r="F20" s="109">
        <f>F18*E20</f>
        <v>1.4963999999999998E-2</v>
      </c>
      <c r="G20" s="56"/>
      <c r="H20" s="55"/>
      <c r="I20" s="57"/>
      <c r="J20" s="55"/>
      <c r="K20" s="57"/>
      <c r="L20" s="55"/>
      <c r="M20" s="55">
        <f>H20+J20+L20</f>
        <v>0</v>
      </c>
      <c r="N20" s="46"/>
      <c r="P20" s="48"/>
    </row>
    <row r="21" spans="1:20" s="59" customFormat="1" ht="17.25" x14ac:dyDescent="0.35">
      <c r="A21" s="112" t="s">
        <v>31</v>
      </c>
      <c r="B21" s="112"/>
      <c r="C21" s="118" t="s">
        <v>238</v>
      </c>
      <c r="D21" s="114"/>
      <c r="E21" s="114"/>
      <c r="F21" s="115"/>
      <c r="G21" s="116"/>
      <c r="H21" s="115"/>
      <c r="I21" s="117"/>
      <c r="J21" s="115"/>
      <c r="K21" s="117"/>
      <c r="L21" s="115"/>
      <c r="M21" s="115"/>
      <c r="N21" s="58"/>
      <c r="P21" s="60"/>
      <c r="Q21" s="59" t="s">
        <v>40</v>
      </c>
    </row>
    <row r="22" spans="1:20" s="59" customFormat="1" ht="33" x14ac:dyDescent="0.25">
      <c r="A22" s="62" t="s">
        <v>74</v>
      </c>
      <c r="B22" s="62" t="s">
        <v>73</v>
      </c>
      <c r="C22" s="64" t="s">
        <v>182</v>
      </c>
      <c r="D22" s="65" t="s">
        <v>19</v>
      </c>
      <c r="E22" s="65"/>
      <c r="F22" s="66">
        <f>F14</f>
        <v>1.23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4.3296000000000001</v>
      </c>
      <c r="G23" s="45"/>
      <c r="H23" s="45"/>
      <c r="I23" s="44"/>
      <c r="J23" s="45"/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1.3037999999999999E-2</v>
      </c>
      <c r="G24" s="45"/>
      <c r="H24" s="45"/>
      <c r="I24" s="44"/>
      <c r="J24" s="45"/>
      <c r="K24" s="44"/>
      <c r="L24" s="45"/>
      <c r="M24" s="45">
        <f t="shared" si="0"/>
        <v>0</v>
      </c>
      <c r="N24" s="46"/>
      <c r="P24" s="48"/>
    </row>
    <row r="25" spans="1:20" s="47" customFormat="1" ht="31.5" x14ac:dyDescent="0.25">
      <c r="A25" s="51"/>
      <c r="B25" s="81" t="s">
        <v>210</v>
      </c>
      <c r="C25" s="61" t="s">
        <v>38</v>
      </c>
      <c r="D25" s="54" t="s">
        <v>19</v>
      </c>
      <c r="E25" s="54">
        <v>1.24</v>
      </c>
      <c r="F25" s="55">
        <f>F22*E25</f>
        <v>1.5251999999999999</v>
      </c>
      <c r="G25" s="55"/>
      <c r="H25" s="55"/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16.5" x14ac:dyDescent="0.25">
      <c r="A26" s="30" t="s">
        <v>79</v>
      </c>
      <c r="B26" s="30" t="s">
        <v>122</v>
      </c>
      <c r="C26" s="42" t="s">
        <v>145</v>
      </c>
      <c r="D26" s="33" t="s">
        <v>19</v>
      </c>
      <c r="E26" s="33"/>
      <c r="F26" s="34">
        <v>0.79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0.79</v>
      </c>
      <c r="G27" s="43"/>
      <c r="H27" s="45"/>
      <c r="I27" s="44"/>
      <c r="J27" s="45"/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0.34</v>
      </c>
      <c r="F28" s="73">
        <f>F26*E28</f>
        <v>0.26860000000000001</v>
      </c>
      <c r="G28" s="43"/>
      <c r="H28" s="45"/>
      <c r="I28" s="44"/>
      <c r="J28" s="45"/>
      <c r="K28" s="44">
        <v>3.2</v>
      </c>
      <c r="L28" s="45"/>
      <c r="M28" s="45">
        <f t="shared" ref="M28:M33" si="1">H28+J28+L28</f>
        <v>0</v>
      </c>
      <c r="N28" s="46"/>
      <c r="P28" s="48"/>
    </row>
    <row r="29" spans="1:20" s="47" customFormat="1" ht="31.5" x14ac:dyDescent="0.25">
      <c r="A29" s="40"/>
      <c r="B29" s="79" t="s">
        <v>124</v>
      </c>
      <c r="C29" s="42" t="s">
        <v>144</v>
      </c>
      <c r="D29" s="43" t="s">
        <v>19</v>
      </c>
      <c r="E29" s="43">
        <v>1.02</v>
      </c>
      <c r="F29" s="73">
        <f>F26*E29</f>
        <v>0.80580000000000007</v>
      </c>
      <c r="G29" s="43"/>
      <c r="H29" s="45"/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31.5" x14ac:dyDescent="0.25">
      <c r="A30" s="40"/>
      <c r="B30" s="79" t="s">
        <v>127</v>
      </c>
      <c r="C30" s="42" t="s">
        <v>125</v>
      </c>
      <c r="D30" s="43" t="s">
        <v>37</v>
      </c>
      <c r="E30" s="43">
        <v>7.5399999999999995E-2</v>
      </c>
      <c r="F30" s="73">
        <f>F26*E30</f>
        <v>5.9566000000000001E-2</v>
      </c>
      <c r="G30" s="43"/>
      <c r="H30" s="45"/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128</v>
      </c>
      <c r="C31" s="42" t="s">
        <v>129</v>
      </c>
      <c r="D31" s="43" t="s">
        <v>19</v>
      </c>
      <c r="E31" s="43">
        <v>8.0000000000000004E-4</v>
      </c>
      <c r="F31" s="106">
        <f>F26*E31</f>
        <v>6.3200000000000007E-4</v>
      </c>
      <c r="G31" s="43"/>
      <c r="H31" s="45"/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222</v>
      </c>
      <c r="C32" s="49" t="s">
        <v>91</v>
      </c>
      <c r="D32" s="50" t="s">
        <v>48</v>
      </c>
      <c r="E32" s="50">
        <v>2.1</v>
      </c>
      <c r="F32" s="45">
        <f>F26*E32</f>
        <v>1.6590000000000003</v>
      </c>
      <c r="G32" s="45"/>
      <c r="H32" s="45"/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0.16</v>
      </c>
      <c r="F33" s="131">
        <f>F26*E33</f>
        <v>0.12640000000000001</v>
      </c>
      <c r="G33" s="56"/>
      <c r="H33" s="55"/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33" x14ac:dyDescent="0.25">
      <c r="A34" s="62" t="s">
        <v>146</v>
      </c>
      <c r="B34" s="63" t="s">
        <v>60</v>
      </c>
      <c r="C34" s="64" t="s">
        <v>80</v>
      </c>
      <c r="D34" s="65" t="s">
        <v>37</v>
      </c>
      <c r="E34" s="65"/>
      <c r="F34" s="66">
        <v>7.42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7.42</v>
      </c>
      <c r="G35" s="45"/>
      <c r="H35" s="45"/>
      <c r="I35" s="44"/>
      <c r="J35" s="45"/>
      <c r="K35" s="44"/>
      <c r="L35" s="45"/>
      <c r="M35" s="45">
        <f t="shared" ref="M35:M38" si="2">H35+J35+L35</f>
        <v>0</v>
      </c>
      <c r="N35" s="46"/>
      <c r="O35" s="47">
        <f>J35/F34</f>
        <v>0</v>
      </c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0.33538399999999996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>
        <f>J35/F34</f>
        <v>0</v>
      </c>
    </row>
    <row r="37" spans="1:16" s="47" customFormat="1" ht="31.5" x14ac:dyDescent="0.25">
      <c r="A37" s="40"/>
      <c r="B37" s="79" t="s">
        <v>214</v>
      </c>
      <c r="C37" s="80" t="s">
        <v>81</v>
      </c>
      <c r="D37" s="50" t="s">
        <v>37</v>
      </c>
      <c r="E37" s="50">
        <v>1.02</v>
      </c>
      <c r="F37" s="45">
        <f>F34*E37</f>
        <v>7.5684000000000005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31.5" x14ac:dyDescent="0.25">
      <c r="A38" s="51"/>
      <c r="B38" s="81" t="s">
        <v>216</v>
      </c>
      <c r="C38" s="53" t="s">
        <v>97</v>
      </c>
      <c r="D38" s="54" t="s">
        <v>48</v>
      </c>
      <c r="E38" s="54">
        <v>6</v>
      </c>
      <c r="F38" s="55">
        <f>F34*E38</f>
        <v>44.519999999999996</v>
      </c>
      <c r="G38" s="55"/>
      <c r="H38" s="55"/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34</v>
      </c>
      <c r="B39" s="71" t="s">
        <v>55</v>
      </c>
      <c r="C39" s="64" t="s">
        <v>88</v>
      </c>
      <c r="D39" s="65" t="s">
        <v>37</v>
      </c>
      <c r="E39" s="65"/>
      <c r="F39" s="69">
        <v>2.4359999999999999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79"/>
      <c r="C40" s="49" t="s">
        <v>20</v>
      </c>
      <c r="D40" s="50" t="s">
        <v>37</v>
      </c>
      <c r="E40" s="50">
        <v>1</v>
      </c>
      <c r="F40" s="73">
        <f>F39*E40</f>
        <v>2.4359999999999999</v>
      </c>
      <c r="G40" s="45"/>
      <c r="H40" s="45"/>
      <c r="I40" s="44"/>
      <c r="J40" s="45"/>
      <c r="K40" s="44"/>
      <c r="L40" s="45"/>
      <c r="M40" s="45">
        <f t="shared" ref="M40:M58" si="3">H40+J40+L40</f>
        <v>0</v>
      </c>
      <c r="N40" s="46"/>
      <c r="P40" s="48"/>
    </row>
    <row r="41" spans="1:16" s="47" customFormat="1" x14ac:dyDescent="0.25">
      <c r="A41" s="40"/>
      <c r="B41" s="79"/>
      <c r="C41" s="49" t="s">
        <v>32</v>
      </c>
      <c r="D41" s="50" t="s">
        <v>29</v>
      </c>
      <c r="E41" s="50">
        <v>0.51600000000000001</v>
      </c>
      <c r="F41" s="45">
        <f>F39*E41</f>
        <v>1.2569760000000001</v>
      </c>
      <c r="G41" s="45"/>
      <c r="H41" s="45"/>
      <c r="I41" s="44"/>
      <c r="J41" s="45"/>
      <c r="K41" s="44"/>
      <c r="L41" s="45">
        <f>F41*K41</f>
        <v>0</v>
      </c>
      <c r="M41" s="45">
        <f t="shared" si="3"/>
        <v>0</v>
      </c>
      <c r="N41" s="46"/>
      <c r="P41" s="48"/>
    </row>
    <row r="42" spans="1:16" s="47" customFormat="1" ht="31.5" x14ac:dyDescent="0.25">
      <c r="A42" s="40"/>
      <c r="B42" s="79" t="s">
        <v>220</v>
      </c>
      <c r="C42" s="49" t="s">
        <v>89</v>
      </c>
      <c r="D42" s="50" t="s">
        <v>37</v>
      </c>
      <c r="E42" s="50">
        <v>1</v>
      </c>
      <c r="F42" s="73">
        <f>F39*E42</f>
        <v>2.4359999999999999</v>
      </c>
      <c r="G42" s="45"/>
      <c r="H42" s="45"/>
      <c r="I42" s="44"/>
      <c r="J42" s="45"/>
      <c r="K42" s="44"/>
      <c r="L42" s="45"/>
      <c r="M42" s="45">
        <f t="shared" si="3"/>
        <v>0</v>
      </c>
      <c r="N42" s="46"/>
      <c r="P42" s="48"/>
    </row>
    <row r="43" spans="1:16" s="47" customFormat="1" ht="31.5" x14ac:dyDescent="0.25">
      <c r="A43" s="40"/>
      <c r="B43" s="79" t="s">
        <v>221</v>
      </c>
      <c r="C43" s="49" t="s">
        <v>47</v>
      </c>
      <c r="D43" s="50" t="s">
        <v>48</v>
      </c>
      <c r="E43" s="50">
        <v>1.56</v>
      </c>
      <c r="F43" s="45">
        <f>F39*E43</f>
        <v>3.80016</v>
      </c>
      <c r="G43" s="45"/>
      <c r="H43" s="45"/>
      <c r="I43" s="44"/>
      <c r="J43" s="45"/>
      <c r="K43" s="44"/>
      <c r="L43" s="45"/>
      <c r="M43" s="45">
        <f t="shared" si="3"/>
        <v>0</v>
      </c>
      <c r="N43" s="46"/>
      <c r="P43" s="48"/>
    </row>
    <row r="44" spans="1:16" s="47" customFormat="1" ht="47.25" x14ac:dyDescent="0.25">
      <c r="A44" s="40"/>
      <c r="B44" s="79" t="s">
        <v>222</v>
      </c>
      <c r="C44" s="49" t="s">
        <v>91</v>
      </c>
      <c r="D44" s="50" t="s">
        <v>48</v>
      </c>
      <c r="E44" s="50">
        <v>0.06</v>
      </c>
      <c r="F44" s="45">
        <f>F39*E44</f>
        <v>0.14615999999999998</v>
      </c>
      <c r="G44" s="45"/>
      <c r="H44" s="45"/>
      <c r="I44" s="44"/>
      <c r="J44" s="45"/>
      <c r="K44" s="44"/>
      <c r="L44" s="45"/>
      <c r="M44" s="45">
        <f t="shared" si="3"/>
        <v>0</v>
      </c>
      <c r="N44" s="46"/>
      <c r="P44" s="48"/>
    </row>
    <row r="45" spans="1:16" s="47" customFormat="1" ht="31.5" x14ac:dyDescent="0.25">
      <c r="A45" s="40"/>
      <c r="B45" s="79" t="s">
        <v>223</v>
      </c>
      <c r="C45" s="49" t="s">
        <v>49</v>
      </c>
      <c r="D45" s="50" t="s">
        <v>48</v>
      </c>
      <c r="E45" s="50">
        <v>4.8000000000000001E-2</v>
      </c>
      <c r="F45" s="45">
        <f>F39*E45</f>
        <v>0.116928</v>
      </c>
      <c r="G45" s="45"/>
      <c r="H45" s="45"/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31.5" x14ac:dyDescent="0.25">
      <c r="A46" s="40"/>
      <c r="B46" s="79" t="s">
        <v>224</v>
      </c>
      <c r="C46" s="49" t="s">
        <v>93</v>
      </c>
      <c r="D46" s="50" t="s">
        <v>37</v>
      </c>
      <c r="E46" s="50"/>
      <c r="F46" s="45">
        <v>0.65</v>
      </c>
      <c r="G46" s="45"/>
      <c r="H46" s="45"/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x14ac:dyDescent="0.25">
      <c r="A47" s="40"/>
      <c r="B47" s="72" t="s">
        <v>52</v>
      </c>
      <c r="C47" s="80" t="s">
        <v>94</v>
      </c>
      <c r="D47" s="50" t="s">
        <v>62</v>
      </c>
      <c r="E47" s="50"/>
      <c r="F47" s="45">
        <v>1</v>
      </c>
      <c r="G47" s="43"/>
      <c r="H47" s="45"/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x14ac:dyDescent="0.25">
      <c r="A48" s="120"/>
      <c r="B48" s="81"/>
      <c r="C48" s="121" t="s">
        <v>33</v>
      </c>
      <c r="D48" s="122" t="s">
        <v>29</v>
      </c>
      <c r="E48" s="122">
        <v>5.3999999999999999E-2</v>
      </c>
      <c r="F48" s="123">
        <f>F40*E48</f>
        <v>0.13154399999999999</v>
      </c>
      <c r="G48" s="124"/>
      <c r="H48" s="123"/>
      <c r="I48" s="125"/>
      <c r="J48" s="123"/>
      <c r="K48" s="125"/>
      <c r="L48" s="123"/>
      <c r="M48" s="123">
        <f t="shared" si="3"/>
        <v>0</v>
      </c>
      <c r="N48" s="126"/>
      <c r="P48" s="48"/>
    </row>
    <row r="49" spans="1:17" s="47" customFormat="1" ht="47.25" x14ac:dyDescent="0.25">
      <c r="A49" s="84" t="s">
        <v>16</v>
      </c>
      <c r="B49" s="127" t="s">
        <v>95</v>
      </c>
      <c r="C49" s="128" t="s">
        <v>96</v>
      </c>
      <c r="D49" s="87" t="s">
        <v>70</v>
      </c>
      <c r="E49" s="87"/>
      <c r="F49" s="88">
        <v>5.45</v>
      </c>
      <c r="G49" s="89"/>
      <c r="H49" s="88"/>
      <c r="I49" s="129"/>
      <c r="J49" s="88"/>
      <c r="K49" s="129"/>
      <c r="L49" s="88"/>
      <c r="M49" s="88"/>
      <c r="N49" s="46"/>
      <c r="P49" s="48"/>
    </row>
    <row r="50" spans="1:17" s="47" customFormat="1" x14ac:dyDescent="0.25">
      <c r="A50" s="40"/>
      <c r="B50" s="79"/>
      <c r="C50" s="80" t="s">
        <v>20</v>
      </c>
      <c r="D50" s="50" t="s">
        <v>21</v>
      </c>
      <c r="E50" s="50">
        <v>1.04</v>
      </c>
      <c r="F50" s="45">
        <f>F49*E50</f>
        <v>5.6680000000000001</v>
      </c>
      <c r="G50" s="43"/>
      <c r="H50" s="45"/>
      <c r="I50" s="44"/>
      <c r="J50" s="45"/>
      <c r="K50" s="44"/>
      <c r="L50" s="45"/>
      <c r="M50" s="45">
        <f t="shared" si="3"/>
        <v>0</v>
      </c>
      <c r="N50" s="46"/>
      <c r="P50" s="48"/>
    </row>
    <row r="51" spans="1:17" s="47" customFormat="1" x14ac:dyDescent="0.25">
      <c r="A51" s="40"/>
      <c r="B51" s="79"/>
      <c r="C51" s="80" t="s">
        <v>32</v>
      </c>
      <c r="D51" s="50" t="s">
        <v>29</v>
      </c>
      <c r="E51" s="50">
        <v>1.7999999999999999E-2</v>
      </c>
      <c r="F51" s="45">
        <f>F49*E51</f>
        <v>9.8099999999999993E-2</v>
      </c>
      <c r="G51" s="43"/>
      <c r="H51" s="45"/>
      <c r="I51" s="44"/>
      <c r="J51" s="45"/>
      <c r="K51" s="44"/>
      <c r="L51" s="45"/>
      <c r="M51" s="45">
        <f t="shared" si="3"/>
        <v>0</v>
      </c>
      <c r="N51" s="46"/>
      <c r="P51" s="48"/>
    </row>
    <row r="52" spans="1:17" s="47" customFormat="1" ht="31.5" x14ac:dyDescent="0.25">
      <c r="A52" s="51"/>
      <c r="B52" s="52" t="s">
        <v>225</v>
      </c>
      <c r="C52" s="61" t="s">
        <v>101</v>
      </c>
      <c r="D52" s="54" t="s">
        <v>19</v>
      </c>
      <c r="E52" s="54">
        <f>0.4*4*0.0106</f>
        <v>1.6959999999999999E-2</v>
      </c>
      <c r="F52" s="55">
        <f>F49*E52</f>
        <v>9.2432E-2</v>
      </c>
      <c r="G52" s="56"/>
      <c r="H52" s="55"/>
      <c r="I52" s="57"/>
      <c r="J52" s="55"/>
      <c r="K52" s="57"/>
      <c r="L52" s="55"/>
      <c r="M52" s="55">
        <f t="shared" si="3"/>
        <v>0</v>
      </c>
      <c r="N52" s="46"/>
      <c r="P52" s="48"/>
    </row>
    <row r="53" spans="1:17" s="47" customFormat="1" ht="31.5" x14ac:dyDescent="0.25">
      <c r="A53" s="40" t="s">
        <v>35</v>
      </c>
      <c r="B53" s="72" t="s">
        <v>98</v>
      </c>
      <c r="C53" s="80" t="s">
        <v>99</v>
      </c>
      <c r="D53" s="50" t="s">
        <v>37</v>
      </c>
      <c r="E53" s="50"/>
      <c r="F53" s="45">
        <v>5.2</v>
      </c>
      <c r="G53" s="43"/>
      <c r="H53" s="45"/>
      <c r="I53" s="44"/>
      <c r="J53" s="45"/>
      <c r="K53" s="44"/>
      <c r="L53" s="45"/>
      <c r="M53" s="45"/>
      <c r="N53" s="46"/>
      <c r="P53" s="48"/>
    </row>
    <row r="54" spans="1:17" s="47" customFormat="1" x14ac:dyDescent="0.25">
      <c r="A54" s="40"/>
      <c r="B54" s="72" t="s">
        <v>52</v>
      </c>
      <c r="C54" s="80" t="s">
        <v>20</v>
      </c>
      <c r="D54" s="50" t="s">
        <v>37</v>
      </c>
      <c r="E54" s="50">
        <v>1</v>
      </c>
      <c r="F54" s="45">
        <f>F53*E54</f>
        <v>5.2</v>
      </c>
      <c r="G54" s="43"/>
      <c r="H54" s="45"/>
      <c r="I54" s="44"/>
      <c r="J54" s="45"/>
      <c r="K54" s="44"/>
      <c r="L54" s="45"/>
      <c r="M54" s="45">
        <f t="shared" si="3"/>
        <v>0</v>
      </c>
      <c r="N54" s="46"/>
      <c r="P54" s="48"/>
    </row>
    <row r="55" spans="1:17" s="47" customFormat="1" x14ac:dyDescent="0.25">
      <c r="A55" s="40"/>
      <c r="B55" s="79"/>
      <c r="C55" s="80" t="s">
        <v>32</v>
      </c>
      <c r="D55" s="50" t="s">
        <v>29</v>
      </c>
      <c r="E55" s="50">
        <v>8.0000000000000002E-3</v>
      </c>
      <c r="F55" s="45">
        <f>F53*E55</f>
        <v>4.1600000000000005E-2</v>
      </c>
      <c r="G55" s="43"/>
      <c r="H55" s="45"/>
      <c r="I55" s="44"/>
      <c r="J55" s="45"/>
      <c r="K55" s="44"/>
      <c r="L55" s="45"/>
      <c r="M55" s="45">
        <f t="shared" si="3"/>
        <v>0</v>
      </c>
      <c r="N55" s="46"/>
      <c r="P55" s="48"/>
    </row>
    <row r="56" spans="1:17" s="47" customFormat="1" ht="31.5" x14ac:dyDescent="0.25">
      <c r="A56" s="40"/>
      <c r="B56" s="79" t="s">
        <v>226</v>
      </c>
      <c r="C56" s="80" t="s">
        <v>100</v>
      </c>
      <c r="D56" s="50" t="s">
        <v>48</v>
      </c>
      <c r="E56" s="50">
        <v>0.63</v>
      </c>
      <c r="F56" s="45">
        <f>F53*E56</f>
        <v>3.2760000000000002</v>
      </c>
      <c r="G56" s="43"/>
      <c r="H56" s="45"/>
      <c r="I56" s="44"/>
      <c r="J56" s="45"/>
      <c r="K56" s="44"/>
      <c r="L56" s="45"/>
      <c r="M56" s="45">
        <f t="shared" si="3"/>
        <v>0</v>
      </c>
      <c r="N56" s="46"/>
      <c r="P56" s="48"/>
    </row>
    <row r="57" spans="1:17" s="47" customFormat="1" ht="47.25" x14ac:dyDescent="0.25">
      <c r="A57" s="40"/>
      <c r="B57" s="79" t="s">
        <v>227</v>
      </c>
      <c r="C57" s="80" t="s">
        <v>102</v>
      </c>
      <c r="D57" s="50" t="s">
        <v>48</v>
      </c>
      <c r="E57" s="50">
        <v>0.51</v>
      </c>
      <c r="F57" s="45">
        <f>F53*E57</f>
        <v>2.6520000000000001</v>
      </c>
      <c r="G57" s="43"/>
      <c r="H57" s="45"/>
      <c r="I57" s="44"/>
      <c r="J57" s="45"/>
      <c r="K57" s="44"/>
      <c r="L57" s="45"/>
      <c r="M57" s="45">
        <f t="shared" si="3"/>
        <v>0</v>
      </c>
      <c r="N57" s="46"/>
      <c r="P57" s="48"/>
    </row>
    <row r="58" spans="1:17" s="47" customFormat="1" x14ac:dyDescent="0.25">
      <c r="A58" s="51"/>
      <c r="B58" s="81"/>
      <c r="C58" s="61" t="s">
        <v>33</v>
      </c>
      <c r="D58" s="54" t="s">
        <v>29</v>
      </c>
      <c r="E58" s="54">
        <v>7.0000000000000001E-3</v>
      </c>
      <c r="F58" s="55">
        <f>F53*E58</f>
        <v>3.6400000000000002E-2</v>
      </c>
      <c r="G58" s="56"/>
      <c r="H58" s="55"/>
      <c r="I58" s="57"/>
      <c r="J58" s="55"/>
      <c r="K58" s="57"/>
      <c r="L58" s="55"/>
      <c r="M58" s="55">
        <f t="shared" si="3"/>
        <v>0</v>
      </c>
      <c r="N58" s="46"/>
      <c r="P58" s="48"/>
    </row>
    <row r="59" spans="1:17" s="47" customFormat="1" ht="31.5" x14ac:dyDescent="0.25">
      <c r="A59" s="84" t="s">
        <v>36</v>
      </c>
      <c r="B59" s="127" t="s">
        <v>104</v>
      </c>
      <c r="C59" s="128" t="s">
        <v>103</v>
      </c>
      <c r="D59" s="87" t="s">
        <v>37</v>
      </c>
      <c r="E59" s="87"/>
      <c r="F59" s="88">
        <v>4.72</v>
      </c>
      <c r="G59" s="89"/>
      <c r="H59" s="88"/>
      <c r="I59" s="129"/>
      <c r="J59" s="88"/>
      <c r="K59" s="129"/>
      <c r="L59" s="88"/>
      <c r="M59" s="88"/>
      <c r="N59" s="46"/>
      <c r="P59" s="48"/>
    </row>
    <row r="60" spans="1:17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4.72</v>
      </c>
      <c r="G60" s="43"/>
      <c r="H60" s="45"/>
      <c r="I60" s="44"/>
      <c r="J60" s="45"/>
      <c r="K60" s="44"/>
      <c r="L60" s="45"/>
      <c r="M60" s="45">
        <f t="shared" ref="M60:M62" si="4">H60+J60+L60</f>
        <v>0</v>
      </c>
      <c r="N60" s="46"/>
      <c r="P60" s="48"/>
    </row>
    <row r="61" spans="1:17" s="47" customFormat="1" ht="47.25" x14ac:dyDescent="0.25">
      <c r="A61" s="40"/>
      <c r="B61" s="79" t="s">
        <v>106</v>
      </c>
      <c r="C61" s="80" t="s">
        <v>105</v>
      </c>
      <c r="D61" s="50" t="s">
        <v>48</v>
      </c>
      <c r="E61" s="50">
        <v>0.27300000000000002</v>
      </c>
      <c r="F61" s="45">
        <f>F59*E61</f>
        <v>1.2885599999999999</v>
      </c>
      <c r="G61" s="43"/>
      <c r="H61" s="45"/>
      <c r="I61" s="44"/>
      <c r="J61" s="45"/>
      <c r="K61" s="44"/>
      <c r="L61" s="45"/>
      <c r="M61" s="45">
        <f t="shared" si="4"/>
        <v>0</v>
      </c>
      <c r="N61" s="46"/>
      <c r="P61" s="48"/>
    </row>
    <row r="62" spans="1:17" s="47" customFormat="1" x14ac:dyDescent="0.25">
      <c r="A62" s="51"/>
      <c r="B62" s="81"/>
      <c r="C62" s="61" t="s">
        <v>33</v>
      </c>
      <c r="D62" s="54" t="s">
        <v>29</v>
      </c>
      <c r="E62" s="54">
        <v>1.9E-3</v>
      </c>
      <c r="F62" s="55">
        <f>F59*E62</f>
        <v>8.9680000000000003E-3</v>
      </c>
      <c r="G62" s="56"/>
      <c r="H62" s="55"/>
      <c r="I62" s="57"/>
      <c r="J62" s="55"/>
      <c r="K62" s="57"/>
      <c r="L62" s="55"/>
      <c r="M62" s="55">
        <f t="shared" si="4"/>
        <v>0</v>
      </c>
      <c r="N62" s="46"/>
      <c r="P62" s="48"/>
    </row>
    <row r="63" spans="1:17" s="138" customFormat="1" ht="16.5" x14ac:dyDescent="0.25">
      <c r="A63" s="205" t="s">
        <v>39</v>
      </c>
      <c r="B63" s="71"/>
      <c r="C63" s="64" t="s">
        <v>130</v>
      </c>
      <c r="D63" s="65" t="s">
        <v>37</v>
      </c>
      <c r="E63" s="65"/>
      <c r="F63" s="66">
        <v>4.7</v>
      </c>
      <c r="G63" s="66"/>
      <c r="H63" s="66"/>
      <c r="I63" s="68"/>
      <c r="J63" s="66"/>
      <c r="K63" s="68"/>
      <c r="L63" s="66"/>
      <c r="M63" s="66"/>
      <c r="N63" s="37"/>
      <c r="P63" s="139"/>
    </row>
    <row r="64" spans="1:17" s="47" customFormat="1" x14ac:dyDescent="0.25">
      <c r="A64" s="206"/>
      <c r="B64" s="41"/>
      <c r="C64" s="201" t="s">
        <v>20</v>
      </c>
      <c r="D64" s="50" t="s">
        <v>37</v>
      </c>
      <c r="E64" s="50">
        <v>1</v>
      </c>
      <c r="F64" s="45">
        <f>F63*E64</f>
        <v>4.7</v>
      </c>
      <c r="G64" s="43"/>
      <c r="H64" s="45"/>
      <c r="I64" s="44"/>
      <c r="J64" s="45"/>
      <c r="K64" s="44"/>
      <c r="L64" s="45"/>
      <c r="M64" s="45">
        <f t="shared" ref="M64:M65" si="5">H64+J64+L64</f>
        <v>0</v>
      </c>
      <c r="N64" s="46"/>
      <c r="P64" s="48"/>
      <c r="Q64" s="47">
        <f>50*5.4/1000</f>
        <v>0.27</v>
      </c>
    </row>
    <row r="65" spans="1:17" s="47" customFormat="1" ht="31.5" x14ac:dyDescent="0.25">
      <c r="A65" s="206"/>
      <c r="B65" s="52" t="s">
        <v>232</v>
      </c>
      <c r="C65" s="201" t="s">
        <v>230</v>
      </c>
      <c r="D65" s="50" t="s">
        <v>37</v>
      </c>
      <c r="E65" s="50">
        <v>1</v>
      </c>
      <c r="F65" s="45">
        <v>1.89</v>
      </c>
      <c r="G65" s="43"/>
      <c r="H65" s="45"/>
      <c r="I65" s="44"/>
      <c r="J65" s="45"/>
      <c r="K65" s="44"/>
      <c r="L65" s="45"/>
      <c r="M65" s="45">
        <f t="shared" si="5"/>
        <v>0</v>
      </c>
      <c r="N65" s="46"/>
      <c r="P65" s="48"/>
      <c r="Q65" s="47">
        <v>70.3</v>
      </c>
    </row>
    <row r="66" spans="1:17" s="138" customFormat="1" ht="16.5" x14ac:dyDescent="0.25">
      <c r="A66" s="207" t="s">
        <v>42</v>
      </c>
      <c r="B66" s="140" t="s">
        <v>104</v>
      </c>
      <c r="C66" s="141" t="s">
        <v>139</v>
      </c>
      <c r="D66" s="33" t="s">
        <v>37</v>
      </c>
      <c r="E66" s="33"/>
      <c r="F66" s="34">
        <v>4.7</v>
      </c>
      <c r="G66" s="35"/>
      <c r="H66" s="34"/>
      <c r="I66" s="36"/>
      <c r="J66" s="34"/>
      <c r="K66" s="36"/>
      <c r="L66" s="34"/>
      <c r="M66" s="34"/>
      <c r="N66" s="37"/>
      <c r="P66" s="139"/>
    </row>
    <row r="67" spans="1:17" s="47" customFormat="1" x14ac:dyDescent="0.25">
      <c r="A67" s="40"/>
      <c r="B67" s="72" t="s">
        <v>52</v>
      </c>
      <c r="C67" s="80" t="s">
        <v>20</v>
      </c>
      <c r="D67" s="50" t="s">
        <v>37</v>
      </c>
      <c r="E67" s="50">
        <v>1</v>
      </c>
      <c r="F67" s="45">
        <f>F66*E67</f>
        <v>4.7</v>
      </c>
      <c r="G67" s="43"/>
      <c r="H67" s="45"/>
      <c r="I67" s="44"/>
      <c r="J67" s="45"/>
      <c r="K67" s="44"/>
      <c r="L67" s="45"/>
      <c r="M67" s="45">
        <f t="shared" ref="M67:M69" si="6">H67+J67+L67</f>
        <v>0</v>
      </c>
      <c r="N67" s="46"/>
      <c r="P67" s="48"/>
    </row>
    <row r="68" spans="1:17" s="47" customFormat="1" ht="47.25" x14ac:dyDescent="0.25">
      <c r="A68" s="40"/>
      <c r="B68" s="79" t="s">
        <v>228</v>
      </c>
      <c r="C68" s="80" t="s">
        <v>105</v>
      </c>
      <c r="D68" s="50" t="s">
        <v>48</v>
      </c>
      <c r="E68" s="50">
        <v>0.27300000000000002</v>
      </c>
      <c r="F68" s="45">
        <f>F66*E68</f>
        <v>1.2831000000000001</v>
      </c>
      <c r="G68" s="43"/>
      <c r="H68" s="45"/>
      <c r="I68" s="44"/>
      <c r="J68" s="45"/>
      <c r="K68" s="44"/>
      <c r="L68" s="45"/>
      <c r="M68" s="45">
        <f t="shared" si="6"/>
        <v>0</v>
      </c>
      <c r="N68" s="46"/>
      <c r="P68" s="48"/>
    </row>
    <row r="69" spans="1:17" s="47" customFormat="1" x14ac:dyDescent="0.25">
      <c r="A69" s="51"/>
      <c r="B69" s="81"/>
      <c r="C69" s="61" t="s">
        <v>33</v>
      </c>
      <c r="D69" s="54" t="s">
        <v>29</v>
      </c>
      <c r="E69" s="54">
        <v>1.9E-3</v>
      </c>
      <c r="F69" s="55">
        <f>F66*E69</f>
        <v>8.9300000000000004E-3</v>
      </c>
      <c r="G69" s="56"/>
      <c r="H69" s="55"/>
      <c r="I69" s="57"/>
      <c r="J69" s="55"/>
      <c r="K69" s="57"/>
      <c r="L69" s="55"/>
      <c r="M69" s="55">
        <f t="shared" si="6"/>
        <v>0</v>
      </c>
      <c r="N69" s="46"/>
      <c r="P69" s="48"/>
    </row>
    <row r="70" spans="1:17" s="47" customFormat="1" ht="31.5" x14ac:dyDescent="0.3">
      <c r="A70" s="40" t="s">
        <v>54</v>
      </c>
      <c r="B70" s="85" t="s">
        <v>233</v>
      </c>
      <c r="C70" s="119" t="s">
        <v>107</v>
      </c>
      <c r="D70" s="50" t="s">
        <v>41</v>
      </c>
      <c r="E70" s="50"/>
      <c r="F70" s="45">
        <v>0.5</v>
      </c>
      <c r="G70" s="43"/>
      <c r="H70" s="45"/>
      <c r="I70" s="44"/>
      <c r="J70" s="45"/>
      <c r="K70" s="44"/>
      <c r="L70" s="45">
        <f>F70*K70</f>
        <v>0</v>
      </c>
      <c r="M70" s="45">
        <f>J70+L70</f>
        <v>0</v>
      </c>
      <c r="N70" s="46"/>
      <c r="P70" s="48"/>
    </row>
    <row r="71" spans="1:17" s="74" customFormat="1" x14ac:dyDescent="0.25">
      <c r="A71" s="84"/>
      <c r="B71" s="85"/>
      <c r="C71" s="86" t="s">
        <v>11</v>
      </c>
      <c r="D71" s="87"/>
      <c r="E71" s="87"/>
      <c r="F71" s="88"/>
      <c r="G71" s="89"/>
      <c r="H71" s="88">
        <f>SUM(H8:H70)</f>
        <v>0</v>
      </c>
      <c r="I71" s="88"/>
      <c r="J71" s="88">
        <f>SUM(J8:J70)</f>
        <v>0</v>
      </c>
      <c r="K71" s="88"/>
      <c r="L71" s="88">
        <f>SUM(L8:L70)</f>
        <v>0</v>
      </c>
      <c r="M71" s="88">
        <f>SUM(M8:M70)</f>
        <v>0</v>
      </c>
      <c r="N71" s="83"/>
      <c r="P71" s="75"/>
    </row>
    <row r="72" spans="1:17" s="47" customFormat="1" x14ac:dyDescent="0.25">
      <c r="A72" s="40"/>
      <c r="B72" s="41"/>
      <c r="C72" s="49" t="s">
        <v>63</v>
      </c>
      <c r="D72" s="90"/>
      <c r="E72" s="50"/>
      <c r="F72" s="45"/>
      <c r="G72" s="43"/>
      <c r="H72" s="45"/>
      <c r="I72" s="44"/>
      <c r="J72" s="45"/>
      <c r="K72" s="44"/>
      <c r="L72" s="45"/>
      <c r="M72" s="45">
        <f>M71*D72</f>
        <v>0</v>
      </c>
      <c r="N72" s="46"/>
      <c r="P72" s="48"/>
    </row>
    <row r="73" spans="1:17" s="47" customFormat="1" x14ac:dyDescent="0.25">
      <c r="A73" s="40"/>
      <c r="B73" s="41"/>
      <c r="C73" s="49" t="s">
        <v>64</v>
      </c>
      <c r="D73" s="50"/>
      <c r="E73" s="50"/>
      <c r="F73" s="45"/>
      <c r="G73" s="43"/>
      <c r="H73" s="45"/>
      <c r="I73" s="44"/>
      <c r="J73" s="45"/>
      <c r="K73" s="44"/>
      <c r="L73" s="45"/>
      <c r="M73" s="45">
        <f>SUM(M71:M72)</f>
        <v>0</v>
      </c>
      <c r="N73" s="46"/>
      <c r="P73" s="48"/>
    </row>
    <row r="74" spans="1:17" s="47" customFormat="1" x14ac:dyDescent="0.25">
      <c r="A74" s="40"/>
      <c r="B74" s="41"/>
      <c r="C74" s="49" t="s">
        <v>65</v>
      </c>
      <c r="D74" s="90"/>
      <c r="E74" s="50"/>
      <c r="F74" s="45"/>
      <c r="G74" s="43"/>
      <c r="H74" s="45"/>
      <c r="I74" s="44"/>
      <c r="J74" s="45"/>
      <c r="K74" s="44"/>
      <c r="L74" s="45"/>
      <c r="M74" s="45">
        <f>M73*D74</f>
        <v>0</v>
      </c>
      <c r="N74" s="46"/>
      <c r="P74" s="48"/>
    </row>
    <row r="75" spans="1:17" s="47" customFormat="1" x14ac:dyDescent="0.25">
      <c r="A75" s="40"/>
      <c r="B75" s="41"/>
      <c r="C75" s="49" t="s">
        <v>11</v>
      </c>
      <c r="D75" s="50"/>
      <c r="E75" s="50"/>
      <c r="F75" s="45"/>
      <c r="G75" s="43"/>
      <c r="H75" s="45"/>
      <c r="I75" s="44"/>
      <c r="J75" s="45"/>
      <c r="K75" s="44"/>
      <c r="L75" s="45"/>
      <c r="M75" s="45">
        <f>SUM(M73:M74)</f>
        <v>0</v>
      </c>
      <c r="N75" s="46"/>
      <c r="P75" s="48"/>
    </row>
    <row r="76" spans="1:17" s="16" customFormat="1" x14ac:dyDescent="0.3">
      <c r="A76" s="91"/>
      <c r="B76" s="40"/>
      <c r="C76" s="42" t="s">
        <v>108</v>
      </c>
      <c r="D76" s="92">
        <v>0.05</v>
      </c>
      <c r="E76" s="43"/>
      <c r="F76" s="44"/>
      <c r="G76" s="43"/>
      <c r="H76" s="45"/>
      <c r="I76" s="45"/>
      <c r="J76" s="45"/>
      <c r="K76" s="45"/>
      <c r="L76" s="45"/>
      <c r="M76" s="45">
        <f>M75*D76</f>
        <v>0</v>
      </c>
      <c r="N76" s="93"/>
      <c r="P76" s="17"/>
    </row>
    <row r="77" spans="1:17" x14ac:dyDescent="0.3">
      <c r="A77" s="94"/>
      <c r="B77" s="95"/>
      <c r="C77" s="96" t="s">
        <v>11</v>
      </c>
      <c r="D77" s="97"/>
      <c r="E77" s="97"/>
      <c r="F77" s="97"/>
      <c r="G77" s="97"/>
      <c r="H77" s="97"/>
      <c r="I77" s="97"/>
      <c r="J77" s="97"/>
      <c r="K77" s="97"/>
      <c r="L77" s="97"/>
      <c r="M77" s="76">
        <f>SUM(M75:M76)</f>
        <v>0</v>
      </c>
    </row>
    <row r="78" spans="1:17" x14ac:dyDescent="0.3">
      <c r="A78" s="94"/>
      <c r="B78" s="95"/>
      <c r="C78" s="96" t="s">
        <v>66</v>
      </c>
      <c r="D78" s="98">
        <v>0.18</v>
      </c>
      <c r="E78" s="97"/>
      <c r="F78" s="97"/>
      <c r="G78" s="97"/>
      <c r="H78" s="97"/>
      <c r="I78" s="97"/>
      <c r="J78" s="97"/>
      <c r="K78" s="97"/>
      <c r="L78" s="97"/>
      <c r="M78" s="76">
        <f>M77*D78</f>
        <v>0</v>
      </c>
    </row>
    <row r="79" spans="1:17" x14ac:dyDescent="0.3">
      <c r="A79" s="99"/>
      <c r="B79" s="100"/>
      <c r="C79" s="101" t="s">
        <v>13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77">
        <f>SUM(M77:M78)</f>
        <v>0</v>
      </c>
    </row>
    <row r="80" spans="1:17" s="16" customFormat="1" x14ac:dyDescent="0.3">
      <c r="A80" s="103"/>
      <c r="B80" s="229"/>
      <c r="C80" s="229"/>
      <c r="D80" s="104"/>
      <c r="E80" s="230"/>
      <c r="F80" s="230"/>
      <c r="G80" s="230"/>
      <c r="H80" s="230"/>
      <c r="I80" s="230"/>
      <c r="J80" s="230"/>
      <c r="K80" s="104"/>
      <c r="L80" s="104"/>
      <c r="M80" s="104"/>
      <c r="N80" s="105"/>
      <c r="P80" s="17"/>
    </row>
    <row r="81" spans="1:16" s="16" customFormat="1" x14ac:dyDescent="0.3">
      <c r="A81" s="103"/>
      <c r="B81" s="182"/>
      <c r="C81" s="182"/>
      <c r="D81" s="104"/>
      <c r="E81" s="183"/>
      <c r="F81" s="183"/>
      <c r="G81" s="183"/>
      <c r="H81" s="183"/>
      <c r="I81" s="183"/>
      <c r="J81" s="183"/>
      <c r="K81" s="104"/>
      <c r="L81" s="104"/>
      <c r="M81" s="104"/>
      <c r="N81" s="105"/>
      <c r="P81" s="17"/>
    </row>
    <row r="82" spans="1:16" x14ac:dyDescent="0.3">
      <c r="B82" s="13" t="s">
        <v>250</v>
      </c>
    </row>
    <row r="83" spans="1:16" ht="25.5" customHeight="1" x14ac:dyDescent="0.3">
      <c r="B83" s="13" t="s">
        <v>251</v>
      </c>
    </row>
    <row r="84" spans="1:16" s="16" customFormat="1" x14ac:dyDescent="0.3">
      <c r="A84" s="103"/>
      <c r="B84" s="182"/>
      <c r="C84" s="182"/>
      <c r="D84" s="104"/>
      <c r="E84" s="183"/>
      <c r="F84" s="183"/>
      <c r="G84" s="183"/>
      <c r="H84" s="183"/>
      <c r="I84" s="183"/>
      <c r="J84" s="183"/>
      <c r="K84" s="104"/>
      <c r="L84" s="104"/>
      <c r="M84" s="104"/>
      <c r="N84" s="105"/>
      <c r="P84" s="17"/>
    </row>
    <row r="86" spans="1:16" x14ac:dyDescent="0.3">
      <c r="I86" s="216"/>
      <c r="J86" s="216"/>
      <c r="K86" s="216"/>
    </row>
    <row r="89" spans="1:16" x14ac:dyDescent="0.3">
      <c r="A89" s="11"/>
      <c r="B89" s="11"/>
      <c r="C89" s="181"/>
      <c r="D89" s="11"/>
      <c r="E89" s="11"/>
      <c r="F89" s="11"/>
      <c r="G89" s="11"/>
      <c r="H89" s="11"/>
      <c r="I89" s="228"/>
      <c r="J89" s="228"/>
      <c r="K89" s="228"/>
      <c r="L89" s="11"/>
      <c r="M89" s="11"/>
      <c r="P89" s="11"/>
    </row>
  </sheetData>
  <mergeCells count="16">
    <mergeCell ref="I86:K86"/>
    <mergeCell ref="I89:K89"/>
    <mergeCell ref="K5:L5"/>
    <mergeCell ref="M5:M6"/>
    <mergeCell ref="B80:C80"/>
    <mergeCell ref="E80:J80"/>
    <mergeCell ref="A1:M1"/>
    <mergeCell ref="A2:M2"/>
    <mergeCell ref="C4:L4"/>
    <mergeCell ref="A5:A6"/>
    <mergeCell ref="B5:B6"/>
    <mergeCell ref="C5:C6"/>
    <mergeCell ref="D5:D6"/>
    <mergeCell ref="E5:F5"/>
    <mergeCell ref="G5:H5"/>
    <mergeCell ref="I5:J5"/>
  </mergeCells>
  <pageMargins left="0.21" right="0.25" top="0.44" bottom="0.51" header="0.22" footer="0.38"/>
  <pageSetup scale="90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view="pageBreakPreview" topLeftCell="A19" zoomScaleSheetLayoutView="100" workbookViewId="0">
      <selection activeCell="F111" sqref="F111"/>
    </sheetView>
  </sheetViews>
  <sheetFormatPr defaultRowHeight="15.75" x14ac:dyDescent="0.3"/>
  <cols>
    <col min="1" max="1" width="5.5703125" style="12" customWidth="1"/>
    <col min="2" max="2" width="10" style="13" customWidth="1"/>
    <col min="3" max="3" width="47" style="135" customWidth="1"/>
    <col min="4" max="4" width="9.7109375" style="14" customWidth="1"/>
    <col min="5" max="5" width="8.85546875" style="14" customWidth="1"/>
    <col min="6" max="6" width="8.71093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10" style="14" customWidth="1"/>
    <col min="13" max="13" width="10.28515625" style="14" customWidth="1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17" t="s">
        <v>143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110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3" customFormat="1" ht="17.25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P3" s="4"/>
    </row>
    <row r="4" spans="1:20" s="7" customFormat="1" ht="17.25" x14ac:dyDescent="0.2">
      <c r="A4" s="5"/>
      <c r="B4" s="110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6"/>
      <c r="P4" s="8"/>
    </row>
    <row r="5" spans="1:20" s="16" customFormat="1" ht="52.5" customHeight="1" x14ac:dyDescent="0.2">
      <c r="A5" s="220" t="s">
        <v>3</v>
      </c>
      <c r="B5" s="220" t="s">
        <v>4</v>
      </c>
      <c r="C5" s="221" t="s">
        <v>5</v>
      </c>
      <c r="D5" s="223" t="s">
        <v>6</v>
      </c>
      <c r="E5" s="224" t="s">
        <v>7</v>
      </c>
      <c r="F5" s="225"/>
      <c r="G5" s="226" t="s">
        <v>8</v>
      </c>
      <c r="H5" s="226"/>
      <c r="I5" s="227" t="s">
        <v>9</v>
      </c>
      <c r="J5" s="227"/>
      <c r="K5" s="227" t="s">
        <v>10</v>
      </c>
      <c r="L5" s="227"/>
      <c r="M5" s="226" t="s">
        <v>11</v>
      </c>
      <c r="P5" s="17"/>
    </row>
    <row r="6" spans="1:20" s="16" customFormat="1" ht="31.5" x14ac:dyDescent="0.2">
      <c r="A6" s="220"/>
      <c r="B6" s="220"/>
      <c r="C6" s="222"/>
      <c r="D6" s="223"/>
      <c r="E6" s="18" t="s">
        <v>12</v>
      </c>
      <c r="F6" s="18" t="s">
        <v>13</v>
      </c>
      <c r="G6" s="19" t="s">
        <v>14</v>
      </c>
      <c r="H6" s="20" t="s">
        <v>11</v>
      </c>
      <c r="I6" s="21" t="s">
        <v>14</v>
      </c>
      <c r="J6" s="20" t="s">
        <v>11</v>
      </c>
      <c r="K6" s="21" t="s">
        <v>14</v>
      </c>
      <c r="L6" s="20" t="s">
        <v>11</v>
      </c>
      <c r="M6" s="226"/>
      <c r="P6" s="17"/>
    </row>
    <row r="7" spans="1:20" s="9" customFormat="1" x14ac:dyDescent="0.25">
      <c r="A7" s="22" t="s">
        <v>15</v>
      </c>
      <c r="B7" s="23">
        <v>2</v>
      </c>
      <c r="C7" s="24">
        <v>3</v>
      </c>
      <c r="D7" s="25">
        <v>4</v>
      </c>
      <c r="E7" s="25">
        <v>5</v>
      </c>
      <c r="F7" s="26">
        <v>6</v>
      </c>
      <c r="G7" s="27" t="s">
        <v>16</v>
      </c>
      <c r="H7" s="28">
        <v>8</v>
      </c>
      <c r="I7" s="29">
        <v>9</v>
      </c>
      <c r="J7" s="28">
        <v>10</v>
      </c>
      <c r="K7" s="29">
        <v>11</v>
      </c>
      <c r="L7" s="28">
        <v>12</v>
      </c>
      <c r="M7" s="28">
        <v>13</v>
      </c>
      <c r="P7" s="10"/>
    </row>
    <row r="8" spans="1:20" s="38" customFormat="1" ht="34.5" x14ac:dyDescent="0.35">
      <c r="A8" s="30" t="s">
        <v>15</v>
      </c>
      <c r="B8" s="30" t="s">
        <v>68</v>
      </c>
      <c r="C8" s="132" t="s">
        <v>111</v>
      </c>
      <c r="D8" s="33" t="s">
        <v>37</v>
      </c>
      <c r="E8" s="33"/>
      <c r="F8" s="78">
        <v>3.24</v>
      </c>
      <c r="G8" s="35"/>
      <c r="H8" s="34"/>
      <c r="I8" s="36"/>
      <c r="J8" s="34"/>
      <c r="K8" s="36"/>
      <c r="L8" s="34"/>
      <c r="M8" s="34"/>
      <c r="N8" s="37"/>
      <c r="P8" s="39"/>
    </row>
    <row r="9" spans="1:20" s="47" customFormat="1" x14ac:dyDescent="0.25">
      <c r="A9" s="40"/>
      <c r="B9" s="41"/>
      <c r="C9" s="42" t="s">
        <v>20</v>
      </c>
      <c r="D9" s="43" t="s">
        <v>21</v>
      </c>
      <c r="E9" s="43">
        <v>0.88700000000000001</v>
      </c>
      <c r="F9" s="73">
        <f>F8*E9</f>
        <v>2.8738800000000002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  <c r="T9" s="47" t="s">
        <v>40</v>
      </c>
    </row>
    <row r="10" spans="1:20" s="47" customFormat="1" x14ac:dyDescent="0.25">
      <c r="A10" s="40"/>
      <c r="B10" s="41"/>
      <c r="C10" s="53" t="s">
        <v>32</v>
      </c>
      <c r="D10" s="50" t="s">
        <v>29</v>
      </c>
      <c r="E10" s="50">
        <v>9.8400000000000001E-2</v>
      </c>
      <c r="F10" s="45">
        <f>F8*E10</f>
        <v>0.31881600000000004</v>
      </c>
      <c r="G10" s="43"/>
      <c r="H10" s="45"/>
      <c r="I10" s="44"/>
      <c r="J10" s="45"/>
      <c r="K10" s="44"/>
      <c r="L10" s="45"/>
      <c r="M10" s="45">
        <f>H10+J10+L10</f>
        <v>0</v>
      </c>
      <c r="N10" s="46"/>
      <c r="P10" s="48"/>
    </row>
    <row r="11" spans="1:20" s="59" customFormat="1" ht="33" x14ac:dyDescent="0.35">
      <c r="A11" s="30" t="s">
        <v>25</v>
      </c>
      <c r="B11" s="30" t="s">
        <v>116</v>
      </c>
      <c r="C11" s="130" t="s">
        <v>115</v>
      </c>
      <c r="D11" s="33" t="s">
        <v>19</v>
      </c>
      <c r="E11" s="33"/>
      <c r="F11" s="34">
        <v>1.4</v>
      </c>
      <c r="G11" s="35"/>
      <c r="H11" s="34"/>
      <c r="I11" s="36"/>
      <c r="J11" s="34"/>
      <c r="K11" s="36"/>
      <c r="L11" s="34"/>
      <c r="M11" s="34"/>
      <c r="N11" s="58"/>
      <c r="P11" s="60"/>
    </row>
    <row r="12" spans="1:20" s="47" customFormat="1" x14ac:dyDescent="0.25">
      <c r="A12" s="40"/>
      <c r="B12" s="41"/>
      <c r="C12" s="42" t="s">
        <v>20</v>
      </c>
      <c r="D12" s="43" t="s">
        <v>21</v>
      </c>
      <c r="E12" s="43">
        <v>13.2</v>
      </c>
      <c r="F12" s="73">
        <f>F11*E12</f>
        <v>18.479999999999997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  <c r="T12" s="47" t="s">
        <v>40</v>
      </c>
    </row>
    <row r="13" spans="1:20" s="47" customFormat="1" x14ac:dyDescent="0.25">
      <c r="A13" s="40"/>
      <c r="B13" s="41"/>
      <c r="C13" s="53" t="s">
        <v>32</v>
      </c>
      <c r="D13" s="50" t="s">
        <v>29</v>
      </c>
      <c r="E13" s="50">
        <v>9.6300000000000008</v>
      </c>
      <c r="F13" s="73">
        <f>F11*E13</f>
        <v>13.482000000000001</v>
      </c>
      <c r="G13" s="43"/>
      <c r="H13" s="45"/>
      <c r="I13" s="44"/>
      <c r="J13" s="45"/>
      <c r="K13" s="44"/>
      <c r="L13" s="45"/>
      <c r="M13" s="45">
        <f>H13+J13+L13</f>
        <v>0</v>
      </c>
      <c r="N13" s="46"/>
      <c r="P13" s="48"/>
    </row>
    <row r="14" spans="1:20" s="59" customFormat="1" ht="33" x14ac:dyDescent="0.35">
      <c r="A14" s="30" t="s">
        <v>26</v>
      </c>
      <c r="B14" s="30" t="s">
        <v>116</v>
      </c>
      <c r="C14" s="130" t="s">
        <v>117</v>
      </c>
      <c r="D14" s="33" t="s">
        <v>19</v>
      </c>
      <c r="E14" s="33"/>
      <c r="F14" s="34">
        <v>0.7</v>
      </c>
      <c r="G14" s="35"/>
      <c r="H14" s="34"/>
      <c r="I14" s="36"/>
      <c r="J14" s="34"/>
      <c r="K14" s="36"/>
      <c r="L14" s="34"/>
      <c r="M14" s="34"/>
      <c r="N14" s="58"/>
      <c r="P14" s="60"/>
    </row>
    <row r="15" spans="1:20" s="47" customFormat="1" x14ac:dyDescent="0.25">
      <c r="A15" s="40"/>
      <c r="B15" s="41"/>
      <c r="C15" s="42" t="s">
        <v>20</v>
      </c>
      <c r="D15" s="43" t="s">
        <v>21</v>
      </c>
      <c r="E15" s="43">
        <v>13.2</v>
      </c>
      <c r="F15" s="73">
        <f>F14*E15</f>
        <v>9.2399999999999984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  <c r="T15" s="47" t="s">
        <v>40</v>
      </c>
    </row>
    <row r="16" spans="1:20" s="47" customFormat="1" x14ac:dyDescent="0.25">
      <c r="A16" s="40"/>
      <c r="B16" s="41"/>
      <c r="C16" s="53" t="s">
        <v>32</v>
      </c>
      <c r="D16" s="50" t="s">
        <v>29</v>
      </c>
      <c r="E16" s="50">
        <v>9.6300000000000008</v>
      </c>
      <c r="F16" s="73">
        <f>F14*E16</f>
        <v>6.7410000000000005</v>
      </c>
      <c r="G16" s="43"/>
      <c r="H16" s="45"/>
      <c r="I16" s="44"/>
      <c r="J16" s="45"/>
      <c r="K16" s="44"/>
      <c r="L16" s="45"/>
      <c r="M16" s="45">
        <f>H16+J16+L16</f>
        <v>0</v>
      </c>
      <c r="N16" s="46"/>
      <c r="P16" s="48"/>
    </row>
    <row r="17" spans="1:20" s="38" customFormat="1" ht="16.5" customHeight="1" x14ac:dyDescent="0.25">
      <c r="A17" s="30" t="s">
        <v>30</v>
      </c>
      <c r="B17" s="31" t="s">
        <v>17</v>
      </c>
      <c r="C17" s="32" t="s">
        <v>18</v>
      </c>
      <c r="D17" s="33" t="s">
        <v>19</v>
      </c>
      <c r="E17" s="33"/>
      <c r="F17" s="78">
        <v>2</v>
      </c>
      <c r="G17" s="35"/>
      <c r="H17" s="34"/>
      <c r="I17" s="36"/>
      <c r="J17" s="34"/>
      <c r="K17" s="36"/>
      <c r="L17" s="34"/>
      <c r="M17" s="34"/>
      <c r="N17" s="37"/>
      <c r="P17" s="39"/>
    </row>
    <row r="18" spans="1:20" s="47" customFormat="1" ht="15" customHeight="1" x14ac:dyDescent="0.25">
      <c r="A18" s="40"/>
      <c r="B18" s="41"/>
      <c r="C18" s="111" t="s">
        <v>20</v>
      </c>
      <c r="D18" s="43" t="s">
        <v>21</v>
      </c>
      <c r="E18" s="43">
        <f>160/100</f>
        <v>1.6</v>
      </c>
      <c r="F18" s="44">
        <f>F17*E18</f>
        <v>3.2</v>
      </c>
      <c r="G18" s="43"/>
      <c r="H18" s="45"/>
      <c r="I18" s="44"/>
      <c r="J18" s="45"/>
      <c r="K18" s="44"/>
      <c r="L18" s="45"/>
      <c r="M18" s="45">
        <f>H18+J18+L18</f>
        <v>0</v>
      </c>
      <c r="N18" s="46"/>
      <c r="P18" s="48"/>
    </row>
    <row r="19" spans="1:20" s="47" customFormat="1" ht="46.5" customHeight="1" x14ac:dyDescent="0.25">
      <c r="A19" s="40"/>
      <c r="B19" s="41" t="s">
        <v>207</v>
      </c>
      <c r="C19" s="80" t="s">
        <v>22</v>
      </c>
      <c r="D19" s="50" t="s">
        <v>23</v>
      </c>
      <c r="E19" s="50">
        <f>1.91/100</f>
        <v>1.9099999999999999E-2</v>
      </c>
      <c r="F19" s="45">
        <f>F17*E19</f>
        <v>3.8199999999999998E-2</v>
      </c>
      <c r="G19" s="43"/>
      <c r="H19" s="45"/>
      <c r="I19" s="44"/>
      <c r="J19" s="45"/>
      <c r="K19" s="44"/>
      <c r="L19" s="45"/>
      <c r="M19" s="45">
        <f>H19+J19+L19</f>
        <v>0</v>
      </c>
      <c r="N19" s="46"/>
      <c r="P19" s="48"/>
    </row>
    <row r="20" spans="1:20" s="47" customFormat="1" ht="63" x14ac:dyDescent="0.25">
      <c r="A20" s="51"/>
      <c r="B20" s="51" t="s">
        <v>208</v>
      </c>
      <c r="C20" s="61" t="s">
        <v>24</v>
      </c>
      <c r="D20" s="54" t="s">
        <v>23</v>
      </c>
      <c r="E20" s="54">
        <f>77.5/100</f>
        <v>0.77500000000000002</v>
      </c>
      <c r="F20" s="55">
        <f>F17*E20</f>
        <v>1.55</v>
      </c>
      <c r="G20" s="56"/>
      <c r="H20" s="55"/>
      <c r="I20" s="57"/>
      <c r="J20" s="55"/>
      <c r="K20" s="57"/>
      <c r="L20" s="55"/>
      <c r="M20" s="55">
        <f>H20+J20+L20</f>
        <v>0</v>
      </c>
      <c r="N20" s="46"/>
      <c r="P20" s="48"/>
    </row>
    <row r="21" spans="1:20" s="38" customFormat="1" ht="16.5" customHeight="1" x14ac:dyDescent="0.35">
      <c r="A21" s="30" t="s">
        <v>31</v>
      </c>
      <c r="B21" s="31" t="s">
        <v>118</v>
      </c>
      <c r="C21" s="130" t="s">
        <v>112</v>
      </c>
      <c r="D21" s="33" t="s">
        <v>19</v>
      </c>
      <c r="E21" s="33"/>
      <c r="F21" s="34">
        <v>1.84</v>
      </c>
      <c r="G21" s="35"/>
      <c r="H21" s="34"/>
      <c r="I21" s="36"/>
      <c r="J21" s="34"/>
      <c r="K21" s="36"/>
      <c r="L21" s="34"/>
      <c r="M21" s="34"/>
      <c r="N21" s="37"/>
      <c r="P21" s="39"/>
    </row>
    <row r="22" spans="1:20" s="47" customFormat="1" ht="15" customHeight="1" x14ac:dyDescent="0.25">
      <c r="A22" s="40"/>
      <c r="B22" s="40" t="s">
        <v>52</v>
      </c>
      <c r="C22" s="70" t="s">
        <v>20</v>
      </c>
      <c r="D22" s="43" t="s">
        <v>19</v>
      </c>
      <c r="E22" s="43">
        <v>1</v>
      </c>
      <c r="F22" s="44">
        <f>F21*E22</f>
        <v>1.84</v>
      </c>
      <c r="G22" s="43"/>
      <c r="H22" s="45"/>
      <c r="I22" s="44"/>
      <c r="J22" s="45"/>
      <c r="K22" s="44"/>
      <c r="L22" s="45"/>
      <c r="M22" s="45">
        <f>H22+J22+L22</f>
        <v>0</v>
      </c>
      <c r="N22" s="46"/>
      <c r="P22" s="48"/>
    </row>
    <row r="23" spans="1:20" s="38" customFormat="1" ht="16.5" customHeight="1" x14ac:dyDescent="0.35">
      <c r="A23" s="30" t="s">
        <v>34</v>
      </c>
      <c r="B23" s="31"/>
      <c r="C23" s="130" t="s">
        <v>119</v>
      </c>
      <c r="D23" s="33" t="s">
        <v>37</v>
      </c>
      <c r="E23" s="33"/>
      <c r="F23" s="34">
        <v>3</v>
      </c>
      <c r="G23" s="35"/>
      <c r="H23" s="34"/>
      <c r="I23" s="36"/>
      <c r="J23" s="34"/>
      <c r="K23" s="36"/>
      <c r="L23" s="34"/>
      <c r="M23" s="34"/>
      <c r="N23" s="37"/>
      <c r="P23" s="39"/>
    </row>
    <row r="24" spans="1:20" s="47" customFormat="1" ht="15" customHeight="1" x14ac:dyDescent="0.25">
      <c r="A24" s="40"/>
      <c r="B24" s="40" t="s">
        <v>52</v>
      </c>
      <c r="C24" s="70" t="s">
        <v>20</v>
      </c>
      <c r="D24" s="43" t="s">
        <v>19</v>
      </c>
      <c r="E24" s="43">
        <v>1</v>
      </c>
      <c r="F24" s="44">
        <f>F23*E24</f>
        <v>3</v>
      </c>
      <c r="G24" s="43"/>
      <c r="H24" s="45"/>
      <c r="I24" s="44"/>
      <c r="J24" s="45"/>
      <c r="K24" s="44"/>
      <c r="L24" s="45"/>
      <c r="M24" s="45">
        <f>H24+J24+L24</f>
        <v>0</v>
      </c>
      <c r="N24" s="46"/>
      <c r="P24" s="48"/>
    </row>
    <row r="25" spans="1:20" s="59" customFormat="1" ht="33" x14ac:dyDescent="0.3">
      <c r="A25" s="30" t="s">
        <v>16</v>
      </c>
      <c r="B25" s="30" t="s">
        <v>120</v>
      </c>
      <c r="C25" s="107" t="s">
        <v>113</v>
      </c>
      <c r="D25" s="33" t="s">
        <v>19</v>
      </c>
      <c r="E25" s="33"/>
      <c r="F25" s="78">
        <v>0.32400000000000001</v>
      </c>
      <c r="G25" s="35"/>
      <c r="H25" s="34"/>
      <c r="I25" s="36"/>
      <c r="J25" s="34"/>
      <c r="K25" s="36"/>
      <c r="L25" s="34"/>
      <c r="M25" s="34"/>
      <c r="N25" s="58"/>
      <c r="P25" s="60"/>
    </row>
    <row r="26" spans="1:20" s="47" customFormat="1" x14ac:dyDescent="0.25">
      <c r="A26" s="40"/>
      <c r="B26" s="41"/>
      <c r="C26" s="42" t="s">
        <v>20</v>
      </c>
      <c r="D26" s="43" t="s">
        <v>21</v>
      </c>
      <c r="E26" s="43">
        <v>6.5</v>
      </c>
      <c r="F26" s="73">
        <f>F25*E26</f>
        <v>2.1059999999999999</v>
      </c>
      <c r="G26" s="43"/>
      <c r="H26" s="45"/>
      <c r="I26" s="44"/>
      <c r="J26" s="45"/>
      <c r="K26" s="44"/>
      <c r="L26" s="45"/>
      <c r="M26" s="45">
        <f>H26+J26+L26</f>
        <v>0</v>
      </c>
      <c r="N26" s="46"/>
      <c r="P26" s="48"/>
      <c r="T26" s="47" t="s">
        <v>40</v>
      </c>
    </row>
    <row r="27" spans="1:20" s="47" customFormat="1" x14ac:dyDescent="0.25">
      <c r="A27" s="51"/>
      <c r="B27" s="52"/>
      <c r="C27" s="53" t="s">
        <v>32</v>
      </c>
      <c r="D27" s="54" t="s">
        <v>29</v>
      </c>
      <c r="E27" s="54">
        <v>1.8</v>
      </c>
      <c r="F27" s="131">
        <f>F25*E27</f>
        <v>0.58320000000000005</v>
      </c>
      <c r="G27" s="56"/>
      <c r="H27" s="55"/>
      <c r="I27" s="57"/>
      <c r="J27" s="55"/>
      <c r="K27" s="57"/>
      <c r="L27" s="55"/>
      <c r="M27" s="55">
        <f>H27+J27+L27</f>
        <v>0</v>
      </c>
      <c r="N27" s="46"/>
      <c r="P27" s="48"/>
    </row>
    <row r="28" spans="1:20" s="59" customFormat="1" ht="33" x14ac:dyDescent="0.25">
      <c r="A28" s="62" t="s">
        <v>35</v>
      </c>
      <c r="B28" s="62" t="s">
        <v>73</v>
      </c>
      <c r="C28" s="64" t="s">
        <v>121</v>
      </c>
      <c r="D28" s="65" t="s">
        <v>19</v>
      </c>
      <c r="E28" s="65"/>
      <c r="F28" s="66">
        <v>2</v>
      </c>
      <c r="G28" s="66"/>
      <c r="H28" s="66"/>
      <c r="I28" s="68"/>
      <c r="J28" s="66"/>
      <c r="K28" s="68"/>
      <c r="L28" s="66"/>
      <c r="M28" s="66"/>
      <c r="N28" s="58"/>
      <c r="P28" s="60"/>
      <c r="Q28" s="59" t="s">
        <v>40</v>
      </c>
    </row>
    <row r="29" spans="1:20" s="47" customFormat="1" x14ac:dyDescent="0.25">
      <c r="A29" s="40"/>
      <c r="B29" s="40"/>
      <c r="C29" s="49" t="s">
        <v>28</v>
      </c>
      <c r="D29" s="50" t="s">
        <v>21</v>
      </c>
      <c r="E29" s="50">
        <v>3.52</v>
      </c>
      <c r="F29" s="45">
        <f>F28*E29</f>
        <v>7.04</v>
      </c>
      <c r="G29" s="45"/>
      <c r="H29" s="45"/>
      <c r="I29" s="44"/>
      <c r="J29" s="45"/>
      <c r="K29" s="44"/>
      <c r="L29" s="45"/>
      <c r="M29" s="45">
        <f t="shared" ref="M29:M31" si="0">H29+J29+L29</f>
        <v>0</v>
      </c>
      <c r="N29" s="46"/>
      <c r="P29" s="48"/>
    </row>
    <row r="30" spans="1:20" s="47" customFormat="1" x14ac:dyDescent="0.25">
      <c r="A30" s="40"/>
      <c r="B30" s="41"/>
      <c r="C30" s="49" t="s">
        <v>32</v>
      </c>
      <c r="D30" s="50" t="s">
        <v>29</v>
      </c>
      <c r="E30" s="50">
        <v>1.06E-2</v>
      </c>
      <c r="F30" s="45">
        <f>F28*E30</f>
        <v>2.12E-2</v>
      </c>
      <c r="G30" s="45"/>
      <c r="H30" s="45"/>
      <c r="I30" s="44"/>
      <c r="J30" s="45"/>
      <c r="K30" s="44"/>
      <c r="L30" s="45"/>
      <c r="M30" s="45">
        <f t="shared" si="0"/>
        <v>0</v>
      </c>
      <c r="N30" s="46"/>
      <c r="P30" s="48"/>
    </row>
    <row r="31" spans="1:20" s="47" customFormat="1" ht="47.25" x14ac:dyDescent="0.25">
      <c r="A31" s="51"/>
      <c r="B31" s="81" t="s">
        <v>210</v>
      </c>
      <c r="C31" s="61" t="s">
        <v>38</v>
      </c>
      <c r="D31" s="54" t="s">
        <v>19</v>
      </c>
      <c r="E31" s="54">
        <v>1.24</v>
      </c>
      <c r="F31" s="55">
        <f>F28*E31</f>
        <v>2.48</v>
      </c>
      <c r="G31" s="55">
        <v>18.5</v>
      </c>
      <c r="H31" s="55"/>
      <c r="I31" s="57"/>
      <c r="J31" s="55"/>
      <c r="K31" s="57"/>
      <c r="L31" s="55"/>
      <c r="M31" s="55">
        <f t="shared" si="0"/>
        <v>0</v>
      </c>
      <c r="N31" s="46"/>
      <c r="P31" s="48"/>
    </row>
    <row r="32" spans="1:20" s="59" customFormat="1" ht="33" x14ac:dyDescent="0.25">
      <c r="A32" s="30" t="s">
        <v>36</v>
      </c>
      <c r="B32" s="30" t="s">
        <v>126</v>
      </c>
      <c r="C32" s="136" t="s">
        <v>114</v>
      </c>
      <c r="D32" s="33" t="s">
        <v>19</v>
      </c>
      <c r="E32" s="33"/>
      <c r="F32" s="34">
        <v>11.35</v>
      </c>
      <c r="G32" s="35"/>
      <c r="H32" s="34"/>
      <c r="I32" s="36"/>
      <c r="J32" s="34"/>
      <c r="K32" s="36"/>
      <c r="L32" s="34"/>
      <c r="M32" s="34"/>
      <c r="N32" s="58"/>
      <c r="P32" s="60"/>
    </row>
    <row r="33" spans="1:20" s="47" customFormat="1" x14ac:dyDescent="0.25">
      <c r="A33" s="40"/>
      <c r="B33" s="40" t="s">
        <v>52</v>
      </c>
      <c r="C33" s="42" t="s">
        <v>20</v>
      </c>
      <c r="D33" s="43" t="s">
        <v>19</v>
      </c>
      <c r="E33" s="43">
        <v>1</v>
      </c>
      <c r="F33" s="73">
        <f>F32*E33</f>
        <v>11.35</v>
      </c>
      <c r="G33" s="43"/>
      <c r="H33" s="45"/>
      <c r="I33" s="44"/>
      <c r="J33" s="45"/>
      <c r="K33" s="44"/>
      <c r="L33" s="45"/>
      <c r="M33" s="45">
        <f>H33+J33+L33</f>
        <v>0</v>
      </c>
      <c r="N33" s="46"/>
      <c r="P33" s="48"/>
      <c r="T33" s="47" t="s">
        <v>40</v>
      </c>
    </row>
    <row r="34" spans="1:20" s="47" customFormat="1" x14ac:dyDescent="0.25">
      <c r="A34" s="40"/>
      <c r="B34" s="41"/>
      <c r="C34" s="42" t="s">
        <v>32</v>
      </c>
      <c r="D34" s="43" t="s">
        <v>29</v>
      </c>
      <c r="E34" s="43">
        <v>0.69</v>
      </c>
      <c r="F34" s="73">
        <f>F32*E34</f>
        <v>7.8314999999999992</v>
      </c>
      <c r="G34" s="43"/>
      <c r="H34" s="45"/>
      <c r="I34" s="44"/>
      <c r="J34" s="45"/>
      <c r="K34" s="44"/>
      <c r="L34" s="45">
        <f>F34*K34</f>
        <v>0</v>
      </c>
      <c r="M34" s="45">
        <f t="shared" ref="M34:M39" si="1">H34+J34+L34</f>
        <v>0</v>
      </c>
      <c r="N34" s="46"/>
      <c r="P34" s="48"/>
    </row>
    <row r="35" spans="1:20" s="47" customFormat="1" ht="47.25" x14ac:dyDescent="0.25">
      <c r="A35" s="40"/>
      <c r="B35" s="79" t="s">
        <v>124</v>
      </c>
      <c r="C35" s="42" t="s">
        <v>123</v>
      </c>
      <c r="D35" s="43" t="s">
        <v>19</v>
      </c>
      <c r="E35" s="43">
        <v>1.02</v>
      </c>
      <c r="F35" s="73">
        <f>F32*E35</f>
        <v>11.577</v>
      </c>
      <c r="G35" s="43"/>
      <c r="H35" s="45"/>
      <c r="I35" s="44"/>
      <c r="J35" s="45"/>
      <c r="K35" s="44"/>
      <c r="L35" s="45"/>
      <c r="M35" s="45">
        <f t="shared" si="1"/>
        <v>0</v>
      </c>
      <c r="N35" s="46"/>
      <c r="P35" s="48"/>
    </row>
    <row r="36" spans="1:20" s="47" customFormat="1" ht="47.25" x14ac:dyDescent="0.25">
      <c r="A36" s="40"/>
      <c r="B36" s="79" t="s">
        <v>127</v>
      </c>
      <c r="C36" s="42" t="s">
        <v>125</v>
      </c>
      <c r="D36" s="43" t="s">
        <v>37</v>
      </c>
      <c r="E36" s="43">
        <v>1.76</v>
      </c>
      <c r="F36" s="73">
        <f>F32*E36</f>
        <v>19.975999999999999</v>
      </c>
      <c r="G36" s="43"/>
      <c r="H36" s="45"/>
      <c r="I36" s="44"/>
      <c r="J36" s="45"/>
      <c r="K36" s="44"/>
      <c r="L36" s="45"/>
      <c r="M36" s="45">
        <f t="shared" si="1"/>
        <v>0</v>
      </c>
      <c r="N36" s="46"/>
      <c r="P36" s="48"/>
    </row>
    <row r="37" spans="1:20" s="47" customFormat="1" ht="47.25" x14ac:dyDescent="0.25">
      <c r="A37" s="40"/>
      <c r="B37" s="79" t="s">
        <v>128</v>
      </c>
      <c r="C37" s="42" t="s">
        <v>129</v>
      </c>
      <c r="D37" s="43" t="s">
        <v>19</v>
      </c>
      <c r="E37" s="43">
        <f>(0.33+3.66)/100</f>
        <v>3.9900000000000005E-2</v>
      </c>
      <c r="F37" s="73">
        <f>F32*E37</f>
        <v>0.45286500000000002</v>
      </c>
      <c r="G37" s="43"/>
      <c r="H37" s="45"/>
      <c r="I37" s="44"/>
      <c r="J37" s="45"/>
      <c r="K37" s="44"/>
      <c r="L37" s="45"/>
      <c r="M37" s="45">
        <f t="shared" si="1"/>
        <v>0</v>
      </c>
      <c r="N37" s="46"/>
      <c r="O37" s="47" t="s">
        <v>40</v>
      </c>
      <c r="P37" s="48"/>
    </row>
    <row r="38" spans="1:20" s="47" customFormat="1" ht="47.25" x14ac:dyDescent="0.25">
      <c r="A38" s="40"/>
      <c r="B38" s="79" t="s">
        <v>222</v>
      </c>
      <c r="C38" s="49" t="s">
        <v>91</v>
      </c>
      <c r="D38" s="50" t="s">
        <v>48</v>
      </c>
      <c r="E38" s="50">
        <v>2.1</v>
      </c>
      <c r="F38" s="45">
        <f>F32*E38</f>
        <v>23.835000000000001</v>
      </c>
      <c r="G38" s="45"/>
      <c r="H38" s="45"/>
      <c r="I38" s="44"/>
      <c r="J38" s="45"/>
      <c r="K38" s="44"/>
      <c r="L38" s="45"/>
      <c r="M38" s="45">
        <f t="shared" si="1"/>
        <v>0</v>
      </c>
      <c r="N38" s="46"/>
      <c r="P38" s="48"/>
    </row>
    <row r="39" spans="1:20" s="47" customFormat="1" x14ac:dyDescent="0.25">
      <c r="A39" s="51"/>
      <c r="B39" s="52"/>
      <c r="C39" s="137" t="s">
        <v>33</v>
      </c>
      <c r="D39" s="56" t="s">
        <v>29</v>
      </c>
      <c r="E39" s="56">
        <v>0.32</v>
      </c>
      <c r="F39" s="131">
        <f>F32*E39</f>
        <v>3.6320000000000001</v>
      </c>
      <c r="G39" s="56"/>
      <c r="H39" s="55"/>
      <c r="I39" s="57"/>
      <c r="J39" s="55"/>
      <c r="K39" s="57"/>
      <c r="L39" s="55"/>
      <c r="M39" s="55">
        <f t="shared" si="1"/>
        <v>0</v>
      </c>
      <c r="N39" s="46"/>
      <c r="P39" s="48"/>
    </row>
    <row r="40" spans="1:20" s="59" customFormat="1" ht="33" x14ac:dyDescent="0.25">
      <c r="A40" s="62" t="s">
        <v>39</v>
      </c>
      <c r="B40" s="63" t="s">
        <v>60</v>
      </c>
      <c r="C40" s="64" t="s">
        <v>80</v>
      </c>
      <c r="D40" s="65" t="s">
        <v>37</v>
      </c>
      <c r="E40" s="65"/>
      <c r="F40" s="66">
        <v>22.5</v>
      </c>
      <c r="G40" s="66"/>
      <c r="H40" s="66"/>
      <c r="I40" s="68"/>
      <c r="J40" s="66"/>
      <c r="K40" s="68"/>
      <c r="L40" s="66"/>
      <c r="M40" s="66"/>
      <c r="N40" s="58"/>
      <c r="P40" s="60"/>
    </row>
    <row r="41" spans="1:20" s="47" customFormat="1" x14ac:dyDescent="0.25">
      <c r="A41" s="40"/>
      <c r="B41" s="40" t="s">
        <v>52</v>
      </c>
      <c r="C41" s="49" t="s">
        <v>20</v>
      </c>
      <c r="D41" s="50" t="s">
        <v>37</v>
      </c>
      <c r="E41" s="50">
        <v>1</v>
      </c>
      <c r="F41" s="45">
        <f>F40*E41</f>
        <v>22.5</v>
      </c>
      <c r="G41" s="45"/>
      <c r="H41" s="45"/>
      <c r="I41" s="44"/>
      <c r="J41" s="45"/>
      <c r="K41" s="44"/>
      <c r="L41" s="45"/>
      <c r="M41" s="45">
        <f t="shared" ref="M41:M44" si="2">H41+J41+L41</f>
        <v>0</v>
      </c>
      <c r="N41" s="46"/>
      <c r="P41" s="48"/>
    </row>
    <row r="42" spans="1:20" s="47" customFormat="1" x14ac:dyDescent="0.25">
      <c r="A42" s="40"/>
      <c r="B42" s="41"/>
      <c r="C42" s="49" t="s">
        <v>32</v>
      </c>
      <c r="D42" s="50" t="s">
        <v>29</v>
      </c>
      <c r="E42" s="50">
        <v>4.5199999999999997E-2</v>
      </c>
      <c r="F42" s="45">
        <f>F40*E42</f>
        <v>1.0169999999999999</v>
      </c>
      <c r="G42" s="45"/>
      <c r="H42" s="45"/>
      <c r="I42" s="44"/>
      <c r="J42" s="45"/>
      <c r="K42" s="44"/>
      <c r="L42" s="45"/>
      <c r="M42" s="45">
        <f t="shared" si="2"/>
        <v>0</v>
      </c>
      <c r="N42" s="46"/>
      <c r="P42" s="48"/>
    </row>
    <row r="43" spans="1:20" s="47" customFormat="1" ht="47.25" x14ac:dyDescent="0.25">
      <c r="A43" s="40"/>
      <c r="B43" s="79" t="s">
        <v>214</v>
      </c>
      <c r="C43" s="80" t="s">
        <v>81</v>
      </c>
      <c r="D43" s="50" t="s">
        <v>37</v>
      </c>
      <c r="E43" s="50">
        <v>1.02</v>
      </c>
      <c r="F43" s="45">
        <f>F40*E43</f>
        <v>22.95</v>
      </c>
      <c r="G43" s="45"/>
      <c r="H43" s="45"/>
      <c r="I43" s="44"/>
      <c r="J43" s="45"/>
      <c r="K43" s="44"/>
      <c r="L43" s="45"/>
      <c r="M43" s="45">
        <f t="shared" si="2"/>
        <v>0</v>
      </c>
      <c r="N43" s="46"/>
      <c r="P43" s="48"/>
    </row>
    <row r="44" spans="1:20" s="47" customFormat="1" ht="47.25" x14ac:dyDescent="0.25">
      <c r="A44" s="51"/>
      <c r="B44" s="81" t="s">
        <v>216</v>
      </c>
      <c r="C44" s="53" t="s">
        <v>97</v>
      </c>
      <c r="D44" s="54" t="s">
        <v>48</v>
      </c>
      <c r="E44" s="54">
        <v>6</v>
      </c>
      <c r="F44" s="55">
        <f>F40*E44</f>
        <v>135</v>
      </c>
      <c r="G44" s="55"/>
      <c r="H44" s="55">
        <f>F44*G44</f>
        <v>0</v>
      </c>
      <c r="I44" s="57"/>
      <c r="J44" s="55"/>
      <c r="K44" s="57"/>
      <c r="L44" s="55"/>
      <c r="M44" s="55">
        <f t="shared" si="2"/>
        <v>0</v>
      </c>
      <c r="N44" s="46"/>
      <c r="P44" s="48"/>
    </row>
    <row r="45" spans="1:20" s="138" customFormat="1" ht="16.5" x14ac:dyDescent="0.25">
      <c r="A45" s="62" t="s">
        <v>42</v>
      </c>
      <c r="B45" s="71" t="s">
        <v>154</v>
      </c>
      <c r="C45" s="64" t="s">
        <v>130</v>
      </c>
      <c r="D45" s="65" t="s">
        <v>37</v>
      </c>
      <c r="E45" s="65"/>
      <c r="F45" s="66">
        <v>19.62</v>
      </c>
      <c r="G45" s="66"/>
      <c r="H45" s="66"/>
      <c r="I45" s="68"/>
      <c r="J45" s="66"/>
      <c r="K45" s="68"/>
      <c r="L45" s="66"/>
      <c r="M45" s="66"/>
      <c r="N45" s="37"/>
      <c r="P45" s="139"/>
    </row>
    <row r="46" spans="1:20" s="47" customFormat="1" x14ac:dyDescent="0.25">
      <c r="A46" s="40"/>
      <c r="B46" s="41"/>
      <c r="C46" s="201" t="s">
        <v>20</v>
      </c>
      <c r="D46" s="50" t="s">
        <v>37</v>
      </c>
      <c r="E46" s="50">
        <v>1</v>
      </c>
      <c r="F46" s="45">
        <f>F45*E46</f>
        <v>19.62</v>
      </c>
      <c r="G46" s="43"/>
      <c r="H46" s="45"/>
      <c r="I46" s="44"/>
      <c r="J46" s="45"/>
      <c r="K46" s="44"/>
      <c r="L46" s="45"/>
      <c r="M46" s="45">
        <f t="shared" ref="M46:M47" si="3">H46+J46+L46</f>
        <v>0</v>
      </c>
      <c r="N46" s="46"/>
      <c r="P46" s="48"/>
    </row>
    <row r="47" spans="1:20" s="47" customFormat="1" ht="47.25" x14ac:dyDescent="0.25">
      <c r="A47" s="51"/>
      <c r="B47" s="52" t="s">
        <v>232</v>
      </c>
      <c r="C47" s="208" t="s">
        <v>230</v>
      </c>
      <c r="D47" s="204" t="s">
        <v>37</v>
      </c>
      <c r="E47" s="204">
        <v>1</v>
      </c>
      <c r="F47" s="55">
        <v>1.89</v>
      </c>
      <c r="G47" s="56"/>
      <c r="H47" s="55"/>
      <c r="I47" s="57"/>
      <c r="J47" s="55"/>
      <c r="K47" s="57"/>
      <c r="L47" s="55"/>
      <c r="M47" s="55">
        <f t="shared" si="3"/>
        <v>0</v>
      </c>
      <c r="N47" s="46"/>
      <c r="P47" s="48"/>
    </row>
    <row r="48" spans="1:20" s="138" customFormat="1" ht="16.5" x14ac:dyDescent="0.25">
      <c r="A48" s="62" t="s">
        <v>43</v>
      </c>
      <c r="B48" s="71" t="s">
        <v>55</v>
      </c>
      <c r="C48" s="64" t="s">
        <v>88</v>
      </c>
      <c r="D48" s="65" t="s">
        <v>37</v>
      </c>
      <c r="E48" s="65"/>
      <c r="F48" s="69">
        <v>4.05</v>
      </c>
      <c r="G48" s="66"/>
      <c r="H48" s="66"/>
      <c r="I48" s="68"/>
      <c r="J48" s="66"/>
      <c r="K48" s="68"/>
      <c r="L48" s="66"/>
      <c r="M48" s="66"/>
      <c r="N48" s="37"/>
      <c r="P48" s="139"/>
    </row>
    <row r="49" spans="1:16" s="47" customFormat="1" x14ac:dyDescent="0.25">
      <c r="A49" s="40"/>
      <c r="B49" s="79"/>
      <c r="C49" s="49" t="s">
        <v>20</v>
      </c>
      <c r="D49" s="50" t="s">
        <v>37</v>
      </c>
      <c r="E49" s="50">
        <v>1</v>
      </c>
      <c r="F49" s="73">
        <f>F48*E49</f>
        <v>4.05</v>
      </c>
      <c r="G49" s="45"/>
      <c r="H49" s="45"/>
      <c r="I49" s="44"/>
      <c r="J49" s="45"/>
      <c r="K49" s="44"/>
      <c r="L49" s="45"/>
      <c r="M49" s="45">
        <f t="shared" ref="M49:M57" si="4">H49+J49+L49</f>
        <v>0</v>
      </c>
      <c r="N49" s="46"/>
      <c r="P49" s="48"/>
    </row>
    <row r="50" spans="1:16" s="47" customFormat="1" x14ac:dyDescent="0.25">
      <c r="A50" s="40"/>
      <c r="B50" s="79"/>
      <c r="C50" s="49" t="s">
        <v>32</v>
      </c>
      <c r="D50" s="50" t="s">
        <v>29</v>
      </c>
      <c r="E50" s="50">
        <v>0.51600000000000001</v>
      </c>
      <c r="F50" s="45">
        <f>F48*E50</f>
        <v>2.0897999999999999</v>
      </c>
      <c r="G50" s="45"/>
      <c r="H50" s="45"/>
      <c r="I50" s="44"/>
      <c r="J50" s="45"/>
      <c r="K50" s="44"/>
      <c r="L50" s="45"/>
      <c r="M50" s="45">
        <f t="shared" si="4"/>
        <v>0</v>
      </c>
      <c r="N50" s="46"/>
      <c r="P50" s="48"/>
    </row>
    <row r="51" spans="1:16" s="47" customFormat="1" ht="47.25" x14ac:dyDescent="0.25">
      <c r="A51" s="40"/>
      <c r="B51" s="79" t="s">
        <v>220</v>
      </c>
      <c r="C51" s="49" t="s">
        <v>89</v>
      </c>
      <c r="D51" s="50" t="s">
        <v>37</v>
      </c>
      <c r="E51" s="50">
        <v>1</v>
      </c>
      <c r="F51" s="73">
        <f>F48*E51</f>
        <v>4.05</v>
      </c>
      <c r="G51" s="45"/>
      <c r="H51" s="45"/>
      <c r="I51" s="44"/>
      <c r="J51" s="45"/>
      <c r="K51" s="44"/>
      <c r="L51" s="45"/>
      <c r="M51" s="45">
        <f t="shared" si="4"/>
        <v>0</v>
      </c>
      <c r="N51" s="46"/>
      <c r="P51" s="48"/>
    </row>
    <row r="52" spans="1:16" s="47" customFormat="1" ht="47.25" x14ac:dyDescent="0.25">
      <c r="A52" s="40"/>
      <c r="B52" s="79" t="s">
        <v>221</v>
      </c>
      <c r="C52" s="49" t="s">
        <v>47</v>
      </c>
      <c r="D52" s="50" t="s">
        <v>48</v>
      </c>
      <c r="E52" s="50">
        <v>1.56</v>
      </c>
      <c r="F52" s="45">
        <f>F48*E52</f>
        <v>6.3179999999999996</v>
      </c>
      <c r="G52" s="45"/>
      <c r="H52" s="45"/>
      <c r="I52" s="44"/>
      <c r="J52" s="45"/>
      <c r="K52" s="44"/>
      <c r="L52" s="45"/>
      <c r="M52" s="45">
        <f t="shared" si="4"/>
        <v>0</v>
      </c>
      <c r="N52" s="46"/>
      <c r="P52" s="48"/>
    </row>
    <row r="53" spans="1:16" s="47" customFormat="1" ht="47.25" x14ac:dyDescent="0.25">
      <c r="A53" s="40"/>
      <c r="B53" s="79" t="s">
        <v>222</v>
      </c>
      <c r="C53" s="49" t="s">
        <v>91</v>
      </c>
      <c r="D53" s="50" t="s">
        <v>48</v>
      </c>
      <c r="E53" s="50">
        <v>0.06</v>
      </c>
      <c r="F53" s="45">
        <f>F48*E53</f>
        <v>0.24299999999999999</v>
      </c>
      <c r="G53" s="45"/>
      <c r="H53" s="45"/>
      <c r="I53" s="44"/>
      <c r="J53" s="45"/>
      <c r="K53" s="44"/>
      <c r="L53" s="45"/>
      <c r="M53" s="45">
        <f t="shared" si="4"/>
        <v>0</v>
      </c>
      <c r="N53" s="46"/>
      <c r="P53" s="48"/>
    </row>
    <row r="54" spans="1:16" s="47" customFormat="1" ht="47.25" x14ac:dyDescent="0.25">
      <c r="A54" s="40"/>
      <c r="B54" s="79" t="s">
        <v>223</v>
      </c>
      <c r="C54" s="49" t="s">
        <v>49</v>
      </c>
      <c r="D54" s="50" t="s">
        <v>48</v>
      </c>
      <c r="E54" s="50">
        <v>4.8000000000000001E-2</v>
      </c>
      <c r="F54" s="45">
        <f>F48*E54</f>
        <v>0.19439999999999999</v>
      </c>
      <c r="G54" s="45"/>
      <c r="H54" s="45"/>
      <c r="I54" s="44"/>
      <c r="J54" s="45"/>
      <c r="K54" s="44"/>
      <c r="L54" s="45"/>
      <c r="M54" s="45">
        <f t="shared" si="4"/>
        <v>0</v>
      </c>
      <c r="N54" s="46"/>
      <c r="P54" s="48"/>
    </row>
    <row r="55" spans="1:16" s="47" customFormat="1" ht="47.25" x14ac:dyDescent="0.25">
      <c r="A55" s="40"/>
      <c r="B55" s="79" t="s">
        <v>224</v>
      </c>
      <c r="C55" s="49" t="s">
        <v>93</v>
      </c>
      <c r="D55" s="50" t="s">
        <v>37</v>
      </c>
      <c r="E55" s="50"/>
      <c r="F55" s="45">
        <v>0.8</v>
      </c>
      <c r="G55" s="45"/>
      <c r="H55" s="45"/>
      <c r="I55" s="44"/>
      <c r="J55" s="45"/>
      <c r="K55" s="44"/>
      <c r="L55" s="45"/>
      <c r="M55" s="45">
        <f t="shared" si="4"/>
        <v>0</v>
      </c>
      <c r="N55" s="46"/>
      <c r="P55" s="48"/>
    </row>
    <row r="56" spans="1:16" s="47" customFormat="1" x14ac:dyDescent="0.25">
      <c r="A56" s="40"/>
      <c r="B56" s="72" t="s">
        <v>52</v>
      </c>
      <c r="C56" s="80" t="s">
        <v>94</v>
      </c>
      <c r="D56" s="50" t="s">
        <v>62</v>
      </c>
      <c r="E56" s="50"/>
      <c r="F56" s="45">
        <v>1</v>
      </c>
      <c r="G56" s="43"/>
      <c r="H56" s="45"/>
      <c r="I56" s="44"/>
      <c r="J56" s="45"/>
      <c r="K56" s="44"/>
      <c r="L56" s="45"/>
      <c r="M56" s="45">
        <f t="shared" si="4"/>
        <v>0</v>
      </c>
      <c r="N56" s="46"/>
      <c r="P56" s="48"/>
    </row>
    <row r="57" spans="1:16" s="47" customFormat="1" x14ac:dyDescent="0.25">
      <c r="A57" s="120"/>
      <c r="B57" s="81"/>
      <c r="C57" s="121" t="s">
        <v>33</v>
      </c>
      <c r="D57" s="122" t="s">
        <v>29</v>
      </c>
      <c r="E57" s="122">
        <v>5.3999999999999999E-2</v>
      </c>
      <c r="F57" s="123">
        <f>F49*E57</f>
        <v>0.21869999999999998</v>
      </c>
      <c r="G57" s="124"/>
      <c r="H57" s="123"/>
      <c r="I57" s="125"/>
      <c r="J57" s="123"/>
      <c r="K57" s="125"/>
      <c r="L57" s="123"/>
      <c r="M57" s="123">
        <f t="shared" si="4"/>
        <v>0</v>
      </c>
      <c r="N57" s="126"/>
      <c r="P57" s="48"/>
    </row>
    <row r="58" spans="1:16" s="138" customFormat="1" ht="49.5" x14ac:dyDescent="0.25">
      <c r="A58" s="30" t="s">
        <v>44</v>
      </c>
      <c r="B58" s="140" t="s">
        <v>95</v>
      </c>
      <c r="C58" s="141" t="s">
        <v>96</v>
      </c>
      <c r="D58" s="33" t="s">
        <v>70</v>
      </c>
      <c r="E58" s="33"/>
      <c r="F58" s="34">
        <v>6.9</v>
      </c>
      <c r="G58" s="35"/>
      <c r="H58" s="34"/>
      <c r="I58" s="36"/>
      <c r="J58" s="34"/>
      <c r="K58" s="36"/>
      <c r="L58" s="34"/>
      <c r="M58" s="34"/>
      <c r="N58" s="37"/>
      <c r="P58" s="139"/>
    </row>
    <row r="59" spans="1:16" s="47" customFormat="1" x14ac:dyDescent="0.25">
      <c r="A59" s="40"/>
      <c r="B59" s="79"/>
      <c r="C59" s="80" t="s">
        <v>20</v>
      </c>
      <c r="D59" s="50" t="s">
        <v>21</v>
      </c>
      <c r="E59" s="50">
        <v>1.04</v>
      </c>
      <c r="F59" s="45">
        <f>F58*E59</f>
        <v>7.176000000000001</v>
      </c>
      <c r="G59" s="43"/>
      <c r="H59" s="45"/>
      <c r="I59" s="44"/>
      <c r="J59" s="45"/>
      <c r="K59" s="44"/>
      <c r="L59" s="45"/>
      <c r="M59" s="45">
        <f t="shared" ref="M59:M67" si="5">H59+J59+L59</f>
        <v>0</v>
      </c>
      <c r="N59" s="46"/>
      <c r="P59" s="48"/>
    </row>
    <row r="60" spans="1:16" s="47" customFormat="1" x14ac:dyDescent="0.25">
      <c r="A60" s="40"/>
      <c r="B60" s="79"/>
      <c r="C60" s="80" t="s">
        <v>32</v>
      </c>
      <c r="D60" s="50" t="s">
        <v>29</v>
      </c>
      <c r="E60" s="50">
        <v>1.7999999999999999E-2</v>
      </c>
      <c r="F60" s="45">
        <f>F58*E60</f>
        <v>0.12419999999999999</v>
      </c>
      <c r="G60" s="43"/>
      <c r="H60" s="45"/>
      <c r="I60" s="44"/>
      <c r="J60" s="45"/>
      <c r="K60" s="44"/>
      <c r="L60" s="45"/>
      <c r="M60" s="45">
        <f t="shared" si="5"/>
        <v>0</v>
      </c>
      <c r="N60" s="46"/>
      <c r="P60" s="48"/>
    </row>
    <row r="61" spans="1:16" s="47" customFormat="1" ht="47.25" x14ac:dyDescent="0.25">
      <c r="A61" s="51"/>
      <c r="B61" s="52" t="s">
        <v>225</v>
      </c>
      <c r="C61" s="61" t="s">
        <v>101</v>
      </c>
      <c r="D61" s="54" t="s">
        <v>19</v>
      </c>
      <c r="E61" s="54">
        <f>0.4*4*0.0106</f>
        <v>1.6959999999999999E-2</v>
      </c>
      <c r="F61" s="55">
        <f>F58*E61</f>
        <v>0.117024</v>
      </c>
      <c r="G61" s="56"/>
      <c r="H61" s="55"/>
      <c r="I61" s="57"/>
      <c r="J61" s="55"/>
      <c r="K61" s="57"/>
      <c r="L61" s="55"/>
      <c r="M61" s="55">
        <f t="shared" si="5"/>
        <v>0</v>
      </c>
      <c r="N61" s="46"/>
      <c r="P61" s="48"/>
    </row>
    <row r="62" spans="1:16" s="138" customFormat="1" ht="33" x14ac:dyDescent="0.25">
      <c r="A62" s="62" t="s">
        <v>45</v>
      </c>
      <c r="B62" s="71" t="s">
        <v>98</v>
      </c>
      <c r="C62" s="82" t="s">
        <v>99</v>
      </c>
      <c r="D62" s="65" t="s">
        <v>37</v>
      </c>
      <c r="E62" s="65"/>
      <c r="F62" s="66">
        <v>6.9</v>
      </c>
      <c r="G62" s="67"/>
      <c r="H62" s="66"/>
      <c r="I62" s="68"/>
      <c r="J62" s="66"/>
      <c r="K62" s="68"/>
      <c r="L62" s="66"/>
      <c r="M62" s="66"/>
      <c r="N62" s="37"/>
      <c r="P62" s="139"/>
    </row>
    <row r="63" spans="1:16" s="47" customFormat="1" x14ac:dyDescent="0.25">
      <c r="A63" s="40"/>
      <c r="B63" s="72" t="s">
        <v>52</v>
      </c>
      <c r="C63" s="80" t="s">
        <v>20</v>
      </c>
      <c r="D63" s="50" t="s">
        <v>37</v>
      </c>
      <c r="E63" s="50">
        <v>1</v>
      </c>
      <c r="F63" s="45">
        <f>F62*E63</f>
        <v>6.9</v>
      </c>
      <c r="G63" s="43"/>
      <c r="H63" s="45"/>
      <c r="I63" s="44"/>
      <c r="J63" s="45"/>
      <c r="K63" s="44"/>
      <c r="L63" s="45"/>
      <c r="M63" s="45">
        <f t="shared" si="5"/>
        <v>0</v>
      </c>
      <c r="N63" s="46"/>
      <c r="P63" s="48"/>
    </row>
    <row r="64" spans="1:16" s="47" customFormat="1" x14ac:dyDescent="0.25">
      <c r="A64" s="40"/>
      <c r="B64" s="79"/>
      <c r="C64" s="80" t="s">
        <v>32</v>
      </c>
      <c r="D64" s="50" t="s">
        <v>29</v>
      </c>
      <c r="E64" s="50">
        <v>8.0000000000000002E-3</v>
      </c>
      <c r="F64" s="45">
        <f>F62*E64</f>
        <v>5.5200000000000006E-2</v>
      </c>
      <c r="G64" s="43"/>
      <c r="H64" s="45"/>
      <c r="I64" s="44"/>
      <c r="J64" s="45"/>
      <c r="K64" s="44"/>
      <c r="L64" s="45"/>
      <c r="M64" s="45">
        <f t="shared" si="5"/>
        <v>0</v>
      </c>
      <c r="N64" s="46"/>
      <c r="P64" s="48"/>
    </row>
    <row r="65" spans="1:16" s="47" customFormat="1" ht="47.25" x14ac:dyDescent="0.25">
      <c r="A65" s="40"/>
      <c r="B65" s="79" t="s">
        <v>226</v>
      </c>
      <c r="C65" s="80" t="s">
        <v>100</v>
      </c>
      <c r="D65" s="50" t="s">
        <v>48</v>
      </c>
      <c r="E65" s="50">
        <v>0.63</v>
      </c>
      <c r="F65" s="45">
        <f>F62*E65</f>
        <v>4.3470000000000004</v>
      </c>
      <c r="G65" s="43"/>
      <c r="H65" s="45"/>
      <c r="I65" s="44"/>
      <c r="J65" s="45"/>
      <c r="K65" s="44"/>
      <c r="L65" s="45"/>
      <c r="M65" s="45">
        <f t="shared" si="5"/>
        <v>0</v>
      </c>
      <c r="N65" s="46"/>
      <c r="P65" s="48"/>
    </row>
    <row r="66" spans="1:16" s="47" customFormat="1" ht="47.25" x14ac:dyDescent="0.25">
      <c r="A66" s="40"/>
      <c r="B66" s="79" t="s">
        <v>227</v>
      </c>
      <c r="C66" s="80" t="s">
        <v>102</v>
      </c>
      <c r="D66" s="50" t="s">
        <v>48</v>
      </c>
      <c r="E66" s="50">
        <v>0.51</v>
      </c>
      <c r="F66" s="45">
        <f>F62*E66</f>
        <v>3.5190000000000001</v>
      </c>
      <c r="G66" s="43"/>
      <c r="H66" s="45"/>
      <c r="I66" s="44"/>
      <c r="J66" s="45"/>
      <c r="K66" s="44"/>
      <c r="L66" s="45"/>
      <c r="M66" s="45">
        <f t="shared" si="5"/>
        <v>0</v>
      </c>
      <c r="N66" s="46"/>
      <c r="P66" s="48"/>
    </row>
    <row r="67" spans="1:16" s="47" customFormat="1" x14ac:dyDescent="0.25">
      <c r="A67" s="51"/>
      <c r="B67" s="81"/>
      <c r="C67" s="61" t="s">
        <v>33</v>
      </c>
      <c r="D67" s="54" t="s">
        <v>29</v>
      </c>
      <c r="E67" s="54">
        <v>7.0000000000000001E-3</v>
      </c>
      <c r="F67" s="55">
        <f>F62*E67</f>
        <v>4.8300000000000003E-2</v>
      </c>
      <c r="G67" s="56"/>
      <c r="H67" s="55"/>
      <c r="I67" s="57"/>
      <c r="J67" s="55"/>
      <c r="K67" s="57"/>
      <c r="L67" s="55"/>
      <c r="M67" s="55">
        <f t="shared" si="5"/>
        <v>0</v>
      </c>
      <c r="N67" s="46"/>
      <c r="P67" s="48"/>
    </row>
    <row r="68" spans="1:16" s="138" customFormat="1" ht="33" x14ac:dyDescent="0.25">
      <c r="A68" s="30" t="s">
        <v>50</v>
      </c>
      <c r="B68" s="140" t="s">
        <v>104</v>
      </c>
      <c r="C68" s="141" t="s">
        <v>103</v>
      </c>
      <c r="D68" s="33" t="s">
        <v>37</v>
      </c>
      <c r="E68" s="33"/>
      <c r="F68" s="34">
        <v>15.6</v>
      </c>
      <c r="G68" s="35"/>
      <c r="H68" s="34"/>
      <c r="I68" s="36"/>
      <c r="J68" s="34"/>
      <c r="K68" s="36"/>
      <c r="L68" s="34"/>
      <c r="M68" s="34"/>
      <c r="N68" s="37"/>
      <c r="P68" s="139"/>
    </row>
    <row r="69" spans="1:16" s="47" customFormat="1" x14ac:dyDescent="0.25">
      <c r="A69" s="40"/>
      <c r="B69" s="72" t="s">
        <v>52</v>
      </c>
      <c r="C69" s="80" t="s">
        <v>20</v>
      </c>
      <c r="D69" s="50" t="s">
        <v>37</v>
      </c>
      <c r="E69" s="50">
        <v>1</v>
      </c>
      <c r="F69" s="45">
        <f>F68*E69</f>
        <v>15.6</v>
      </c>
      <c r="G69" s="43"/>
      <c r="H69" s="45"/>
      <c r="I69" s="44"/>
      <c r="J69" s="45"/>
      <c r="K69" s="44"/>
      <c r="L69" s="45"/>
      <c r="M69" s="45">
        <f t="shared" ref="M69:M71" si="6">H69+J69+L69</f>
        <v>0</v>
      </c>
      <c r="N69" s="46"/>
      <c r="P69" s="48"/>
    </row>
    <row r="70" spans="1:16" s="47" customFormat="1" ht="47.25" x14ac:dyDescent="0.25">
      <c r="A70" s="40"/>
      <c r="B70" s="79" t="s">
        <v>228</v>
      </c>
      <c r="C70" s="80" t="s">
        <v>105</v>
      </c>
      <c r="D70" s="50" t="s">
        <v>48</v>
      </c>
      <c r="E70" s="50">
        <v>0.27300000000000002</v>
      </c>
      <c r="F70" s="45">
        <f>F68*E70</f>
        <v>4.2587999999999999</v>
      </c>
      <c r="G70" s="43"/>
      <c r="H70" s="45"/>
      <c r="I70" s="44"/>
      <c r="J70" s="45"/>
      <c r="K70" s="44"/>
      <c r="L70" s="45"/>
      <c r="M70" s="45">
        <f t="shared" si="6"/>
        <v>0</v>
      </c>
      <c r="N70" s="46"/>
      <c r="P70" s="48"/>
    </row>
    <row r="71" spans="1:16" s="47" customFormat="1" x14ac:dyDescent="0.25">
      <c r="A71" s="51"/>
      <c r="B71" s="81"/>
      <c r="C71" s="61" t="s">
        <v>33</v>
      </c>
      <c r="D71" s="54" t="s">
        <v>29</v>
      </c>
      <c r="E71" s="54">
        <v>1.9E-3</v>
      </c>
      <c r="F71" s="55">
        <f>F68*E71</f>
        <v>2.964E-2</v>
      </c>
      <c r="G71" s="56"/>
      <c r="H71" s="55"/>
      <c r="I71" s="57"/>
      <c r="J71" s="55"/>
      <c r="K71" s="57"/>
      <c r="L71" s="55"/>
      <c r="M71" s="55">
        <f t="shared" si="6"/>
        <v>0</v>
      </c>
      <c r="N71" s="46"/>
      <c r="P71" s="48"/>
    </row>
    <row r="72" spans="1:16" s="138" customFormat="1" ht="16.5" x14ac:dyDescent="0.25">
      <c r="A72" s="205" t="s">
        <v>54</v>
      </c>
      <c r="B72" s="71" t="s">
        <v>133</v>
      </c>
      <c r="C72" s="64" t="s">
        <v>131</v>
      </c>
      <c r="D72" s="65" t="s">
        <v>70</v>
      </c>
      <c r="E72" s="65"/>
      <c r="F72" s="66">
        <v>9</v>
      </c>
      <c r="G72" s="66"/>
      <c r="H72" s="66"/>
      <c r="I72" s="68"/>
      <c r="J72" s="66"/>
      <c r="K72" s="68"/>
      <c r="L72" s="66"/>
      <c r="M72" s="66"/>
      <c r="N72" s="37"/>
      <c r="P72" s="139"/>
    </row>
    <row r="73" spans="1:16" s="47" customFormat="1" x14ac:dyDescent="0.25">
      <c r="A73" s="40"/>
      <c r="B73" s="79"/>
      <c r="C73" s="49" t="s">
        <v>20</v>
      </c>
      <c r="D73" s="50" t="s">
        <v>70</v>
      </c>
      <c r="E73" s="50">
        <v>1</v>
      </c>
      <c r="F73" s="73">
        <f>F72*E73</f>
        <v>9</v>
      </c>
      <c r="G73" s="45"/>
      <c r="H73" s="45"/>
      <c r="I73" s="44"/>
      <c r="J73" s="45"/>
      <c r="K73" s="44"/>
      <c r="L73" s="45"/>
      <c r="M73" s="45">
        <f t="shared" ref="M73:M79" si="7">H73+J73+L73</f>
        <v>0</v>
      </c>
      <c r="N73" s="46"/>
      <c r="P73" s="48"/>
    </row>
    <row r="74" spans="1:16" s="47" customFormat="1" x14ac:dyDescent="0.25">
      <c r="A74" s="40"/>
      <c r="B74" s="79"/>
      <c r="C74" s="49" t="s">
        <v>32</v>
      </c>
      <c r="D74" s="50" t="s">
        <v>29</v>
      </c>
      <c r="E74" s="142">
        <f>0.00732*4.31</f>
        <v>3.1549199999999999E-2</v>
      </c>
      <c r="F74" s="45">
        <f>F72*E74</f>
        <v>0.2839428</v>
      </c>
      <c r="G74" s="45"/>
      <c r="H74" s="45"/>
      <c r="I74" s="44"/>
      <c r="J74" s="45"/>
      <c r="K74" s="44"/>
      <c r="L74" s="45"/>
      <c r="M74" s="45">
        <f t="shared" si="7"/>
        <v>0</v>
      </c>
      <c r="N74" s="46"/>
      <c r="P74" s="48"/>
    </row>
    <row r="75" spans="1:16" s="47" customFormat="1" ht="47.25" x14ac:dyDescent="0.25">
      <c r="A75" s="40"/>
      <c r="B75" s="79" t="s">
        <v>242</v>
      </c>
      <c r="C75" s="49" t="s">
        <v>132</v>
      </c>
      <c r="D75" s="50" t="s">
        <v>70</v>
      </c>
      <c r="E75" s="50">
        <v>1</v>
      </c>
      <c r="F75" s="73">
        <f>F72*E75</f>
        <v>9</v>
      </c>
      <c r="G75" s="45"/>
      <c r="H75" s="45"/>
      <c r="I75" s="44"/>
      <c r="J75" s="45"/>
      <c r="K75" s="44"/>
      <c r="L75" s="45"/>
      <c r="M75" s="45">
        <f t="shared" si="7"/>
        <v>0</v>
      </c>
      <c r="N75" s="46"/>
      <c r="P75" s="48"/>
    </row>
    <row r="76" spans="1:16" s="47" customFormat="1" ht="47.25" x14ac:dyDescent="0.25">
      <c r="A76" s="40"/>
      <c r="B76" s="79" t="s">
        <v>221</v>
      </c>
      <c r="C76" s="49" t="s">
        <v>47</v>
      </c>
      <c r="D76" s="50" t="s">
        <v>48</v>
      </c>
      <c r="E76" s="50">
        <f>1*0.00732</f>
        <v>7.3200000000000001E-3</v>
      </c>
      <c r="F76" s="45">
        <f>F72*E76</f>
        <v>6.5879999999999994E-2</v>
      </c>
      <c r="G76" s="45"/>
      <c r="H76" s="45"/>
      <c r="I76" s="44"/>
      <c r="J76" s="45"/>
      <c r="K76" s="44"/>
      <c r="L76" s="45"/>
      <c r="M76" s="45">
        <f t="shared" si="7"/>
        <v>0</v>
      </c>
      <c r="N76" s="46"/>
      <c r="P76" s="48"/>
    </row>
    <row r="77" spans="1:16" s="47" customFormat="1" ht="47.25" x14ac:dyDescent="0.25">
      <c r="A77" s="40"/>
      <c r="B77" s="79" t="s">
        <v>222</v>
      </c>
      <c r="C77" s="49" t="s">
        <v>91</v>
      </c>
      <c r="D77" s="50" t="s">
        <v>48</v>
      </c>
      <c r="E77" s="50">
        <f>2*0.00732</f>
        <v>1.464E-2</v>
      </c>
      <c r="F77" s="45">
        <f>F72*E77</f>
        <v>0.13175999999999999</v>
      </c>
      <c r="G77" s="45"/>
      <c r="H77" s="45"/>
      <c r="I77" s="44"/>
      <c r="J77" s="45"/>
      <c r="K77" s="44"/>
      <c r="L77" s="45"/>
      <c r="M77" s="45">
        <f t="shared" si="7"/>
        <v>0</v>
      </c>
      <c r="N77" s="46"/>
      <c r="P77" s="48"/>
    </row>
    <row r="78" spans="1:16" s="47" customFormat="1" ht="47.25" x14ac:dyDescent="0.25">
      <c r="A78" s="40"/>
      <c r="B78" s="79" t="s">
        <v>223</v>
      </c>
      <c r="C78" s="49" t="s">
        <v>49</v>
      </c>
      <c r="D78" s="50" t="s">
        <v>48</v>
      </c>
      <c r="E78" s="50">
        <f>2*0.00732</f>
        <v>1.464E-2</v>
      </c>
      <c r="F78" s="45">
        <f>F72*E78</f>
        <v>0.13175999999999999</v>
      </c>
      <c r="G78" s="45"/>
      <c r="H78" s="45"/>
      <c r="I78" s="44"/>
      <c r="J78" s="45"/>
      <c r="K78" s="44"/>
      <c r="L78" s="45"/>
      <c r="M78" s="45">
        <f t="shared" si="7"/>
        <v>0</v>
      </c>
      <c r="N78" s="46"/>
      <c r="P78" s="48"/>
    </row>
    <row r="79" spans="1:16" s="47" customFormat="1" x14ac:dyDescent="0.25">
      <c r="A79" s="120"/>
      <c r="B79" s="81"/>
      <c r="C79" s="121" t="s">
        <v>33</v>
      </c>
      <c r="D79" s="122" t="s">
        <v>29</v>
      </c>
      <c r="E79" s="122">
        <f>2.78*0.00732</f>
        <v>2.0349599999999999E-2</v>
      </c>
      <c r="F79" s="123">
        <f>F73*E79</f>
        <v>0.18314639999999999</v>
      </c>
      <c r="G79" s="124"/>
      <c r="H79" s="123"/>
      <c r="I79" s="125"/>
      <c r="J79" s="123"/>
      <c r="K79" s="125"/>
      <c r="L79" s="123"/>
      <c r="M79" s="123">
        <f t="shared" si="7"/>
        <v>0</v>
      </c>
      <c r="N79" s="126"/>
      <c r="P79" s="48"/>
    </row>
    <row r="80" spans="1:16" s="59" customFormat="1" ht="33" x14ac:dyDescent="0.25">
      <c r="A80" s="205" t="s">
        <v>56</v>
      </c>
      <c r="B80" s="63" t="s">
        <v>46</v>
      </c>
      <c r="C80" s="64" t="s">
        <v>135</v>
      </c>
      <c r="D80" s="65" t="s">
        <v>41</v>
      </c>
      <c r="E80" s="65"/>
      <c r="F80" s="69">
        <v>0.106</v>
      </c>
      <c r="G80" s="67"/>
      <c r="H80" s="66"/>
      <c r="I80" s="68"/>
      <c r="J80" s="66"/>
      <c r="K80" s="68"/>
      <c r="L80" s="66"/>
      <c r="M80" s="66"/>
      <c r="N80" s="58"/>
      <c r="O80" s="60"/>
    </row>
    <row r="81" spans="1:16" s="74" customFormat="1" x14ac:dyDescent="0.25">
      <c r="A81" s="40"/>
      <c r="B81" s="41"/>
      <c r="C81" s="49" t="s">
        <v>20</v>
      </c>
      <c r="D81" s="50" t="s">
        <v>21</v>
      </c>
      <c r="E81" s="50">
        <v>69.099999999999994</v>
      </c>
      <c r="F81" s="45">
        <f>F80*E81</f>
        <v>7.3245999999999993</v>
      </c>
      <c r="G81" s="43"/>
      <c r="H81" s="45"/>
      <c r="I81" s="44"/>
      <c r="J81" s="45"/>
      <c r="K81" s="44"/>
      <c r="L81" s="45"/>
      <c r="M81" s="45">
        <f t="shared" ref="M81:M87" si="8">H81+J81+L81</f>
        <v>0</v>
      </c>
      <c r="N81" s="83"/>
      <c r="O81" s="75"/>
    </row>
    <row r="82" spans="1:16" s="74" customFormat="1" x14ac:dyDescent="0.25">
      <c r="A82" s="40"/>
      <c r="B82" s="41"/>
      <c r="C82" s="49" t="s">
        <v>32</v>
      </c>
      <c r="D82" s="50" t="s">
        <v>29</v>
      </c>
      <c r="E82" s="50">
        <v>14.3</v>
      </c>
      <c r="F82" s="45">
        <f>F80*E82</f>
        <v>1.5158</v>
      </c>
      <c r="G82" s="43"/>
      <c r="H82" s="45"/>
      <c r="I82" s="44"/>
      <c r="J82" s="45"/>
      <c r="K82" s="44"/>
      <c r="L82" s="45"/>
      <c r="M82" s="45">
        <f t="shared" si="8"/>
        <v>0</v>
      </c>
      <c r="N82" s="83"/>
      <c r="O82" s="75"/>
    </row>
    <row r="83" spans="1:16" s="74" customFormat="1" ht="47.25" x14ac:dyDescent="0.25">
      <c r="A83" s="40"/>
      <c r="B83" s="79" t="s">
        <v>234</v>
      </c>
      <c r="C83" s="80" t="s">
        <v>134</v>
      </c>
      <c r="D83" s="50" t="s">
        <v>1</v>
      </c>
      <c r="E83" s="50"/>
      <c r="F83" s="45">
        <v>21</v>
      </c>
      <c r="G83" s="43"/>
      <c r="H83" s="45"/>
      <c r="I83" s="44"/>
      <c r="J83" s="45"/>
      <c r="K83" s="44"/>
      <c r="L83" s="45"/>
      <c r="M83" s="45">
        <f t="shared" si="8"/>
        <v>0</v>
      </c>
      <c r="N83" s="83"/>
      <c r="O83" s="75"/>
    </row>
    <row r="84" spans="1:16" s="74" customFormat="1" ht="47.25" x14ac:dyDescent="0.25">
      <c r="A84" s="40"/>
      <c r="B84" s="79" t="s">
        <v>235</v>
      </c>
      <c r="C84" s="80" t="s">
        <v>170</v>
      </c>
      <c r="D84" s="50" t="s">
        <v>1</v>
      </c>
      <c r="E84" s="50"/>
      <c r="F84" s="45">
        <v>7</v>
      </c>
      <c r="G84" s="43"/>
      <c r="H84" s="45"/>
      <c r="I84" s="44"/>
      <c r="J84" s="45"/>
      <c r="K84" s="44"/>
      <c r="L84" s="45"/>
      <c r="M84" s="45">
        <f t="shared" si="8"/>
        <v>0</v>
      </c>
      <c r="N84" s="83"/>
      <c r="O84" s="75"/>
    </row>
    <row r="85" spans="1:16" s="74" customFormat="1" ht="47.25" x14ac:dyDescent="0.25">
      <c r="A85" s="40"/>
      <c r="B85" s="79" t="s">
        <v>221</v>
      </c>
      <c r="C85" s="49" t="s">
        <v>47</v>
      </c>
      <c r="D85" s="50" t="s">
        <v>48</v>
      </c>
      <c r="E85" s="50">
        <v>14</v>
      </c>
      <c r="F85" s="45">
        <f>F80*E85</f>
        <v>1.484</v>
      </c>
      <c r="G85" s="43"/>
      <c r="H85" s="45"/>
      <c r="I85" s="44"/>
      <c r="J85" s="45"/>
      <c r="K85" s="44"/>
      <c r="L85" s="45"/>
      <c r="M85" s="45">
        <f t="shared" si="8"/>
        <v>0</v>
      </c>
      <c r="N85" s="83"/>
      <c r="O85" s="75"/>
    </row>
    <row r="86" spans="1:16" s="74" customFormat="1" ht="47.25" x14ac:dyDescent="0.25">
      <c r="A86" s="40"/>
      <c r="B86" s="79" t="s">
        <v>223</v>
      </c>
      <c r="C86" s="80" t="s">
        <v>49</v>
      </c>
      <c r="D86" s="50" t="s">
        <v>48</v>
      </c>
      <c r="E86" s="50">
        <v>15.7</v>
      </c>
      <c r="F86" s="45">
        <f>F80*E86</f>
        <v>1.6641999999999999</v>
      </c>
      <c r="G86" s="45"/>
      <c r="H86" s="45"/>
      <c r="I86" s="44"/>
      <c r="J86" s="45"/>
      <c r="K86" s="44"/>
      <c r="L86" s="45"/>
      <c r="M86" s="45">
        <f t="shared" si="8"/>
        <v>0</v>
      </c>
      <c r="N86" s="83"/>
      <c r="O86" s="75"/>
    </row>
    <row r="87" spans="1:16" s="74" customFormat="1" x14ac:dyDescent="0.25">
      <c r="A87" s="40"/>
      <c r="B87" s="52"/>
      <c r="C87" s="53" t="s">
        <v>33</v>
      </c>
      <c r="D87" s="54" t="s">
        <v>29</v>
      </c>
      <c r="E87" s="54">
        <v>2.78</v>
      </c>
      <c r="F87" s="55">
        <f>F80*E87</f>
        <v>0.29468</v>
      </c>
      <c r="G87" s="56"/>
      <c r="H87" s="55"/>
      <c r="I87" s="57"/>
      <c r="J87" s="55"/>
      <c r="K87" s="57"/>
      <c r="L87" s="55"/>
      <c r="M87" s="55">
        <f t="shared" si="8"/>
        <v>0</v>
      </c>
      <c r="N87" s="83"/>
      <c r="O87" s="75"/>
    </row>
    <row r="88" spans="1:16" s="59" customFormat="1" ht="16.5" x14ac:dyDescent="0.25">
      <c r="A88" s="207" t="s">
        <v>57</v>
      </c>
      <c r="B88" s="31" t="s">
        <v>51</v>
      </c>
      <c r="C88" s="32" t="s">
        <v>243</v>
      </c>
      <c r="D88" s="33" t="s">
        <v>37</v>
      </c>
      <c r="E88" s="33"/>
      <c r="F88" s="34">
        <v>22.6</v>
      </c>
      <c r="G88" s="35"/>
      <c r="H88" s="34"/>
      <c r="I88" s="36"/>
      <c r="J88" s="34"/>
      <c r="K88" s="36"/>
      <c r="L88" s="34"/>
      <c r="M88" s="34"/>
      <c r="N88" s="58"/>
      <c r="O88" s="60"/>
    </row>
    <row r="89" spans="1:16" s="74" customFormat="1" x14ac:dyDescent="0.25">
      <c r="A89" s="40"/>
      <c r="B89" s="41"/>
      <c r="C89" s="49" t="s">
        <v>20</v>
      </c>
      <c r="D89" s="50" t="s">
        <v>21</v>
      </c>
      <c r="E89" s="50">
        <v>0.94</v>
      </c>
      <c r="F89" s="45">
        <f>F88*E89</f>
        <v>21.244</v>
      </c>
      <c r="G89" s="43"/>
      <c r="H89" s="45"/>
      <c r="I89" s="44"/>
      <c r="J89" s="45"/>
      <c r="K89" s="44"/>
      <c r="L89" s="45"/>
      <c r="M89" s="45">
        <f>H89+J89+L89</f>
        <v>0</v>
      </c>
      <c r="N89" s="83"/>
      <c r="O89" s="75"/>
    </row>
    <row r="90" spans="1:16" s="74" customFormat="1" x14ac:dyDescent="0.25">
      <c r="A90" s="40"/>
      <c r="B90" s="41"/>
      <c r="C90" s="49" t="s">
        <v>32</v>
      </c>
      <c r="D90" s="50" t="s">
        <v>29</v>
      </c>
      <c r="E90" s="50">
        <v>9.7799999999999998E-2</v>
      </c>
      <c r="F90" s="45">
        <f>F88*E90</f>
        <v>2.21028</v>
      </c>
      <c r="G90" s="43"/>
      <c r="H90" s="45"/>
      <c r="I90" s="44"/>
      <c r="J90" s="45"/>
      <c r="K90" s="44"/>
      <c r="L90" s="45"/>
      <c r="M90" s="45">
        <f>H90+J90+L90</f>
        <v>0</v>
      </c>
      <c r="N90" s="83"/>
      <c r="O90" s="75"/>
    </row>
    <row r="91" spans="1:16" s="74" customFormat="1" x14ac:dyDescent="0.25">
      <c r="A91" s="40"/>
      <c r="B91" s="79"/>
      <c r="C91" s="80" t="s">
        <v>244</v>
      </c>
      <c r="D91" s="50" t="s">
        <v>37</v>
      </c>
      <c r="E91" s="50">
        <v>1.1000000000000001</v>
      </c>
      <c r="F91" s="45">
        <f>F88*E91</f>
        <v>24.860000000000003</v>
      </c>
      <c r="G91" s="43"/>
      <c r="H91" s="45"/>
      <c r="I91" s="44"/>
      <c r="J91" s="45"/>
      <c r="K91" s="44"/>
      <c r="L91" s="45"/>
      <c r="M91" s="45">
        <f>H91+J91+L91</f>
        <v>0</v>
      </c>
      <c r="N91" s="83"/>
      <c r="O91" s="75"/>
    </row>
    <row r="92" spans="1:16" s="74" customFormat="1" ht="63" x14ac:dyDescent="0.25">
      <c r="A92" s="51"/>
      <c r="B92" s="79" t="s">
        <v>237</v>
      </c>
      <c r="C92" s="53" t="s">
        <v>53</v>
      </c>
      <c r="D92" s="54" t="s">
        <v>27</v>
      </c>
      <c r="E92" s="54">
        <v>6</v>
      </c>
      <c r="F92" s="143">
        <f>F88*E92</f>
        <v>135.60000000000002</v>
      </c>
      <c r="G92" s="56"/>
      <c r="H92" s="55"/>
      <c r="I92" s="57"/>
      <c r="J92" s="55"/>
      <c r="K92" s="57"/>
      <c r="L92" s="55"/>
      <c r="M92" s="55">
        <f>H92+J92+L92</f>
        <v>0</v>
      </c>
      <c r="N92" s="83"/>
      <c r="O92" s="75"/>
    </row>
    <row r="93" spans="1:16" s="138" customFormat="1" ht="16.5" x14ac:dyDescent="0.25">
      <c r="A93" s="30" t="s">
        <v>58</v>
      </c>
      <c r="B93" s="140" t="s">
        <v>104</v>
      </c>
      <c r="C93" s="141" t="s">
        <v>139</v>
      </c>
      <c r="D93" s="33" t="s">
        <v>37</v>
      </c>
      <c r="E93" s="33"/>
      <c r="F93" s="34">
        <v>19.62</v>
      </c>
      <c r="G93" s="35"/>
      <c r="H93" s="34"/>
      <c r="I93" s="36"/>
      <c r="J93" s="34"/>
      <c r="K93" s="36"/>
      <c r="L93" s="34"/>
      <c r="M93" s="34"/>
      <c r="N93" s="37"/>
      <c r="P93" s="139"/>
    </row>
    <row r="94" spans="1:16" s="47" customFormat="1" x14ac:dyDescent="0.25">
      <c r="A94" s="40"/>
      <c r="B94" s="72" t="s">
        <v>52</v>
      </c>
      <c r="C94" s="80" t="s">
        <v>20</v>
      </c>
      <c r="D94" s="50" t="s">
        <v>37</v>
      </c>
      <c r="E94" s="50">
        <v>1</v>
      </c>
      <c r="F94" s="45">
        <f>F93*E94</f>
        <v>19.62</v>
      </c>
      <c r="G94" s="43"/>
      <c r="H94" s="45"/>
      <c r="I94" s="44"/>
      <c r="J94" s="45"/>
      <c r="K94" s="44"/>
      <c r="L94" s="45"/>
      <c r="M94" s="45">
        <f t="shared" ref="M94:M96" si="9">H94+J94+L94</f>
        <v>0</v>
      </c>
      <c r="N94" s="46"/>
      <c r="P94" s="48"/>
    </row>
    <row r="95" spans="1:16" s="47" customFormat="1" ht="47.25" x14ac:dyDescent="0.25">
      <c r="A95" s="40"/>
      <c r="B95" s="79" t="s">
        <v>228</v>
      </c>
      <c r="C95" s="80" t="s">
        <v>105</v>
      </c>
      <c r="D95" s="50" t="s">
        <v>48</v>
      </c>
      <c r="E95" s="50">
        <v>0.27300000000000002</v>
      </c>
      <c r="F95" s="45">
        <f>F93*E95</f>
        <v>5.3562600000000007</v>
      </c>
      <c r="G95" s="43"/>
      <c r="H95" s="45"/>
      <c r="I95" s="44"/>
      <c r="J95" s="45"/>
      <c r="K95" s="44"/>
      <c r="L95" s="45"/>
      <c r="M95" s="45">
        <f t="shared" si="9"/>
        <v>0</v>
      </c>
      <c r="N95" s="46"/>
      <c r="P95" s="48"/>
    </row>
    <row r="96" spans="1:16" s="47" customFormat="1" x14ac:dyDescent="0.25">
      <c r="A96" s="51"/>
      <c r="B96" s="81"/>
      <c r="C96" s="61" t="s">
        <v>33</v>
      </c>
      <c r="D96" s="54" t="s">
        <v>29</v>
      </c>
      <c r="E96" s="54">
        <v>1.9E-3</v>
      </c>
      <c r="F96" s="55">
        <f>F93*E96</f>
        <v>3.7277999999999999E-2</v>
      </c>
      <c r="G96" s="56"/>
      <c r="H96" s="55"/>
      <c r="I96" s="57"/>
      <c r="J96" s="55"/>
      <c r="K96" s="57"/>
      <c r="L96" s="55"/>
      <c r="M96" s="55">
        <f t="shared" si="9"/>
        <v>0</v>
      </c>
      <c r="N96" s="46"/>
      <c r="P96" s="48"/>
    </row>
    <row r="97" spans="1:16" s="47" customFormat="1" ht="47.25" x14ac:dyDescent="0.3">
      <c r="A97" s="40" t="s">
        <v>160</v>
      </c>
      <c r="B97" s="85" t="s">
        <v>233</v>
      </c>
      <c r="C97" s="108" t="s">
        <v>107</v>
      </c>
      <c r="D97" s="50" t="s">
        <v>41</v>
      </c>
      <c r="E97" s="50"/>
      <c r="F97" s="45">
        <v>3.5</v>
      </c>
      <c r="G97" s="43"/>
      <c r="H97" s="45"/>
      <c r="I97" s="44"/>
      <c r="J97" s="45"/>
      <c r="K97" s="44"/>
      <c r="L97" s="45">
        <f>F97*K97</f>
        <v>0</v>
      </c>
      <c r="M97" s="45">
        <f>J97+L97</f>
        <v>0</v>
      </c>
      <c r="N97" s="46"/>
      <c r="P97" s="48"/>
    </row>
    <row r="98" spans="1:16" s="74" customFormat="1" x14ac:dyDescent="0.25">
      <c r="A98" s="84"/>
      <c r="B98" s="85"/>
      <c r="C98" s="86" t="s">
        <v>11</v>
      </c>
      <c r="D98" s="87"/>
      <c r="E98" s="87"/>
      <c r="F98" s="88"/>
      <c r="G98" s="89"/>
      <c r="H98" s="88">
        <f>SUM(H8:H97)</f>
        <v>0</v>
      </c>
      <c r="I98" s="88"/>
      <c r="J98" s="88">
        <f>SUM(J8:J97)</f>
        <v>0</v>
      </c>
      <c r="K98" s="88"/>
      <c r="L98" s="88">
        <f>SUM(L8:L97)</f>
        <v>0</v>
      </c>
      <c r="M98" s="88">
        <f>SUM(M8:M97)</f>
        <v>0</v>
      </c>
      <c r="N98" s="83"/>
      <c r="P98" s="75"/>
    </row>
    <row r="99" spans="1:16" s="47" customFormat="1" x14ac:dyDescent="0.25">
      <c r="A99" s="40"/>
      <c r="B99" s="41"/>
      <c r="C99" s="49" t="s">
        <v>63</v>
      </c>
      <c r="D99" s="90"/>
      <c r="E99" s="50"/>
      <c r="F99" s="45"/>
      <c r="G99" s="43"/>
      <c r="H99" s="45"/>
      <c r="I99" s="44"/>
      <c r="J99" s="45"/>
      <c r="K99" s="44"/>
      <c r="L99" s="45"/>
      <c r="M99" s="45">
        <f>M98*D99</f>
        <v>0</v>
      </c>
      <c r="N99" s="46"/>
      <c r="P99" s="48"/>
    </row>
    <row r="100" spans="1:16" s="47" customFormat="1" x14ac:dyDescent="0.25">
      <c r="A100" s="40"/>
      <c r="B100" s="41"/>
      <c r="C100" s="49" t="s">
        <v>64</v>
      </c>
      <c r="D100" s="50"/>
      <c r="E100" s="50"/>
      <c r="F100" s="45"/>
      <c r="G100" s="43"/>
      <c r="H100" s="45"/>
      <c r="I100" s="44"/>
      <c r="J100" s="45"/>
      <c r="K100" s="44"/>
      <c r="L100" s="45"/>
      <c r="M100" s="45">
        <f>SUM(M98:M99)</f>
        <v>0</v>
      </c>
      <c r="N100" s="46"/>
      <c r="P100" s="48"/>
    </row>
    <row r="101" spans="1:16" s="47" customFormat="1" x14ac:dyDescent="0.25">
      <c r="A101" s="40"/>
      <c r="B101" s="41"/>
      <c r="C101" s="49" t="s">
        <v>65</v>
      </c>
      <c r="D101" s="90"/>
      <c r="E101" s="50"/>
      <c r="F101" s="45"/>
      <c r="G101" s="43"/>
      <c r="H101" s="45"/>
      <c r="I101" s="44"/>
      <c r="J101" s="45"/>
      <c r="K101" s="44"/>
      <c r="L101" s="45"/>
      <c r="M101" s="45">
        <f>M100*D101</f>
        <v>0</v>
      </c>
      <c r="N101" s="46"/>
      <c r="P101" s="48"/>
    </row>
    <row r="102" spans="1:16" s="47" customFormat="1" x14ac:dyDescent="0.25">
      <c r="A102" s="40"/>
      <c r="B102" s="41"/>
      <c r="C102" s="49" t="s">
        <v>11</v>
      </c>
      <c r="D102" s="50"/>
      <c r="E102" s="50"/>
      <c r="F102" s="45"/>
      <c r="G102" s="43"/>
      <c r="H102" s="45"/>
      <c r="I102" s="44"/>
      <c r="J102" s="45"/>
      <c r="K102" s="44"/>
      <c r="L102" s="45"/>
      <c r="M102" s="45">
        <f>SUM(M100:M101)</f>
        <v>0</v>
      </c>
      <c r="N102" s="46"/>
      <c r="P102" s="48"/>
    </row>
    <row r="103" spans="1:16" s="16" customFormat="1" x14ac:dyDescent="0.3">
      <c r="A103" s="91"/>
      <c r="B103" s="40"/>
      <c r="C103" s="42" t="s">
        <v>108</v>
      </c>
      <c r="D103" s="92">
        <v>0.05</v>
      </c>
      <c r="E103" s="43"/>
      <c r="F103" s="44"/>
      <c r="G103" s="43"/>
      <c r="H103" s="45"/>
      <c r="I103" s="45"/>
      <c r="J103" s="45"/>
      <c r="K103" s="45"/>
      <c r="L103" s="45"/>
      <c r="M103" s="45">
        <f>M102*D103</f>
        <v>0</v>
      </c>
      <c r="N103" s="93"/>
      <c r="P103" s="17"/>
    </row>
    <row r="104" spans="1:16" x14ac:dyDescent="0.3">
      <c r="A104" s="94"/>
      <c r="B104" s="95"/>
      <c r="C104" s="133" t="s">
        <v>11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76">
        <f>SUM(M102:M103)</f>
        <v>0</v>
      </c>
    </row>
    <row r="105" spans="1:16" x14ac:dyDescent="0.3">
      <c r="A105" s="94"/>
      <c r="B105" s="95"/>
      <c r="C105" s="133" t="s">
        <v>66</v>
      </c>
      <c r="D105" s="98">
        <v>0.18</v>
      </c>
      <c r="E105" s="97"/>
      <c r="F105" s="97"/>
      <c r="G105" s="97"/>
      <c r="H105" s="97"/>
      <c r="I105" s="97"/>
      <c r="J105" s="97"/>
      <c r="K105" s="97"/>
      <c r="L105" s="97"/>
      <c r="M105" s="76">
        <f>M104*D105</f>
        <v>0</v>
      </c>
    </row>
    <row r="106" spans="1:16" x14ac:dyDescent="0.3">
      <c r="A106" s="99"/>
      <c r="B106" s="100"/>
      <c r="C106" s="134" t="s">
        <v>13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77">
        <f>SUM(M104:M105)</f>
        <v>0</v>
      </c>
    </row>
    <row r="107" spans="1:16" s="16" customFormat="1" x14ac:dyDescent="0.3">
      <c r="A107" s="103"/>
      <c r="B107" s="229"/>
      <c r="C107" s="229"/>
      <c r="D107" s="104"/>
      <c r="E107" s="230"/>
      <c r="F107" s="230"/>
      <c r="G107" s="230"/>
      <c r="H107" s="230"/>
      <c r="I107" s="230"/>
      <c r="J107" s="230"/>
      <c r="K107" s="104"/>
      <c r="L107" s="104"/>
      <c r="M107" s="104"/>
      <c r="N107" s="105"/>
      <c r="P107" s="17"/>
    </row>
    <row r="108" spans="1:16" x14ac:dyDescent="0.3">
      <c r="B108" s="13" t="s">
        <v>250</v>
      </c>
      <c r="C108" s="11"/>
    </row>
    <row r="109" spans="1:16" ht="25.5" customHeight="1" x14ac:dyDescent="0.3">
      <c r="B109" s="13" t="s">
        <v>251</v>
      </c>
      <c r="C109" s="11"/>
    </row>
    <row r="110" spans="1:16" x14ac:dyDescent="0.3">
      <c r="C110" s="11"/>
      <c r="I110" s="216"/>
      <c r="J110" s="216"/>
      <c r="K110" s="216"/>
    </row>
    <row r="111" spans="1:16" x14ac:dyDescent="0.3">
      <c r="C111" s="11"/>
    </row>
    <row r="112" spans="1:16" x14ac:dyDescent="0.3">
      <c r="C112" s="11"/>
    </row>
    <row r="113" spans="1:16" x14ac:dyDescent="0.3">
      <c r="A113" s="11"/>
      <c r="B113" s="11"/>
      <c r="C113" s="181"/>
      <c r="D113" s="11"/>
      <c r="E113" s="11"/>
      <c r="F113" s="11"/>
      <c r="G113" s="11"/>
      <c r="H113" s="11"/>
      <c r="I113" s="228"/>
      <c r="J113" s="228"/>
      <c r="K113" s="228"/>
      <c r="L113" s="11"/>
      <c r="M113" s="11"/>
      <c r="P113" s="11"/>
    </row>
  </sheetData>
  <mergeCells count="16">
    <mergeCell ref="I110:K110"/>
    <mergeCell ref="I113:K113"/>
    <mergeCell ref="K5:L5"/>
    <mergeCell ref="M5:M6"/>
    <mergeCell ref="B107:C107"/>
    <mergeCell ref="E107:J107"/>
    <mergeCell ref="A1:M1"/>
    <mergeCell ref="A2:M2"/>
    <mergeCell ref="C4:L4"/>
    <mergeCell ref="A5:A6"/>
    <mergeCell ref="B5:B6"/>
    <mergeCell ref="C5:C6"/>
    <mergeCell ref="D5:D6"/>
    <mergeCell ref="E5:F5"/>
    <mergeCell ref="G5:H5"/>
    <mergeCell ref="I5:J5"/>
  </mergeCells>
  <pageMargins left="0.26" right="0.2" top="0.32" bottom="0.32" header="0.2" footer="0.22"/>
  <pageSetup scale="88" orientation="landscape" r:id="rId1"/>
  <rowBreaks count="4" manualBreakCount="4">
    <brk id="27" max="12" man="1"/>
    <brk id="47" max="12" man="1"/>
    <brk id="67" max="12" man="1"/>
    <brk id="8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A31" zoomScaleSheetLayoutView="100" workbookViewId="0">
      <selection activeCell="J58" sqref="J58"/>
    </sheetView>
  </sheetViews>
  <sheetFormatPr defaultRowHeight="15.75" x14ac:dyDescent="0.3"/>
  <cols>
    <col min="1" max="1" width="5.5703125" style="12" customWidth="1"/>
    <col min="2" max="2" width="12.42578125" style="13" customWidth="1"/>
    <col min="3" max="3" width="46.85546875" style="11" customWidth="1"/>
    <col min="4" max="5" width="8.14062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8.85546875" style="14" customWidth="1"/>
    <col min="12" max="12" width="8.5703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17" t="s">
        <v>206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261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7" customFormat="1" ht="17.25" x14ac:dyDescent="0.2">
      <c r="A3" s="5"/>
      <c r="B3" s="110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6"/>
      <c r="P3" s="8"/>
    </row>
    <row r="4" spans="1:20" s="16" customFormat="1" ht="45" customHeight="1" x14ac:dyDescent="0.2">
      <c r="A4" s="220" t="s">
        <v>3</v>
      </c>
      <c r="B4" s="220" t="s">
        <v>4</v>
      </c>
      <c r="C4" s="221" t="s">
        <v>5</v>
      </c>
      <c r="D4" s="223" t="s">
        <v>6</v>
      </c>
      <c r="E4" s="224" t="s">
        <v>7</v>
      </c>
      <c r="F4" s="225"/>
      <c r="G4" s="226" t="s">
        <v>8</v>
      </c>
      <c r="H4" s="226"/>
      <c r="I4" s="227" t="s">
        <v>9</v>
      </c>
      <c r="J4" s="227"/>
      <c r="K4" s="227" t="s">
        <v>10</v>
      </c>
      <c r="L4" s="227"/>
      <c r="M4" s="226" t="s">
        <v>11</v>
      </c>
      <c r="P4" s="17"/>
    </row>
    <row r="5" spans="1:20" s="16" customFormat="1" ht="31.5" x14ac:dyDescent="0.2">
      <c r="A5" s="220"/>
      <c r="B5" s="220"/>
      <c r="C5" s="222"/>
      <c r="D5" s="223"/>
      <c r="E5" s="163" t="s">
        <v>12</v>
      </c>
      <c r="F5" s="163" t="s">
        <v>13</v>
      </c>
      <c r="G5" s="160" t="s">
        <v>14</v>
      </c>
      <c r="H5" s="159" t="s">
        <v>11</v>
      </c>
      <c r="I5" s="158" t="s">
        <v>14</v>
      </c>
      <c r="J5" s="159" t="s">
        <v>11</v>
      </c>
      <c r="K5" s="158" t="s">
        <v>14</v>
      </c>
      <c r="L5" s="159" t="s">
        <v>11</v>
      </c>
      <c r="M5" s="226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9" customFormat="1" x14ac:dyDescent="0.25">
      <c r="A7" s="164"/>
      <c r="B7" s="85"/>
      <c r="C7" s="166" t="s">
        <v>184</v>
      </c>
      <c r="D7" s="165"/>
      <c r="E7" s="165"/>
      <c r="F7" s="29"/>
      <c r="G7" s="27"/>
      <c r="H7" s="28"/>
      <c r="I7" s="29"/>
      <c r="J7" s="28"/>
      <c r="K7" s="29"/>
      <c r="L7" s="28"/>
      <c r="M7" s="28"/>
      <c r="P7" s="10"/>
    </row>
    <row r="8" spans="1:20" s="59" customFormat="1" ht="33" x14ac:dyDescent="0.35">
      <c r="A8" s="30" t="s">
        <v>15</v>
      </c>
      <c r="B8" s="30"/>
      <c r="C8" s="130" t="s">
        <v>181</v>
      </c>
      <c r="D8" s="33" t="s">
        <v>37</v>
      </c>
      <c r="E8" s="33"/>
      <c r="F8" s="34">
        <v>1.65</v>
      </c>
      <c r="G8" s="35"/>
      <c r="H8" s="34"/>
      <c r="I8" s="36"/>
      <c r="J8" s="34"/>
      <c r="K8" s="36"/>
      <c r="L8" s="34"/>
      <c r="M8" s="34"/>
      <c r="N8" s="58"/>
      <c r="P8" s="60"/>
    </row>
    <row r="9" spans="1:20" s="47" customFormat="1" x14ac:dyDescent="0.25">
      <c r="A9" s="40"/>
      <c r="B9" s="41"/>
      <c r="C9" s="137" t="s">
        <v>20</v>
      </c>
      <c r="D9" s="43" t="s">
        <v>37</v>
      </c>
      <c r="E9" s="43">
        <v>1</v>
      </c>
      <c r="F9" s="73">
        <f>F8*E9</f>
        <v>1.65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  <c r="T9" s="47" t="s">
        <v>40</v>
      </c>
    </row>
    <row r="10" spans="1:20" s="38" customFormat="1" ht="38.25" customHeight="1" x14ac:dyDescent="0.25">
      <c r="A10" s="30" t="s">
        <v>25</v>
      </c>
      <c r="B10" s="31" t="s">
        <v>17</v>
      </c>
      <c r="C10" s="32" t="s">
        <v>159</v>
      </c>
      <c r="D10" s="33" t="s">
        <v>19</v>
      </c>
      <c r="E10" s="33"/>
      <c r="F10" s="78">
        <v>0.14749999999999999</v>
      </c>
      <c r="G10" s="35"/>
      <c r="H10" s="34"/>
      <c r="I10" s="36"/>
      <c r="J10" s="34"/>
      <c r="K10" s="36"/>
      <c r="L10" s="34"/>
      <c r="M10" s="34"/>
      <c r="N10" s="37"/>
      <c r="P10" s="39"/>
    </row>
    <row r="11" spans="1:20" s="47" customFormat="1" ht="15" customHeight="1" x14ac:dyDescent="0.25">
      <c r="A11" s="40"/>
      <c r="B11" s="41"/>
      <c r="C11" s="111" t="s">
        <v>20</v>
      </c>
      <c r="D11" s="43" t="s">
        <v>21</v>
      </c>
      <c r="E11" s="43">
        <f>160/100</f>
        <v>1.6</v>
      </c>
      <c r="F11" s="44">
        <f>F10*E11</f>
        <v>0.23599999999999999</v>
      </c>
      <c r="G11" s="43"/>
      <c r="H11" s="45"/>
      <c r="I11" s="44"/>
      <c r="J11" s="45"/>
      <c r="K11" s="44"/>
      <c r="L11" s="45"/>
      <c r="M11" s="45">
        <f>H11+J11+L11</f>
        <v>0</v>
      </c>
      <c r="N11" s="46"/>
      <c r="P11" s="48"/>
    </row>
    <row r="12" spans="1:20" s="47" customFormat="1" ht="50.25" customHeight="1" x14ac:dyDescent="0.25">
      <c r="A12" s="40"/>
      <c r="B12" s="41" t="s">
        <v>207</v>
      </c>
      <c r="C12" s="80" t="s">
        <v>22</v>
      </c>
      <c r="D12" s="50" t="s">
        <v>23</v>
      </c>
      <c r="E12" s="50">
        <f>1.91/100</f>
        <v>1.9099999999999999E-2</v>
      </c>
      <c r="F12" s="73">
        <f>F10*E12</f>
        <v>2.8172499999999999E-3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</row>
    <row r="13" spans="1:20" s="47" customFormat="1" ht="31.5" x14ac:dyDescent="0.25">
      <c r="A13" s="51"/>
      <c r="B13" s="51" t="s">
        <v>208</v>
      </c>
      <c r="C13" s="61" t="s">
        <v>24</v>
      </c>
      <c r="D13" s="162" t="s">
        <v>23</v>
      </c>
      <c r="E13" s="162">
        <f>77.5/100</f>
        <v>0.77500000000000002</v>
      </c>
      <c r="F13" s="55">
        <f>F10*E13</f>
        <v>0.1143125</v>
      </c>
      <c r="G13" s="56"/>
      <c r="H13" s="55"/>
      <c r="I13" s="57"/>
      <c r="J13" s="55"/>
      <c r="K13" s="57"/>
      <c r="L13" s="55"/>
      <c r="M13" s="55">
        <f>H13+J13+L13</f>
        <v>0</v>
      </c>
      <c r="N13" s="46"/>
      <c r="P13" s="48"/>
    </row>
    <row r="14" spans="1:20" s="59" customFormat="1" ht="33" x14ac:dyDescent="0.25">
      <c r="A14" s="62" t="s">
        <v>26</v>
      </c>
      <c r="B14" s="62" t="s">
        <v>73</v>
      </c>
      <c r="C14" s="64" t="s">
        <v>182</v>
      </c>
      <c r="D14" s="65" t="s">
        <v>19</v>
      </c>
      <c r="E14" s="65"/>
      <c r="F14" s="66">
        <v>1.5</v>
      </c>
      <c r="G14" s="66"/>
      <c r="H14" s="66"/>
      <c r="I14" s="68"/>
      <c r="J14" s="66"/>
      <c r="K14" s="68"/>
      <c r="L14" s="66"/>
      <c r="M14" s="66"/>
      <c r="N14" s="58"/>
      <c r="P14" s="60"/>
      <c r="Q14" s="59" t="s">
        <v>40</v>
      </c>
    </row>
    <row r="15" spans="1:20" s="47" customFormat="1" x14ac:dyDescent="0.25">
      <c r="A15" s="40"/>
      <c r="B15" s="40"/>
      <c r="C15" s="49" t="s">
        <v>28</v>
      </c>
      <c r="D15" s="50" t="s">
        <v>21</v>
      </c>
      <c r="E15" s="50">
        <v>3.52</v>
      </c>
      <c r="F15" s="45">
        <f>F14*E15</f>
        <v>5.28</v>
      </c>
      <c r="G15" s="45"/>
      <c r="H15" s="45"/>
      <c r="I15" s="44"/>
      <c r="J15" s="45"/>
      <c r="K15" s="44"/>
      <c r="L15" s="45"/>
      <c r="M15" s="45">
        <f t="shared" ref="M15:M17" si="0">H15+J15+L15</f>
        <v>0</v>
      </c>
      <c r="N15" s="46"/>
      <c r="P15" s="48"/>
    </row>
    <row r="16" spans="1:20" s="47" customFormat="1" x14ac:dyDescent="0.25">
      <c r="A16" s="40"/>
      <c r="B16" s="41"/>
      <c r="C16" s="49" t="s">
        <v>32</v>
      </c>
      <c r="D16" s="50" t="s">
        <v>29</v>
      </c>
      <c r="E16" s="50">
        <v>1.06E-2</v>
      </c>
      <c r="F16" s="45">
        <f>F14*E16</f>
        <v>1.5900000000000001E-2</v>
      </c>
      <c r="G16" s="45"/>
      <c r="H16" s="45"/>
      <c r="I16" s="44"/>
      <c r="J16" s="45"/>
      <c r="K16" s="44"/>
      <c r="L16" s="45"/>
      <c r="M16" s="45">
        <f t="shared" si="0"/>
        <v>0</v>
      </c>
      <c r="N16" s="46"/>
      <c r="P16" s="48"/>
    </row>
    <row r="17" spans="1:20" s="47" customFormat="1" ht="31.5" x14ac:dyDescent="0.25">
      <c r="A17" s="51"/>
      <c r="B17" s="81" t="s">
        <v>210</v>
      </c>
      <c r="C17" s="61" t="s">
        <v>38</v>
      </c>
      <c r="D17" s="162" t="s">
        <v>19</v>
      </c>
      <c r="E17" s="162">
        <v>1.24</v>
      </c>
      <c r="F17" s="55">
        <f>F14*E17</f>
        <v>1.8599999999999999</v>
      </c>
      <c r="G17" s="55"/>
      <c r="H17" s="55"/>
      <c r="I17" s="57"/>
      <c r="J17" s="55"/>
      <c r="K17" s="57"/>
      <c r="L17" s="55"/>
      <c r="M17" s="55">
        <f t="shared" si="0"/>
        <v>0</v>
      </c>
      <c r="N17" s="46"/>
      <c r="P17" s="48"/>
    </row>
    <row r="18" spans="1:20" s="59" customFormat="1" ht="16.5" x14ac:dyDescent="0.25">
      <c r="A18" s="30" t="s">
        <v>30</v>
      </c>
      <c r="B18" s="30" t="s">
        <v>122</v>
      </c>
      <c r="C18" s="42" t="s">
        <v>183</v>
      </c>
      <c r="D18" s="33" t="s">
        <v>19</v>
      </c>
      <c r="E18" s="33"/>
      <c r="F18" s="34">
        <v>2.95</v>
      </c>
      <c r="G18" s="35"/>
      <c r="H18" s="34"/>
      <c r="I18" s="36"/>
      <c r="J18" s="34"/>
      <c r="K18" s="36"/>
      <c r="L18" s="34"/>
      <c r="M18" s="34"/>
      <c r="N18" s="58"/>
      <c r="P18" s="60"/>
    </row>
    <row r="19" spans="1:20" s="47" customFormat="1" x14ac:dyDescent="0.25">
      <c r="A19" s="40"/>
      <c r="B19" s="40" t="s">
        <v>52</v>
      </c>
      <c r="C19" s="42" t="s">
        <v>20</v>
      </c>
      <c r="D19" s="43" t="s">
        <v>19</v>
      </c>
      <c r="E19" s="43">
        <v>1</v>
      </c>
      <c r="F19" s="73">
        <f>F18*E19</f>
        <v>2.95</v>
      </c>
      <c r="G19" s="43"/>
      <c r="H19" s="45"/>
      <c r="I19" s="44"/>
      <c r="J19" s="45"/>
      <c r="K19" s="44"/>
      <c r="L19" s="45"/>
      <c r="M19" s="45">
        <f>H19+J19+L19</f>
        <v>0</v>
      </c>
      <c r="N19" s="46"/>
      <c r="P19" s="48"/>
      <c r="T19" s="47" t="s">
        <v>40</v>
      </c>
    </row>
    <row r="20" spans="1:20" s="47" customFormat="1" x14ac:dyDescent="0.25">
      <c r="A20" s="40"/>
      <c r="B20" s="41"/>
      <c r="C20" s="42" t="s">
        <v>32</v>
      </c>
      <c r="D20" s="43" t="s">
        <v>29</v>
      </c>
      <c r="E20" s="43">
        <v>0.34</v>
      </c>
      <c r="F20" s="73">
        <f>F18*E20</f>
        <v>1.0030000000000001</v>
      </c>
      <c r="G20" s="43"/>
      <c r="H20" s="45"/>
      <c r="I20" s="44"/>
      <c r="J20" s="45"/>
      <c r="K20" s="44"/>
      <c r="L20" s="45"/>
      <c r="M20" s="45">
        <f t="shared" ref="M20:M24" si="1">H20+J20+L20</f>
        <v>0</v>
      </c>
      <c r="N20" s="46"/>
      <c r="P20" s="48"/>
    </row>
    <row r="21" spans="1:20" s="47" customFormat="1" ht="31.5" x14ac:dyDescent="0.25">
      <c r="A21" s="40"/>
      <c r="B21" s="79" t="s">
        <v>217</v>
      </c>
      <c r="C21" s="42" t="s">
        <v>144</v>
      </c>
      <c r="D21" s="43" t="s">
        <v>19</v>
      </c>
      <c r="E21" s="43">
        <v>1.02</v>
      </c>
      <c r="F21" s="73">
        <f>F18*E21</f>
        <v>3.0090000000000003</v>
      </c>
      <c r="G21" s="43"/>
      <c r="H21" s="45"/>
      <c r="I21" s="44"/>
      <c r="J21" s="45"/>
      <c r="K21" s="44"/>
      <c r="L21" s="45"/>
      <c r="M21" s="45">
        <f t="shared" si="1"/>
        <v>0</v>
      </c>
      <c r="N21" s="46"/>
      <c r="P21" s="48"/>
    </row>
    <row r="22" spans="1:20" s="47" customFormat="1" ht="31.5" x14ac:dyDescent="0.25">
      <c r="A22" s="40"/>
      <c r="B22" s="79" t="s">
        <v>218</v>
      </c>
      <c r="C22" s="42" t="s">
        <v>125</v>
      </c>
      <c r="D22" s="43" t="s">
        <v>37</v>
      </c>
      <c r="E22" s="43">
        <v>7.5399999999999995E-2</v>
      </c>
      <c r="F22" s="73">
        <f>F18*E22</f>
        <v>0.22242999999999999</v>
      </c>
      <c r="G22" s="43"/>
      <c r="H22" s="45"/>
      <c r="I22" s="44"/>
      <c r="J22" s="45"/>
      <c r="K22" s="44"/>
      <c r="L22" s="45"/>
      <c r="M22" s="45">
        <f t="shared" si="1"/>
        <v>0</v>
      </c>
      <c r="N22" s="46"/>
      <c r="P22" s="48"/>
    </row>
    <row r="23" spans="1:20" s="47" customFormat="1" ht="31.5" x14ac:dyDescent="0.25">
      <c r="A23" s="40"/>
      <c r="B23" s="79" t="s">
        <v>219</v>
      </c>
      <c r="C23" s="42" t="s">
        <v>129</v>
      </c>
      <c r="D23" s="43" t="s">
        <v>19</v>
      </c>
      <c r="E23" s="43">
        <v>8.0000000000000004E-4</v>
      </c>
      <c r="F23" s="106">
        <f>F18*E23</f>
        <v>2.3600000000000001E-3</v>
      </c>
      <c r="G23" s="43"/>
      <c r="H23" s="45"/>
      <c r="I23" s="44"/>
      <c r="J23" s="45"/>
      <c r="K23" s="44"/>
      <c r="L23" s="45"/>
      <c r="M23" s="45">
        <f t="shared" si="1"/>
        <v>0</v>
      </c>
      <c r="N23" s="46"/>
      <c r="P23" s="48"/>
    </row>
    <row r="24" spans="1:20" s="47" customFormat="1" x14ac:dyDescent="0.25">
      <c r="A24" s="51"/>
      <c r="B24" s="52"/>
      <c r="C24" s="137" t="s">
        <v>33</v>
      </c>
      <c r="D24" s="56" t="s">
        <v>29</v>
      </c>
      <c r="E24" s="56">
        <v>0.16</v>
      </c>
      <c r="F24" s="131">
        <f>F18*E24</f>
        <v>0.47200000000000003</v>
      </c>
      <c r="G24" s="56"/>
      <c r="H24" s="55"/>
      <c r="I24" s="57"/>
      <c r="J24" s="55"/>
      <c r="K24" s="57"/>
      <c r="L24" s="55"/>
      <c r="M24" s="55">
        <f t="shared" si="1"/>
        <v>0</v>
      </c>
      <c r="N24" s="46"/>
      <c r="P24" s="48"/>
    </row>
    <row r="25" spans="1:20" s="59" customFormat="1" ht="33" x14ac:dyDescent="0.25">
      <c r="A25" s="62" t="s">
        <v>31</v>
      </c>
      <c r="B25" s="63" t="s">
        <v>60</v>
      </c>
      <c r="C25" s="64" t="s">
        <v>80</v>
      </c>
      <c r="D25" s="65" t="s">
        <v>37</v>
      </c>
      <c r="E25" s="65"/>
      <c r="F25" s="66">
        <v>14.75</v>
      </c>
      <c r="G25" s="66"/>
      <c r="H25" s="66"/>
      <c r="I25" s="68"/>
      <c r="J25" s="66"/>
      <c r="K25" s="68"/>
      <c r="L25" s="66"/>
      <c r="M25" s="66"/>
      <c r="N25" s="58"/>
      <c r="P25" s="60"/>
    </row>
    <row r="26" spans="1:20" s="47" customFormat="1" x14ac:dyDescent="0.25">
      <c r="A26" s="40"/>
      <c r="B26" s="40" t="s">
        <v>52</v>
      </c>
      <c r="C26" s="49" t="s">
        <v>20</v>
      </c>
      <c r="D26" s="50" t="s">
        <v>37</v>
      </c>
      <c r="E26" s="50">
        <v>1</v>
      </c>
      <c r="F26" s="45">
        <f>F25*E26</f>
        <v>14.75</v>
      </c>
      <c r="G26" s="45"/>
      <c r="H26" s="45"/>
      <c r="I26" s="44"/>
      <c r="J26" s="45"/>
      <c r="K26" s="44"/>
      <c r="L26" s="45"/>
      <c r="M26" s="45">
        <f t="shared" ref="M26:M29" si="2">H26+J26+L26</f>
        <v>0</v>
      </c>
      <c r="N26" s="46"/>
      <c r="P26" s="48"/>
    </row>
    <row r="27" spans="1:20" s="47" customFormat="1" x14ac:dyDescent="0.25">
      <c r="A27" s="40"/>
      <c r="B27" s="41"/>
      <c r="C27" s="49" t="s">
        <v>32</v>
      </c>
      <c r="D27" s="50" t="s">
        <v>29</v>
      </c>
      <c r="E27" s="50">
        <v>4.5199999999999997E-2</v>
      </c>
      <c r="F27" s="45">
        <f>F25*E27</f>
        <v>0.66669999999999996</v>
      </c>
      <c r="G27" s="45"/>
      <c r="H27" s="45"/>
      <c r="I27" s="44"/>
      <c r="J27" s="45"/>
      <c r="K27" s="44"/>
      <c r="L27" s="45"/>
      <c r="M27" s="45">
        <f t="shared" si="2"/>
        <v>0</v>
      </c>
      <c r="N27" s="46"/>
      <c r="P27" s="48"/>
    </row>
    <row r="28" spans="1:20" s="47" customFormat="1" ht="31.5" x14ac:dyDescent="0.25">
      <c r="A28" s="40"/>
      <c r="B28" s="79" t="s">
        <v>214</v>
      </c>
      <c r="C28" s="80" t="s">
        <v>81</v>
      </c>
      <c r="D28" s="50" t="s">
        <v>37</v>
      </c>
      <c r="E28" s="50">
        <v>1.02</v>
      </c>
      <c r="F28" s="45">
        <f>F25*E28</f>
        <v>15.045</v>
      </c>
      <c r="G28" s="45"/>
      <c r="H28" s="45"/>
      <c r="I28" s="44"/>
      <c r="J28" s="45"/>
      <c r="K28" s="44"/>
      <c r="L28" s="45"/>
      <c r="M28" s="45">
        <f t="shared" si="2"/>
        <v>0</v>
      </c>
      <c r="N28" s="46"/>
      <c r="P28" s="48"/>
    </row>
    <row r="29" spans="1:20" s="47" customFormat="1" ht="31.5" x14ac:dyDescent="0.25">
      <c r="A29" s="51"/>
      <c r="B29" s="81" t="s">
        <v>216</v>
      </c>
      <c r="C29" s="53" t="s">
        <v>97</v>
      </c>
      <c r="D29" s="162" t="s">
        <v>48</v>
      </c>
      <c r="E29" s="162">
        <v>6</v>
      </c>
      <c r="F29" s="55">
        <f>F25*E29</f>
        <v>88.5</v>
      </c>
      <c r="G29" s="55"/>
      <c r="H29" s="55"/>
      <c r="I29" s="57"/>
      <c r="J29" s="55"/>
      <c r="K29" s="57"/>
      <c r="L29" s="55"/>
      <c r="M29" s="55">
        <f t="shared" si="2"/>
        <v>0</v>
      </c>
      <c r="N29" s="46"/>
      <c r="P29" s="48"/>
    </row>
    <row r="30" spans="1:20" s="47" customFormat="1" ht="31.5" x14ac:dyDescent="0.3">
      <c r="A30" s="40" t="s">
        <v>34</v>
      </c>
      <c r="B30" s="85" t="s">
        <v>233</v>
      </c>
      <c r="C30" s="119" t="s">
        <v>107</v>
      </c>
      <c r="D30" s="50" t="s">
        <v>41</v>
      </c>
      <c r="E30" s="50"/>
      <c r="F30" s="45">
        <v>0.3</v>
      </c>
      <c r="G30" s="43"/>
      <c r="H30" s="45"/>
      <c r="I30" s="44"/>
      <c r="J30" s="45"/>
      <c r="K30" s="44"/>
      <c r="L30" s="45"/>
      <c r="M30" s="45">
        <f>J30+L30</f>
        <v>0</v>
      </c>
      <c r="N30" s="46"/>
      <c r="P30" s="48"/>
    </row>
    <row r="31" spans="1:20" s="59" customFormat="1" ht="16.5" x14ac:dyDescent="0.25">
      <c r="A31" s="30"/>
      <c r="B31" s="31"/>
      <c r="C31" s="32" t="s">
        <v>192</v>
      </c>
      <c r="D31" s="33"/>
      <c r="E31" s="33"/>
      <c r="F31" s="34"/>
      <c r="G31" s="35"/>
      <c r="H31" s="34">
        <f>SUM(H10:H30)</f>
        <v>0</v>
      </c>
      <c r="I31" s="34"/>
      <c r="J31" s="34">
        <f>SUM(J10:J30)</f>
        <v>0</v>
      </c>
      <c r="K31" s="34"/>
      <c r="L31" s="34">
        <f>SUM(L10:L30)</f>
        <v>0</v>
      </c>
      <c r="M31" s="34">
        <f>SUM(M10:M30)</f>
        <v>0</v>
      </c>
      <c r="N31" s="58"/>
      <c r="P31" s="60"/>
    </row>
    <row r="32" spans="1:20" s="47" customFormat="1" ht="31.5" x14ac:dyDescent="0.25">
      <c r="A32" s="40"/>
      <c r="B32" s="41"/>
      <c r="C32" s="49" t="s">
        <v>186</v>
      </c>
      <c r="D32" s="90">
        <v>0.1</v>
      </c>
      <c r="E32" s="50"/>
      <c r="F32" s="45"/>
      <c r="G32" s="43"/>
      <c r="H32" s="45"/>
      <c r="I32" s="44"/>
      <c r="J32" s="45"/>
      <c r="K32" s="44"/>
      <c r="L32" s="45"/>
      <c r="M32" s="45">
        <f>M31*D32</f>
        <v>0</v>
      </c>
      <c r="N32" s="46"/>
      <c r="P32" s="48"/>
    </row>
    <row r="33" spans="1:16" s="47" customFormat="1" x14ac:dyDescent="0.25">
      <c r="A33" s="40"/>
      <c r="B33" s="41"/>
      <c r="C33" s="49" t="s">
        <v>64</v>
      </c>
      <c r="D33" s="50"/>
      <c r="E33" s="50"/>
      <c r="F33" s="45"/>
      <c r="G33" s="43"/>
      <c r="H33" s="45"/>
      <c r="I33" s="44"/>
      <c r="J33" s="45"/>
      <c r="K33" s="44"/>
      <c r="L33" s="45"/>
      <c r="M33" s="45">
        <f>SUM(M31:M32)</f>
        <v>0</v>
      </c>
      <c r="N33" s="46"/>
      <c r="P33" s="48"/>
    </row>
    <row r="34" spans="1:16" s="47" customFormat="1" x14ac:dyDescent="0.25">
      <c r="A34" s="40"/>
      <c r="B34" s="41"/>
      <c r="C34" s="49" t="s">
        <v>65</v>
      </c>
      <c r="D34" s="90">
        <v>0.08</v>
      </c>
      <c r="E34" s="50"/>
      <c r="F34" s="45"/>
      <c r="G34" s="43"/>
      <c r="H34" s="45"/>
      <c r="I34" s="44"/>
      <c r="J34" s="45"/>
      <c r="K34" s="44"/>
      <c r="L34" s="45"/>
      <c r="M34" s="45">
        <f>M33*D34</f>
        <v>0</v>
      </c>
      <c r="N34" s="46"/>
      <c r="P34" s="48"/>
    </row>
    <row r="35" spans="1:16" s="138" customFormat="1" ht="16.5" x14ac:dyDescent="0.25">
      <c r="A35" s="167"/>
      <c r="B35" s="168"/>
      <c r="C35" s="169" t="s">
        <v>185</v>
      </c>
      <c r="D35" s="170"/>
      <c r="E35" s="170"/>
      <c r="F35" s="171"/>
      <c r="G35" s="172"/>
      <c r="H35" s="171"/>
      <c r="I35" s="173"/>
      <c r="J35" s="171"/>
      <c r="K35" s="173"/>
      <c r="L35" s="171"/>
      <c r="M35" s="171">
        <f>SUM(M33:M34)</f>
        <v>0</v>
      </c>
      <c r="N35" s="37"/>
      <c r="P35" s="139"/>
    </row>
    <row r="36" spans="1:16" s="74" customFormat="1" ht="16.5" x14ac:dyDescent="0.25">
      <c r="A36" s="40"/>
      <c r="B36" s="41"/>
      <c r="C36" s="64" t="s">
        <v>187</v>
      </c>
      <c r="D36" s="50"/>
      <c r="E36" s="50"/>
      <c r="F36" s="45"/>
      <c r="G36" s="43"/>
      <c r="H36" s="45"/>
      <c r="I36" s="45"/>
      <c r="J36" s="45"/>
      <c r="K36" s="45"/>
      <c r="L36" s="45"/>
      <c r="M36" s="45"/>
      <c r="N36" s="83"/>
      <c r="P36" s="75"/>
    </row>
    <row r="37" spans="1:16" s="74" customFormat="1" x14ac:dyDescent="0.25">
      <c r="A37" s="206" t="s">
        <v>15</v>
      </c>
      <c r="B37" s="41"/>
      <c r="C37" s="49" t="s">
        <v>188</v>
      </c>
      <c r="D37" s="50" t="s">
        <v>62</v>
      </c>
      <c r="E37" s="50"/>
      <c r="F37" s="45">
        <v>1</v>
      </c>
      <c r="G37" s="43"/>
      <c r="H37" s="45"/>
      <c r="I37" s="45"/>
      <c r="J37" s="45"/>
      <c r="K37" s="45"/>
      <c r="L37" s="45"/>
      <c r="M37" s="45">
        <f t="shared" ref="M37" si="3">H37+J37+L37</f>
        <v>0</v>
      </c>
      <c r="N37" s="83"/>
      <c r="P37" s="75"/>
    </row>
    <row r="38" spans="1:16" s="59" customFormat="1" ht="16.5" x14ac:dyDescent="0.25">
      <c r="A38" s="30"/>
      <c r="B38" s="31"/>
      <c r="C38" s="32" t="s">
        <v>189</v>
      </c>
      <c r="D38" s="33"/>
      <c r="E38" s="33"/>
      <c r="F38" s="34"/>
      <c r="G38" s="35"/>
      <c r="H38" s="34">
        <f>H37</f>
        <v>0</v>
      </c>
      <c r="I38" s="34"/>
      <c r="J38" s="34">
        <f>J37</f>
        <v>0</v>
      </c>
      <c r="K38" s="34"/>
      <c r="L38" s="34"/>
      <c r="M38" s="34">
        <f>H38+J38</f>
        <v>0</v>
      </c>
      <c r="N38" s="58"/>
      <c r="P38" s="60"/>
    </row>
    <row r="39" spans="1:16" s="74" customFormat="1" ht="47.25" x14ac:dyDescent="0.25">
      <c r="A39" s="40"/>
      <c r="B39" s="41"/>
      <c r="C39" s="49" t="s">
        <v>190</v>
      </c>
      <c r="D39" s="90"/>
      <c r="E39" s="50"/>
      <c r="F39" s="45"/>
      <c r="G39" s="43"/>
      <c r="H39" s="45"/>
      <c r="I39" s="45"/>
      <c r="J39" s="45"/>
      <c r="K39" s="45"/>
      <c r="L39" s="45"/>
      <c r="M39" s="45">
        <f>J38*D39</f>
        <v>0</v>
      </c>
      <c r="N39" s="83"/>
      <c r="P39" s="75"/>
    </row>
    <row r="40" spans="1:16" s="47" customFormat="1" x14ac:dyDescent="0.25">
      <c r="A40" s="40"/>
      <c r="B40" s="41"/>
      <c r="C40" s="49" t="s">
        <v>64</v>
      </c>
      <c r="D40" s="50"/>
      <c r="E40" s="50"/>
      <c r="F40" s="45"/>
      <c r="G40" s="43"/>
      <c r="H40" s="45"/>
      <c r="I40" s="44"/>
      <c r="J40" s="45"/>
      <c r="K40" s="44"/>
      <c r="L40" s="45"/>
      <c r="M40" s="45">
        <f>SUM(M38:M39)</f>
        <v>0</v>
      </c>
      <c r="N40" s="46"/>
      <c r="P40" s="48"/>
    </row>
    <row r="41" spans="1:16" s="47" customFormat="1" ht="50.25" customHeight="1" x14ac:dyDescent="0.25">
      <c r="A41" s="40"/>
      <c r="B41" s="41"/>
      <c r="C41" s="49" t="s">
        <v>191</v>
      </c>
      <c r="D41" s="90"/>
      <c r="E41" s="50"/>
      <c r="F41" s="45"/>
      <c r="G41" s="43"/>
      <c r="H41" s="45"/>
      <c r="I41" s="44"/>
      <c r="J41" s="45"/>
      <c r="K41" s="44"/>
      <c r="L41" s="45"/>
      <c r="M41" s="45">
        <f>(M40-H37)*D41</f>
        <v>0</v>
      </c>
      <c r="N41" s="46"/>
      <c r="P41" s="48"/>
    </row>
    <row r="42" spans="1:16" s="138" customFormat="1" ht="16.5" x14ac:dyDescent="0.25">
      <c r="A42" s="167"/>
      <c r="B42" s="168"/>
      <c r="C42" s="169" t="s">
        <v>189</v>
      </c>
      <c r="D42" s="170"/>
      <c r="E42" s="170"/>
      <c r="F42" s="171"/>
      <c r="G42" s="172"/>
      <c r="H42" s="171"/>
      <c r="I42" s="173"/>
      <c r="J42" s="171"/>
      <c r="K42" s="173"/>
      <c r="L42" s="171"/>
      <c r="M42" s="171">
        <f>SUM(M40:M41)</f>
        <v>0</v>
      </c>
      <c r="N42" s="37"/>
      <c r="P42" s="139"/>
    </row>
    <row r="43" spans="1:16" s="138" customFormat="1" ht="16.5" x14ac:dyDescent="0.25">
      <c r="A43" s="62"/>
      <c r="B43" s="63"/>
      <c r="C43" s="64" t="s">
        <v>193</v>
      </c>
      <c r="D43" s="65"/>
      <c r="E43" s="65"/>
      <c r="F43" s="66"/>
      <c r="G43" s="67"/>
      <c r="H43" s="66"/>
      <c r="I43" s="68"/>
      <c r="J43" s="66"/>
      <c r="K43" s="68"/>
      <c r="L43" s="66"/>
      <c r="M43" s="66">
        <f>M31+M42</f>
        <v>0</v>
      </c>
      <c r="N43" s="37"/>
      <c r="P43" s="139"/>
    </row>
    <row r="44" spans="1:16" s="16" customFormat="1" x14ac:dyDescent="0.3">
      <c r="A44" s="91"/>
      <c r="B44" s="40"/>
      <c r="C44" s="42" t="s">
        <v>108</v>
      </c>
      <c r="D44" s="92">
        <v>0.05</v>
      </c>
      <c r="E44" s="43"/>
      <c r="F44" s="44"/>
      <c r="G44" s="43"/>
      <c r="H44" s="45"/>
      <c r="I44" s="45"/>
      <c r="J44" s="45"/>
      <c r="K44" s="45"/>
      <c r="L44" s="45"/>
      <c r="M44" s="45">
        <f>M43*D44</f>
        <v>0</v>
      </c>
      <c r="N44" s="93"/>
      <c r="P44" s="17"/>
    </row>
    <row r="45" spans="1:16" x14ac:dyDescent="0.3">
      <c r="A45" s="94"/>
      <c r="B45" s="95"/>
      <c r="C45" s="96" t="s">
        <v>11</v>
      </c>
      <c r="D45" s="97"/>
      <c r="E45" s="97"/>
      <c r="F45" s="97"/>
      <c r="G45" s="97"/>
      <c r="H45" s="97"/>
      <c r="I45" s="97"/>
      <c r="J45" s="97"/>
      <c r="K45" s="97"/>
      <c r="L45" s="97"/>
      <c r="M45" s="76">
        <f>SUM(M43:M44)</f>
        <v>0</v>
      </c>
    </row>
    <row r="46" spans="1:16" x14ac:dyDescent="0.3">
      <c r="A46" s="94"/>
      <c r="B46" s="95"/>
      <c r="C46" s="96" t="s">
        <v>66</v>
      </c>
      <c r="D46" s="98">
        <v>0.18</v>
      </c>
      <c r="E46" s="97"/>
      <c r="F46" s="97"/>
      <c r="G46" s="97"/>
      <c r="H46" s="97"/>
      <c r="I46" s="97"/>
      <c r="J46" s="97"/>
      <c r="K46" s="97"/>
      <c r="L46" s="97"/>
      <c r="M46" s="76">
        <f>M45*D46</f>
        <v>0</v>
      </c>
    </row>
    <row r="47" spans="1:16" s="179" customFormat="1" ht="16.5" x14ac:dyDescent="0.35">
      <c r="A47" s="174"/>
      <c r="B47" s="175"/>
      <c r="C47" s="176" t="s">
        <v>13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8">
        <f>SUM(M45:M46)</f>
        <v>0</v>
      </c>
      <c r="P47" s="180"/>
    </row>
    <row r="48" spans="1:16" s="16" customFormat="1" x14ac:dyDescent="0.3">
      <c r="A48" s="103"/>
      <c r="B48" s="229"/>
      <c r="C48" s="229"/>
      <c r="D48" s="104"/>
      <c r="E48" s="230"/>
      <c r="F48" s="230"/>
      <c r="G48" s="230"/>
      <c r="H48" s="230"/>
      <c r="I48" s="230"/>
      <c r="J48" s="230"/>
      <c r="K48" s="104"/>
      <c r="L48" s="104"/>
      <c r="M48" s="104"/>
      <c r="N48" s="105"/>
      <c r="P48" s="17"/>
    </row>
    <row r="49" spans="1:16" s="16" customFormat="1" x14ac:dyDescent="0.3">
      <c r="A49" s="103"/>
      <c r="B49" s="13" t="s">
        <v>250</v>
      </c>
      <c r="C49" s="11"/>
      <c r="D49" s="104"/>
      <c r="E49" s="214"/>
      <c r="F49" s="214"/>
      <c r="G49" s="214"/>
      <c r="H49" s="214"/>
      <c r="I49" s="214"/>
      <c r="J49" s="214"/>
      <c r="K49" s="104"/>
      <c r="L49" s="104"/>
      <c r="M49" s="104"/>
      <c r="N49" s="105"/>
      <c r="P49" s="17"/>
    </row>
    <row r="50" spans="1:16" x14ac:dyDescent="0.3">
      <c r="A50" s="11"/>
      <c r="B50" s="13" t="s">
        <v>251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P50" s="11"/>
    </row>
    <row r="51" spans="1:16" x14ac:dyDescent="0.3">
      <c r="I51" s="216"/>
      <c r="J51" s="216"/>
      <c r="K51" s="216"/>
    </row>
    <row r="54" spans="1:16" x14ac:dyDescent="0.3">
      <c r="A54" s="11"/>
      <c r="B54" s="11"/>
      <c r="C54" s="181"/>
      <c r="D54" s="11"/>
      <c r="E54" s="11"/>
      <c r="F54" s="11"/>
      <c r="G54" s="11"/>
      <c r="H54" s="11"/>
      <c r="I54" s="228"/>
      <c r="J54" s="228"/>
      <c r="K54" s="228"/>
      <c r="L54" s="11"/>
      <c r="M54" s="11"/>
      <c r="P54" s="11"/>
    </row>
  </sheetData>
  <mergeCells count="16">
    <mergeCell ref="I51:K51"/>
    <mergeCell ref="I54:K54"/>
    <mergeCell ref="K4:L4"/>
    <mergeCell ref="M4:M5"/>
    <mergeCell ref="B48:C48"/>
    <mergeCell ref="E48:J48"/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</mergeCells>
  <pageMargins left="0.26" right="0.2" top="0.24" bottom="0.2" header="0.2" footer="0.2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view="pageBreakPreview" topLeftCell="A31" zoomScaleSheetLayoutView="100" workbookViewId="0">
      <selection activeCell="O50" sqref="O50"/>
    </sheetView>
  </sheetViews>
  <sheetFormatPr defaultRowHeight="15.75" x14ac:dyDescent="0.3"/>
  <cols>
    <col min="1" max="1" width="5.5703125" style="12" customWidth="1"/>
    <col min="2" max="2" width="13.42578125" style="13" customWidth="1"/>
    <col min="3" max="3" width="46.85546875" style="11" customWidth="1"/>
    <col min="4" max="4" width="9.140625" style="14" customWidth="1"/>
    <col min="5" max="5" width="8" style="14" customWidth="1"/>
    <col min="6" max="6" width="8.14062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7.5703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17" t="s">
        <v>201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147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7" customFormat="1" ht="17.25" x14ac:dyDescent="0.2">
      <c r="A3" s="5"/>
      <c r="B3" s="110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6"/>
      <c r="P3" s="8"/>
    </row>
    <row r="4" spans="1:20" s="16" customFormat="1" x14ac:dyDescent="0.2">
      <c r="A4" s="220" t="s">
        <v>3</v>
      </c>
      <c r="B4" s="220" t="s">
        <v>4</v>
      </c>
      <c r="C4" s="221" t="s">
        <v>5</v>
      </c>
      <c r="D4" s="223" t="s">
        <v>6</v>
      </c>
      <c r="E4" s="224" t="s">
        <v>7</v>
      </c>
      <c r="F4" s="225"/>
      <c r="G4" s="226" t="s">
        <v>8</v>
      </c>
      <c r="H4" s="226"/>
      <c r="I4" s="227" t="s">
        <v>9</v>
      </c>
      <c r="J4" s="227"/>
      <c r="K4" s="227" t="s">
        <v>10</v>
      </c>
      <c r="L4" s="227"/>
      <c r="M4" s="226" t="s">
        <v>11</v>
      </c>
      <c r="P4" s="17"/>
    </row>
    <row r="5" spans="1:20" s="16" customFormat="1" ht="31.5" x14ac:dyDescent="0.2">
      <c r="A5" s="220"/>
      <c r="B5" s="220"/>
      <c r="C5" s="222"/>
      <c r="D5" s="223"/>
      <c r="E5" s="18" t="s">
        <v>12</v>
      </c>
      <c r="F5" s="18" t="s">
        <v>13</v>
      </c>
      <c r="G5" s="19" t="s">
        <v>14</v>
      </c>
      <c r="H5" s="20" t="s">
        <v>11</v>
      </c>
      <c r="I5" s="21" t="s">
        <v>14</v>
      </c>
      <c r="J5" s="20" t="s">
        <v>11</v>
      </c>
      <c r="K5" s="21" t="s">
        <v>14</v>
      </c>
      <c r="L5" s="20" t="s">
        <v>11</v>
      </c>
      <c r="M5" s="226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34">
        <v>2.9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2.5722999999999998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0.28536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</row>
    <row r="10" spans="1:20" s="59" customFormat="1" ht="33" x14ac:dyDescent="0.35">
      <c r="A10" s="30" t="s">
        <v>25</v>
      </c>
      <c r="B10" s="30" t="s">
        <v>69</v>
      </c>
      <c r="C10" s="130" t="s">
        <v>71</v>
      </c>
      <c r="D10" s="33" t="s">
        <v>70</v>
      </c>
      <c r="E10" s="33"/>
      <c r="F10" s="34">
        <v>5.65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0.58308000000000015</v>
      </c>
      <c r="G11" s="43"/>
      <c r="H11" s="45"/>
      <c r="I11" s="44"/>
      <c r="J11" s="45"/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3.6160000000000007E-3</v>
      </c>
      <c r="G12" s="43"/>
      <c r="H12" s="45"/>
      <c r="I12" s="44"/>
      <c r="J12" s="45"/>
      <c r="K12" s="44"/>
      <c r="L12" s="45"/>
      <c r="M12" s="45">
        <f>H12+J12+L12</f>
        <v>0</v>
      </c>
      <c r="N12" s="46"/>
      <c r="P12" s="48"/>
    </row>
    <row r="13" spans="1:20" s="38" customFormat="1" ht="16.5" customHeight="1" x14ac:dyDescent="0.25">
      <c r="A13" s="30" t="s">
        <v>26</v>
      </c>
      <c r="B13" s="31" t="s">
        <v>17</v>
      </c>
      <c r="C13" s="32" t="s">
        <v>18</v>
      </c>
      <c r="D13" s="33" t="s">
        <v>19</v>
      </c>
      <c r="E13" s="33"/>
      <c r="F13" s="78">
        <f>6.365/10</f>
        <v>0.63650000000000007</v>
      </c>
      <c r="G13" s="35"/>
      <c r="H13" s="34"/>
      <c r="I13" s="36"/>
      <c r="J13" s="34"/>
      <c r="K13" s="36"/>
      <c r="L13" s="34"/>
      <c r="M13" s="34"/>
      <c r="N13" s="37"/>
      <c r="P13" s="39"/>
    </row>
    <row r="14" spans="1:20" s="47" customFormat="1" ht="15" customHeight="1" x14ac:dyDescent="0.25">
      <c r="A14" s="40"/>
      <c r="B14" s="41"/>
      <c r="C14" s="111" t="s">
        <v>20</v>
      </c>
      <c r="D14" s="43" t="s">
        <v>21</v>
      </c>
      <c r="E14" s="43">
        <f>160/100</f>
        <v>1.6</v>
      </c>
      <c r="F14" s="44">
        <f>F13*E14</f>
        <v>1.0184000000000002</v>
      </c>
      <c r="G14" s="43"/>
      <c r="H14" s="45"/>
      <c r="I14" s="44"/>
      <c r="J14" s="45"/>
      <c r="K14" s="44"/>
      <c r="L14" s="45"/>
      <c r="M14" s="45">
        <f>H14+J14+L14</f>
        <v>0</v>
      </c>
      <c r="N14" s="46"/>
      <c r="P14" s="48"/>
    </row>
    <row r="15" spans="1:20" s="47" customFormat="1" ht="41.25" customHeight="1" x14ac:dyDescent="0.25">
      <c r="A15" s="40"/>
      <c r="B15" s="41" t="s">
        <v>207</v>
      </c>
      <c r="C15" s="80" t="s">
        <v>22</v>
      </c>
      <c r="D15" s="50" t="s">
        <v>23</v>
      </c>
      <c r="E15" s="50">
        <f>1.91/100</f>
        <v>1.9099999999999999E-2</v>
      </c>
      <c r="F15" s="45">
        <f>F13*E15</f>
        <v>1.215715E-2</v>
      </c>
      <c r="G15" s="43"/>
      <c r="H15" s="45"/>
      <c r="I15" s="44"/>
      <c r="J15" s="45"/>
      <c r="K15" s="44"/>
      <c r="L15" s="45"/>
      <c r="M15" s="45">
        <f>H15+J15+L15</f>
        <v>0</v>
      </c>
      <c r="N15" s="46"/>
      <c r="P15" s="48"/>
    </row>
    <row r="16" spans="1:20" s="47" customFormat="1" ht="31.5" x14ac:dyDescent="0.25">
      <c r="A16" s="51"/>
      <c r="B16" s="51" t="s">
        <v>208</v>
      </c>
      <c r="C16" s="61" t="s">
        <v>24</v>
      </c>
      <c r="D16" s="54" t="s">
        <v>23</v>
      </c>
      <c r="E16" s="54">
        <f>77.5/100</f>
        <v>0.77500000000000002</v>
      </c>
      <c r="F16" s="55">
        <f>F13*E16</f>
        <v>0.49328750000000005</v>
      </c>
      <c r="G16" s="56"/>
      <c r="H16" s="55"/>
      <c r="I16" s="57"/>
      <c r="J16" s="55"/>
      <c r="K16" s="57"/>
      <c r="L16" s="55">
        <f>F16*K16</f>
        <v>0</v>
      </c>
      <c r="M16" s="55">
        <f>H16+J16+L16</f>
        <v>0</v>
      </c>
      <c r="N16" s="46"/>
      <c r="P16" s="48"/>
    </row>
    <row r="17" spans="1:17" s="59" customFormat="1" ht="34.5" x14ac:dyDescent="0.35">
      <c r="A17" s="112" t="s">
        <v>30</v>
      </c>
      <c r="B17" s="112"/>
      <c r="C17" s="113" t="s">
        <v>209</v>
      </c>
      <c r="D17" s="114"/>
      <c r="E17" s="114"/>
      <c r="F17" s="115"/>
      <c r="G17" s="115"/>
      <c r="H17" s="115"/>
      <c r="I17" s="117"/>
      <c r="J17" s="115"/>
      <c r="K17" s="117"/>
      <c r="L17" s="115"/>
      <c r="M17" s="115"/>
      <c r="N17" s="58"/>
      <c r="P17" s="60"/>
      <c r="Q17" s="59" t="s">
        <v>40</v>
      </c>
    </row>
    <row r="18" spans="1:17" s="59" customFormat="1" ht="33" x14ac:dyDescent="0.25">
      <c r="A18" s="62" t="s">
        <v>239</v>
      </c>
      <c r="B18" s="62" t="s">
        <v>73</v>
      </c>
      <c r="C18" s="64" t="s">
        <v>87</v>
      </c>
      <c r="D18" s="65" t="s">
        <v>19</v>
      </c>
      <c r="E18" s="65"/>
      <c r="F18" s="69">
        <v>0.318</v>
      </c>
      <c r="G18" s="66"/>
      <c r="H18" s="66"/>
      <c r="I18" s="68"/>
      <c r="J18" s="66"/>
      <c r="K18" s="68"/>
      <c r="L18" s="66"/>
      <c r="M18" s="66"/>
      <c r="N18" s="58"/>
      <c r="P18" s="60"/>
      <c r="Q18" s="59" t="s">
        <v>40</v>
      </c>
    </row>
    <row r="19" spans="1:17" s="47" customFormat="1" x14ac:dyDescent="0.25">
      <c r="A19" s="40"/>
      <c r="B19" s="40"/>
      <c r="C19" s="49" t="s">
        <v>28</v>
      </c>
      <c r="D19" s="50" t="s">
        <v>21</v>
      </c>
      <c r="E19" s="50">
        <v>3.52</v>
      </c>
      <c r="F19" s="45">
        <f>F18*E19</f>
        <v>1.1193600000000001</v>
      </c>
      <c r="G19" s="45"/>
      <c r="H19" s="45"/>
      <c r="I19" s="44"/>
      <c r="J19" s="45"/>
      <c r="K19" s="44"/>
      <c r="L19" s="45"/>
      <c r="M19" s="45">
        <f t="shared" ref="M19:M21" si="0">H19+J19+L19</f>
        <v>0</v>
      </c>
      <c r="N19" s="46"/>
      <c r="P19" s="48"/>
    </row>
    <row r="20" spans="1:17" s="47" customFormat="1" x14ac:dyDescent="0.25">
      <c r="A20" s="40"/>
      <c r="B20" s="41"/>
      <c r="C20" s="49" t="s">
        <v>32</v>
      </c>
      <c r="D20" s="50" t="s">
        <v>29</v>
      </c>
      <c r="E20" s="50">
        <v>1.06E-2</v>
      </c>
      <c r="F20" s="45">
        <f>F18*E20</f>
        <v>3.3708000000000002E-3</v>
      </c>
      <c r="G20" s="45"/>
      <c r="H20" s="45"/>
      <c r="I20" s="44"/>
      <c r="J20" s="45"/>
      <c r="K20" s="44"/>
      <c r="L20" s="45"/>
      <c r="M20" s="45">
        <f t="shared" si="0"/>
        <v>0</v>
      </c>
      <c r="N20" s="46"/>
      <c r="P20" s="48"/>
    </row>
    <row r="21" spans="1:17" s="47" customFormat="1" ht="31.5" x14ac:dyDescent="0.25">
      <c r="A21" s="51"/>
      <c r="B21" s="81" t="s">
        <v>210</v>
      </c>
      <c r="C21" s="61" t="s">
        <v>38</v>
      </c>
      <c r="D21" s="54" t="s">
        <v>19</v>
      </c>
      <c r="E21" s="54">
        <v>1.24</v>
      </c>
      <c r="F21" s="55">
        <f>F18*E21</f>
        <v>0.39432</v>
      </c>
      <c r="G21" s="55"/>
      <c r="H21" s="55"/>
      <c r="I21" s="57"/>
      <c r="J21" s="55"/>
      <c r="K21" s="57"/>
      <c r="L21" s="55"/>
      <c r="M21" s="55">
        <f t="shared" si="0"/>
        <v>0</v>
      </c>
      <c r="N21" s="46"/>
      <c r="P21" s="48"/>
    </row>
    <row r="22" spans="1:17" s="59" customFormat="1" ht="33" x14ac:dyDescent="0.25">
      <c r="A22" s="62" t="s">
        <v>240</v>
      </c>
      <c r="B22" s="62" t="s">
        <v>211</v>
      </c>
      <c r="C22" s="64" t="s">
        <v>148</v>
      </c>
      <c r="D22" s="65" t="s">
        <v>37</v>
      </c>
      <c r="E22" s="65"/>
      <c r="F22" s="66">
        <v>6.36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17" s="47" customFormat="1" x14ac:dyDescent="0.25">
      <c r="A23" s="40"/>
      <c r="B23" s="40" t="s">
        <v>52</v>
      </c>
      <c r="C23" s="49" t="s">
        <v>28</v>
      </c>
      <c r="D23" s="50" t="s">
        <v>37</v>
      </c>
      <c r="E23" s="50">
        <v>1</v>
      </c>
      <c r="F23" s="45">
        <f>F22*E23</f>
        <v>6.36</v>
      </c>
      <c r="G23" s="45"/>
      <c r="H23" s="45"/>
      <c r="I23" s="44"/>
      <c r="J23" s="45"/>
      <c r="K23" s="44"/>
      <c r="L23" s="45"/>
      <c r="M23" s="45">
        <f t="shared" ref="M23:M26" si="1">H23+J23+L23</f>
        <v>0</v>
      </c>
      <c r="N23" s="46"/>
      <c r="P23" s="48"/>
    </row>
    <row r="24" spans="1:17" s="47" customFormat="1" x14ac:dyDescent="0.25">
      <c r="A24" s="40"/>
      <c r="B24" s="41"/>
      <c r="C24" s="49" t="s">
        <v>32</v>
      </c>
      <c r="D24" s="50" t="s">
        <v>29</v>
      </c>
      <c r="E24" s="50">
        <f>(1.12+0.28*6)/100</f>
        <v>2.8000000000000004E-2</v>
      </c>
      <c r="F24" s="45">
        <f>F22*E24</f>
        <v>0.17808000000000004</v>
      </c>
      <c r="G24" s="45"/>
      <c r="H24" s="45"/>
      <c r="I24" s="44"/>
      <c r="J24" s="45"/>
      <c r="K24" s="44"/>
      <c r="L24" s="45">
        <f>F24*K24</f>
        <v>0</v>
      </c>
      <c r="M24" s="45">
        <f t="shared" si="1"/>
        <v>0</v>
      </c>
      <c r="N24" s="46"/>
      <c r="P24" s="48"/>
    </row>
    <row r="25" spans="1:17" s="47" customFormat="1" ht="31.5" x14ac:dyDescent="0.25">
      <c r="A25" s="40"/>
      <c r="B25" s="79" t="s">
        <v>215</v>
      </c>
      <c r="C25" s="80" t="s">
        <v>212</v>
      </c>
      <c r="D25" s="50" t="s">
        <v>19</v>
      </c>
      <c r="E25" s="50">
        <f>(2.04+0.51*6)/100</f>
        <v>5.0999999999999997E-2</v>
      </c>
      <c r="F25" s="45">
        <f>F22*E25</f>
        <v>0.32435999999999998</v>
      </c>
      <c r="G25" s="45"/>
      <c r="H25" s="45"/>
      <c r="I25" s="44"/>
      <c r="J25" s="45"/>
      <c r="K25" s="44"/>
      <c r="L25" s="45"/>
      <c r="M25" s="45">
        <f t="shared" si="1"/>
        <v>0</v>
      </c>
      <c r="N25" s="46"/>
      <c r="P25" s="48"/>
    </row>
    <row r="26" spans="1:17" s="47" customFormat="1" x14ac:dyDescent="0.25">
      <c r="A26" s="51"/>
      <c r="B26" s="52"/>
      <c r="C26" s="53" t="s">
        <v>33</v>
      </c>
      <c r="D26" s="54" t="s">
        <v>29</v>
      </c>
      <c r="E26" s="54">
        <v>6.3600000000000004E-2</v>
      </c>
      <c r="F26" s="55">
        <f>F22*E26</f>
        <v>0.40449600000000002</v>
      </c>
      <c r="G26" s="55"/>
      <c r="H26" s="55"/>
      <c r="I26" s="57"/>
      <c r="J26" s="55"/>
      <c r="K26" s="57"/>
      <c r="L26" s="55"/>
      <c r="M26" s="55">
        <f t="shared" si="1"/>
        <v>0</v>
      </c>
      <c r="N26" s="46"/>
      <c r="P26" s="48"/>
    </row>
    <row r="27" spans="1:17" s="59" customFormat="1" ht="33" x14ac:dyDescent="0.25">
      <c r="A27" s="62" t="s">
        <v>241</v>
      </c>
      <c r="B27" s="63" t="s">
        <v>60</v>
      </c>
      <c r="C27" s="64" t="s">
        <v>80</v>
      </c>
      <c r="D27" s="65" t="s">
        <v>37</v>
      </c>
      <c r="E27" s="65"/>
      <c r="F27" s="66">
        <v>6.36</v>
      </c>
      <c r="G27" s="66"/>
      <c r="H27" s="66"/>
      <c r="I27" s="68"/>
      <c r="J27" s="66"/>
      <c r="K27" s="68"/>
      <c r="L27" s="66"/>
      <c r="M27" s="66"/>
      <c r="N27" s="58"/>
      <c r="P27" s="60"/>
    </row>
    <row r="28" spans="1:17" s="47" customFormat="1" x14ac:dyDescent="0.25">
      <c r="A28" s="40"/>
      <c r="B28" s="40" t="s">
        <v>52</v>
      </c>
      <c r="C28" s="49" t="s">
        <v>20</v>
      </c>
      <c r="D28" s="50" t="s">
        <v>37</v>
      </c>
      <c r="E28" s="50">
        <v>1</v>
      </c>
      <c r="F28" s="45">
        <f>F27*E28</f>
        <v>6.36</v>
      </c>
      <c r="G28" s="45"/>
      <c r="H28" s="45"/>
      <c r="I28" s="44"/>
      <c r="J28" s="45"/>
      <c r="K28" s="44"/>
      <c r="L28" s="45"/>
      <c r="M28" s="45">
        <f t="shared" ref="M28:M51" si="2">H28+J28+L28</f>
        <v>0</v>
      </c>
      <c r="N28" s="46"/>
      <c r="P28" s="48"/>
    </row>
    <row r="29" spans="1:17" s="47" customFormat="1" x14ac:dyDescent="0.25">
      <c r="A29" s="40"/>
      <c r="B29" s="41"/>
      <c r="C29" s="49" t="s">
        <v>32</v>
      </c>
      <c r="D29" s="50" t="s">
        <v>29</v>
      </c>
      <c r="E29" s="50">
        <v>4.5199999999999997E-2</v>
      </c>
      <c r="F29" s="45">
        <f>F27*E29</f>
        <v>0.28747200000000001</v>
      </c>
      <c r="G29" s="45"/>
      <c r="H29" s="45"/>
      <c r="I29" s="44"/>
      <c r="J29" s="45"/>
      <c r="K29" s="44"/>
      <c r="L29" s="45"/>
      <c r="M29" s="45">
        <f t="shared" si="2"/>
        <v>0</v>
      </c>
      <c r="N29" s="46"/>
      <c r="P29" s="48"/>
    </row>
    <row r="30" spans="1:17" s="47" customFormat="1" ht="31.5" x14ac:dyDescent="0.25">
      <c r="A30" s="40"/>
      <c r="B30" s="79" t="s">
        <v>214</v>
      </c>
      <c r="C30" s="80" t="s">
        <v>213</v>
      </c>
      <c r="D30" s="50" t="s">
        <v>37</v>
      </c>
      <c r="E30" s="50">
        <v>1.02</v>
      </c>
      <c r="F30" s="45">
        <f>F27*E30</f>
        <v>6.4872000000000005</v>
      </c>
      <c r="G30" s="45"/>
      <c r="H30" s="45"/>
      <c r="I30" s="44"/>
      <c r="J30" s="45"/>
      <c r="K30" s="44"/>
      <c r="L30" s="45"/>
      <c r="M30" s="45">
        <f t="shared" si="2"/>
        <v>0</v>
      </c>
      <c r="N30" s="46"/>
      <c r="P30" s="48"/>
    </row>
    <row r="31" spans="1:17" s="47" customFormat="1" ht="31.5" x14ac:dyDescent="0.25">
      <c r="A31" s="51"/>
      <c r="B31" s="81" t="s">
        <v>216</v>
      </c>
      <c r="C31" s="53" t="s">
        <v>97</v>
      </c>
      <c r="D31" s="54" t="s">
        <v>48</v>
      </c>
      <c r="E31" s="54">
        <v>6</v>
      </c>
      <c r="F31" s="55">
        <f>F27*E31</f>
        <v>38.160000000000004</v>
      </c>
      <c r="G31" s="55"/>
      <c r="H31" s="55"/>
      <c r="I31" s="57"/>
      <c r="J31" s="55"/>
      <c r="K31" s="57"/>
      <c r="L31" s="55"/>
      <c r="M31" s="55">
        <f t="shared" si="2"/>
        <v>0</v>
      </c>
      <c r="N31" s="46"/>
      <c r="P31" s="48"/>
    </row>
    <row r="32" spans="1:17" s="47" customFormat="1" x14ac:dyDescent="0.25">
      <c r="A32" s="40" t="s">
        <v>31</v>
      </c>
      <c r="B32" s="72" t="s">
        <v>55</v>
      </c>
      <c r="C32" s="49" t="s">
        <v>88</v>
      </c>
      <c r="D32" s="50" t="s">
        <v>37</v>
      </c>
      <c r="E32" s="50"/>
      <c r="F32" s="73">
        <v>2.7949999999999999</v>
      </c>
      <c r="G32" s="45"/>
      <c r="H32" s="45"/>
      <c r="I32" s="44"/>
      <c r="J32" s="45"/>
      <c r="K32" s="44"/>
      <c r="L32" s="45"/>
      <c r="M32" s="45"/>
      <c r="N32" s="46"/>
      <c r="P32" s="48"/>
    </row>
    <row r="33" spans="1:16" s="47" customFormat="1" x14ac:dyDescent="0.25">
      <c r="A33" s="40"/>
      <c r="B33" s="79"/>
      <c r="C33" s="49" t="s">
        <v>20</v>
      </c>
      <c r="D33" s="50" t="s">
        <v>37</v>
      </c>
      <c r="E33" s="50">
        <v>1</v>
      </c>
      <c r="F33" s="73">
        <f>F32*E33</f>
        <v>2.7949999999999999</v>
      </c>
      <c r="G33" s="45"/>
      <c r="H33" s="45"/>
      <c r="I33" s="44"/>
      <c r="J33" s="45"/>
      <c r="K33" s="44"/>
      <c r="L33" s="45"/>
      <c r="M33" s="45">
        <f t="shared" si="2"/>
        <v>0</v>
      </c>
      <c r="N33" s="46"/>
      <c r="P33" s="48"/>
    </row>
    <row r="34" spans="1:16" s="47" customFormat="1" x14ac:dyDescent="0.25">
      <c r="A34" s="40"/>
      <c r="B34" s="79"/>
      <c r="C34" s="49" t="s">
        <v>32</v>
      </c>
      <c r="D34" s="50" t="s">
        <v>29</v>
      </c>
      <c r="E34" s="50">
        <v>0.51600000000000001</v>
      </c>
      <c r="F34" s="45">
        <f>F32*E34</f>
        <v>1.4422200000000001</v>
      </c>
      <c r="G34" s="45"/>
      <c r="H34" s="45"/>
      <c r="I34" s="44"/>
      <c r="J34" s="45"/>
      <c r="K34" s="44"/>
      <c r="L34" s="45"/>
      <c r="M34" s="45">
        <f t="shared" si="2"/>
        <v>0</v>
      </c>
      <c r="N34" s="46"/>
      <c r="P34" s="48"/>
    </row>
    <row r="35" spans="1:16" s="47" customFormat="1" ht="31.5" x14ac:dyDescent="0.25">
      <c r="A35" s="40"/>
      <c r="B35" s="79" t="s">
        <v>220</v>
      </c>
      <c r="C35" s="49" t="s">
        <v>89</v>
      </c>
      <c r="D35" s="50" t="s">
        <v>37</v>
      </c>
      <c r="E35" s="50">
        <v>1</v>
      </c>
      <c r="F35" s="73">
        <f>F32*E35</f>
        <v>2.7949999999999999</v>
      </c>
      <c r="G35" s="45"/>
      <c r="H35" s="45"/>
      <c r="I35" s="44"/>
      <c r="J35" s="45"/>
      <c r="K35" s="44"/>
      <c r="L35" s="45"/>
      <c r="M35" s="45">
        <f t="shared" si="2"/>
        <v>0</v>
      </c>
      <c r="N35" s="46"/>
      <c r="P35" s="48"/>
    </row>
    <row r="36" spans="1:16" s="47" customFormat="1" ht="31.5" x14ac:dyDescent="0.25">
      <c r="A36" s="40"/>
      <c r="B36" s="79" t="s">
        <v>221</v>
      </c>
      <c r="C36" s="49" t="s">
        <v>47</v>
      </c>
      <c r="D36" s="50" t="s">
        <v>48</v>
      </c>
      <c r="E36" s="50">
        <v>1.56</v>
      </c>
      <c r="F36" s="45">
        <f>F32*E36</f>
        <v>4.3601999999999999</v>
      </c>
      <c r="G36" s="45"/>
      <c r="H36" s="45"/>
      <c r="I36" s="44"/>
      <c r="J36" s="45"/>
      <c r="K36" s="44"/>
      <c r="L36" s="45"/>
      <c r="M36" s="45">
        <f t="shared" si="2"/>
        <v>0</v>
      </c>
      <c r="N36" s="46"/>
      <c r="P36" s="48"/>
    </row>
    <row r="37" spans="1:16" s="47" customFormat="1" ht="31.5" customHeight="1" x14ac:dyDescent="0.25">
      <c r="A37" s="40"/>
      <c r="B37" s="79" t="s">
        <v>222</v>
      </c>
      <c r="C37" s="80" t="s">
        <v>91</v>
      </c>
      <c r="D37" s="50" t="s">
        <v>48</v>
      </c>
      <c r="E37" s="50">
        <v>0.06</v>
      </c>
      <c r="F37" s="45">
        <f>F32*E37</f>
        <v>0.16769999999999999</v>
      </c>
      <c r="G37" s="45"/>
      <c r="H37" s="45"/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31.5" x14ac:dyDescent="0.25">
      <c r="A38" s="40"/>
      <c r="B38" s="79" t="s">
        <v>223</v>
      </c>
      <c r="C38" s="49" t="s">
        <v>49</v>
      </c>
      <c r="D38" s="50" t="s">
        <v>48</v>
      </c>
      <c r="E38" s="50">
        <v>4.8000000000000001E-2</v>
      </c>
      <c r="F38" s="45">
        <f>F32*E38</f>
        <v>0.13416</v>
      </c>
      <c r="G38" s="45"/>
      <c r="H38" s="45"/>
      <c r="I38" s="44"/>
      <c r="J38" s="45"/>
      <c r="K38" s="44"/>
      <c r="L38" s="45"/>
      <c r="M38" s="45">
        <f t="shared" si="2"/>
        <v>0</v>
      </c>
      <c r="N38" s="46"/>
      <c r="P38" s="48"/>
    </row>
    <row r="39" spans="1:16" s="47" customFormat="1" ht="31.5" x14ac:dyDescent="0.25">
      <c r="A39" s="40"/>
      <c r="B39" s="79" t="s">
        <v>224</v>
      </c>
      <c r="C39" s="49" t="s">
        <v>93</v>
      </c>
      <c r="D39" s="50" t="s">
        <v>37</v>
      </c>
      <c r="E39" s="50"/>
      <c r="F39" s="45">
        <v>0.65</v>
      </c>
      <c r="G39" s="45"/>
      <c r="H39" s="45"/>
      <c r="I39" s="44"/>
      <c r="J39" s="45"/>
      <c r="K39" s="44"/>
      <c r="L39" s="45"/>
      <c r="M39" s="45">
        <f t="shared" si="2"/>
        <v>0</v>
      </c>
      <c r="N39" s="46"/>
      <c r="P39" s="48"/>
    </row>
    <row r="40" spans="1:16" s="47" customFormat="1" x14ac:dyDescent="0.25">
      <c r="A40" s="40"/>
      <c r="B40" s="72" t="s">
        <v>52</v>
      </c>
      <c r="C40" s="80" t="s">
        <v>94</v>
      </c>
      <c r="D40" s="50" t="s">
        <v>62</v>
      </c>
      <c r="E40" s="50"/>
      <c r="F40" s="45">
        <v>1</v>
      </c>
      <c r="G40" s="43"/>
      <c r="H40" s="45"/>
      <c r="I40" s="44"/>
      <c r="J40" s="45"/>
      <c r="K40" s="44"/>
      <c r="L40" s="45"/>
      <c r="M40" s="45">
        <f t="shared" si="2"/>
        <v>0</v>
      </c>
      <c r="N40" s="46"/>
      <c r="P40" s="48"/>
    </row>
    <row r="41" spans="1:16" s="47" customFormat="1" x14ac:dyDescent="0.25">
      <c r="A41" s="120"/>
      <c r="B41" s="81"/>
      <c r="C41" s="121" t="s">
        <v>33</v>
      </c>
      <c r="D41" s="122" t="s">
        <v>29</v>
      </c>
      <c r="E41" s="122">
        <v>5.3999999999999999E-2</v>
      </c>
      <c r="F41" s="123">
        <f>F33*E41</f>
        <v>0.15092999999999998</v>
      </c>
      <c r="G41" s="124"/>
      <c r="H41" s="123"/>
      <c r="I41" s="125"/>
      <c r="J41" s="123"/>
      <c r="K41" s="125"/>
      <c r="L41" s="123"/>
      <c r="M41" s="123">
        <f t="shared" si="2"/>
        <v>0</v>
      </c>
      <c r="N41" s="126"/>
      <c r="P41" s="48"/>
    </row>
    <row r="42" spans="1:16" s="47" customFormat="1" ht="47.25" x14ac:dyDescent="0.25">
      <c r="A42" s="84" t="s">
        <v>34</v>
      </c>
      <c r="B42" s="127" t="s">
        <v>95</v>
      </c>
      <c r="C42" s="128" t="s">
        <v>96</v>
      </c>
      <c r="D42" s="87" t="s">
        <v>70</v>
      </c>
      <c r="E42" s="87"/>
      <c r="F42" s="88">
        <v>5.6</v>
      </c>
      <c r="G42" s="89"/>
      <c r="H42" s="88"/>
      <c r="I42" s="129"/>
      <c r="J42" s="88"/>
      <c r="K42" s="129"/>
      <c r="L42" s="88"/>
      <c r="M42" s="88"/>
      <c r="N42" s="46"/>
      <c r="P42" s="48"/>
    </row>
    <row r="43" spans="1:16" s="47" customFormat="1" x14ac:dyDescent="0.25">
      <c r="A43" s="40"/>
      <c r="B43" s="79"/>
      <c r="C43" s="80" t="s">
        <v>20</v>
      </c>
      <c r="D43" s="50" t="s">
        <v>21</v>
      </c>
      <c r="E43" s="50">
        <v>1.04</v>
      </c>
      <c r="F43" s="45">
        <f>F42*E43</f>
        <v>5.8239999999999998</v>
      </c>
      <c r="G43" s="43"/>
      <c r="H43" s="45"/>
      <c r="I43" s="44"/>
      <c r="J43" s="45"/>
      <c r="K43" s="44"/>
      <c r="L43" s="45"/>
      <c r="M43" s="45">
        <f t="shared" si="2"/>
        <v>0</v>
      </c>
      <c r="N43" s="46"/>
      <c r="P43" s="48"/>
    </row>
    <row r="44" spans="1:16" s="47" customFormat="1" x14ac:dyDescent="0.25">
      <c r="A44" s="40"/>
      <c r="B44" s="79"/>
      <c r="C44" s="80" t="s">
        <v>32</v>
      </c>
      <c r="D44" s="50" t="s">
        <v>29</v>
      </c>
      <c r="E44" s="50">
        <v>1.7999999999999999E-2</v>
      </c>
      <c r="F44" s="45">
        <f>F42*E44</f>
        <v>0.10079999999999999</v>
      </c>
      <c r="G44" s="43"/>
      <c r="H44" s="45"/>
      <c r="I44" s="44"/>
      <c r="J44" s="45"/>
      <c r="K44" s="44"/>
      <c r="L44" s="45"/>
      <c r="M44" s="45">
        <f t="shared" si="2"/>
        <v>0</v>
      </c>
      <c r="N44" s="46"/>
      <c r="P44" s="48"/>
    </row>
    <row r="45" spans="1:16" s="47" customFormat="1" ht="31.5" x14ac:dyDescent="0.25">
      <c r="A45" s="51"/>
      <c r="B45" s="52" t="s">
        <v>225</v>
      </c>
      <c r="C45" s="61" t="s">
        <v>101</v>
      </c>
      <c r="D45" s="54" t="s">
        <v>19</v>
      </c>
      <c r="E45" s="54">
        <f>0.4*4*0.0106</f>
        <v>1.6959999999999999E-2</v>
      </c>
      <c r="F45" s="55">
        <f>F42*E45</f>
        <v>9.4975999999999991E-2</v>
      </c>
      <c r="G45" s="56"/>
      <c r="H45" s="55"/>
      <c r="I45" s="57"/>
      <c r="J45" s="55"/>
      <c r="K45" s="57"/>
      <c r="L45" s="55"/>
      <c r="M45" s="55">
        <f t="shared" si="2"/>
        <v>0</v>
      </c>
      <c r="N45" s="46"/>
      <c r="P45" s="48"/>
    </row>
    <row r="46" spans="1:16" s="47" customFormat="1" ht="31.5" x14ac:dyDescent="0.25">
      <c r="A46" s="40" t="s">
        <v>16</v>
      </c>
      <c r="B46" s="72" t="s">
        <v>98</v>
      </c>
      <c r="C46" s="80" t="s">
        <v>99</v>
      </c>
      <c r="D46" s="50" t="s">
        <v>37</v>
      </c>
      <c r="E46" s="50"/>
      <c r="F46" s="45">
        <v>5.6</v>
      </c>
      <c r="G46" s="43"/>
      <c r="H46" s="45"/>
      <c r="I46" s="44"/>
      <c r="J46" s="45"/>
      <c r="K46" s="44"/>
      <c r="L46" s="45"/>
      <c r="M46" s="45"/>
      <c r="N46" s="46"/>
      <c r="P46" s="48"/>
    </row>
    <row r="47" spans="1:16" s="47" customFormat="1" x14ac:dyDescent="0.25">
      <c r="A47" s="40"/>
      <c r="B47" s="72" t="s">
        <v>52</v>
      </c>
      <c r="C47" s="80" t="s">
        <v>20</v>
      </c>
      <c r="D47" s="50" t="s">
        <v>37</v>
      </c>
      <c r="E47" s="50">
        <v>1</v>
      </c>
      <c r="F47" s="45">
        <f>F46*E47</f>
        <v>5.6</v>
      </c>
      <c r="G47" s="43"/>
      <c r="H47" s="45"/>
      <c r="I47" s="44"/>
      <c r="J47" s="45"/>
      <c r="K47" s="44"/>
      <c r="L47" s="45"/>
      <c r="M47" s="45">
        <f t="shared" si="2"/>
        <v>0</v>
      </c>
      <c r="N47" s="46"/>
      <c r="P47" s="48"/>
    </row>
    <row r="48" spans="1:16" s="47" customFormat="1" x14ac:dyDescent="0.25">
      <c r="A48" s="40"/>
      <c r="B48" s="79"/>
      <c r="C48" s="80" t="s">
        <v>32</v>
      </c>
      <c r="D48" s="50" t="s">
        <v>29</v>
      </c>
      <c r="E48" s="50">
        <v>8.0000000000000002E-3</v>
      </c>
      <c r="F48" s="45">
        <f>F46*E48</f>
        <v>4.48E-2</v>
      </c>
      <c r="G48" s="43"/>
      <c r="H48" s="45"/>
      <c r="I48" s="44"/>
      <c r="J48" s="45"/>
      <c r="K48" s="44"/>
      <c r="L48" s="45"/>
      <c r="M48" s="45">
        <f t="shared" si="2"/>
        <v>0</v>
      </c>
      <c r="N48" s="46"/>
      <c r="P48" s="48"/>
    </row>
    <row r="49" spans="1:16" s="47" customFormat="1" ht="31.5" x14ac:dyDescent="0.25">
      <c r="A49" s="40"/>
      <c r="B49" s="79" t="s">
        <v>226</v>
      </c>
      <c r="C49" s="80" t="s">
        <v>100</v>
      </c>
      <c r="D49" s="50" t="s">
        <v>48</v>
      </c>
      <c r="E49" s="50">
        <v>0.63</v>
      </c>
      <c r="F49" s="45">
        <f>F46*E49</f>
        <v>3.5279999999999996</v>
      </c>
      <c r="G49" s="43"/>
      <c r="H49" s="45"/>
      <c r="I49" s="44"/>
      <c r="J49" s="45"/>
      <c r="K49" s="44"/>
      <c r="L49" s="45"/>
      <c r="M49" s="45">
        <f t="shared" si="2"/>
        <v>0</v>
      </c>
      <c r="N49" s="46"/>
      <c r="P49" s="48"/>
    </row>
    <row r="50" spans="1:16" s="47" customFormat="1" ht="47.25" x14ac:dyDescent="0.25">
      <c r="A50" s="40"/>
      <c r="B50" s="79" t="s">
        <v>227</v>
      </c>
      <c r="C50" s="80" t="s">
        <v>102</v>
      </c>
      <c r="D50" s="50" t="s">
        <v>48</v>
      </c>
      <c r="E50" s="50">
        <v>0.51</v>
      </c>
      <c r="F50" s="45">
        <f>F46*E50</f>
        <v>2.8559999999999999</v>
      </c>
      <c r="G50" s="43"/>
      <c r="H50" s="45"/>
      <c r="I50" s="44"/>
      <c r="J50" s="45"/>
      <c r="K50" s="44"/>
      <c r="L50" s="45"/>
      <c r="M50" s="45">
        <f t="shared" si="2"/>
        <v>0</v>
      </c>
      <c r="N50" s="46"/>
      <c r="P50" s="48"/>
    </row>
    <row r="51" spans="1:16" s="47" customFormat="1" x14ac:dyDescent="0.25">
      <c r="A51" s="51"/>
      <c r="B51" s="81"/>
      <c r="C51" s="61" t="s">
        <v>33</v>
      </c>
      <c r="D51" s="54" t="s">
        <v>29</v>
      </c>
      <c r="E51" s="54">
        <v>7.0000000000000001E-3</v>
      </c>
      <c r="F51" s="55">
        <f>F46*E51</f>
        <v>3.9199999999999999E-2</v>
      </c>
      <c r="G51" s="56"/>
      <c r="H51" s="55"/>
      <c r="I51" s="57"/>
      <c r="J51" s="55"/>
      <c r="K51" s="57"/>
      <c r="L51" s="55"/>
      <c r="M51" s="55">
        <f t="shared" si="2"/>
        <v>0</v>
      </c>
      <c r="N51" s="46"/>
      <c r="P51" s="48"/>
    </row>
    <row r="52" spans="1:16" s="47" customFormat="1" ht="31.5" x14ac:dyDescent="0.25">
      <c r="A52" s="84" t="s">
        <v>35</v>
      </c>
      <c r="B52" s="127" t="s">
        <v>104</v>
      </c>
      <c r="C52" s="128" t="s">
        <v>103</v>
      </c>
      <c r="D52" s="87" t="s">
        <v>37</v>
      </c>
      <c r="E52" s="87"/>
      <c r="F52" s="88">
        <v>4.9400000000000004</v>
      </c>
      <c r="G52" s="89"/>
      <c r="H52" s="88"/>
      <c r="I52" s="129"/>
      <c r="J52" s="88"/>
      <c r="K52" s="129"/>
      <c r="L52" s="88"/>
      <c r="M52" s="88"/>
      <c r="N52" s="46"/>
      <c r="P52" s="48"/>
    </row>
    <row r="53" spans="1:16" s="47" customFormat="1" x14ac:dyDescent="0.25">
      <c r="A53" s="40"/>
      <c r="B53" s="72" t="s">
        <v>52</v>
      </c>
      <c r="C53" s="80" t="s">
        <v>20</v>
      </c>
      <c r="D53" s="50" t="s">
        <v>37</v>
      </c>
      <c r="E53" s="50">
        <v>1</v>
      </c>
      <c r="F53" s="45">
        <f>F52*E53</f>
        <v>4.9400000000000004</v>
      </c>
      <c r="G53" s="43"/>
      <c r="H53" s="45"/>
      <c r="I53" s="44"/>
      <c r="J53" s="45"/>
      <c r="K53" s="44"/>
      <c r="L53" s="45"/>
      <c r="M53" s="45">
        <f t="shared" ref="M53:M58" si="3">H53+J53+L53</f>
        <v>0</v>
      </c>
      <c r="N53" s="46"/>
      <c r="P53" s="48"/>
    </row>
    <row r="54" spans="1:16" s="47" customFormat="1" ht="47.25" x14ac:dyDescent="0.25">
      <c r="A54" s="40"/>
      <c r="B54" s="79" t="s">
        <v>228</v>
      </c>
      <c r="C54" s="80" t="s">
        <v>105</v>
      </c>
      <c r="D54" s="50" t="s">
        <v>48</v>
      </c>
      <c r="E54" s="50">
        <v>0.27300000000000002</v>
      </c>
      <c r="F54" s="45">
        <f>F52*E54</f>
        <v>1.3486200000000002</v>
      </c>
      <c r="G54" s="43"/>
      <c r="H54" s="45"/>
      <c r="I54" s="44"/>
      <c r="J54" s="45"/>
      <c r="K54" s="44"/>
      <c r="L54" s="45"/>
      <c r="M54" s="45">
        <f t="shared" si="3"/>
        <v>0</v>
      </c>
      <c r="N54" s="46"/>
      <c r="P54" s="48"/>
    </row>
    <row r="55" spans="1:16" s="47" customFormat="1" x14ac:dyDescent="0.25">
      <c r="A55" s="51"/>
      <c r="B55" s="81"/>
      <c r="C55" s="61" t="s">
        <v>33</v>
      </c>
      <c r="D55" s="54" t="s">
        <v>29</v>
      </c>
      <c r="E55" s="54">
        <v>1.9E-3</v>
      </c>
      <c r="F55" s="55">
        <f>F52*E55</f>
        <v>9.3860000000000002E-3</v>
      </c>
      <c r="G55" s="56"/>
      <c r="H55" s="55"/>
      <c r="I55" s="57"/>
      <c r="J55" s="55"/>
      <c r="K55" s="57"/>
      <c r="L55" s="55"/>
      <c r="M55" s="55">
        <f t="shared" si="3"/>
        <v>0</v>
      </c>
      <c r="N55" s="46"/>
      <c r="P55" s="48"/>
    </row>
    <row r="56" spans="1:16" s="47" customFormat="1" x14ac:dyDescent="0.25">
      <c r="A56" s="40" t="s">
        <v>36</v>
      </c>
      <c r="B56" s="85"/>
      <c r="C56" s="201" t="s">
        <v>229</v>
      </c>
      <c r="D56" s="50" t="s">
        <v>37</v>
      </c>
      <c r="E56" s="50"/>
      <c r="F56" s="45">
        <f>0.9*2.1</f>
        <v>1.8900000000000001</v>
      </c>
      <c r="G56" s="43"/>
      <c r="H56" s="45"/>
      <c r="I56" s="44"/>
      <c r="J56" s="45"/>
      <c r="K56" s="44"/>
      <c r="L56" s="45"/>
      <c r="M56" s="45"/>
      <c r="N56" s="46"/>
      <c r="P56" s="48"/>
    </row>
    <row r="57" spans="1:16" s="47" customFormat="1" x14ac:dyDescent="0.25">
      <c r="A57" s="40"/>
      <c r="B57" s="41"/>
      <c r="C57" s="201" t="s">
        <v>20</v>
      </c>
      <c r="D57" s="50" t="s">
        <v>37</v>
      </c>
      <c r="E57" s="50">
        <v>1</v>
      </c>
      <c r="F57" s="45">
        <f>F56*E57</f>
        <v>1.8900000000000001</v>
      </c>
      <c r="G57" s="43"/>
      <c r="H57" s="45"/>
      <c r="I57" s="44"/>
      <c r="J57" s="45"/>
      <c r="K57" s="44"/>
      <c r="L57" s="45"/>
      <c r="M57" s="45">
        <f t="shared" si="3"/>
        <v>0</v>
      </c>
      <c r="N57" s="46"/>
      <c r="P57" s="48"/>
    </row>
    <row r="58" spans="1:16" s="47" customFormat="1" ht="31.5" x14ac:dyDescent="0.25">
      <c r="A58" s="40"/>
      <c r="B58" s="52" t="s">
        <v>232</v>
      </c>
      <c r="C58" s="201" t="s">
        <v>230</v>
      </c>
      <c r="D58" s="50" t="s">
        <v>37</v>
      </c>
      <c r="E58" s="50">
        <v>1</v>
      </c>
      <c r="F58" s="45">
        <v>1.89</v>
      </c>
      <c r="G58" s="43"/>
      <c r="H58" s="45"/>
      <c r="I58" s="44"/>
      <c r="J58" s="45"/>
      <c r="K58" s="44"/>
      <c r="L58" s="45"/>
      <c r="M58" s="45">
        <f t="shared" si="3"/>
        <v>0</v>
      </c>
      <c r="N58" s="46"/>
      <c r="P58" s="48"/>
    </row>
    <row r="59" spans="1:16" s="47" customFormat="1" ht="31.5" x14ac:dyDescent="0.25">
      <c r="A59" s="84" t="s">
        <v>39</v>
      </c>
      <c r="B59" s="127" t="s">
        <v>104</v>
      </c>
      <c r="C59" s="128" t="s">
        <v>231</v>
      </c>
      <c r="D59" s="198" t="s">
        <v>37</v>
      </c>
      <c r="E59" s="198"/>
      <c r="F59" s="88">
        <v>1.89</v>
      </c>
      <c r="G59" s="89"/>
      <c r="H59" s="88"/>
      <c r="I59" s="129"/>
      <c r="J59" s="88"/>
      <c r="K59" s="129"/>
      <c r="L59" s="88"/>
      <c r="M59" s="88"/>
      <c r="N59" s="46"/>
      <c r="P59" s="48"/>
    </row>
    <row r="60" spans="1:16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1.89</v>
      </c>
      <c r="G60" s="43"/>
      <c r="H60" s="45"/>
      <c r="I60" s="44"/>
      <c r="J60" s="45"/>
      <c r="K60" s="44"/>
      <c r="L60" s="45"/>
      <c r="M60" s="45">
        <f t="shared" ref="M60:M62" si="4">H60+J60+L60</f>
        <v>0</v>
      </c>
      <c r="N60" s="46"/>
      <c r="P60" s="48"/>
    </row>
    <row r="61" spans="1:16" s="47" customFormat="1" ht="47.25" x14ac:dyDescent="0.25">
      <c r="A61" s="40"/>
      <c r="B61" s="79" t="s">
        <v>228</v>
      </c>
      <c r="C61" s="80" t="s">
        <v>105</v>
      </c>
      <c r="D61" s="50" t="s">
        <v>48</v>
      </c>
      <c r="E61" s="50">
        <f>0.273*0.5</f>
        <v>0.13650000000000001</v>
      </c>
      <c r="F61" s="45">
        <f>F59*E61</f>
        <v>0.25798500000000002</v>
      </c>
      <c r="G61" s="43"/>
      <c r="H61" s="45"/>
      <c r="I61" s="44"/>
      <c r="J61" s="45"/>
      <c r="K61" s="44"/>
      <c r="L61" s="45"/>
      <c r="M61" s="45">
        <f t="shared" si="4"/>
        <v>0</v>
      </c>
      <c r="N61" s="46"/>
      <c r="P61" s="48"/>
    </row>
    <row r="62" spans="1:16" s="47" customFormat="1" x14ac:dyDescent="0.25">
      <c r="A62" s="51"/>
      <c r="B62" s="81"/>
      <c r="C62" s="61" t="s">
        <v>33</v>
      </c>
      <c r="D62" s="199" t="s">
        <v>29</v>
      </c>
      <c r="E62" s="199">
        <f>0.0019*0.5</f>
        <v>9.5E-4</v>
      </c>
      <c r="F62" s="55">
        <f>F59*E62</f>
        <v>1.7955E-3</v>
      </c>
      <c r="G62" s="56"/>
      <c r="H62" s="55"/>
      <c r="I62" s="57"/>
      <c r="J62" s="55"/>
      <c r="K62" s="57"/>
      <c r="L62" s="55"/>
      <c r="M62" s="55">
        <f t="shared" si="4"/>
        <v>0</v>
      </c>
      <c r="N62" s="46"/>
      <c r="P62" s="48"/>
    </row>
    <row r="63" spans="1:16" s="59" customFormat="1" ht="33" x14ac:dyDescent="0.25">
      <c r="A63" s="205" t="s">
        <v>42</v>
      </c>
      <c r="B63" s="63" t="s">
        <v>46</v>
      </c>
      <c r="C63" s="64" t="s">
        <v>135</v>
      </c>
      <c r="D63" s="65" t="s">
        <v>41</v>
      </c>
      <c r="E63" s="65"/>
      <c r="F63" s="69">
        <v>4.1000000000000002E-2</v>
      </c>
      <c r="G63" s="67"/>
      <c r="H63" s="66"/>
      <c r="I63" s="68"/>
      <c r="J63" s="66"/>
      <c r="K63" s="68"/>
      <c r="L63" s="66"/>
      <c r="M63" s="66"/>
      <c r="N63" s="58"/>
      <c r="O63" s="60"/>
    </row>
    <row r="64" spans="1:16" s="74" customFormat="1" x14ac:dyDescent="0.25">
      <c r="A64" s="40"/>
      <c r="B64" s="41"/>
      <c r="C64" s="49" t="s">
        <v>20</v>
      </c>
      <c r="D64" s="50" t="s">
        <v>21</v>
      </c>
      <c r="E64" s="50">
        <v>69.099999999999994</v>
      </c>
      <c r="F64" s="45">
        <f>F63*E64</f>
        <v>2.8331</v>
      </c>
      <c r="G64" s="43"/>
      <c r="H64" s="45"/>
      <c r="I64" s="44"/>
      <c r="J64" s="45"/>
      <c r="K64" s="44"/>
      <c r="L64" s="45"/>
      <c r="M64" s="45">
        <f t="shared" ref="M64:M69" si="5">H64+J64+L64</f>
        <v>0</v>
      </c>
      <c r="N64" s="83"/>
      <c r="O64" s="75"/>
    </row>
    <row r="65" spans="1:16" s="74" customFormat="1" x14ac:dyDescent="0.25">
      <c r="A65" s="40"/>
      <c r="B65" s="41"/>
      <c r="C65" s="49" t="s">
        <v>32</v>
      </c>
      <c r="D65" s="50" t="s">
        <v>29</v>
      </c>
      <c r="E65" s="50">
        <v>14.3</v>
      </c>
      <c r="F65" s="45">
        <f>F63*E65</f>
        <v>0.58630000000000004</v>
      </c>
      <c r="G65" s="43"/>
      <c r="H65" s="45"/>
      <c r="I65" s="44"/>
      <c r="J65" s="45"/>
      <c r="K65" s="44"/>
      <c r="L65" s="45"/>
      <c r="M65" s="45">
        <f t="shared" si="5"/>
        <v>0</v>
      </c>
      <c r="N65" s="83"/>
      <c r="O65" s="75"/>
    </row>
    <row r="66" spans="1:16" s="74" customFormat="1" ht="31.5" x14ac:dyDescent="0.25">
      <c r="A66" s="40"/>
      <c r="B66" s="79" t="s">
        <v>234</v>
      </c>
      <c r="C66" s="80" t="s">
        <v>134</v>
      </c>
      <c r="D66" s="50" t="s">
        <v>1</v>
      </c>
      <c r="E66" s="50"/>
      <c r="F66" s="45">
        <v>10.8</v>
      </c>
      <c r="G66" s="43"/>
      <c r="H66" s="45"/>
      <c r="I66" s="44"/>
      <c r="J66" s="45"/>
      <c r="K66" s="44"/>
      <c r="L66" s="45"/>
      <c r="M66" s="45">
        <f t="shared" si="5"/>
        <v>0</v>
      </c>
      <c r="N66" s="83"/>
      <c r="O66" s="75"/>
    </row>
    <row r="67" spans="1:16" s="74" customFormat="1" ht="31.5" x14ac:dyDescent="0.25">
      <c r="A67" s="40"/>
      <c r="B67" s="79" t="s">
        <v>221</v>
      </c>
      <c r="C67" s="49" t="s">
        <v>47</v>
      </c>
      <c r="D67" s="50" t="s">
        <v>48</v>
      </c>
      <c r="E67" s="50">
        <v>14</v>
      </c>
      <c r="F67" s="45">
        <f>F63*E67</f>
        <v>0.57400000000000007</v>
      </c>
      <c r="G67" s="43"/>
      <c r="H67" s="45"/>
      <c r="I67" s="44"/>
      <c r="J67" s="45"/>
      <c r="K67" s="44"/>
      <c r="L67" s="45"/>
      <c r="M67" s="45">
        <f t="shared" si="5"/>
        <v>0</v>
      </c>
      <c r="N67" s="83"/>
      <c r="O67" s="75"/>
    </row>
    <row r="68" spans="1:16" s="74" customFormat="1" ht="31.5" x14ac:dyDescent="0.25">
      <c r="A68" s="40"/>
      <c r="B68" s="79" t="s">
        <v>223</v>
      </c>
      <c r="C68" s="80" t="s">
        <v>49</v>
      </c>
      <c r="D68" s="50" t="s">
        <v>48</v>
      </c>
      <c r="E68" s="50">
        <v>15.7</v>
      </c>
      <c r="F68" s="45">
        <f>F63*E68</f>
        <v>0.64370000000000005</v>
      </c>
      <c r="G68" s="45"/>
      <c r="H68" s="45"/>
      <c r="I68" s="44"/>
      <c r="J68" s="45"/>
      <c r="K68" s="44"/>
      <c r="L68" s="45"/>
      <c r="M68" s="45">
        <f t="shared" si="5"/>
        <v>0</v>
      </c>
      <c r="N68" s="83"/>
      <c r="O68" s="75"/>
    </row>
    <row r="69" spans="1:16" s="74" customFormat="1" x14ac:dyDescent="0.25">
      <c r="A69" s="40"/>
      <c r="B69" s="52"/>
      <c r="C69" s="53" t="s">
        <v>33</v>
      </c>
      <c r="D69" s="204" t="s">
        <v>29</v>
      </c>
      <c r="E69" s="204">
        <v>2.78</v>
      </c>
      <c r="F69" s="55">
        <f>F63*E69</f>
        <v>0.11398</v>
      </c>
      <c r="G69" s="56"/>
      <c r="H69" s="55"/>
      <c r="I69" s="57"/>
      <c r="J69" s="55"/>
      <c r="K69" s="57"/>
      <c r="L69" s="55"/>
      <c r="M69" s="55">
        <f t="shared" si="5"/>
        <v>0</v>
      </c>
      <c r="N69" s="83"/>
      <c r="O69" s="75"/>
    </row>
    <row r="70" spans="1:16" s="59" customFormat="1" ht="16.5" x14ac:dyDescent="0.25">
      <c r="A70" s="207" t="s">
        <v>43</v>
      </c>
      <c r="B70" s="31" t="s">
        <v>51</v>
      </c>
      <c r="C70" s="32" t="s">
        <v>243</v>
      </c>
      <c r="D70" s="33" t="s">
        <v>37</v>
      </c>
      <c r="E70" s="33"/>
      <c r="F70" s="34">
        <v>8.5</v>
      </c>
      <c r="G70" s="35"/>
      <c r="H70" s="34"/>
      <c r="I70" s="36"/>
      <c r="J70" s="34"/>
      <c r="K70" s="36"/>
      <c r="L70" s="34"/>
      <c r="M70" s="34"/>
      <c r="N70" s="58"/>
      <c r="O70" s="60"/>
    </row>
    <row r="71" spans="1:16" s="74" customFormat="1" x14ac:dyDescent="0.25">
      <c r="A71" s="40"/>
      <c r="B71" s="41"/>
      <c r="C71" s="49" t="s">
        <v>20</v>
      </c>
      <c r="D71" s="50" t="s">
        <v>21</v>
      </c>
      <c r="E71" s="50">
        <v>0.94</v>
      </c>
      <c r="F71" s="45">
        <f>F70*E71</f>
        <v>7.9899999999999993</v>
      </c>
      <c r="G71" s="43"/>
      <c r="H71" s="45"/>
      <c r="I71" s="44"/>
      <c r="J71" s="45"/>
      <c r="K71" s="44"/>
      <c r="L71" s="45"/>
      <c r="M71" s="45">
        <f>H71+J71+L71</f>
        <v>0</v>
      </c>
      <c r="N71" s="83"/>
      <c r="O71" s="75"/>
    </row>
    <row r="72" spans="1:16" s="74" customFormat="1" x14ac:dyDescent="0.25">
      <c r="A72" s="40"/>
      <c r="B72" s="41"/>
      <c r="C72" s="49" t="s">
        <v>32</v>
      </c>
      <c r="D72" s="50" t="s">
        <v>29</v>
      </c>
      <c r="E72" s="50">
        <v>9.7799999999999998E-2</v>
      </c>
      <c r="F72" s="45">
        <f>F70*E72</f>
        <v>0.83129999999999993</v>
      </c>
      <c r="G72" s="43"/>
      <c r="H72" s="45"/>
      <c r="I72" s="44"/>
      <c r="J72" s="45"/>
      <c r="K72" s="44"/>
      <c r="L72" s="45"/>
      <c r="M72" s="45">
        <f>H72+J72+L72</f>
        <v>0</v>
      </c>
      <c r="N72" s="83"/>
      <c r="O72" s="75"/>
    </row>
    <row r="73" spans="1:16" s="74" customFormat="1" x14ac:dyDescent="0.25">
      <c r="A73" s="40"/>
      <c r="B73" s="79"/>
      <c r="C73" s="80" t="s">
        <v>244</v>
      </c>
      <c r="D73" s="50" t="s">
        <v>37</v>
      </c>
      <c r="E73" s="50">
        <v>1.1000000000000001</v>
      </c>
      <c r="F73" s="45">
        <f>F70*E73</f>
        <v>9.3500000000000014</v>
      </c>
      <c r="G73" s="43"/>
      <c r="H73" s="45"/>
      <c r="I73" s="44"/>
      <c r="J73" s="45"/>
      <c r="K73" s="44"/>
      <c r="L73" s="45"/>
      <c r="M73" s="45">
        <f>H73+J73+L73</f>
        <v>0</v>
      </c>
      <c r="N73" s="83"/>
      <c r="O73" s="75"/>
    </row>
    <row r="74" spans="1:16" s="74" customFormat="1" ht="31.5" x14ac:dyDescent="0.25">
      <c r="A74" s="51"/>
      <c r="B74" s="79" t="s">
        <v>237</v>
      </c>
      <c r="C74" s="53" t="s">
        <v>53</v>
      </c>
      <c r="D74" s="204" t="s">
        <v>27</v>
      </c>
      <c r="E74" s="204">
        <v>6</v>
      </c>
      <c r="F74" s="143">
        <f>F70*E74</f>
        <v>51</v>
      </c>
      <c r="G74" s="56"/>
      <c r="H74" s="55"/>
      <c r="I74" s="57"/>
      <c r="J74" s="55"/>
      <c r="K74" s="57"/>
      <c r="L74" s="55"/>
      <c r="M74" s="55">
        <f>H74+J74+L74</f>
        <v>0</v>
      </c>
      <c r="N74" s="83"/>
      <c r="O74" s="75"/>
    </row>
    <row r="75" spans="1:16" s="47" customFormat="1" ht="31.5" x14ac:dyDescent="0.3">
      <c r="A75" s="40" t="s">
        <v>44</v>
      </c>
      <c r="B75" s="85" t="s">
        <v>233</v>
      </c>
      <c r="C75" s="119" t="s">
        <v>107</v>
      </c>
      <c r="D75" s="50" t="s">
        <v>41</v>
      </c>
      <c r="E75" s="50"/>
      <c r="F75" s="45">
        <v>0.5</v>
      </c>
      <c r="G75" s="43"/>
      <c r="H75" s="45"/>
      <c r="I75" s="44"/>
      <c r="J75" s="45"/>
      <c r="K75" s="44"/>
      <c r="L75" s="45"/>
      <c r="M75" s="45">
        <f>J75+L75</f>
        <v>0</v>
      </c>
      <c r="N75" s="46"/>
      <c r="P75" s="48"/>
    </row>
    <row r="76" spans="1:16" s="74" customFormat="1" x14ac:dyDescent="0.25">
      <c r="A76" s="84"/>
      <c r="B76" s="85"/>
      <c r="C76" s="86" t="s">
        <v>11</v>
      </c>
      <c r="D76" s="87"/>
      <c r="E76" s="87"/>
      <c r="F76" s="88"/>
      <c r="G76" s="89"/>
      <c r="H76" s="88">
        <f>SUM(H7:H75)</f>
        <v>0</v>
      </c>
      <c r="I76" s="88"/>
      <c r="J76" s="88">
        <f>SUM(J7:J75)</f>
        <v>0</v>
      </c>
      <c r="K76" s="88"/>
      <c r="L76" s="88">
        <f>SUM(L7:L75)</f>
        <v>0</v>
      </c>
      <c r="M76" s="88">
        <f>SUM(M7:M75)</f>
        <v>0</v>
      </c>
      <c r="N76" s="83"/>
      <c r="P76" s="75"/>
    </row>
    <row r="77" spans="1:16" s="47" customFormat="1" x14ac:dyDescent="0.25">
      <c r="A77" s="40"/>
      <c r="B77" s="41"/>
      <c r="C77" s="49" t="s">
        <v>63</v>
      </c>
      <c r="D77" s="90"/>
      <c r="E77" s="50"/>
      <c r="F77" s="45"/>
      <c r="G77" s="43"/>
      <c r="H77" s="45"/>
      <c r="I77" s="44"/>
      <c r="J77" s="45"/>
      <c r="K77" s="44"/>
      <c r="L77" s="45"/>
      <c r="M77" s="45">
        <f>M76*D77</f>
        <v>0</v>
      </c>
      <c r="N77" s="46"/>
      <c r="P77" s="48"/>
    </row>
    <row r="78" spans="1:16" s="47" customFormat="1" x14ac:dyDescent="0.25">
      <c r="A78" s="40"/>
      <c r="B78" s="41"/>
      <c r="C78" s="49" t="s">
        <v>64</v>
      </c>
      <c r="D78" s="50"/>
      <c r="E78" s="50"/>
      <c r="F78" s="45"/>
      <c r="G78" s="43"/>
      <c r="H78" s="45"/>
      <c r="I78" s="44"/>
      <c r="J78" s="45"/>
      <c r="K78" s="44"/>
      <c r="L78" s="45"/>
      <c r="M78" s="45">
        <f>SUM(M76:M77)</f>
        <v>0</v>
      </c>
      <c r="N78" s="46"/>
      <c r="P78" s="48"/>
    </row>
    <row r="79" spans="1:16" s="47" customFormat="1" x14ac:dyDescent="0.25">
      <c r="A79" s="40"/>
      <c r="B79" s="41"/>
      <c r="C79" s="49" t="s">
        <v>65</v>
      </c>
      <c r="D79" s="90"/>
      <c r="E79" s="50"/>
      <c r="F79" s="45"/>
      <c r="G79" s="43"/>
      <c r="H79" s="45"/>
      <c r="I79" s="44"/>
      <c r="J79" s="45"/>
      <c r="K79" s="44"/>
      <c r="L79" s="45"/>
      <c r="M79" s="45">
        <f>M78*D79</f>
        <v>0</v>
      </c>
      <c r="N79" s="46"/>
      <c r="P79" s="48"/>
    </row>
    <row r="80" spans="1:16" s="47" customFormat="1" x14ac:dyDescent="0.25">
      <c r="A80" s="40"/>
      <c r="B80" s="41"/>
      <c r="C80" s="49" t="s">
        <v>11</v>
      </c>
      <c r="D80" s="50"/>
      <c r="E80" s="50"/>
      <c r="F80" s="45"/>
      <c r="G80" s="43"/>
      <c r="H80" s="45"/>
      <c r="I80" s="44"/>
      <c r="J80" s="45"/>
      <c r="K80" s="44"/>
      <c r="L80" s="45"/>
      <c r="M80" s="45">
        <f>SUM(M78:M79)</f>
        <v>0</v>
      </c>
      <c r="N80" s="46"/>
      <c r="P80" s="48"/>
    </row>
    <row r="81" spans="1:23" s="16" customFormat="1" x14ac:dyDescent="0.3">
      <c r="A81" s="91"/>
      <c r="B81" s="40"/>
      <c r="C81" s="42" t="s">
        <v>108</v>
      </c>
      <c r="D81" s="92">
        <v>0.05</v>
      </c>
      <c r="E81" s="43"/>
      <c r="F81" s="44"/>
      <c r="G81" s="43"/>
      <c r="H81" s="45"/>
      <c r="I81" s="45"/>
      <c r="J81" s="45"/>
      <c r="K81" s="45"/>
      <c r="L81" s="45"/>
      <c r="M81" s="45">
        <f>M80*D81</f>
        <v>0</v>
      </c>
      <c r="N81" s="93"/>
      <c r="P81" s="17"/>
    </row>
    <row r="82" spans="1:23" x14ac:dyDescent="0.3">
      <c r="A82" s="94"/>
      <c r="B82" s="95"/>
      <c r="C82" s="96" t="s">
        <v>11</v>
      </c>
      <c r="D82" s="97"/>
      <c r="E82" s="97"/>
      <c r="F82" s="97"/>
      <c r="G82" s="97"/>
      <c r="H82" s="97"/>
      <c r="I82" s="97"/>
      <c r="J82" s="97"/>
      <c r="K82" s="97"/>
      <c r="L82" s="97"/>
      <c r="M82" s="76">
        <f>SUM(M80:M81)</f>
        <v>0</v>
      </c>
    </row>
    <row r="83" spans="1:23" x14ac:dyDescent="0.3">
      <c r="A83" s="94"/>
      <c r="B83" s="95"/>
      <c r="C83" s="96" t="s">
        <v>66</v>
      </c>
      <c r="D83" s="98">
        <v>0.18</v>
      </c>
      <c r="E83" s="97"/>
      <c r="F83" s="97"/>
      <c r="G83" s="97"/>
      <c r="H83" s="97"/>
      <c r="I83" s="97"/>
      <c r="J83" s="97"/>
      <c r="K83" s="97"/>
      <c r="L83" s="97"/>
      <c r="M83" s="76">
        <f>M82*D83</f>
        <v>0</v>
      </c>
    </row>
    <row r="84" spans="1:23" x14ac:dyDescent="0.3">
      <c r="A84" s="99"/>
      <c r="B84" s="100"/>
      <c r="C84" s="101" t="s">
        <v>13</v>
      </c>
      <c r="D84" s="102"/>
      <c r="E84" s="102"/>
      <c r="F84" s="102"/>
      <c r="G84" s="102"/>
      <c r="H84" s="102"/>
      <c r="I84" s="102"/>
      <c r="J84" s="102"/>
      <c r="K84" s="102"/>
      <c r="L84" s="102"/>
      <c r="M84" s="77">
        <f>SUM(M82:M83)</f>
        <v>0</v>
      </c>
    </row>
    <row r="85" spans="1:23" s="16" customFormat="1" x14ac:dyDescent="0.3">
      <c r="A85" s="103"/>
      <c r="B85" s="229"/>
      <c r="C85" s="229"/>
      <c r="D85" s="104"/>
      <c r="E85" s="230"/>
      <c r="F85" s="230"/>
      <c r="G85" s="230"/>
      <c r="H85" s="230"/>
      <c r="I85" s="230"/>
      <c r="J85" s="230"/>
      <c r="K85" s="104"/>
      <c r="L85" s="104"/>
      <c r="M85" s="104"/>
      <c r="N85" s="105"/>
      <c r="P85" s="17"/>
    </row>
    <row r="86" spans="1:23" x14ac:dyDescent="0.3">
      <c r="B86" s="13" t="s">
        <v>250</v>
      </c>
    </row>
    <row r="87" spans="1:23" x14ac:dyDescent="0.3">
      <c r="B87" s="13" t="s">
        <v>251</v>
      </c>
      <c r="I87" s="216"/>
      <c r="J87" s="216"/>
      <c r="K87" s="216"/>
    </row>
    <row r="89" spans="1:23" x14ac:dyDescent="0.3">
      <c r="P89" s="200"/>
      <c r="Q89" s="200"/>
      <c r="R89" s="200"/>
      <c r="S89" s="200"/>
      <c r="T89" s="200"/>
      <c r="U89" s="200"/>
      <c r="V89" s="200"/>
      <c r="W89" s="200"/>
    </row>
    <row r="90" spans="1:23" x14ac:dyDescent="0.3">
      <c r="A90" s="11"/>
      <c r="B90" s="11"/>
      <c r="C90" s="181"/>
      <c r="D90" s="11"/>
      <c r="E90" s="11"/>
      <c r="F90" s="11"/>
      <c r="G90" s="11"/>
      <c r="H90" s="11"/>
      <c r="I90" s="228"/>
      <c r="J90" s="228"/>
      <c r="K90" s="228"/>
      <c r="L90" s="11"/>
      <c r="M90" s="11"/>
      <c r="P90" s="11"/>
    </row>
  </sheetData>
  <mergeCells count="16">
    <mergeCell ref="I87:K87"/>
    <mergeCell ref="I90:K90"/>
    <mergeCell ref="K4:L4"/>
    <mergeCell ref="M4:M5"/>
    <mergeCell ref="B85:C85"/>
    <mergeCell ref="E85:J85"/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</mergeCells>
  <pageMargins left="0.3" right="0.2" top="0.35" bottom="0.23" header="0.22" footer="0.22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topLeftCell="A34" zoomScaleSheetLayoutView="100" workbookViewId="0">
      <selection activeCell="O64" sqref="O64"/>
    </sheetView>
  </sheetViews>
  <sheetFormatPr defaultRowHeight="15.75" x14ac:dyDescent="0.3"/>
  <cols>
    <col min="1" max="1" width="5.5703125" style="12" customWidth="1"/>
    <col min="2" max="2" width="10.85546875" style="13" customWidth="1"/>
    <col min="3" max="3" width="49.28515625" style="11" customWidth="1"/>
    <col min="4" max="4" width="9.7109375" style="14" customWidth="1"/>
    <col min="5" max="5" width="8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7.570312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17" s="1" customFormat="1" ht="25.5" customHeight="1" x14ac:dyDescent="0.25">
      <c r="A1" s="217" t="s">
        <v>202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17" s="3" customFormat="1" ht="17.25" x14ac:dyDescent="0.25">
      <c r="A2" s="219" t="s">
        <v>149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17" s="7" customFormat="1" ht="17.25" x14ac:dyDescent="0.2">
      <c r="A3" s="5"/>
      <c r="B3" s="110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6"/>
      <c r="P3" s="8"/>
    </row>
    <row r="4" spans="1:17" s="16" customFormat="1" ht="33" customHeight="1" x14ac:dyDescent="0.2">
      <c r="A4" s="220" t="s">
        <v>3</v>
      </c>
      <c r="B4" s="220" t="s">
        <v>4</v>
      </c>
      <c r="C4" s="221" t="s">
        <v>5</v>
      </c>
      <c r="D4" s="223" t="s">
        <v>6</v>
      </c>
      <c r="E4" s="224" t="s">
        <v>7</v>
      </c>
      <c r="F4" s="225"/>
      <c r="G4" s="226" t="s">
        <v>8</v>
      </c>
      <c r="H4" s="226"/>
      <c r="I4" s="227" t="s">
        <v>9</v>
      </c>
      <c r="J4" s="227"/>
      <c r="K4" s="227" t="s">
        <v>10</v>
      </c>
      <c r="L4" s="227"/>
      <c r="M4" s="226" t="s">
        <v>11</v>
      </c>
      <c r="P4" s="17"/>
    </row>
    <row r="5" spans="1:17" s="16" customFormat="1" ht="31.5" x14ac:dyDescent="0.2">
      <c r="A5" s="220"/>
      <c r="B5" s="220"/>
      <c r="C5" s="222"/>
      <c r="D5" s="223"/>
      <c r="E5" s="18" t="s">
        <v>12</v>
      </c>
      <c r="F5" s="18" t="s">
        <v>13</v>
      </c>
      <c r="G5" s="19" t="s">
        <v>14</v>
      </c>
      <c r="H5" s="20" t="s">
        <v>11</v>
      </c>
      <c r="I5" s="21" t="s">
        <v>14</v>
      </c>
      <c r="J5" s="20" t="s">
        <v>11</v>
      </c>
      <c r="K5" s="21" t="s">
        <v>14</v>
      </c>
      <c r="L5" s="20" t="s">
        <v>11</v>
      </c>
      <c r="M5" s="226"/>
      <c r="P5" s="17"/>
    </row>
    <row r="6" spans="1:17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17" s="38" customFormat="1" ht="16.5" customHeight="1" x14ac:dyDescent="0.25">
      <c r="A7" s="30" t="s">
        <v>15</v>
      </c>
      <c r="B7" s="31" t="s">
        <v>17</v>
      </c>
      <c r="C7" s="32" t="s">
        <v>150</v>
      </c>
      <c r="D7" s="33" t="s">
        <v>19</v>
      </c>
      <c r="E7" s="33"/>
      <c r="F7" s="78">
        <v>0.624</v>
      </c>
      <c r="G7" s="35"/>
      <c r="H7" s="34"/>
      <c r="I7" s="36"/>
      <c r="J7" s="34"/>
      <c r="K7" s="36"/>
      <c r="L7" s="34"/>
      <c r="M7" s="34"/>
      <c r="N7" s="37"/>
      <c r="P7" s="39"/>
    </row>
    <row r="8" spans="1:17" s="47" customFormat="1" ht="15" customHeight="1" x14ac:dyDescent="0.25">
      <c r="A8" s="40"/>
      <c r="B8" s="41"/>
      <c r="C8" s="111" t="s">
        <v>20</v>
      </c>
      <c r="D8" s="43" t="s">
        <v>21</v>
      </c>
      <c r="E8" s="43">
        <f>160/100</f>
        <v>1.6</v>
      </c>
      <c r="F8" s="44">
        <f>F7*E8</f>
        <v>0.99840000000000007</v>
      </c>
      <c r="G8" s="43"/>
      <c r="H8" s="45"/>
      <c r="I8" s="44"/>
      <c r="J8" s="45"/>
      <c r="K8" s="44"/>
      <c r="L8" s="45"/>
      <c r="M8" s="45">
        <f>H8+J8+L8</f>
        <v>0</v>
      </c>
      <c r="N8" s="46"/>
      <c r="P8" s="48"/>
    </row>
    <row r="9" spans="1:17" s="47" customFormat="1" ht="51" customHeight="1" x14ac:dyDescent="0.25">
      <c r="A9" s="40"/>
      <c r="B9" s="41" t="s">
        <v>207</v>
      </c>
      <c r="C9" s="80" t="s">
        <v>22</v>
      </c>
      <c r="D9" s="50" t="s">
        <v>23</v>
      </c>
      <c r="E9" s="50">
        <f>1.91/100</f>
        <v>1.9099999999999999E-2</v>
      </c>
      <c r="F9" s="45">
        <f>F7*E9</f>
        <v>1.1918399999999999E-2</v>
      </c>
      <c r="G9" s="43"/>
      <c r="H9" s="45"/>
      <c r="I9" s="44"/>
      <c r="J9" s="45"/>
      <c r="K9" s="44"/>
      <c r="L9" s="45"/>
      <c r="M9" s="45">
        <f>H9+J9+L9</f>
        <v>0</v>
      </c>
      <c r="N9" s="46"/>
      <c r="P9" s="48"/>
    </row>
    <row r="10" spans="1:17" s="47" customFormat="1" ht="47.25" x14ac:dyDescent="0.25">
      <c r="A10" s="51"/>
      <c r="B10" s="51" t="s">
        <v>208</v>
      </c>
      <c r="C10" s="61" t="s">
        <v>24</v>
      </c>
      <c r="D10" s="54" t="s">
        <v>23</v>
      </c>
      <c r="E10" s="54">
        <f>77.5/100</f>
        <v>0.77500000000000002</v>
      </c>
      <c r="F10" s="55">
        <f>F7*E10</f>
        <v>0.48360000000000003</v>
      </c>
      <c r="G10" s="56"/>
      <c r="H10" s="55"/>
      <c r="I10" s="57"/>
      <c r="J10" s="55"/>
      <c r="K10" s="57"/>
      <c r="L10" s="55"/>
      <c r="M10" s="55">
        <f>H10+J10+L10</f>
        <v>0</v>
      </c>
      <c r="N10" s="46"/>
      <c r="P10" s="48"/>
    </row>
    <row r="11" spans="1:17" s="212" customFormat="1" ht="34.5" x14ac:dyDescent="0.35">
      <c r="A11" s="209" t="s">
        <v>25</v>
      </c>
      <c r="B11" s="209"/>
      <c r="C11" s="210" t="s">
        <v>209</v>
      </c>
      <c r="D11" s="116"/>
      <c r="E11" s="116"/>
      <c r="F11" s="115"/>
      <c r="G11" s="115"/>
      <c r="H11" s="115"/>
      <c r="I11" s="117"/>
      <c r="J11" s="115"/>
      <c r="K11" s="117"/>
      <c r="L11" s="115"/>
      <c r="M11" s="115"/>
      <c r="N11" s="211"/>
      <c r="Q11" s="212" t="s">
        <v>40</v>
      </c>
    </row>
    <row r="12" spans="1:17" s="59" customFormat="1" ht="33" x14ac:dyDescent="0.25">
      <c r="A12" s="62" t="s">
        <v>151</v>
      </c>
      <c r="B12" s="62" t="s">
        <v>73</v>
      </c>
      <c r="C12" s="64" t="s">
        <v>87</v>
      </c>
      <c r="D12" s="65" t="s">
        <v>19</v>
      </c>
      <c r="E12" s="65"/>
      <c r="F12" s="69">
        <v>0.624</v>
      </c>
      <c r="G12" s="66"/>
      <c r="H12" s="66"/>
      <c r="I12" s="68"/>
      <c r="J12" s="66"/>
      <c r="K12" s="68"/>
      <c r="L12" s="66"/>
      <c r="M12" s="66"/>
      <c r="N12" s="58"/>
      <c r="P12" s="60"/>
      <c r="Q12" s="59" t="s">
        <v>40</v>
      </c>
    </row>
    <row r="13" spans="1:17" s="47" customFormat="1" x14ac:dyDescent="0.25">
      <c r="A13" s="40"/>
      <c r="B13" s="40"/>
      <c r="C13" s="49" t="s">
        <v>28</v>
      </c>
      <c r="D13" s="50" t="s">
        <v>21</v>
      </c>
      <c r="E13" s="50">
        <v>3.52</v>
      </c>
      <c r="F13" s="45">
        <f>F12*E13</f>
        <v>2.1964800000000002</v>
      </c>
      <c r="G13" s="45"/>
      <c r="H13" s="45"/>
      <c r="I13" s="44"/>
      <c r="J13" s="45">
        <f>F13*I13</f>
        <v>0</v>
      </c>
      <c r="K13" s="44"/>
      <c r="L13" s="45"/>
      <c r="M13" s="45">
        <f t="shared" ref="M13:M15" si="0">H13+J13+L13</f>
        <v>0</v>
      </c>
      <c r="N13" s="46"/>
      <c r="P13" s="48"/>
    </row>
    <row r="14" spans="1:17" s="47" customFormat="1" x14ac:dyDescent="0.25">
      <c r="A14" s="40"/>
      <c r="B14" s="41"/>
      <c r="C14" s="49" t="s">
        <v>32</v>
      </c>
      <c r="D14" s="50" t="s">
        <v>29</v>
      </c>
      <c r="E14" s="50">
        <v>1.06E-2</v>
      </c>
      <c r="F14" s="45">
        <f>F12*E14</f>
        <v>6.6144000000000003E-3</v>
      </c>
      <c r="G14" s="45"/>
      <c r="H14" s="45"/>
      <c r="I14" s="44"/>
      <c r="J14" s="45"/>
      <c r="K14" s="44"/>
      <c r="L14" s="45">
        <f>F14*K14</f>
        <v>0</v>
      </c>
      <c r="M14" s="45">
        <f t="shared" si="0"/>
        <v>0</v>
      </c>
      <c r="N14" s="46"/>
      <c r="P14" s="48"/>
    </row>
    <row r="15" spans="1:17" s="47" customFormat="1" ht="47.25" x14ac:dyDescent="0.25">
      <c r="A15" s="51"/>
      <c r="B15" s="81" t="s">
        <v>210</v>
      </c>
      <c r="C15" s="61" t="s">
        <v>38</v>
      </c>
      <c r="D15" s="54" t="s">
        <v>19</v>
      </c>
      <c r="E15" s="54">
        <v>1.24</v>
      </c>
      <c r="F15" s="55">
        <f>F12*E15</f>
        <v>0.77376</v>
      </c>
      <c r="G15" s="55"/>
      <c r="H15" s="55"/>
      <c r="I15" s="57"/>
      <c r="J15" s="55"/>
      <c r="K15" s="57"/>
      <c r="L15" s="55"/>
      <c r="M15" s="55">
        <f t="shared" si="0"/>
        <v>0</v>
      </c>
      <c r="N15" s="46"/>
      <c r="P15" s="48"/>
    </row>
    <row r="16" spans="1:17" s="59" customFormat="1" ht="16.5" x14ac:dyDescent="0.25">
      <c r="A16" s="30" t="s">
        <v>152</v>
      </c>
      <c r="B16" s="30" t="s">
        <v>126</v>
      </c>
      <c r="C16" s="136" t="s">
        <v>245</v>
      </c>
      <c r="D16" s="33" t="s">
        <v>19</v>
      </c>
      <c r="E16" s="33"/>
      <c r="F16" s="34">
        <v>0.56200000000000006</v>
      </c>
      <c r="G16" s="35"/>
      <c r="H16" s="34"/>
      <c r="I16" s="36"/>
      <c r="J16" s="34"/>
      <c r="K16" s="36"/>
      <c r="L16" s="34"/>
      <c r="M16" s="34"/>
      <c r="N16" s="58"/>
      <c r="P16" s="60"/>
    </row>
    <row r="17" spans="1:20" s="47" customFormat="1" x14ac:dyDescent="0.25">
      <c r="A17" s="40"/>
      <c r="B17" s="40" t="s">
        <v>52</v>
      </c>
      <c r="C17" s="42" t="s">
        <v>20</v>
      </c>
      <c r="D17" s="43" t="s">
        <v>19</v>
      </c>
      <c r="E17" s="43">
        <v>1</v>
      </c>
      <c r="F17" s="73">
        <f>F16*E17</f>
        <v>0.56200000000000006</v>
      </c>
      <c r="G17" s="43"/>
      <c r="H17" s="45"/>
      <c r="I17" s="44"/>
      <c r="J17" s="45"/>
      <c r="K17" s="44"/>
      <c r="L17" s="45"/>
      <c r="M17" s="45">
        <f>H17+J17+L17</f>
        <v>0</v>
      </c>
      <c r="N17" s="46"/>
      <c r="P17" s="48"/>
      <c r="T17" s="47" t="s">
        <v>40</v>
      </c>
    </row>
    <row r="18" spans="1:20" s="47" customFormat="1" x14ac:dyDescent="0.25">
      <c r="A18" s="40"/>
      <c r="B18" s="41"/>
      <c r="C18" s="42" t="s">
        <v>32</v>
      </c>
      <c r="D18" s="43" t="s">
        <v>29</v>
      </c>
      <c r="E18" s="43">
        <v>0.69</v>
      </c>
      <c r="F18" s="73">
        <f>F16*E18</f>
        <v>0.38778000000000001</v>
      </c>
      <c r="G18" s="43"/>
      <c r="H18" s="45"/>
      <c r="I18" s="44"/>
      <c r="J18" s="45"/>
      <c r="K18" s="44"/>
      <c r="L18" s="45">
        <f>F18*K18</f>
        <v>0</v>
      </c>
      <c r="M18" s="45">
        <f t="shared" ref="M18:M23" si="1">H18+J18+L18</f>
        <v>0</v>
      </c>
      <c r="N18" s="46"/>
      <c r="P18" s="48"/>
    </row>
    <row r="19" spans="1:20" s="47" customFormat="1" ht="31.5" x14ac:dyDescent="0.25">
      <c r="A19" s="40"/>
      <c r="B19" s="79" t="s">
        <v>124</v>
      </c>
      <c r="C19" s="42" t="s">
        <v>123</v>
      </c>
      <c r="D19" s="43" t="s">
        <v>19</v>
      </c>
      <c r="E19" s="43">
        <v>1.02</v>
      </c>
      <c r="F19" s="73">
        <f>F16*E19</f>
        <v>0.57324000000000008</v>
      </c>
      <c r="G19" s="43"/>
      <c r="H19" s="45"/>
      <c r="I19" s="44"/>
      <c r="J19" s="45"/>
      <c r="K19" s="44"/>
      <c r="L19" s="45"/>
      <c r="M19" s="45">
        <f t="shared" si="1"/>
        <v>0</v>
      </c>
      <c r="N19" s="46"/>
      <c r="P19" s="48"/>
    </row>
    <row r="20" spans="1:20" s="47" customFormat="1" ht="31.5" x14ac:dyDescent="0.25">
      <c r="A20" s="40"/>
      <c r="B20" s="79" t="s">
        <v>127</v>
      </c>
      <c r="C20" s="42" t="s">
        <v>125</v>
      </c>
      <c r="D20" s="43" t="s">
        <v>37</v>
      </c>
      <c r="E20" s="43">
        <v>1.76</v>
      </c>
      <c r="F20" s="73">
        <f>F16*E20</f>
        <v>0.98912000000000011</v>
      </c>
      <c r="G20" s="43"/>
      <c r="H20" s="45">
        <f>F20*G20</f>
        <v>0</v>
      </c>
      <c r="I20" s="44"/>
      <c r="J20" s="45"/>
      <c r="K20" s="44"/>
      <c r="L20" s="45"/>
      <c r="M20" s="45">
        <f t="shared" si="1"/>
        <v>0</v>
      </c>
      <c r="N20" s="46"/>
      <c r="P20" s="48"/>
    </row>
    <row r="21" spans="1:20" s="47" customFormat="1" ht="31.5" x14ac:dyDescent="0.25">
      <c r="A21" s="40"/>
      <c r="B21" s="79" t="s">
        <v>128</v>
      </c>
      <c r="C21" s="42" t="s">
        <v>129</v>
      </c>
      <c r="D21" s="43" t="s">
        <v>19</v>
      </c>
      <c r="E21" s="43">
        <f>(0.33+3.66)/100</f>
        <v>3.9900000000000005E-2</v>
      </c>
      <c r="F21" s="73">
        <f>F16*E21</f>
        <v>2.2423800000000004E-2</v>
      </c>
      <c r="G21" s="43"/>
      <c r="H21" s="45">
        <f>F21*G21</f>
        <v>0</v>
      </c>
      <c r="I21" s="44"/>
      <c r="J21" s="45"/>
      <c r="K21" s="44"/>
      <c r="L21" s="45"/>
      <c r="M21" s="45">
        <f t="shared" si="1"/>
        <v>0</v>
      </c>
      <c r="N21" s="46"/>
      <c r="P21" s="48"/>
    </row>
    <row r="22" spans="1:20" s="47" customFormat="1" ht="47.25" x14ac:dyDescent="0.25">
      <c r="A22" s="40"/>
      <c r="B22" s="79" t="s">
        <v>222</v>
      </c>
      <c r="C22" s="49" t="s">
        <v>91</v>
      </c>
      <c r="D22" s="50" t="s">
        <v>48</v>
      </c>
      <c r="E22" s="50">
        <v>2.1</v>
      </c>
      <c r="F22" s="45">
        <f>F16*E22</f>
        <v>1.1802000000000001</v>
      </c>
      <c r="G22" s="45"/>
      <c r="H22" s="45">
        <f>F22*G22</f>
        <v>0</v>
      </c>
      <c r="I22" s="44"/>
      <c r="J22" s="45"/>
      <c r="K22" s="44"/>
      <c r="L22" s="45"/>
      <c r="M22" s="45">
        <f t="shared" si="1"/>
        <v>0</v>
      </c>
      <c r="N22" s="46"/>
      <c r="P22" s="48"/>
    </row>
    <row r="23" spans="1:20" s="47" customFormat="1" x14ac:dyDescent="0.25">
      <c r="A23" s="51"/>
      <c r="B23" s="52"/>
      <c r="C23" s="137" t="s">
        <v>33</v>
      </c>
      <c r="D23" s="56" t="s">
        <v>29</v>
      </c>
      <c r="E23" s="56">
        <v>0.32</v>
      </c>
      <c r="F23" s="131">
        <f>F16*E23</f>
        <v>0.17984000000000003</v>
      </c>
      <c r="G23" s="56"/>
      <c r="H23" s="55">
        <f>F23*G23</f>
        <v>0</v>
      </c>
      <c r="I23" s="57"/>
      <c r="J23" s="55"/>
      <c r="K23" s="57"/>
      <c r="L23" s="55"/>
      <c r="M23" s="55">
        <f t="shared" si="1"/>
        <v>0</v>
      </c>
      <c r="N23" s="46"/>
      <c r="P23" s="48"/>
    </row>
    <row r="24" spans="1:20" s="59" customFormat="1" ht="33" x14ac:dyDescent="0.25">
      <c r="A24" s="62" t="s">
        <v>153</v>
      </c>
      <c r="B24" s="63" t="s">
        <v>60</v>
      </c>
      <c r="C24" s="64" t="s">
        <v>80</v>
      </c>
      <c r="D24" s="65" t="s">
        <v>37</v>
      </c>
      <c r="E24" s="65"/>
      <c r="F24" s="66">
        <v>6.48</v>
      </c>
      <c r="G24" s="66"/>
      <c r="H24" s="66"/>
      <c r="I24" s="68"/>
      <c r="J24" s="66"/>
      <c r="K24" s="68"/>
      <c r="L24" s="66"/>
      <c r="M24" s="66"/>
      <c r="N24" s="58"/>
      <c r="P24" s="60"/>
    </row>
    <row r="25" spans="1:20" s="47" customFormat="1" x14ac:dyDescent="0.25">
      <c r="A25" s="40"/>
      <c r="B25" s="40" t="s">
        <v>52</v>
      </c>
      <c r="C25" s="49" t="s">
        <v>20</v>
      </c>
      <c r="D25" s="50" t="s">
        <v>37</v>
      </c>
      <c r="E25" s="50">
        <v>1</v>
      </c>
      <c r="F25" s="45">
        <f>F24*E25</f>
        <v>6.48</v>
      </c>
      <c r="G25" s="45"/>
      <c r="H25" s="45"/>
      <c r="I25" s="44"/>
      <c r="J25" s="45">
        <f>F25*I25</f>
        <v>0</v>
      </c>
      <c r="K25" s="44"/>
      <c r="L25" s="45"/>
      <c r="M25" s="45">
        <f t="shared" ref="M25:M28" si="2">H25+J25+L25</f>
        <v>0</v>
      </c>
      <c r="N25" s="46"/>
      <c r="P25" s="48"/>
    </row>
    <row r="26" spans="1:20" s="47" customFormat="1" x14ac:dyDescent="0.25">
      <c r="A26" s="40"/>
      <c r="B26" s="41"/>
      <c r="C26" s="49" t="s">
        <v>32</v>
      </c>
      <c r="D26" s="50" t="s">
        <v>29</v>
      </c>
      <c r="E26" s="50">
        <v>4.5199999999999997E-2</v>
      </c>
      <c r="F26" s="45">
        <f>F24*E26</f>
        <v>0.29289599999999999</v>
      </c>
      <c r="G26" s="45"/>
      <c r="H26" s="45"/>
      <c r="I26" s="44"/>
      <c r="J26" s="45"/>
      <c r="K26" s="44"/>
      <c r="L26" s="45">
        <f>F26*K26</f>
        <v>0</v>
      </c>
      <c r="M26" s="45">
        <f t="shared" si="2"/>
        <v>0</v>
      </c>
      <c r="N26" s="46"/>
      <c r="P26" s="48"/>
    </row>
    <row r="27" spans="1:20" s="47" customFormat="1" ht="47.25" x14ac:dyDescent="0.25">
      <c r="A27" s="40"/>
      <c r="B27" s="79" t="s">
        <v>214</v>
      </c>
      <c r="C27" s="80" t="s">
        <v>81</v>
      </c>
      <c r="D27" s="50" t="s">
        <v>37</v>
      </c>
      <c r="E27" s="50">
        <v>1.02</v>
      </c>
      <c r="F27" s="45">
        <f>F24*E27</f>
        <v>6.6096000000000004</v>
      </c>
      <c r="G27" s="45"/>
      <c r="H27" s="45">
        <f>F27*G27</f>
        <v>0</v>
      </c>
      <c r="I27" s="44"/>
      <c r="J27" s="45"/>
      <c r="K27" s="44"/>
      <c r="L27" s="45"/>
      <c r="M27" s="45">
        <f t="shared" si="2"/>
        <v>0</v>
      </c>
      <c r="N27" s="46"/>
      <c r="P27" s="48"/>
    </row>
    <row r="28" spans="1:20" s="47" customFormat="1" ht="47.25" x14ac:dyDescent="0.25">
      <c r="A28" s="51"/>
      <c r="B28" s="81" t="s">
        <v>216</v>
      </c>
      <c r="C28" s="53" t="s">
        <v>97</v>
      </c>
      <c r="D28" s="54" t="s">
        <v>48</v>
      </c>
      <c r="E28" s="54">
        <v>6</v>
      </c>
      <c r="F28" s="55">
        <f>F24*E28</f>
        <v>38.880000000000003</v>
      </c>
      <c r="G28" s="55"/>
      <c r="H28" s="55">
        <f>F28*G28</f>
        <v>0</v>
      </c>
      <c r="I28" s="57"/>
      <c r="J28" s="55"/>
      <c r="K28" s="57"/>
      <c r="L28" s="55"/>
      <c r="M28" s="55">
        <f t="shared" si="2"/>
        <v>0</v>
      </c>
      <c r="N28" s="46"/>
      <c r="P28" s="48"/>
    </row>
    <row r="29" spans="1:20" s="138" customFormat="1" ht="16.5" x14ac:dyDescent="0.25">
      <c r="A29" s="205" t="s">
        <v>26</v>
      </c>
      <c r="B29" s="71" t="s">
        <v>154</v>
      </c>
      <c r="C29" s="64" t="s">
        <v>130</v>
      </c>
      <c r="D29" s="65" t="s">
        <v>37</v>
      </c>
      <c r="E29" s="65"/>
      <c r="F29" s="156">
        <v>4.9000000000000004</v>
      </c>
      <c r="G29" s="66"/>
      <c r="H29" s="66"/>
      <c r="I29" s="68"/>
      <c r="J29" s="66"/>
      <c r="K29" s="68"/>
      <c r="L29" s="66"/>
      <c r="M29" s="66"/>
      <c r="N29" s="37"/>
      <c r="P29" s="139"/>
    </row>
    <row r="30" spans="1:20" s="47" customFormat="1" x14ac:dyDescent="0.25">
      <c r="A30" s="40"/>
      <c r="B30" s="41"/>
      <c r="C30" s="201" t="s">
        <v>20</v>
      </c>
      <c r="D30" s="50" t="s">
        <v>37</v>
      </c>
      <c r="E30" s="50">
        <v>1</v>
      </c>
      <c r="F30" s="45">
        <f>F29*E30</f>
        <v>4.9000000000000004</v>
      </c>
      <c r="G30" s="43"/>
      <c r="H30" s="45"/>
      <c r="I30" s="44"/>
      <c r="J30" s="45">
        <f>F30*I30</f>
        <v>0</v>
      </c>
      <c r="K30" s="44"/>
      <c r="L30" s="45"/>
      <c r="M30" s="45">
        <f t="shared" ref="M30:M31" si="3">H30+J30+L30</f>
        <v>0</v>
      </c>
      <c r="N30" s="46"/>
      <c r="P30" s="48"/>
    </row>
    <row r="31" spans="1:20" s="47" customFormat="1" ht="31.5" x14ac:dyDescent="0.25">
      <c r="A31" s="40"/>
      <c r="B31" s="52" t="s">
        <v>232</v>
      </c>
      <c r="C31" s="201" t="s">
        <v>230</v>
      </c>
      <c r="D31" s="50" t="s">
        <v>37</v>
      </c>
      <c r="E31" s="50">
        <v>1</v>
      </c>
      <c r="F31" s="45">
        <v>1.89</v>
      </c>
      <c r="G31" s="43"/>
      <c r="H31" s="45">
        <f>F31*G31</f>
        <v>0</v>
      </c>
      <c r="I31" s="44"/>
      <c r="J31" s="45"/>
      <c r="K31" s="44"/>
      <c r="L31" s="45"/>
      <c r="M31" s="45">
        <f t="shared" si="3"/>
        <v>0</v>
      </c>
      <c r="N31" s="46"/>
      <c r="P31" s="48"/>
    </row>
    <row r="32" spans="1:20" s="138" customFormat="1" ht="16.5" x14ac:dyDescent="0.25">
      <c r="A32" s="30" t="s">
        <v>30</v>
      </c>
      <c r="B32" s="140" t="s">
        <v>104</v>
      </c>
      <c r="C32" s="141" t="s">
        <v>139</v>
      </c>
      <c r="D32" s="33" t="s">
        <v>37</v>
      </c>
      <c r="E32" s="33"/>
      <c r="F32" s="34">
        <v>4.9000000000000004</v>
      </c>
      <c r="G32" s="35"/>
      <c r="H32" s="34"/>
      <c r="I32" s="36"/>
      <c r="J32" s="34"/>
      <c r="K32" s="36"/>
      <c r="L32" s="34"/>
      <c r="M32" s="34"/>
      <c r="N32" s="37"/>
      <c r="P32" s="139"/>
    </row>
    <row r="33" spans="1:16" s="47" customFormat="1" x14ac:dyDescent="0.25">
      <c r="A33" s="40"/>
      <c r="B33" s="72" t="s">
        <v>52</v>
      </c>
      <c r="C33" s="80" t="s">
        <v>20</v>
      </c>
      <c r="D33" s="50" t="s">
        <v>37</v>
      </c>
      <c r="E33" s="50">
        <v>1</v>
      </c>
      <c r="F33" s="45">
        <f>F32*E33</f>
        <v>4.9000000000000004</v>
      </c>
      <c r="G33" s="43"/>
      <c r="H33" s="45"/>
      <c r="I33" s="44"/>
      <c r="J33" s="45">
        <f>F33*I33</f>
        <v>0</v>
      </c>
      <c r="K33" s="44"/>
      <c r="L33" s="45"/>
      <c r="M33" s="45">
        <f t="shared" ref="M33:M35" si="4">H33+J33+L33</f>
        <v>0</v>
      </c>
      <c r="N33" s="46"/>
      <c r="P33" s="48"/>
    </row>
    <row r="34" spans="1:16" s="47" customFormat="1" ht="47.25" x14ac:dyDescent="0.25">
      <c r="A34" s="40"/>
      <c r="B34" s="79" t="s">
        <v>228</v>
      </c>
      <c r="C34" s="80" t="s">
        <v>105</v>
      </c>
      <c r="D34" s="50" t="s">
        <v>48</v>
      </c>
      <c r="E34" s="50">
        <v>0.27300000000000002</v>
      </c>
      <c r="F34" s="45">
        <f>F32*E34</f>
        <v>1.3377000000000001</v>
      </c>
      <c r="G34" s="43"/>
      <c r="H34" s="45">
        <f>F34*G34</f>
        <v>0</v>
      </c>
      <c r="I34" s="44"/>
      <c r="J34" s="45"/>
      <c r="K34" s="44"/>
      <c r="L34" s="45"/>
      <c r="M34" s="45">
        <f t="shared" si="4"/>
        <v>0</v>
      </c>
      <c r="N34" s="46"/>
      <c r="P34" s="48"/>
    </row>
    <row r="35" spans="1:16" s="47" customFormat="1" x14ac:dyDescent="0.25">
      <c r="A35" s="51"/>
      <c r="B35" s="81"/>
      <c r="C35" s="61" t="s">
        <v>33</v>
      </c>
      <c r="D35" s="54" t="s">
        <v>29</v>
      </c>
      <c r="E35" s="54">
        <v>1.9E-3</v>
      </c>
      <c r="F35" s="55">
        <f>F32*E35</f>
        <v>9.3100000000000006E-3</v>
      </c>
      <c r="G35" s="56"/>
      <c r="H35" s="55">
        <f>F35*G35</f>
        <v>0</v>
      </c>
      <c r="I35" s="57"/>
      <c r="J35" s="55"/>
      <c r="K35" s="57"/>
      <c r="L35" s="55"/>
      <c r="M35" s="55">
        <f t="shared" si="4"/>
        <v>0</v>
      </c>
      <c r="N35" s="46"/>
      <c r="P35" s="48"/>
    </row>
    <row r="36" spans="1:16" s="47" customFormat="1" ht="31.5" x14ac:dyDescent="0.3">
      <c r="A36" s="40" t="s">
        <v>31</v>
      </c>
      <c r="B36" s="85" t="s">
        <v>233</v>
      </c>
      <c r="C36" s="119" t="s">
        <v>107</v>
      </c>
      <c r="D36" s="50" t="s">
        <v>41</v>
      </c>
      <c r="E36" s="50"/>
      <c r="F36" s="45">
        <v>0.5</v>
      </c>
      <c r="G36" s="43"/>
      <c r="H36" s="45"/>
      <c r="I36" s="44"/>
      <c r="J36" s="45">
        <f>F36*I36</f>
        <v>0</v>
      </c>
      <c r="K36" s="44"/>
      <c r="L36" s="45">
        <f>F36*K36</f>
        <v>0</v>
      </c>
      <c r="M36" s="45">
        <f>J36+L36</f>
        <v>0</v>
      </c>
      <c r="N36" s="46"/>
      <c r="P36" s="48"/>
    </row>
    <row r="37" spans="1:16" s="74" customFormat="1" x14ac:dyDescent="0.25">
      <c r="A37" s="84"/>
      <c r="B37" s="85"/>
      <c r="C37" s="86" t="s">
        <v>11</v>
      </c>
      <c r="D37" s="87"/>
      <c r="E37" s="87"/>
      <c r="F37" s="88"/>
      <c r="G37" s="89"/>
      <c r="H37" s="88">
        <f>SUM(H7:H36)</f>
        <v>0</v>
      </c>
      <c r="I37" s="88"/>
      <c r="J37" s="88">
        <f>SUM(J7:J36)</f>
        <v>0</v>
      </c>
      <c r="K37" s="88"/>
      <c r="L37" s="88">
        <f>SUM(L7:L36)</f>
        <v>0</v>
      </c>
      <c r="M37" s="88">
        <f>SUM(M7:M36)</f>
        <v>0</v>
      </c>
      <c r="N37" s="83"/>
      <c r="P37" s="75"/>
    </row>
    <row r="38" spans="1:16" s="47" customFormat="1" x14ac:dyDescent="0.25">
      <c r="A38" s="40"/>
      <c r="B38" s="41"/>
      <c r="C38" s="49" t="s">
        <v>63</v>
      </c>
      <c r="D38" s="90"/>
      <c r="E38" s="50"/>
      <c r="F38" s="45"/>
      <c r="G38" s="43"/>
      <c r="H38" s="45"/>
      <c r="I38" s="44"/>
      <c r="J38" s="45"/>
      <c r="K38" s="44"/>
      <c r="L38" s="45"/>
      <c r="M38" s="45">
        <f>M37*D38</f>
        <v>0</v>
      </c>
      <c r="N38" s="46"/>
      <c r="P38" s="48"/>
    </row>
    <row r="39" spans="1:16" s="47" customFormat="1" x14ac:dyDescent="0.25">
      <c r="A39" s="40"/>
      <c r="B39" s="41"/>
      <c r="C39" s="49" t="s">
        <v>64</v>
      </c>
      <c r="D39" s="50"/>
      <c r="E39" s="50"/>
      <c r="F39" s="45"/>
      <c r="G39" s="43"/>
      <c r="H39" s="45"/>
      <c r="I39" s="44"/>
      <c r="J39" s="45"/>
      <c r="K39" s="44"/>
      <c r="L39" s="45"/>
      <c r="M39" s="45">
        <f>SUM(M37:M38)</f>
        <v>0</v>
      </c>
      <c r="N39" s="46"/>
      <c r="P39" s="48"/>
    </row>
    <row r="40" spans="1:16" s="47" customFormat="1" x14ac:dyDescent="0.25">
      <c r="A40" s="40"/>
      <c r="B40" s="41"/>
      <c r="C40" s="49" t="s">
        <v>65</v>
      </c>
      <c r="D40" s="90"/>
      <c r="E40" s="50"/>
      <c r="F40" s="45"/>
      <c r="G40" s="43"/>
      <c r="H40" s="45"/>
      <c r="I40" s="44"/>
      <c r="J40" s="45"/>
      <c r="K40" s="44"/>
      <c r="L40" s="45"/>
      <c r="M40" s="45">
        <f>M39*D40</f>
        <v>0</v>
      </c>
      <c r="N40" s="46"/>
      <c r="P40" s="48"/>
    </row>
    <row r="41" spans="1:16" s="47" customFormat="1" x14ac:dyDescent="0.25">
      <c r="A41" s="40"/>
      <c r="B41" s="41"/>
      <c r="C41" s="49" t="s">
        <v>11</v>
      </c>
      <c r="D41" s="50"/>
      <c r="E41" s="50"/>
      <c r="F41" s="45"/>
      <c r="G41" s="43"/>
      <c r="H41" s="45"/>
      <c r="I41" s="44"/>
      <c r="J41" s="45"/>
      <c r="K41" s="44"/>
      <c r="L41" s="45"/>
      <c r="M41" s="45">
        <f>SUM(M39:M40)</f>
        <v>0</v>
      </c>
      <c r="N41" s="46"/>
      <c r="P41" s="48"/>
    </row>
    <row r="42" spans="1:16" s="16" customFormat="1" x14ac:dyDescent="0.3">
      <c r="A42" s="91"/>
      <c r="B42" s="40"/>
      <c r="C42" s="42" t="s">
        <v>108</v>
      </c>
      <c r="D42" s="92">
        <v>0.05</v>
      </c>
      <c r="E42" s="43"/>
      <c r="F42" s="44"/>
      <c r="G42" s="43"/>
      <c r="H42" s="45"/>
      <c r="I42" s="45"/>
      <c r="J42" s="45"/>
      <c r="K42" s="45"/>
      <c r="L42" s="45"/>
      <c r="M42" s="45">
        <f>M41*D42</f>
        <v>0</v>
      </c>
      <c r="N42" s="93"/>
      <c r="P42" s="17"/>
    </row>
    <row r="43" spans="1:16" x14ac:dyDescent="0.3">
      <c r="A43" s="94"/>
      <c r="B43" s="95"/>
      <c r="C43" s="96" t="s">
        <v>11</v>
      </c>
      <c r="D43" s="97"/>
      <c r="E43" s="97"/>
      <c r="F43" s="97"/>
      <c r="G43" s="97"/>
      <c r="H43" s="97"/>
      <c r="I43" s="97"/>
      <c r="J43" s="97"/>
      <c r="K43" s="97"/>
      <c r="L43" s="97"/>
      <c r="M43" s="76">
        <f>SUM(M41:M42)</f>
        <v>0</v>
      </c>
    </row>
    <row r="44" spans="1:16" x14ac:dyDescent="0.3">
      <c r="A44" s="94"/>
      <c r="B44" s="95"/>
      <c r="C44" s="96" t="s">
        <v>66</v>
      </c>
      <c r="D44" s="98">
        <v>0.18</v>
      </c>
      <c r="E44" s="97"/>
      <c r="F44" s="97"/>
      <c r="G44" s="97"/>
      <c r="H44" s="97"/>
      <c r="I44" s="97"/>
      <c r="J44" s="97"/>
      <c r="K44" s="97"/>
      <c r="L44" s="97"/>
      <c r="M44" s="76">
        <f>M43*D44</f>
        <v>0</v>
      </c>
    </row>
    <row r="45" spans="1:16" x14ac:dyDescent="0.3">
      <c r="A45" s="99"/>
      <c r="B45" s="100"/>
      <c r="C45" s="101" t="s">
        <v>13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77">
        <f>SUM(M43:M44)</f>
        <v>0</v>
      </c>
    </row>
    <row r="46" spans="1:16" s="16" customFormat="1" x14ac:dyDescent="0.3">
      <c r="A46" s="103"/>
      <c r="B46" s="229"/>
      <c r="C46" s="229"/>
      <c r="D46" s="104"/>
      <c r="E46" s="230"/>
      <c r="F46" s="230"/>
      <c r="G46" s="230"/>
      <c r="H46" s="230"/>
      <c r="I46" s="230"/>
      <c r="J46" s="230"/>
      <c r="K46" s="104"/>
      <c r="L46" s="104"/>
      <c r="M46" s="104"/>
      <c r="N46" s="105"/>
      <c r="P46" s="17"/>
    </row>
    <row r="47" spans="1:16" s="16" customFormat="1" x14ac:dyDescent="0.3">
      <c r="A47" s="103"/>
      <c r="B47" s="13" t="s">
        <v>250</v>
      </c>
      <c r="C47" s="11"/>
      <c r="D47" s="104"/>
      <c r="E47" s="183"/>
      <c r="F47" s="183"/>
      <c r="G47" s="183"/>
      <c r="H47" s="183"/>
      <c r="I47" s="183"/>
      <c r="J47" s="183"/>
      <c r="K47" s="104"/>
      <c r="L47" s="104"/>
      <c r="M47" s="104"/>
      <c r="N47" s="105"/>
      <c r="P47" s="17"/>
    </row>
    <row r="48" spans="1:16" x14ac:dyDescent="0.3">
      <c r="B48" s="13" t="s">
        <v>251</v>
      </c>
    </row>
    <row r="49" spans="1:16" x14ac:dyDescent="0.3">
      <c r="I49" s="216"/>
      <c r="J49" s="216"/>
      <c r="K49" s="216"/>
    </row>
    <row r="52" spans="1:16" x14ac:dyDescent="0.3">
      <c r="A52" s="11"/>
      <c r="B52" s="11"/>
      <c r="C52" s="181"/>
      <c r="D52" s="11"/>
      <c r="E52" s="11"/>
      <c r="F52" s="11"/>
      <c r="G52" s="11"/>
      <c r="H52" s="11"/>
      <c r="I52" s="228"/>
      <c r="J52" s="228"/>
      <c r="K52" s="228"/>
      <c r="L52" s="11"/>
      <c r="M52" s="11"/>
      <c r="P52" s="11"/>
    </row>
  </sheetData>
  <mergeCells count="16">
    <mergeCell ref="I49:K49"/>
    <mergeCell ref="I52:K52"/>
    <mergeCell ref="K4:L4"/>
    <mergeCell ref="M4:M5"/>
    <mergeCell ref="B46:C46"/>
    <mergeCell ref="E46:J46"/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</mergeCells>
  <pageMargins left="0.24" right="0.2" top="0.37" bottom="0.31" header="0.2" footer="0.2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view="pageBreakPreview" topLeftCell="A71" zoomScaleSheetLayoutView="100" workbookViewId="0">
      <selection activeCell="L99" sqref="L99"/>
    </sheetView>
  </sheetViews>
  <sheetFormatPr defaultRowHeight="15.75" x14ac:dyDescent="0.3"/>
  <cols>
    <col min="1" max="1" width="5.5703125" style="12" customWidth="1"/>
    <col min="2" max="2" width="10.7109375" style="13" customWidth="1"/>
    <col min="3" max="3" width="48.140625" style="135" customWidth="1"/>
    <col min="4" max="4" width="9.7109375" style="14" customWidth="1"/>
    <col min="5" max="5" width="7.85546875" style="14" customWidth="1"/>
    <col min="6" max="6" width="9.85546875" style="14" customWidth="1"/>
    <col min="7" max="7" width="8" style="14" customWidth="1"/>
    <col min="8" max="8" width="8.140625" style="14" customWidth="1"/>
    <col min="9" max="9" width="7.5703125" style="14" customWidth="1"/>
    <col min="10" max="10" width="7.7109375" style="14" customWidth="1"/>
    <col min="11" max="11" width="7.140625" style="14" customWidth="1"/>
    <col min="12" max="12" width="9.7109375" style="14" customWidth="1"/>
    <col min="13" max="13" width="9.140625" style="14"/>
    <col min="14" max="14" width="10.140625" style="11" customWidth="1"/>
    <col min="15" max="15" width="9.140625" style="11"/>
    <col min="16" max="16" width="9.140625" style="15"/>
    <col min="17" max="16384" width="9.140625" style="11"/>
  </cols>
  <sheetData>
    <row r="1" spans="1:20" s="1" customFormat="1" ht="25.5" customHeight="1" x14ac:dyDescent="0.25">
      <c r="A1" s="217" t="s">
        <v>203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P1" s="2"/>
    </row>
    <row r="2" spans="1:20" s="3" customFormat="1" ht="17.25" x14ac:dyDescent="0.25">
      <c r="A2" s="219" t="s">
        <v>157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P2" s="4"/>
    </row>
    <row r="3" spans="1:20" s="7" customFormat="1" ht="17.25" x14ac:dyDescent="0.2">
      <c r="A3" s="5"/>
      <c r="B3" s="110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6"/>
      <c r="P3" s="8"/>
    </row>
    <row r="4" spans="1:20" s="16" customFormat="1" ht="62.25" customHeight="1" x14ac:dyDescent="0.2">
      <c r="A4" s="220" t="s">
        <v>3</v>
      </c>
      <c r="B4" s="220" t="s">
        <v>4</v>
      </c>
      <c r="C4" s="221" t="s">
        <v>5</v>
      </c>
      <c r="D4" s="223" t="s">
        <v>6</v>
      </c>
      <c r="E4" s="224" t="s">
        <v>7</v>
      </c>
      <c r="F4" s="225"/>
      <c r="G4" s="226" t="s">
        <v>8</v>
      </c>
      <c r="H4" s="226"/>
      <c r="I4" s="227" t="s">
        <v>9</v>
      </c>
      <c r="J4" s="227"/>
      <c r="K4" s="227" t="s">
        <v>10</v>
      </c>
      <c r="L4" s="227"/>
      <c r="M4" s="226" t="s">
        <v>11</v>
      </c>
      <c r="P4" s="17"/>
    </row>
    <row r="5" spans="1:20" s="16" customFormat="1" ht="31.5" x14ac:dyDescent="0.2">
      <c r="A5" s="220"/>
      <c r="B5" s="220"/>
      <c r="C5" s="222"/>
      <c r="D5" s="223"/>
      <c r="E5" s="149" t="s">
        <v>12</v>
      </c>
      <c r="F5" s="149" t="s">
        <v>13</v>
      </c>
      <c r="G5" s="146" t="s">
        <v>14</v>
      </c>
      <c r="H5" s="145" t="s">
        <v>11</v>
      </c>
      <c r="I5" s="144" t="s">
        <v>14</v>
      </c>
      <c r="J5" s="145" t="s">
        <v>11</v>
      </c>
      <c r="K5" s="144" t="s">
        <v>14</v>
      </c>
      <c r="L5" s="145" t="s">
        <v>11</v>
      </c>
      <c r="M5" s="226"/>
      <c r="P5" s="17"/>
    </row>
    <row r="6" spans="1:20" s="9" customFormat="1" x14ac:dyDescent="0.25">
      <c r="A6" s="22" t="s">
        <v>15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 t="s">
        <v>16</v>
      </c>
      <c r="H6" s="28">
        <v>8</v>
      </c>
      <c r="I6" s="29">
        <v>9</v>
      </c>
      <c r="J6" s="28">
        <v>10</v>
      </c>
      <c r="K6" s="29">
        <v>11</v>
      </c>
      <c r="L6" s="28">
        <v>12</v>
      </c>
      <c r="M6" s="28">
        <v>13</v>
      </c>
      <c r="P6" s="10"/>
    </row>
    <row r="7" spans="1:20" s="38" customFormat="1" ht="33" x14ac:dyDescent="0.25">
      <c r="A7" s="30" t="s">
        <v>15</v>
      </c>
      <c r="B7" s="30" t="s">
        <v>68</v>
      </c>
      <c r="C7" s="32" t="s">
        <v>67</v>
      </c>
      <c r="D7" s="33" t="s">
        <v>37</v>
      </c>
      <c r="E7" s="33"/>
      <c r="F7" s="34">
        <v>4.42</v>
      </c>
      <c r="G7" s="35"/>
      <c r="H7" s="34"/>
      <c r="I7" s="36"/>
      <c r="J7" s="34"/>
      <c r="K7" s="36"/>
      <c r="L7" s="34"/>
      <c r="M7" s="34"/>
      <c r="N7" s="37"/>
      <c r="P7" s="39"/>
    </row>
    <row r="8" spans="1:20" s="47" customFormat="1" x14ac:dyDescent="0.25">
      <c r="A8" s="40"/>
      <c r="B8" s="41"/>
      <c r="C8" s="42" t="s">
        <v>20</v>
      </c>
      <c r="D8" s="43" t="s">
        <v>21</v>
      </c>
      <c r="E8" s="43">
        <v>0.88700000000000001</v>
      </c>
      <c r="F8" s="73">
        <f>F7*E8</f>
        <v>3.9205399999999999</v>
      </c>
      <c r="G8" s="43"/>
      <c r="H8" s="45"/>
      <c r="I8" s="44"/>
      <c r="J8" s="45">
        <f>F8*I8</f>
        <v>0</v>
      </c>
      <c r="K8" s="44"/>
      <c r="L8" s="45"/>
      <c r="M8" s="45">
        <f>H8+J8+L8</f>
        <v>0</v>
      </c>
      <c r="N8" s="46"/>
      <c r="P8" s="48"/>
      <c r="T8" s="47" t="s">
        <v>40</v>
      </c>
    </row>
    <row r="9" spans="1:20" s="47" customFormat="1" x14ac:dyDescent="0.25">
      <c r="A9" s="40"/>
      <c r="B9" s="41"/>
      <c r="C9" s="53" t="s">
        <v>32</v>
      </c>
      <c r="D9" s="50" t="s">
        <v>29</v>
      </c>
      <c r="E9" s="50">
        <v>9.8400000000000001E-2</v>
      </c>
      <c r="F9" s="45">
        <f>F7*E9</f>
        <v>0.43492799999999998</v>
      </c>
      <c r="G9" s="43"/>
      <c r="H9" s="45"/>
      <c r="I9" s="44"/>
      <c r="J9" s="45"/>
      <c r="K9" s="44"/>
      <c r="L9" s="45">
        <f>F9*K9</f>
        <v>0</v>
      </c>
      <c r="M9" s="45">
        <f>H9+J9+L9</f>
        <v>0</v>
      </c>
      <c r="N9" s="46"/>
      <c r="P9" s="48"/>
    </row>
    <row r="10" spans="1:20" s="59" customFormat="1" ht="33" x14ac:dyDescent="0.35">
      <c r="A10" s="30" t="s">
        <v>25</v>
      </c>
      <c r="B10" s="30" t="s">
        <v>69</v>
      </c>
      <c r="C10" s="130" t="s">
        <v>71</v>
      </c>
      <c r="D10" s="33" t="s">
        <v>70</v>
      </c>
      <c r="E10" s="33"/>
      <c r="F10" s="34">
        <v>6.9</v>
      </c>
      <c r="G10" s="35"/>
      <c r="H10" s="34"/>
      <c r="I10" s="36"/>
      <c r="J10" s="34"/>
      <c r="K10" s="36"/>
      <c r="L10" s="34"/>
      <c r="M10" s="34"/>
      <c r="N10" s="58"/>
      <c r="P10" s="60"/>
    </row>
    <row r="11" spans="1:20" s="47" customFormat="1" x14ac:dyDescent="0.25">
      <c r="A11" s="40"/>
      <c r="B11" s="41"/>
      <c r="C11" s="42" t="s">
        <v>20</v>
      </c>
      <c r="D11" s="43" t="s">
        <v>21</v>
      </c>
      <c r="E11" s="43">
        <f>0.258*0.4</f>
        <v>0.10320000000000001</v>
      </c>
      <c r="F11" s="73">
        <f>F10*E11</f>
        <v>0.71208000000000016</v>
      </c>
      <c r="G11" s="43"/>
      <c r="H11" s="45"/>
      <c r="I11" s="44"/>
      <c r="J11" s="45">
        <f>F11*I11</f>
        <v>0</v>
      </c>
      <c r="K11" s="44"/>
      <c r="L11" s="45"/>
      <c r="M11" s="45">
        <f>H11+J11+L11</f>
        <v>0</v>
      </c>
      <c r="N11" s="46"/>
      <c r="P11" s="48"/>
      <c r="T11" s="47" t="s">
        <v>40</v>
      </c>
    </row>
    <row r="12" spans="1:20" s="47" customFormat="1" x14ac:dyDescent="0.25">
      <c r="A12" s="40"/>
      <c r="B12" s="41"/>
      <c r="C12" s="53" t="s">
        <v>32</v>
      </c>
      <c r="D12" s="50" t="s">
        <v>29</v>
      </c>
      <c r="E12" s="50">
        <f>0.16*0.4/100</f>
        <v>6.4000000000000005E-4</v>
      </c>
      <c r="F12" s="106">
        <f>F10*E12</f>
        <v>4.4160000000000007E-3</v>
      </c>
      <c r="G12" s="43"/>
      <c r="H12" s="45"/>
      <c r="I12" s="44"/>
      <c r="J12" s="45"/>
      <c r="K12" s="44"/>
      <c r="L12" s="45">
        <f>F12*K12</f>
        <v>0</v>
      </c>
      <c r="M12" s="45">
        <f>H12+J12+L12</f>
        <v>0</v>
      </c>
      <c r="N12" s="46"/>
      <c r="P12" s="48"/>
    </row>
    <row r="13" spans="1:20" s="38" customFormat="1" ht="16.5" customHeight="1" x14ac:dyDescent="0.25">
      <c r="A13" s="30" t="s">
        <v>26</v>
      </c>
      <c r="B13" s="31" t="s">
        <v>17</v>
      </c>
      <c r="C13" s="32" t="s">
        <v>150</v>
      </c>
      <c r="D13" s="33" t="s">
        <v>19</v>
      </c>
      <c r="E13" s="33"/>
      <c r="F13" s="73">
        <v>0.59499999999999997</v>
      </c>
      <c r="G13" s="35"/>
      <c r="H13" s="34"/>
      <c r="I13" s="36"/>
      <c r="J13" s="34"/>
      <c r="K13" s="36"/>
      <c r="L13" s="34"/>
      <c r="M13" s="34"/>
      <c r="N13" s="37"/>
      <c r="P13" s="39"/>
    </row>
    <row r="14" spans="1:20" s="47" customFormat="1" ht="15" customHeight="1" x14ac:dyDescent="0.25">
      <c r="A14" s="40"/>
      <c r="B14" s="41"/>
      <c r="C14" s="111" t="s">
        <v>20</v>
      </c>
      <c r="D14" s="43" t="s">
        <v>21</v>
      </c>
      <c r="E14" s="43">
        <f>160/100</f>
        <v>1.6</v>
      </c>
      <c r="F14" s="44">
        <f>F13*E14</f>
        <v>0.95199999999999996</v>
      </c>
      <c r="G14" s="43"/>
      <c r="H14" s="45"/>
      <c r="I14" s="44"/>
      <c r="J14" s="45">
        <f>F14*I14</f>
        <v>0</v>
      </c>
      <c r="K14" s="44"/>
      <c r="L14" s="45"/>
      <c r="M14" s="45">
        <f>H14+J14+L14</f>
        <v>0</v>
      </c>
      <c r="N14" s="46"/>
      <c r="P14" s="48"/>
    </row>
    <row r="15" spans="1:20" s="47" customFormat="1" ht="45.75" customHeight="1" x14ac:dyDescent="0.25">
      <c r="A15" s="40"/>
      <c r="B15" s="41" t="s">
        <v>207</v>
      </c>
      <c r="C15" s="80" t="s">
        <v>22</v>
      </c>
      <c r="D15" s="50" t="s">
        <v>23</v>
      </c>
      <c r="E15" s="50">
        <f>1.91/100</f>
        <v>1.9099999999999999E-2</v>
      </c>
      <c r="F15" s="45">
        <f>F13*E15</f>
        <v>1.13645E-2</v>
      </c>
      <c r="G15" s="43"/>
      <c r="H15" s="45"/>
      <c r="I15" s="44"/>
      <c r="J15" s="45"/>
      <c r="K15" s="44"/>
      <c r="L15" s="45">
        <f>F15*K15</f>
        <v>0</v>
      </c>
      <c r="M15" s="45">
        <f>H15+J15+L15</f>
        <v>0</v>
      </c>
      <c r="N15" s="46"/>
      <c r="P15" s="48"/>
    </row>
    <row r="16" spans="1:20" s="47" customFormat="1" ht="51" customHeight="1" x14ac:dyDescent="0.25">
      <c r="A16" s="51"/>
      <c r="B16" s="51" t="s">
        <v>208</v>
      </c>
      <c r="C16" s="61" t="s">
        <v>24</v>
      </c>
      <c r="D16" s="148" t="s">
        <v>23</v>
      </c>
      <c r="E16" s="148">
        <f>77.5/100</f>
        <v>0.77500000000000002</v>
      </c>
      <c r="F16" s="55">
        <f>F13*E16</f>
        <v>0.46112500000000001</v>
      </c>
      <c r="G16" s="56"/>
      <c r="H16" s="55"/>
      <c r="I16" s="57"/>
      <c r="J16" s="55"/>
      <c r="K16" s="57"/>
      <c r="L16" s="55">
        <f>F16*K16</f>
        <v>0</v>
      </c>
      <c r="M16" s="55">
        <f>H16+J16+L16</f>
        <v>0</v>
      </c>
      <c r="N16" s="46"/>
      <c r="P16" s="48"/>
    </row>
    <row r="17" spans="1:20" s="59" customFormat="1" ht="33" x14ac:dyDescent="0.35">
      <c r="A17" s="30" t="s">
        <v>30</v>
      </c>
      <c r="B17" s="30" t="s">
        <v>116</v>
      </c>
      <c r="C17" s="130" t="s">
        <v>115</v>
      </c>
      <c r="D17" s="33" t="s">
        <v>19</v>
      </c>
      <c r="E17" s="33"/>
      <c r="F17" s="34">
        <v>0.5</v>
      </c>
      <c r="G17" s="35"/>
      <c r="H17" s="34"/>
      <c r="I17" s="36"/>
      <c r="J17" s="34"/>
      <c r="K17" s="36"/>
      <c r="L17" s="34"/>
      <c r="M17" s="34"/>
      <c r="N17" s="58"/>
      <c r="P17" s="60"/>
    </row>
    <row r="18" spans="1:20" s="47" customFormat="1" x14ac:dyDescent="0.25">
      <c r="A18" s="40"/>
      <c r="B18" s="41"/>
      <c r="C18" s="42" t="s">
        <v>20</v>
      </c>
      <c r="D18" s="43" t="s">
        <v>21</v>
      </c>
      <c r="E18" s="43">
        <v>13.2</v>
      </c>
      <c r="F18" s="73">
        <f>F17*E18</f>
        <v>6.6</v>
      </c>
      <c r="G18" s="43"/>
      <c r="H18" s="45"/>
      <c r="I18" s="44"/>
      <c r="J18" s="45">
        <f>F18*I18</f>
        <v>0</v>
      </c>
      <c r="K18" s="44"/>
      <c r="L18" s="45"/>
      <c r="M18" s="45">
        <f>H18+J18+L18</f>
        <v>0</v>
      </c>
      <c r="N18" s="46"/>
      <c r="P18" s="48"/>
      <c r="T18" s="47" t="s">
        <v>40</v>
      </c>
    </row>
    <row r="19" spans="1:20" s="47" customFormat="1" x14ac:dyDescent="0.25">
      <c r="A19" s="40"/>
      <c r="B19" s="41"/>
      <c r="C19" s="53" t="s">
        <v>32</v>
      </c>
      <c r="D19" s="50" t="s">
        <v>29</v>
      </c>
      <c r="E19" s="50">
        <v>9.6300000000000008</v>
      </c>
      <c r="F19" s="73">
        <f>F17*E19</f>
        <v>4.8150000000000004</v>
      </c>
      <c r="G19" s="43"/>
      <c r="H19" s="45"/>
      <c r="I19" s="44"/>
      <c r="J19" s="45"/>
      <c r="K19" s="44"/>
      <c r="L19" s="45">
        <f>F19*K19</f>
        <v>0</v>
      </c>
      <c r="M19" s="45">
        <f>H19+J19+L19</f>
        <v>0</v>
      </c>
      <c r="N19" s="46"/>
      <c r="P19" s="48"/>
    </row>
    <row r="20" spans="1:20" s="38" customFormat="1" ht="16.5" customHeight="1" x14ac:dyDescent="0.35">
      <c r="A20" s="30" t="s">
        <v>31</v>
      </c>
      <c r="B20" s="31" t="s">
        <v>118</v>
      </c>
      <c r="C20" s="130" t="s">
        <v>112</v>
      </c>
      <c r="D20" s="33" t="s">
        <v>19</v>
      </c>
      <c r="E20" s="33"/>
      <c r="F20" s="34">
        <v>0.6</v>
      </c>
      <c r="G20" s="35"/>
      <c r="H20" s="34"/>
      <c r="I20" s="36"/>
      <c r="J20" s="34"/>
      <c r="K20" s="36"/>
      <c r="L20" s="34"/>
      <c r="M20" s="34"/>
      <c r="N20" s="37"/>
      <c r="P20" s="39"/>
    </row>
    <row r="21" spans="1:20" s="47" customFormat="1" ht="15" customHeight="1" x14ac:dyDescent="0.25">
      <c r="A21" s="51"/>
      <c r="B21" s="51" t="s">
        <v>52</v>
      </c>
      <c r="C21" s="70" t="s">
        <v>20</v>
      </c>
      <c r="D21" s="56" t="s">
        <v>19</v>
      </c>
      <c r="E21" s="56">
        <v>1</v>
      </c>
      <c r="F21" s="57">
        <f>F20*E21</f>
        <v>0.6</v>
      </c>
      <c r="G21" s="56"/>
      <c r="H21" s="55"/>
      <c r="I21" s="57"/>
      <c r="J21" s="55">
        <f>F21*I21</f>
        <v>0</v>
      </c>
      <c r="K21" s="57"/>
      <c r="L21" s="55"/>
      <c r="M21" s="55">
        <f>H21+J21+L21</f>
        <v>0</v>
      </c>
      <c r="N21" s="46"/>
      <c r="P21" s="48"/>
    </row>
    <row r="22" spans="1:20" s="59" customFormat="1" ht="33" x14ac:dyDescent="0.25">
      <c r="A22" s="62" t="s">
        <v>34</v>
      </c>
      <c r="B22" s="62" t="s">
        <v>73</v>
      </c>
      <c r="C22" s="64" t="s">
        <v>121</v>
      </c>
      <c r="D22" s="65" t="s">
        <v>19</v>
      </c>
      <c r="E22" s="65"/>
      <c r="F22" s="66">
        <v>0.94</v>
      </c>
      <c r="G22" s="66"/>
      <c r="H22" s="66"/>
      <c r="I22" s="68"/>
      <c r="J22" s="66"/>
      <c r="K22" s="68"/>
      <c r="L22" s="66"/>
      <c r="M22" s="66"/>
      <c r="N22" s="58"/>
      <c r="P22" s="60"/>
      <c r="Q22" s="59" t="s">
        <v>40</v>
      </c>
    </row>
    <row r="23" spans="1:20" s="47" customFormat="1" x14ac:dyDescent="0.25">
      <c r="A23" s="40"/>
      <c r="B23" s="40"/>
      <c r="C23" s="49" t="s">
        <v>28</v>
      </c>
      <c r="D23" s="50" t="s">
        <v>21</v>
      </c>
      <c r="E23" s="50">
        <v>3.52</v>
      </c>
      <c r="F23" s="45">
        <f>F22*E23</f>
        <v>3.3087999999999997</v>
      </c>
      <c r="G23" s="45"/>
      <c r="H23" s="45"/>
      <c r="I23" s="44"/>
      <c r="J23" s="45">
        <f>F23*I23</f>
        <v>0</v>
      </c>
      <c r="K23" s="44"/>
      <c r="L23" s="45"/>
      <c r="M23" s="45">
        <f t="shared" ref="M23:M25" si="0">H23+J23+L23</f>
        <v>0</v>
      </c>
      <c r="N23" s="46"/>
      <c r="P23" s="48"/>
    </row>
    <row r="24" spans="1:20" s="47" customFormat="1" x14ac:dyDescent="0.25">
      <c r="A24" s="40"/>
      <c r="B24" s="41"/>
      <c r="C24" s="49" t="s">
        <v>32</v>
      </c>
      <c r="D24" s="50" t="s">
        <v>29</v>
      </c>
      <c r="E24" s="50">
        <v>1.06E-2</v>
      </c>
      <c r="F24" s="45">
        <f>F22*E24</f>
        <v>9.9639999999999989E-3</v>
      </c>
      <c r="G24" s="45"/>
      <c r="H24" s="45"/>
      <c r="I24" s="44"/>
      <c r="J24" s="45"/>
      <c r="K24" s="44"/>
      <c r="L24" s="45">
        <f>F24*K24</f>
        <v>0</v>
      </c>
      <c r="M24" s="45">
        <f t="shared" si="0"/>
        <v>0</v>
      </c>
      <c r="N24" s="46"/>
      <c r="P24" s="48"/>
    </row>
    <row r="25" spans="1:20" s="47" customFormat="1" ht="47.25" x14ac:dyDescent="0.25">
      <c r="A25" s="51"/>
      <c r="B25" s="81" t="s">
        <v>210</v>
      </c>
      <c r="C25" s="61" t="s">
        <v>38</v>
      </c>
      <c r="D25" s="148" t="s">
        <v>19</v>
      </c>
      <c r="E25" s="148">
        <v>1.24</v>
      </c>
      <c r="F25" s="55">
        <f>F22*E25</f>
        <v>1.1656</v>
      </c>
      <c r="G25" s="55"/>
      <c r="H25" s="55">
        <f>F25*G25</f>
        <v>0</v>
      </c>
      <c r="I25" s="57"/>
      <c r="J25" s="55"/>
      <c r="K25" s="57"/>
      <c r="L25" s="55"/>
      <c r="M25" s="55">
        <f t="shared" si="0"/>
        <v>0</v>
      </c>
      <c r="N25" s="46"/>
      <c r="P25" s="48"/>
    </row>
    <row r="26" spans="1:20" s="59" customFormat="1" ht="33" x14ac:dyDescent="0.25">
      <c r="A26" s="30" t="s">
        <v>16</v>
      </c>
      <c r="B26" s="30" t="s">
        <v>126</v>
      </c>
      <c r="C26" s="136" t="s">
        <v>114</v>
      </c>
      <c r="D26" s="33" t="s">
        <v>19</v>
      </c>
      <c r="E26" s="33"/>
      <c r="F26" s="34">
        <v>3.7</v>
      </c>
      <c r="G26" s="35"/>
      <c r="H26" s="34"/>
      <c r="I26" s="36"/>
      <c r="J26" s="34"/>
      <c r="K26" s="36"/>
      <c r="L26" s="34"/>
      <c r="M26" s="34"/>
      <c r="N26" s="58"/>
      <c r="P26" s="60"/>
    </row>
    <row r="27" spans="1:20" s="47" customFormat="1" x14ac:dyDescent="0.25">
      <c r="A27" s="40"/>
      <c r="B27" s="40" t="s">
        <v>52</v>
      </c>
      <c r="C27" s="42" t="s">
        <v>20</v>
      </c>
      <c r="D27" s="43" t="s">
        <v>19</v>
      </c>
      <c r="E27" s="43">
        <v>1</v>
      </c>
      <c r="F27" s="73">
        <f>F26*E27</f>
        <v>3.7</v>
      </c>
      <c r="G27" s="43"/>
      <c r="H27" s="45"/>
      <c r="I27" s="44"/>
      <c r="J27" s="45">
        <f>F27*I27</f>
        <v>0</v>
      </c>
      <c r="K27" s="44"/>
      <c r="L27" s="45"/>
      <c r="M27" s="45">
        <f>H27+J27+L27</f>
        <v>0</v>
      </c>
      <c r="N27" s="46"/>
      <c r="P27" s="48"/>
      <c r="T27" s="47" t="s">
        <v>40</v>
      </c>
    </row>
    <row r="28" spans="1:20" s="47" customFormat="1" x14ac:dyDescent="0.25">
      <c r="A28" s="40"/>
      <c r="B28" s="41"/>
      <c r="C28" s="42" t="s">
        <v>32</v>
      </c>
      <c r="D28" s="43" t="s">
        <v>29</v>
      </c>
      <c r="E28" s="43">
        <v>0.69</v>
      </c>
      <c r="F28" s="73">
        <f>F26*E28</f>
        <v>2.5529999999999999</v>
      </c>
      <c r="G28" s="43"/>
      <c r="H28" s="45"/>
      <c r="I28" s="44"/>
      <c r="J28" s="45"/>
      <c r="K28" s="44"/>
      <c r="L28" s="45">
        <f>F28*K28</f>
        <v>0</v>
      </c>
      <c r="M28" s="45">
        <f t="shared" ref="M28:M33" si="1">H28+J28+L28</f>
        <v>0</v>
      </c>
      <c r="N28" s="46"/>
      <c r="P28" s="48"/>
    </row>
    <row r="29" spans="1:20" s="47" customFormat="1" ht="31.5" x14ac:dyDescent="0.25">
      <c r="A29" s="40"/>
      <c r="B29" s="79" t="s">
        <v>124</v>
      </c>
      <c r="C29" s="42" t="s">
        <v>123</v>
      </c>
      <c r="D29" s="43" t="s">
        <v>19</v>
      </c>
      <c r="E29" s="43">
        <v>1.02</v>
      </c>
      <c r="F29" s="73">
        <f>F26*E29</f>
        <v>3.7740000000000005</v>
      </c>
      <c r="G29" s="43"/>
      <c r="H29" s="45">
        <f>F29*G29</f>
        <v>0</v>
      </c>
      <c r="I29" s="44"/>
      <c r="J29" s="45"/>
      <c r="K29" s="44"/>
      <c r="L29" s="45"/>
      <c r="M29" s="45">
        <f t="shared" si="1"/>
        <v>0</v>
      </c>
      <c r="N29" s="46"/>
      <c r="P29" s="48"/>
    </row>
    <row r="30" spans="1:20" s="47" customFormat="1" ht="31.5" x14ac:dyDescent="0.25">
      <c r="A30" s="40"/>
      <c r="B30" s="79" t="s">
        <v>127</v>
      </c>
      <c r="C30" s="42" t="s">
        <v>125</v>
      </c>
      <c r="D30" s="43" t="s">
        <v>37</v>
      </c>
      <c r="E30" s="43">
        <v>1.76</v>
      </c>
      <c r="F30" s="73">
        <f>F26*E30</f>
        <v>6.5120000000000005</v>
      </c>
      <c r="G30" s="43"/>
      <c r="H30" s="45">
        <f>F30*G30</f>
        <v>0</v>
      </c>
      <c r="I30" s="44"/>
      <c r="J30" s="45"/>
      <c r="K30" s="44"/>
      <c r="L30" s="45"/>
      <c r="M30" s="45">
        <f t="shared" si="1"/>
        <v>0</v>
      </c>
      <c r="N30" s="46"/>
      <c r="P30" s="48"/>
    </row>
    <row r="31" spans="1:20" s="47" customFormat="1" ht="31.5" x14ac:dyDescent="0.25">
      <c r="A31" s="40"/>
      <c r="B31" s="79" t="s">
        <v>128</v>
      </c>
      <c r="C31" s="42" t="s">
        <v>129</v>
      </c>
      <c r="D31" s="43" t="s">
        <v>19</v>
      </c>
      <c r="E31" s="43">
        <f>(0.33+3.66)/100</f>
        <v>3.9900000000000005E-2</v>
      </c>
      <c r="F31" s="73">
        <f>F26*E31</f>
        <v>0.14763000000000004</v>
      </c>
      <c r="G31" s="43"/>
      <c r="H31" s="45">
        <f>F31*G31</f>
        <v>0</v>
      </c>
      <c r="I31" s="44"/>
      <c r="J31" s="45"/>
      <c r="K31" s="44"/>
      <c r="L31" s="45"/>
      <c r="M31" s="45">
        <f t="shared" si="1"/>
        <v>0</v>
      </c>
      <c r="N31" s="46"/>
      <c r="P31" s="48"/>
    </row>
    <row r="32" spans="1:20" s="47" customFormat="1" ht="47.25" x14ac:dyDescent="0.25">
      <c r="A32" s="40"/>
      <c r="B32" s="79" t="s">
        <v>222</v>
      </c>
      <c r="C32" s="49" t="s">
        <v>91</v>
      </c>
      <c r="D32" s="50" t="s">
        <v>48</v>
      </c>
      <c r="E32" s="50">
        <v>2.1</v>
      </c>
      <c r="F32" s="45">
        <f>F26*E32</f>
        <v>7.7700000000000005</v>
      </c>
      <c r="G32" s="45"/>
      <c r="H32" s="45">
        <f>F32*G32</f>
        <v>0</v>
      </c>
      <c r="I32" s="44"/>
      <c r="J32" s="45"/>
      <c r="K32" s="44"/>
      <c r="L32" s="45"/>
      <c r="M32" s="45">
        <f t="shared" si="1"/>
        <v>0</v>
      </c>
      <c r="N32" s="46"/>
      <c r="P32" s="48"/>
    </row>
    <row r="33" spans="1:16" s="47" customFormat="1" x14ac:dyDescent="0.25">
      <c r="A33" s="51"/>
      <c r="B33" s="52"/>
      <c r="C33" s="137" t="s">
        <v>33</v>
      </c>
      <c r="D33" s="56" t="s">
        <v>29</v>
      </c>
      <c r="E33" s="56">
        <v>0.32</v>
      </c>
      <c r="F33" s="131">
        <f>F26*E33</f>
        <v>1.1840000000000002</v>
      </c>
      <c r="G33" s="56"/>
      <c r="H33" s="55">
        <f>F33*G33</f>
        <v>0</v>
      </c>
      <c r="I33" s="57"/>
      <c r="J33" s="55"/>
      <c r="K33" s="57"/>
      <c r="L33" s="55"/>
      <c r="M33" s="55">
        <f t="shared" si="1"/>
        <v>0</v>
      </c>
      <c r="N33" s="46"/>
      <c r="P33" s="48"/>
    </row>
    <row r="34" spans="1:16" s="59" customFormat="1" ht="33" x14ac:dyDescent="0.25">
      <c r="A34" s="62" t="s">
        <v>35</v>
      </c>
      <c r="B34" s="63" t="s">
        <v>60</v>
      </c>
      <c r="C34" s="64" t="s">
        <v>80</v>
      </c>
      <c r="D34" s="65" t="s">
        <v>37</v>
      </c>
      <c r="E34" s="65"/>
      <c r="F34" s="66">
        <v>9.6999999999999993</v>
      </c>
      <c r="G34" s="66"/>
      <c r="H34" s="66"/>
      <c r="I34" s="68"/>
      <c r="J34" s="66"/>
      <c r="K34" s="68"/>
      <c r="L34" s="66"/>
      <c r="M34" s="66"/>
      <c r="N34" s="58"/>
      <c r="P34" s="60"/>
    </row>
    <row r="35" spans="1:16" s="47" customFormat="1" x14ac:dyDescent="0.25">
      <c r="A35" s="40"/>
      <c r="B35" s="40" t="s">
        <v>52</v>
      </c>
      <c r="C35" s="49" t="s">
        <v>20</v>
      </c>
      <c r="D35" s="50" t="s">
        <v>37</v>
      </c>
      <c r="E35" s="50">
        <v>1</v>
      </c>
      <c r="F35" s="45">
        <f>F34*E35</f>
        <v>9.6999999999999993</v>
      </c>
      <c r="G35" s="45"/>
      <c r="H35" s="45"/>
      <c r="I35" s="44"/>
      <c r="J35" s="45">
        <f>F35*I35</f>
        <v>0</v>
      </c>
      <c r="K35" s="44"/>
      <c r="L35" s="45"/>
      <c r="M35" s="45">
        <f t="shared" ref="M35:M38" si="2">H35+J35+L35</f>
        <v>0</v>
      </c>
      <c r="N35" s="46"/>
      <c r="P35" s="48"/>
    </row>
    <row r="36" spans="1:16" s="47" customFormat="1" x14ac:dyDescent="0.25">
      <c r="A36" s="40"/>
      <c r="B36" s="41"/>
      <c r="C36" s="49" t="s">
        <v>32</v>
      </c>
      <c r="D36" s="50" t="s">
        <v>29</v>
      </c>
      <c r="E36" s="50">
        <v>4.5199999999999997E-2</v>
      </c>
      <c r="F36" s="45">
        <f>F34*E36</f>
        <v>0.43843999999999994</v>
      </c>
      <c r="G36" s="45"/>
      <c r="H36" s="45"/>
      <c r="I36" s="44"/>
      <c r="J36" s="45"/>
      <c r="K36" s="44"/>
      <c r="L36" s="45">
        <f>F36*K36</f>
        <v>0</v>
      </c>
      <c r="M36" s="45">
        <f t="shared" si="2"/>
        <v>0</v>
      </c>
      <c r="N36" s="46"/>
      <c r="P36" s="48"/>
    </row>
    <row r="37" spans="1:16" s="47" customFormat="1" ht="47.25" x14ac:dyDescent="0.25">
      <c r="A37" s="40"/>
      <c r="B37" s="79" t="s">
        <v>214</v>
      </c>
      <c r="C37" s="80" t="s">
        <v>81</v>
      </c>
      <c r="D37" s="50" t="s">
        <v>37</v>
      </c>
      <c r="E37" s="50">
        <v>1.02</v>
      </c>
      <c r="F37" s="45">
        <f>F34*E37</f>
        <v>9.8940000000000001</v>
      </c>
      <c r="G37" s="45"/>
      <c r="H37" s="45">
        <f>F37*G37</f>
        <v>0</v>
      </c>
      <c r="I37" s="44"/>
      <c r="J37" s="45"/>
      <c r="K37" s="44"/>
      <c r="L37" s="45"/>
      <c r="M37" s="45">
        <f t="shared" si="2"/>
        <v>0</v>
      </c>
      <c r="N37" s="46"/>
      <c r="P37" s="48"/>
    </row>
    <row r="38" spans="1:16" s="47" customFormat="1" ht="47.25" x14ac:dyDescent="0.25">
      <c r="A38" s="51"/>
      <c r="B38" s="81" t="s">
        <v>216</v>
      </c>
      <c r="C38" s="53" t="s">
        <v>97</v>
      </c>
      <c r="D38" s="148" t="s">
        <v>48</v>
      </c>
      <c r="E38" s="148">
        <v>6</v>
      </c>
      <c r="F38" s="55">
        <f>F34*E38</f>
        <v>58.199999999999996</v>
      </c>
      <c r="G38" s="55"/>
      <c r="H38" s="55">
        <f>F38*G38</f>
        <v>0</v>
      </c>
      <c r="I38" s="57"/>
      <c r="J38" s="55"/>
      <c r="K38" s="57"/>
      <c r="L38" s="55"/>
      <c r="M38" s="55">
        <f t="shared" si="2"/>
        <v>0</v>
      </c>
      <c r="N38" s="46"/>
      <c r="P38" s="48"/>
    </row>
    <row r="39" spans="1:16" s="138" customFormat="1" ht="16.5" x14ac:dyDescent="0.25">
      <c r="A39" s="62" t="s">
        <v>36</v>
      </c>
      <c r="B39" s="71" t="s">
        <v>55</v>
      </c>
      <c r="C39" s="64" t="s">
        <v>88</v>
      </c>
      <c r="D39" s="65" t="s">
        <v>37</v>
      </c>
      <c r="E39" s="65"/>
      <c r="F39" s="69">
        <v>4.42</v>
      </c>
      <c r="G39" s="66"/>
      <c r="H39" s="66"/>
      <c r="I39" s="68"/>
      <c r="J39" s="66"/>
      <c r="K39" s="68"/>
      <c r="L39" s="66"/>
      <c r="M39" s="66"/>
      <c r="N39" s="37"/>
      <c r="P39" s="139"/>
    </row>
    <row r="40" spans="1:16" s="47" customFormat="1" x14ac:dyDescent="0.25">
      <c r="A40" s="40"/>
      <c r="B40" s="79"/>
      <c r="C40" s="49" t="s">
        <v>20</v>
      </c>
      <c r="D40" s="50" t="s">
        <v>37</v>
      </c>
      <c r="E40" s="50">
        <v>1</v>
      </c>
      <c r="F40" s="73">
        <f>F39*E40</f>
        <v>4.42</v>
      </c>
      <c r="G40" s="45"/>
      <c r="H40" s="45"/>
      <c r="I40" s="44"/>
      <c r="J40" s="45">
        <f>F40*I40</f>
        <v>0</v>
      </c>
      <c r="K40" s="44"/>
      <c r="L40" s="45"/>
      <c r="M40" s="45">
        <f t="shared" ref="M40:M48" si="3">H40+J40+L40</f>
        <v>0</v>
      </c>
      <c r="N40" s="46"/>
      <c r="P40" s="48"/>
    </row>
    <row r="41" spans="1:16" s="47" customFormat="1" x14ac:dyDescent="0.25">
      <c r="A41" s="40"/>
      <c r="B41" s="79"/>
      <c r="C41" s="49" t="s">
        <v>32</v>
      </c>
      <c r="D41" s="50" t="s">
        <v>29</v>
      </c>
      <c r="E41" s="50">
        <v>0.51600000000000001</v>
      </c>
      <c r="F41" s="45">
        <f>F39*E41</f>
        <v>2.2807200000000001</v>
      </c>
      <c r="G41" s="45"/>
      <c r="H41" s="45"/>
      <c r="I41" s="44"/>
      <c r="J41" s="45"/>
      <c r="K41" s="44"/>
      <c r="L41" s="45">
        <f>F41*K41</f>
        <v>0</v>
      </c>
      <c r="M41" s="45">
        <f t="shared" si="3"/>
        <v>0</v>
      </c>
      <c r="N41" s="46"/>
      <c r="P41" s="48"/>
    </row>
    <row r="42" spans="1:16" s="47" customFormat="1" ht="47.25" x14ac:dyDescent="0.25">
      <c r="A42" s="40"/>
      <c r="B42" s="79" t="s">
        <v>220</v>
      </c>
      <c r="C42" s="49" t="s">
        <v>89</v>
      </c>
      <c r="D42" s="50" t="s">
        <v>37</v>
      </c>
      <c r="E42" s="50">
        <v>1</v>
      </c>
      <c r="F42" s="73">
        <f>F39*E42</f>
        <v>4.42</v>
      </c>
      <c r="G42" s="45"/>
      <c r="H42" s="45">
        <f t="shared" ref="H42:H48" si="4">F42*G42</f>
        <v>0</v>
      </c>
      <c r="I42" s="44"/>
      <c r="J42" s="45"/>
      <c r="K42" s="44"/>
      <c r="L42" s="45"/>
      <c r="M42" s="45">
        <f t="shared" si="3"/>
        <v>0</v>
      </c>
      <c r="N42" s="46"/>
      <c r="P42" s="48"/>
    </row>
    <row r="43" spans="1:16" s="47" customFormat="1" ht="47.25" x14ac:dyDescent="0.25">
      <c r="A43" s="40"/>
      <c r="B43" s="79" t="s">
        <v>221</v>
      </c>
      <c r="C43" s="49" t="s">
        <v>47</v>
      </c>
      <c r="D43" s="50" t="s">
        <v>48</v>
      </c>
      <c r="E43" s="50">
        <v>1.56</v>
      </c>
      <c r="F43" s="45">
        <f>F39*E43</f>
        <v>6.8952</v>
      </c>
      <c r="G43" s="45"/>
      <c r="H43" s="45">
        <f t="shared" si="4"/>
        <v>0</v>
      </c>
      <c r="I43" s="44"/>
      <c r="J43" s="45"/>
      <c r="K43" s="44"/>
      <c r="L43" s="45"/>
      <c r="M43" s="45">
        <f t="shared" si="3"/>
        <v>0</v>
      </c>
      <c r="N43" s="46"/>
      <c r="P43" s="48"/>
    </row>
    <row r="44" spans="1:16" s="47" customFormat="1" ht="47.25" x14ac:dyDescent="0.25">
      <c r="A44" s="40"/>
      <c r="B44" s="79" t="s">
        <v>222</v>
      </c>
      <c r="C44" s="49" t="s">
        <v>91</v>
      </c>
      <c r="D44" s="50" t="s">
        <v>48</v>
      </c>
      <c r="E44" s="50">
        <v>0.06</v>
      </c>
      <c r="F44" s="45">
        <f>F39*E44</f>
        <v>0.26519999999999999</v>
      </c>
      <c r="G44" s="45"/>
      <c r="H44" s="45">
        <f t="shared" si="4"/>
        <v>0</v>
      </c>
      <c r="I44" s="44"/>
      <c r="J44" s="45"/>
      <c r="K44" s="44"/>
      <c r="L44" s="45"/>
      <c r="M44" s="45">
        <f t="shared" si="3"/>
        <v>0</v>
      </c>
      <c r="N44" s="46"/>
      <c r="P44" s="48"/>
    </row>
    <row r="45" spans="1:16" s="47" customFormat="1" ht="31.5" x14ac:dyDescent="0.25">
      <c r="A45" s="40"/>
      <c r="B45" s="79" t="s">
        <v>223</v>
      </c>
      <c r="C45" s="49" t="s">
        <v>49</v>
      </c>
      <c r="D45" s="50" t="s">
        <v>48</v>
      </c>
      <c r="E45" s="50">
        <v>4.8000000000000001E-2</v>
      </c>
      <c r="F45" s="45">
        <f>F39*E45</f>
        <v>0.21215999999999999</v>
      </c>
      <c r="G45" s="45"/>
      <c r="H45" s="45">
        <f t="shared" si="4"/>
        <v>0</v>
      </c>
      <c r="I45" s="44"/>
      <c r="J45" s="45"/>
      <c r="K45" s="44"/>
      <c r="L45" s="45"/>
      <c r="M45" s="45">
        <f t="shared" si="3"/>
        <v>0</v>
      </c>
      <c r="N45" s="46"/>
      <c r="P45" s="48"/>
    </row>
    <row r="46" spans="1:16" s="47" customFormat="1" ht="47.25" x14ac:dyDescent="0.25">
      <c r="A46" s="40"/>
      <c r="B46" s="79" t="s">
        <v>224</v>
      </c>
      <c r="C46" s="49" t="s">
        <v>93</v>
      </c>
      <c r="D46" s="50" t="s">
        <v>37</v>
      </c>
      <c r="E46" s="50"/>
      <c r="F46" s="45">
        <v>0.65</v>
      </c>
      <c r="G46" s="45"/>
      <c r="H46" s="45">
        <f t="shared" si="4"/>
        <v>0</v>
      </c>
      <c r="I46" s="44"/>
      <c r="J46" s="45"/>
      <c r="K46" s="44"/>
      <c r="L46" s="45"/>
      <c r="M46" s="45">
        <f t="shared" si="3"/>
        <v>0</v>
      </c>
      <c r="N46" s="46"/>
      <c r="P46" s="48"/>
    </row>
    <row r="47" spans="1:16" s="47" customFormat="1" x14ac:dyDescent="0.25">
      <c r="A47" s="40"/>
      <c r="B47" s="72" t="s">
        <v>52</v>
      </c>
      <c r="C47" s="80" t="s">
        <v>94</v>
      </c>
      <c r="D47" s="50" t="s">
        <v>62</v>
      </c>
      <c r="E47" s="50"/>
      <c r="F47" s="45">
        <v>1</v>
      </c>
      <c r="G47" s="43"/>
      <c r="H47" s="45">
        <f t="shared" si="4"/>
        <v>0</v>
      </c>
      <c r="I47" s="44"/>
      <c r="J47" s="45"/>
      <c r="K47" s="44"/>
      <c r="L47" s="45"/>
      <c r="M47" s="45">
        <f t="shared" si="3"/>
        <v>0</v>
      </c>
      <c r="N47" s="46"/>
      <c r="P47" s="48"/>
    </row>
    <row r="48" spans="1:16" s="47" customFormat="1" x14ac:dyDescent="0.25">
      <c r="A48" s="120"/>
      <c r="B48" s="81"/>
      <c r="C48" s="121" t="s">
        <v>33</v>
      </c>
      <c r="D48" s="122" t="s">
        <v>29</v>
      </c>
      <c r="E48" s="122">
        <v>5.3999999999999999E-2</v>
      </c>
      <c r="F48" s="123">
        <f>F40*E48</f>
        <v>0.23868</v>
      </c>
      <c r="G48" s="124"/>
      <c r="H48" s="123">
        <f t="shared" si="4"/>
        <v>0</v>
      </c>
      <c r="I48" s="125"/>
      <c r="J48" s="123"/>
      <c r="K48" s="125"/>
      <c r="L48" s="123"/>
      <c r="M48" s="123">
        <f t="shared" si="3"/>
        <v>0</v>
      </c>
      <c r="N48" s="126"/>
      <c r="P48" s="48"/>
    </row>
    <row r="49" spans="1:16" s="138" customFormat="1" ht="49.5" x14ac:dyDescent="0.25">
      <c r="A49" s="30" t="s">
        <v>39</v>
      </c>
      <c r="B49" s="140" t="s">
        <v>95</v>
      </c>
      <c r="C49" s="141" t="s">
        <v>96</v>
      </c>
      <c r="D49" s="33" t="s">
        <v>70</v>
      </c>
      <c r="E49" s="33"/>
      <c r="F49" s="34">
        <v>6.9</v>
      </c>
      <c r="G49" s="35"/>
      <c r="H49" s="34"/>
      <c r="I49" s="36"/>
      <c r="J49" s="34"/>
      <c r="K49" s="36"/>
      <c r="L49" s="34"/>
      <c r="M49" s="34"/>
      <c r="N49" s="37"/>
      <c r="P49" s="139"/>
    </row>
    <row r="50" spans="1:16" s="47" customFormat="1" x14ac:dyDescent="0.25">
      <c r="A50" s="40"/>
      <c r="B50" s="79"/>
      <c r="C50" s="80" t="s">
        <v>20</v>
      </c>
      <c r="D50" s="50" t="s">
        <v>21</v>
      </c>
      <c r="E50" s="50">
        <v>1.04</v>
      </c>
      <c r="F50" s="45">
        <f>F49*E50</f>
        <v>7.176000000000001</v>
      </c>
      <c r="G50" s="43"/>
      <c r="H50" s="45"/>
      <c r="I50" s="44"/>
      <c r="J50" s="45">
        <f>F50*I50</f>
        <v>0</v>
      </c>
      <c r="K50" s="44"/>
      <c r="L50" s="45"/>
      <c r="M50" s="45">
        <f t="shared" ref="M50:M58" si="5">H50+J50+L50</f>
        <v>0</v>
      </c>
      <c r="N50" s="46"/>
      <c r="P50" s="48"/>
    </row>
    <row r="51" spans="1:16" s="47" customFormat="1" x14ac:dyDescent="0.25">
      <c r="A51" s="40"/>
      <c r="B51" s="79"/>
      <c r="C51" s="80" t="s">
        <v>32</v>
      </c>
      <c r="D51" s="50" t="s">
        <v>29</v>
      </c>
      <c r="E51" s="50">
        <v>1.7999999999999999E-2</v>
      </c>
      <c r="F51" s="45">
        <f>F49*E51</f>
        <v>0.12419999999999999</v>
      </c>
      <c r="G51" s="43"/>
      <c r="H51" s="45"/>
      <c r="I51" s="44"/>
      <c r="J51" s="45"/>
      <c r="K51" s="44"/>
      <c r="L51" s="45">
        <f>F51*K51</f>
        <v>0</v>
      </c>
      <c r="M51" s="45">
        <f t="shared" si="5"/>
        <v>0</v>
      </c>
      <c r="N51" s="46"/>
      <c r="P51" s="48"/>
    </row>
    <row r="52" spans="1:16" s="47" customFormat="1" ht="47.25" x14ac:dyDescent="0.25">
      <c r="A52" s="51"/>
      <c r="B52" s="52" t="s">
        <v>225</v>
      </c>
      <c r="C52" s="61" t="s">
        <v>101</v>
      </c>
      <c r="D52" s="148" t="s">
        <v>19</v>
      </c>
      <c r="E52" s="148">
        <f>0.4*4*0.0106</f>
        <v>1.6959999999999999E-2</v>
      </c>
      <c r="F52" s="55">
        <f>F49*E52</f>
        <v>0.117024</v>
      </c>
      <c r="G52" s="56"/>
      <c r="H52" s="55">
        <f>F52*G52</f>
        <v>0</v>
      </c>
      <c r="I52" s="57"/>
      <c r="J52" s="55"/>
      <c r="K52" s="57"/>
      <c r="L52" s="55"/>
      <c r="M52" s="55">
        <f t="shared" si="5"/>
        <v>0</v>
      </c>
      <c r="N52" s="46"/>
      <c r="P52" s="48"/>
    </row>
    <row r="53" spans="1:16" s="138" customFormat="1" ht="33" x14ac:dyDescent="0.25">
      <c r="A53" s="62" t="s">
        <v>42</v>
      </c>
      <c r="B53" s="71" t="s">
        <v>98</v>
      </c>
      <c r="C53" s="82" t="s">
        <v>99</v>
      </c>
      <c r="D53" s="65" t="s">
        <v>37</v>
      </c>
      <c r="E53" s="65"/>
      <c r="F53" s="66">
        <v>13.8</v>
      </c>
      <c r="G53" s="67"/>
      <c r="H53" s="66"/>
      <c r="I53" s="68"/>
      <c r="J53" s="66"/>
      <c r="K53" s="68"/>
      <c r="L53" s="66"/>
      <c r="M53" s="66"/>
      <c r="N53" s="37"/>
      <c r="P53" s="139"/>
    </row>
    <row r="54" spans="1:16" s="47" customFormat="1" x14ac:dyDescent="0.25">
      <c r="A54" s="40"/>
      <c r="B54" s="72" t="s">
        <v>52</v>
      </c>
      <c r="C54" s="80" t="s">
        <v>20</v>
      </c>
      <c r="D54" s="50" t="s">
        <v>37</v>
      </c>
      <c r="E54" s="50">
        <v>1</v>
      </c>
      <c r="F54" s="45">
        <f>F53*E54</f>
        <v>13.8</v>
      </c>
      <c r="G54" s="43"/>
      <c r="H54" s="45"/>
      <c r="I54" s="44"/>
      <c r="J54" s="45">
        <f>F54*I54</f>
        <v>0</v>
      </c>
      <c r="K54" s="44"/>
      <c r="L54" s="45"/>
      <c r="M54" s="45">
        <f t="shared" si="5"/>
        <v>0</v>
      </c>
      <c r="N54" s="46"/>
      <c r="P54" s="48"/>
    </row>
    <row r="55" spans="1:16" s="47" customFormat="1" x14ac:dyDescent="0.25">
      <c r="A55" s="40"/>
      <c r="B55" s="79"/>
      <c r="C55" s="80" t="s">
        <v>32</v>
      </c>
      <c r="D55" s="50" t="s">
        <v>29</v>
      </c>
      <c r="E55" s="50">
        <v>8.0000000000000002E-3</v>
      </c>
      <c r="F55" s="45">
        <f>F53*E55</f>
        <v>0.11040000000000001</v>
      </c>
      <c r="G55" s="43"/>
      <c r="H55" s="45"/>
      <c r="I55" s="44"/>
      <c r="J55" s="45"/>
      <c r="K55" s="44"/>
      <c r="L55" s="45">
        <f>F55*K55</f>
        <v>0</v>
      </c>
      <c r="M55" s="45">
        <f t="shared" si="5"/>
        <v>0</v>
      </c>
      <c r="N55" s="46"/>
      <c r="P55" s="48"/>
    </row>
    <row r="56" spans="1:16" s="47" customFormat="1" ht="47.25" x14ac:dyDescent="0.25">
      <c r="A56" s="40"/>
      <c r="B56" s="79" t="s">
        <v>226</v>
      </c>
      <c r="C56" s="80" t="s">
        <v>100</v>
      </c>
      <c r="D56" s="50" t="s">
        <v>48</v>
      </c>
      <c r="E56" s="50">
        <v>0.63</v>
      </c>
      <c r="F56" s="45">
        <f>F53*E56</f>
        <v>8.6940000000000008</v>
      </c>
      <c r="G56" s="43"/>
      <c r="H56" s="45">
        <f>F56*G56</f>
        <v>0</v>
      </c>
      <c r="I56" s="44"/>
      <c r="J56" s="45"/>
      <c r="K56" s="44"/>
      <c r="L56" s="45"/>
      <c r="M56" s="45">
        <f t="shared" si="5"/>
        <v>0</v>
      </c>
      <c r="N56" s="46"/>
      <c r="P56" s="48"/>
    </row>
    <row r="57" spans="1:16" s="47" customFormat="1" ht="47.25" x14ac:dyDescent="0.25">
      <c r="A57" s="40"/>
      <c r="B57" s="79" t="s">
        <v>227</v>
      </c>
      <c r="C57" s="80" t="s">
        <v>102</v>
      </c>
      <c r="D57" s="50" t="s">
        <v>48</v>
      </c>
      <c r="E57" s="50">
        <v>0.51</v>
      </c>
      <c r="F57" s="45">
        <f>F53*E57</f>
        <v>7.0380000000000003</v>
      </c>
      <c r="G57" s="43"/>
      <c r="H57" s="45">
        <f>F57*G57</f>
        <v>0</v>
      </c>
      <c r="I57" s="44"/>
      <c r="J57" s="45"/>
      <c r="K57" s="44"/>
      <c r="L57" s="45"/>
      <c r="M57" s="45">
        <f t="shared" si="5"/>
        <v>0</v>
      </c>
      <c r="N57" s="46"/>
      <c r="P57" s="48"/>
    </row>
    <row r="58" spans="1:16" s="47" customFormat="1" x14ac:dyDescent="0.25">
      <c r="A58" s="51"/>
      <c r="B58" s="81"/>
      <c r="C58" s="61" t="s">
        <v>33</v>
      </c>
      <c r="D58" s="148" t="s">
        <v>29</v>
      </c>
      <c r="E58" s="148">
        <v>7.0000000000000001E-3</v>
      </c>
      <c r="F58" s="55">
        <f>F53*E58</f>
        <v>9.6600000000000005E-2</v>
      </c>
      <c r="G58" s="56"/>
      <c r="H58" s="55">
        <f>F58*G58</f>
        <v>0</v>
      </c>
      <c r="I58" s="57"/>
      <c r="J58" s="55"/>
      <c r="K58" s="57"/>
      <c r="L58" s="55"/>
      <c r="M58" s="55">
        <f t="shared" si="5"/>
        <v>0</v>
      </c>
      <c r="N58" s="46"/>
      <c r="P58" s="48"/>
    </row>
    <row r="59" spans="1:16" s="138" customFormat="1" ht="33" x14ac:dyDescent="0.25">
      <c r="A59" s="30" t="s">
        <v>43</v>
      </c>
      <c r="B59" s="140" t="s">
        <v>104</v>
      </c>
      <c r="C59" s="141" t="s">
        <v>103</v>
      </c>
      <c r="D59" s="33" t="s">
        <v>37</v>
      </c>
      <c r="E59" s="33"/>
      <c r="F59" s="34">
        <v>8.84</v>
      </c>
      <c r="G59" s="35"/>
      <c r="H59" s="34"/>
      <c r="I59" s="36"/>
      <c r="J59" s="34"/>
      <c r="K59" s="36"/>
      <c r="L59" s="34"/>
      <c r="M59" s="34"/>
      <c r="N59" s="37"/>
      <c r="P59" s="139"/>
    </row>
    <row r="60" spans="1:16" s="47" customFormat="1" x14ac:dyDescent="0.25">
      <c r="A60" s="40"/>
      <c r="B60" s="72" t="s">
        <v>52</v>
      </c>
      <c r="C60" s="80" t="s">
        <v>20</v>
      </c>
      <c r="D60" s="50" t="s">
        <v>37</v>
      </c>
      <c r="E60" s="50">
        <v>1</v>
      </c>
      <c r="F60" s="45">
        <f>F59*E60</f>
        <v>8.84</v>
      </c>
      <c r="G60" s="43"/>
      <c r="H60" s="45"/>
      <c r="I60" s="44"/>
      <c r="J60" s="45">
        <f>F60*I60</f>
        <v>0</v>
      </c>
      <c r="K60" s="44"/>
      <c r="L60" s="45"/>
      <c r="M60" s="45">
        <f t="shared" ref="M60:M62" si="6">H60+J60+L60</f>
        <v>0</v>
      </c>
      <c r="N60" s="46"/>
      <c r="P60" s="48"/>
    </row>
    <row r="61" spans="1:16" s="47" customFormat="1" ht="47.25" x14ac:dyDescent="0.25">
      <c r="A61" s="40"/>
      <c r="B61" s="79" t="s">
        <v>228</v>
      </c>
      <c r="C61" s="80" t="s">
        <v>105</v>
      </c>
      <c r="D61" s="50" t="s">
        <v>48</v>
      </c>
      <c r="E61" s="50">
        <v>0.27300000000000002</v>
      </c>
      <c r="F61" s="45">
        <f>F59*E61</f>
        <v>2.4133200000000001</v>
      </c>
      <c r="G61" s="43"/>
      <c r="H61" s="45">
        <f>F61*G61</f>
        <v>0</v>
      </c>
      <c r="I61" s="44"/>
      <c r="J61" s="45"/>
      <c r="K61" s="44"/>
      <c r="L61" s="45"/>
      <c r="M61" s="45">
        <f t="shared" si="6"/>
        <v>0</v>
      </c>
      <c r="N61" s="46"/>
      <c r="P61" s="48"/>
    </row>
    <row r="62" spans="1:16" s="47" customFormat="1" x14ac:dyDescent="0.25">
      <c r="A62" s="51"/>
      <c r="B62" s="81"/>
      <c r="C62" s="61" t="s">
        <v>33</v>
      </c>
      <c r="D62" s="148" t="s">
        <v>29</v>
      </c>
      <c r="E62" s="148">
        <v>1.9E-3</v>
      </c>
      <c r="F62" s="55">
        <f>F59*E62</f>
        <v>1.6795999999999998E-2</v>
      </c>
      <c r="G62" s="56"/>
      <c r="H62" s="55">
        <f>F62*G62</f>
        <v>0</v>
      </c>
      <c r="I62" s="57"/>
      <c r="J62" s="55"/>
      <c r="K62" s="57"/>
      <c r="L62" s="55"/>
      <c r="M62" s="55">
        <f t="shared" si="6"/>
        <v>0</v>
      </c>
      <c r="N62" s="46"/>
      <c r="P62" s="48"/>
    </row>
    <row r="63" spans="1:16" s="138" customFormat="1" ht="16.5" x14ac:dyDescent="0.25">
      <c r="A63" s="205" t="s">
        <v>44</v>
      </c>
      <c r="B63" s="71" t="s">
        <v>154</v>
      </c>
      <c r="C63" s="64" t="s">
        <v>130</v>
      </c>
      <c r="D63" s="65" t="s">
        <v>41</v>
      </c>
      <c r="E63" s="65"/>
      <c r="F63" s="156">
        <v>0.28839999999999999</v>
      </c>
      <c r="G63" s="66"/>
      <c r="H63" s="66"/>
      <c r="I63" s="68"/>
      <c r="J63" s="66"/>
      <c r="K63" s="68"/>
      <c r="L63" s="66"/>
      <c r="M63" s="66"/>
      <c r="N63" s="37"/>
      <c r="P63" s="139"/>
    </row>
    <row r="64" spans="1:16" s="47" customFormat="1" x14ac:dyDescent="0.25">
      <c r="A64" s="40"/>
      <c r="B64" s="79"/>
      <c r="C64" s="49" t="s">
        <v>20</v>
      </c>
      <c r="D64" s="50" t="s">
        <v>41</v>
      </c>
      <c r="E64" s="50">
        <v>1</v>
      </c>
      <c r="F64" s="106">
        <f>F63*E64</f>
        <v>0.28839999999999999</v>
      </c>
      <c r="G64" s="45"/>
      <c r="H64" s="45"/>
      <c r="I64" s="44"/>
      <c r="J64" s="45">
        <f>F64*I64</f>
        <v>0</v>
      </c>
      <c r="K64" s="44"/>
      <c r="L64" s="45"/>
      <c r="M64" s="45">
        <f t="shared" ref="M64:M69" si="7">H64+J64+L64</f>
        <v>0</v>
      </c>
      <c r="N64" s="46"/>
      <c r="P64" s="48"/>
    </row>
    <row r="65" spans="1:16" s="47" customFormat="1" x14ac:dyDescent="0.25">
      <c r="A65" s="40"/>
      <c r="B65" s="79"/>
      <c r="C65" s="49" t="s">
        <v>32</v>
      </c>
      <c r="D65" s="50" t="s">
        <v>29</v>
      </c>
      <c r="E65" s="50">
        <v>4.07</v>
      </c>
      <c r="F65" s="106">
        <f>F63*E65</f>
        <v>1.1737880000000001</v>
      </c>
      <c r="G65" s="45"/>
      <c r="H65" s="45"/>
      <c r="I65" s="44"/>
      <c r="J65" s="45"/>
      <c r="K65" s="44"/>
      <c r="L65" s="45">
        <f>F65*K65</f>
        <v>0</v>
      </c>
      <c r="M65" s="45">
        <f t="shared" si="7"/>
        <v>0</v>
      </c>
      <c r="N65" s="46"/>
      <c r="P65" s="48"/>
    </row>
    <row r="66" spans="1:16" s="47" customFormat="1" ht="47.25" x14ac:dyDescent="0.25">
      <c r="A66" s="40"/>
      <c r="B66" s="79" t="s">
        <v>246</v>
      </c>
      <c r="C66" s="49" t="s">
        <v>155</v>
      </c>
      <c r="D66" s="50" t="s">
        <v>70</v>
      </c>
      <c r="E66" s="50"/>
      <c r="F66" s="45">
        <v>53.4</v>
      </c>
      <c r="G66" s="45"/>
      <c r="H66" s="45">
        <f>F66*G66</f>
        <v>0</v>
      </c>
      <c r="I66" s="44"/>
      <c r="J66" s="45"/>
      <c r="K66" s="44"/>
      <c r="L66" s="45"/>
      <c r="M66" s="45">
        <f t="shared" si="7"/>
        <v>0</v>
      </c>
      <c r="N66" s="46"/>
      <c r="P66" s="48"/>
    </row>
    <row r="67" spans="1:16" s="47" customFormat="1" ht="47.25" x14ac:dyDescent="0.25">
      <c r="A67" s="40"/>
      <c r="B67" s="79" t="s">
        <v>247</v>
      </c>
      <c r="C67" s="49" t="s">
        <v>47</v>
      </c>
      <c r="D67" s="50" t="s">
        <v>48</v>
      </c>
      <c r="E67" s="50">
        <v>26</v>
      </c>
      <c r="F67" s="45">
        <f>F63*E67</f>
        <v>7.4984000000000002</v>
      </c>
      <c r="G67" s="45"/>
      <c r="H67" s="45">
        <f>F67*G67</f>
        <v>0</v>
      </c>
      <c r="I67" s="44"/>
      <c r="J67" s="45"/>
      <c r="K67" s="44"/>
      <c r="L67" s="45"/>
      <c r="M67" s="45">
        <f t="shared" si="7"/>
        <v>0</v>
      </c>
      <c r="N67" s="46"/>
      <c r="P67" s="48"/>
    </row>
    <row r="68" spans="1:16" s="47" customFormat="1" ht="47.25" x14ac:dyDescent="0.25">
      <c r="A68" s="40"/>
      <c r="B68" s="79" t="s">
        <v>248</v>
      </c>
      <c r="C68" s="49" t="s">
        <v>49</v>
      </c>
      <c r="D68" s="50" t="s">
        <v>48</v>
      </c>
      <c r="E68" s="50">
        <v>12.8</v>
      </c>
      <c r="F68" s="45">
        <f>F63*E68</f>
        <v>3.6915200000000001</v>
      </c>
      <c r="G68" s="45"/>
      <c r="H68" s="45">
        <f>F68*G68</f>
        <v>0</v>
      </c>
      <c r="I68" s="44"/>
      <c r="J68" s="45"/>
      <c r="K68" s="44"/>
      <c r="L68" s="45"/>
      <c r="M68" s="45">
        <f t="shared" si="7"/>
        <v>0</v>
      </c>
      <c r="N68" s="46"/>
      <c r="P68" s="48"/>
    </row>
    <row r="69" spans="1:16" s="47" customFormat="1" x14ac:dyDescent="0.25">
      <c r="A69" s="120"/>
      <c r="B69" s="81"/>
      <c r="C69" s="121" t="s">
        <v>33</v>
      </c>
      <c r="D69" s="122" t="s">
        <v>29</v>
      </c>
      <c r="E69" s="122">
        <v>2.78</v>
      </c>
      <c r="F69" s="123">
        <f>F64*E69</f>
        <v>0.80175199999999991</v>
      </c>
      <c r="G69" s="124"/>
      <c r="H69" s="123">
        <f>F69*G69</f>
        <v>0</v>
      </c>
      <c r="I69" s="125"/>
      <c r="J69" s="123"/>
      <c r="K69" s="125"/>
      <c r="L69" s="123"/>
      <c r="M69" s="123">
        <f t="shared" si="7"/>
        <v>0</v>
      </c>
      <c r="N69" s="126"/>
      <c r="P69" s="48"/>
    </row>
    <row r="70" spans="1:16" s="138" customFormat="1" ht="16.5" x14ac:dyDescent="0.25">
      <c r="A70" s="30" t="s">
        <v>45</v>
      </c>
      <c r="B70" s="140" t="s">
        <v>104</v>
      </c>
      <c r="C70" s="141" t="s">
        <v>139</v>
      </c>
      <c r="D70" s="33" t="s">
        <v>37</v>
      </c>
      <c r="E70" s="33"/>
      <c r="F70" s="34">
        <v>0.21</v>
      </c>
      <c r="G70" s="35"/>
      <c r="H70" s="34"/>
      <c r="I70" s="36"/>
      <c r="J70" s="34"/>
      <c r="K70" s="36"/>
      <c r="L70" s="34"/>
      <c r="M70" s="34"/>
      <c r="N70" s="37"/>
      <c r="P70" s="139"/>
    </row>
    <row r="71" spans="1:16" s="47" customFormat="1" x14ac:dyDescent="0.25">
      <c r="A71" s="40"/>
      <c r="B71" s="72" t="s">
        <v>52</v>
      </c>
      <c r="C71" s="80" t="s">
        <v>20</v>
      </c>
      <c r="D71" s="50" t="s">
        <v>37</v>
      </c>
      <c r="E71" s="50">
        <v>1</v>
      </c>
      <c r="F71" s="45">
        <f>F70*E71</f>
        <v>0.21</v>
      </c>
      <c r="G71" s="43"/>
      <c r="H71" s="45"/>
      <c r="I71" s="44"/>
      <c r="J71" s="45">
        <f>F71*I71</f>
        <v>0</v>
      </c>
      <c r="K71" s="44"/>
      <c r="L71" s="45"/>
      <c r="M71" s="45">
        <f t="shared" ref="M71:M73" si="8">H71+J71+L71</f>
        <v>0</v>
      </c>
      <c r="N71" s="46"/>
      <c r="P71" s="48"/>
    </row>
    <row r="72" spans="1:16" s="47" customFormat="1" ht="47.25" x14ac:dyDescent="0.25">
      <c r="A72" s="40"/>
      <c r="B72" s="79" t="s">
        <v>228</v>
      </c>
      <c r="C72" s="80" t="s">
        <v>105</v>
      </c>
      <c r="D72" s="50" t="s">
        <v>48</v>
      </c>
      <c r="E72" s="50">
        <v>0.27300000000000002</v>
      </c>
      <c r="F72" s="45">
        <f>F70*E72</f>
        <v>5.7329999999999999E-2</v>
      </c>
      <c r="G72" s="43"/>
      <c r="H72" s="45">
        <f>F72*G72</f>
        <v>0</v>
      </c>
      <c r="I72" s="44"/>
      <c r="J72" s="45"/>
      <c r="K72" s="44"/>
      <c r="L72" s="45"/>
      <c r="M72" s="45">
        <f t="shared" si="8"/>
        <v>0</v>
      </c>
      <c r="N72" s="46"/>
      <c r="P72" s="48"/>
    </row>
    <row r="73" spans="1:16" s="47" customFormat="1" x14ac:dyDescent="0.25">
      <c r="A73" s="51"/>
      <c r="B73" s="81"/>
      <c r="C73" s="61" t="s">
        <v>33</v>
      </c>
      <c r="D73" s="148" t="s">
        <v>29</v>
      </c>
      <c r="E73" s="148">
        <v>1.9E-3</v>
      </c>
      <c r="F73" s="55">
        <f>F70*E73</f>
        <v>3.9899999999999999E-4</v>
      </c>
      <c r="G73" s="56"/>
      <c r="H73" s="55">
        <f>F73*G73</f>
        <v>0</v>
      </c>
      <c r="I73" s="57"/>
      <c r="J73" s="55"/>
      <c r="K73" s="57"/>
      <c r="L73" s="55"/>
      <c r="M73" s="55">
        <f t="shared" si="8"/>
        <v>0</v>
      </c>
      <c r="N73" s="46"/>
      <c r="P73" s="48"/>
    </row>
    <row r="74" spans="1:16" s="47" customFormat="1" ht="31.5" x14ac:dyDescent="0.3">
      <c r="A74" s="40" t="s">
        <v>42</v>
      </c>
      <c r="B74" s="85" t="s">
        <v>233</v>
      </c>
      <c r="C74" s="108" t="s">
        <v>107</v>
      </c>
      <c r="D74" s="50" t="s">
        <v>41</v>
      </c>
      <c r="E74" s="50"/>
      <c r="F74" s="45">
        <v>0.5</v>
      </c>
      <c r="G74" s="43"/>
      <c r="H74" s="45"/>
      <c r="I74" s="44"/>
      <c r="J74" s="45">
        <f>F74*I74</f>
        <v>0</v>
      </c>
      <c r="K74" s="44"/>
      <c r="L74" s="45">
        <f>F74*K74</f>
        <v>0</v>
      </c>
      <c r="M74" s="45">
        <f>J74+L74</f>
        <v>0</v>
      </c>
      <c r="N74" s="46"/>
      <c r="P74" s="48"/>
    </row>
    <row r="75" spans="1:16" s="74" customFormat="1" x14ac:dyDescent="0.25">
      <c r="A75" s="84"/>
      <c r="B75" s="85"/>
      <c r="C75" s="86" t="s">
        <v>11</v>
      </c>
      <c r="D75" s="147"/>
      <c r="E75" s="147"/>
      <c r="F75" s="88"/>
      <c r="G75" s="89"/>
      <c r="H75" s="88">
        <f>SUM(H7:H74)</f>
        <v>0</v>
      </c>
      <c r="I75" s="88"/>
      <c r="J75" s="88">
        <f>SUM(J7:J74)</f>
        <v>0</v>
      </c>
      <c r="K75" s="88"/>
      <c r="L75" s="88">
        <f>SUM(L7:L74)</f>
        <v>0</v>
      </c>
      <c r="M75" s="88">
        <f>SUM(M7:M74)</f>
        <v>0</v>
      </c>
      <c r="N75" s="83"/>
      <c r="P75" s="75"/>
    </row>
    <row r="76" spans="1:16" s="47" customFormat="1" x14ac:dyDescent="0.25">
      <c r="A76" s="40"/>
      <c r="B76" s="41"/>
      <c r="C76" s="49" t="s">
        <v>63</v>
      </c>
      <c r="D76" s="90"/>
      <c r="E76" s="50"/>
      <c r="F76" s="45"/>
      <c r="G76" s="43"/>
      <c r="H76" s="45"/>
      <c r="I76" s="44"/>
      <c r="J76" s="45"/>
      <c r="K76" s="44"/>
      <c r="L76" s="45"/>
      <c r="M76" s="45">
        <f>M75*D76</f>
        <v>0</v>
      </c>
      <c r="N76" s="46"/>
      <c r="P76" s="48"/>
    </row>
    <row r="77" spans="1:16" s="47" customFormat="1" x14ac:dyDescent="0.25">
      <c r="A77" s="40"/>
      <c r="B77" s="41"/>
      <c r="C77" s="49" t="s">
        <v>64</v>
      </c>
      <c r="D77" s="50"/>
      <c r="E77" s="50"/>
      <c r="F77" s="45"/>
      <c r="G77" s="43"/>
      <c r="H77" s="45"/>
      <c r="I77" s="44"/>
      <c r="J77" s="45"/>
      <c r="K77" s="44"/>
      <c r="L77" s="45"/>
      <c r="M77" s="45">
        <f>SUM(M75:M76)</f>
        <v>0</v>
      </c>
      <c r="N77" s="46"/>
      <c r="P77" s="48"/>
    </row>
    <row r="78" spans="1:16" s="47" customFormat="1" x14ac:dyDescent="0.25">
      <c r="A78" s="40"/>
      <c r="B78" s="41"/>
      <c r="C78" s="49" t="s">
        <v>65</v>
      </c>
      <c r="D78" s="90"/>
      <c r="E78" s="50"/>
      <c r="F78" s="45"/>
      <c r="G78" s="43"/>
      <c r="H78" s="45"/>
      <c r="I78" s="44"/>
      <c r="J78" s="45"/>
      <c r="K78" s="44"/>
      <c r="L78" s="45"/>
      <c r="M78" s="45">
        <f>M77*D78</f>
        <v>0</v>
      </c>
      <c r="N78" s="46"/>
      <c r="P78" s="48"/>
    </row>
    <row r="79" spans="1:16" s="47" customFormat="1" x14ac:dyDescent="0.25">
      <c r="A79" s="40"/>
      <c r="B79" s="41"/>
      <c r="C79" s="49" t="s">
        <v>11</v>
      </c>
      <c r="D79" s="50"/>
      <c r="E79" s="50"/>
      <c r="F79" s="45"/>
      <c r="G79" s="43"/>
      <c r="H79" s="45"/>
      <c r="I79" s="44"/>
      <c r="J79" s="45"/>
      <c r="K79" s="44"/>
      <c r="L79" s="45"/>
      <c r="M79" s="45">
        <f>SUM(M77:M78)</f>
        <v>0</v>
      </c>
      <c r="N79" s="46"/>
      <c r="P79" s="48"/>
    </row>
    <row r="80" spans="1:16" s="16" customFormat="1" x14ac:dyDescent="0.3">
      <c r="A80" s="91"/>
      <c r="B80" s="40"/>
      <c r="C80" s="42" t="s">
        <v>108</v>
      </c>
      <c r="D80" s="92">
        <v>0.05</v>
      </c>
      <c r="E80" s="43"/>
      <c r="F80" s="44"/>
      <c r="G80" s="43"/>
      <c r="H80" s="45"/>
      <c r="I80" s="45"/>
      <c r="J80" s="45"/>
      <c r="K80" s="45"/>
      <c r="L80" s="45"/>
      <c r="M80" s="45">
        <f>M79*D80</f>
        <v>0</v>
      </c>
      <c r="N80" s="93"/>
      <c r="P80" s="17"/>
    </row>
    <row r="81" spans="1:16" x14ac:dyDescent="0.3">
      <c r="A81" s="94"/>
      <c r="B81" s="95"/>
      <c r="C81" s="133" t="s">
        <v>11</v>
      </c>
      <c r="D81" s="97"/>
      <c r="E81" s="97"/>
      <c r="F81" s="97"/>
      <c r="G81" s="97"/>
      <c r="H81" s="97"/>
      <c r="I81" s="97"/>
      <c r="J81" s="97"/>
      <c r="K81" s="97"/>
      <c r="L81" s="97"/>
      <c r="M81" s="76">
        <f>SUM(M79:M80)</f>
        <v>0</v>
      </c>
    </row>
    <row r="82" spans="1:16" x14ac:dyDescent="0.3">
      <c r="A82" s="94"/>
      <c r="B82" s="95"/>
      <c r="C82" s="133" t="s">
        <v>66</v>
      </c>
      <c r="D82" s="98">
        <v>0.18</v>
      </c>
      <c r="E82" s="97"/>
      <c r="F82" s="97"/>
      <c r="G82" s="97"/>
      <c r="H82" s="97"/>
      <c r="I82" s="97"/>
      <c r="J82" s="97"/>
      <c r="K82" s="97"/>
      <c r="L82" s="97"/>
      <c r="M82" s="76">
        <f>M81*D82</f>
        <v>0</v>
      </c>
    </row>
    <row r="83" spans="1:16" x14ac:dyDescent="0.3">
      <c r="A83" s="99"/>
      <c r="B83" s="100"/>
      <c r="C83" s="134" t="s">
        <v>13</v>
      </c>
      <c r="D83" s="102"/>
      <c r="E83" s="102"/>
      <c r="F83" s="102"/>
      <c r="G83" s="102"/>
      <c r="H83" s="102"/>
      <c r="I83" s="102"/>
      <c r="J83" s="102"/>
      <c r="K83" s="102"/>
      <c r="L83" s="102"/>
      <c r="M83" s="77">
        <f>SUM(M81:M82)</f>
        <v>0</v>
      </c>
    </row>
    <row r="84" spans="1:16" s="16" customFormat="1" x14ac:dyDescent="0.3">
      <c r="A84" s="103"/>
      <c r="B84" s="229"/>
      <c r="C84" s="229"/>
      <c r="D84" s="104"/>
      <c r="E84" s="230"/>
      <c r="F84" s="230"/>
      <c r="G84" s="230"/>
      <c r="H84" s="230"/>
      <c r="I84" s="230"/>
      <c r="J84" s="230"/>
      <c r="K84" s="104"/>
      <c r="L84" s="104"/>
      <c r="M84" s="104"/>
      <c r="N84" s="105"/>
      <c r="P84" s="17"/>
    </row>
    <row r="86" spans="1:16" x14ac:dyDescent="0.3">
      <c r="B86" s="13" t="s">
        <v>250</v>
      </c>
    </row>
    <row r="87" spans="1:16" x14ac:dyDescent="0.3">
      <c r="B87" s="13" t="s">
        <v>251</v>
      </c>
    </row>
    <row r="89" spans="1:16" x14ac:dyDescent="0.3">
      <c r="C89" s="11"/>
      <c r="I89" s="216"/>
      <c r="J89" s="216"/>
      <c r="K89" s="216"/>
    </row>
    <row r="90" spans="1:16" x14ac:dyDescent="0.3">
      <c r="C90" s="11"/>
    </row>
    <row r="91" spans="1:16" x14ac:dyDescent="0.3">
      <c r="C91" s="11"/>
    </row>
    <row r="92" spans="1:16" x14ac:dyDescent="0.3">
      <c r="A92" s="11"/>
      <c r="B92" s="11"/>
      <c r="C92" s="181"/>
      <c r="D92" s="11"/>
      <c r="E92" s="11"/>
      <c r="F92" s="11"/>
      <c r="G92" s="11"/>
      <c r="H92" s="11"/>
      <c r="I92" s="228"/>
      <c r="J92" s="228"/>
      <c r="K92" s="228"/>
      <c r="L92" s="11"/>
      <c r="M92" s="11"/>
      <c r="P92" s="11"/>
    </row>
  </sheetData>
  <mergeCells count="16">
    <mergeCell ref="I89:K89"/>
    <mergeCell ref="I92:K92"/>
    <mergeCell ref="K4:L4"/>
    <mergeCell ref="M4:M5"/>
    <mergeCell ref="B84:C84"/>
    <mergeCell ref="E84:J84"/>
    <mergeCell ref="A1:M1"/>
    <mergeCell ref="A2:M2"/>
    <mergeCell ref="C3:L3"/>
    <mergeCell ref="A4:A5"/>
    <mergeCell ref="B4:B5"/>
    <mergeCell ref="C4:C5"/>
    <mergeCell ref="D4:D5"/>
    <mergeCell ref="E4:F4"/>
    <mergeCell ref="G4:H4"/>
    <mergeCell ref="I4:J4"/>
  </mergeCells>
  <pageMargins left="0.21" right="0.2" top="0.56999999999999995" bottom="0.46" header="0.3" footer="0.2"/>
  <pageSetup scale="9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საერთო</vt:lpstr>
      <vt:lpstr>დიღმის მასივი N1</vt:lpstr>
      <vt:lpstr>წყნეთი N2</vt:lpstr>
      <vt:lpstr>ვაჟა-ფშაველა N3</vt:lpstr>
      <vt:lpstr>დიდი დიღომი N4</vt:lpstr>
      <vt:lpstr>მუხიანი N5</vt:lpstr>
      <vt:lpstr>კაიროს ქუჩა N6</vt:lpstr>
      <vt:lpstr>უზნაზის ქუჩა N7</vt:lpstr>
      <vt:lpstr>ფონიჭალა N8</vt:lpstr>
      <vt:lpstr>ცინცაძის ქუჩა N9</vt:lpstr>
      <vt:lpstr>ლოტკინი N10</vt:lpstr>
      <vt:lpstr>'დიდი დიღომი N4'!Print_Area</vt:lpstr>
      <vt:lpstr>'დიღმის მასივი N1'!Print_Area</vt:lpstr>
      <vt:lpstr>'ვაჟა-ფშაველა N3'!Print_Area</vt:lpstr>
      <vt:lpstr>'კაიროს ქუჩა N6'!Print_Area</vt:lpstr>
      <vt:lpstr>'ლოტკინი N10'!Print_Area</vt:lpstr>
      <vt:lpstr>'მუხიანი N5'!Print_Area</vt:lpstr>
      <vt:lpstr>საერთო!Print_Area</vt:lpstr>
      <vt:lpstr>'უზნაზის ქუჩა N7'!Print_Area</vt:lpstr>
      <vt:lpstr>'ფონიჭალა N8'!Print_Area</vt:lpstr>
      <vt:lpstr>'ცინცაძის ქუჩა N9'!Print_Area</vt:lpstr>
      <vt:lpstr>'წყნეთი N2'!Print_Area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Vaxo</dc:creator>
  <cp:lastModifiedBy>Tea Machavariani</cp:lastModifiedBy>
  <cp:lastPrinted>2016-11-16T10:16:30Z</cp:lastPrinted>
  <dcterms:created xsi:type="dcterms:W3CDTF">2016-04-27T12:41:16Z</dcterms:created>
  <dcterms:modified xsi:type="dcterms:W3CDTF">2016-11-16T13:23:14Z</dcterms:modified>
</cp:coreProperties>
</file>