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ternderebi\პრომეთე სანაოსნოს რეაბილიტაცია\სატენდერო\"/>
    </mc:Choice>
  </mc:AlternateContent>
  <bookViews>
    <workbookView xWindow="0" yWindow="0" windowWidth="25200" windowHeight="11985"/>
  </bookViews>
  <sheets>
    <sheet name="Sheet1 (2)" sheetId="6" r:id="rId1"/>
  </sheets>
  <definedNames>
    <definedName name="_xlnm.Print_Area" localSheetId="0">'Sheet1 (2)'!$A$1:$M$119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6" l="1"/>
  <c r="F45" i="6" l="1"/>
  <c r="F99" i="6"/>
  <c r="E98" i="6"/>
  <c r="F98" i="6" s="1"/>
  <c r="E97" i="6"/>
  <c r="F97" i="6" s="1"/>
  <c r="J97" i="6" s="1"/>
  <c r="M97" i="6" s="1"/>
  <c r="E46" i="6"/>
  <c r="E65" i="6"/>
  <c r="F65" i="6" s="1"/>
  <c r="E64" i="6"/>
  <c r="F64" i="6" s="1"/>
  <c r="J64" i="6" s="1"/>
  <c r="M64" i="6" s="1"/>
  <c r="E59" i="6"/>
  <c r="F59" i="6" s="1"/>
  <c r="E58" i="6"/>
  <c r="F58" i="6" s="1"/>
  <c r="J58" i="6" s="1"/>
  <c r="M58" i="6" s="1"/>
  <c r="F50" i="6"/>
  <c r="F49" i="6"/>
  <c r="J49" i="6" s="1"/>
  <c r="M49" i="6" s="1"/>
  <c r="F56" i="6"/>
  <c r="H56" i="6" s="1"/>
  <c r="M56" i="6" s="1"/>
  <c r="F55" i="6"/>
  <c r="H55" i="6" s="1"/>
  <c r="M55" i="6" s="1"/>
  <c r="F54" i="6"/>
  <c r="H54" i="6" s="1"/>
  <c r="M54" i="6" s="1"/>
  <c r="E53" i="6"/>
  <c r="F53" i="6" s="1"/>
  <c r="H53" i="6" s="1"/>
  <c r="M53" i="6" s="1"/>
  <c r="E52" i="6"/>
  <c r="F52" i="6" s="1"/>
  <c r="J52" i="6" s="1"/>
  <c r="M52" i="6" s="1"/>
  <c r="H11" i="6"/>
  <c r="M11" i="6" s="1"/>
  <c r="L50" i="6" l="1"/>
  <c r="M50" i="6" s="1"/>
  <c r="M48" i="6" s="1"/>
  <c r="L65" i="6"/>
  <c r="M65" i="6" s="1"/>
  <c r="M63" i="6" s="1"/>
  <c r="L98" i="6"/>
  <c r="M98" i="6" s="1"/>
  <c r="M96" i="6" s="1"/>
  <c r="F46" i="6"/>
  <c r="J46" i="6" s="1"/>
  <c r="M46" i="6" s="1"/>
  <c r="L59" i="6"/>
  <c r="M59" i="6" s="1"/>
  <c r="M57" i="6" s="1"/>
  <c r="M51" i="6"/>
  <c r="E95" i="6" l="1"/>
  <c r="L21" i="6"/>
  <c r="M21" i="6" s="1"/>
  <c r="F20" i="6"/>
  <c r="J20" i="6" s="1"/>
  <c r="M20" i="6" s="1"/>
  <c r="L13" i="6"/>
  <c r="F9" i="6"/>
  <c r="J9" i="6" s="1"/>
  <c r="M9" i="6" s="1"/>
  <c r="F12" i="6"/>
  <c r="H12" i="6" s="1"/>
  <c r="M12" i="6" s="1"/>
  <c r="F10" i="6"/>
  <c r="H10" i="6" s="1"/>
  <c r="E100" i="6"/>
  <c r="F80" i="6"/>
  <c r="F85" i="6" s="1"/>
  <c r="H85" i="6" s="1"/>
  <c r="M85" i="6" s="1"/>
  <c r="F79" i="6"/>
  <c r="H79" i="6" s="1"/>
  <c r="M79" i="6" s="1"/>
  <c r="F78" i="6"/>
  <c r="H78" i="6" s="1"/>
  <c r="M78" i="6" s="1"/>
  <c r="F77" i="6"/>
  <c r="H77" i="6" s="1"/>
  <c r="M77" i="6" s="1"/>
  <c r="F76" i="6"/>
  <c r="H76" i="6" s="1"/>
  <c r="M76" i="6" s="1"/>
  <c r="F75" i="6"/>
  <c r="F86" i="6" s="1"/>
  <c r="F74" i="6"/>
  <c r="L74" i="6" s="1"/>
  <c r="M74" i="6" s="1"/>
  <c r="F73" i="6"/>
  <c r="L73" i="6" s="1"/>
  <c r="M73" i="6" s="1"/>
  <c r="H84" i="6"/>
  <c r="M84" i="6" s="1"/>
  <c r="H83" i="6"/>
  <c r="M83" i="6" s="1"/>
  <c r="F72" i="6"/>
  <c r="L72" i="6" s="1"/>
  <c r="M72" i="6" s="1"/>
  <c r="F71" i="6"/>
  <c r="J71" i="6" s="1"/>
  <c r="M71" i="6" s="1"/>
  <c r="F68" i="6"/>
  <c r="L68" i="6" s="1"/>
  <c r="M68" i="6" s="1"/>
  <c r="F69" i="6"/>
  <c r="H69" i="6" s="1"/>
  <c r="M69" i="6" s="1"/>
  <c r="F67" i="6"/>
  <c r="J67" i="6" s="1"/>
  <c r="M67" i="6" s="1"/>
  <c r="F81" i="6" l="1"/>
  <c r="J81" i="6" s="1"/>
  <c r="M81" i="6" s="1"/>
  <c r="H13" i="6"/>
  <c r="M10" i="6"/>
  <c r="M13" i="6" s="1"/>
  <c r="J13" i="6"/>
  <c r="M14" i="6" s="1"/>
  <c r="F82" i="6"/>
  <c r="L82" i="6" s="1"/>
  <c r="M82" i="6" s="1"/>
  <c r="F100" i="6"/>
  <c r="J100" i="6" s="1"/>
  <c r="M100" i="6" s="1"/>
  <c r="F88" i="6"/>
  <c r="L88" i="6" s="1"/>
  <c r="M88" i="6" s="1"/>
  <c r="F93" i="6"/>
  <c r="H93" i="6" s="1"/>
  <c r="M93" i="6" s="1"/>
  <c r="F91" i="6"/>
  <c r="H91" i="6" s="1"/>
  <c r="M91" i="6" s="1"/>
  <c r="F89" i="6"/>
  <c r="L89" i="6" s="1"/>
  <c r="F87" i="6"/>
  <c r="J87" i="6" s="1"/>
  <c r="M87" i="6" s="1"/>
  <c r="F92" i="6"/>
  <c r="F90" i="6"/>
  <c r="H90" i="6" s="1"/>
  <c r="M90" i="6" s="1"/>
  <c r="H92" i="6" l="1"/>
  <c r="M92" i="6" s="1"/>
  <c r="M15" i="6"/>
  <c r="M16" i="6" s="1"/>
  <c r="M17" i="6" s="1"/>
  <c r="M89" i="6"/>
  <c r="F62" i="6" l="1"/>
  <c r="L62" i="6" s="1"/>
  <c r="M62" i="6" s="1"/>
  <c r="F61" i="6"/>
  <c r="J61" i="6" s="1"/>
  <c r="M61" i="6" s="1"/>
  <c r="F43" i="6"/>
  <c r="F44" i="6"/>
  <c r="H44" i="6" s="1"/>
  <c r="M44" i="6" s="1"/>
  <c r="F41" i="6"/>
  <c r="H43" i="6" l="1"/>
  <c r="M43" i="6" s="1"/>
  <c r="J41" i="6"/>
  <c r="M41" i="6" s="1"/>
  <c r="F42" i="6"/>
  <c r="L42" i="6" s="1"/>
  <c r="M42" i="6" s="1"/>
  <c r="E39" i="6"/>
  <c r="F39" i="6" s="1"/>
  <c r="H39" i="6" s="1"/>
  <c r="M39" i="6" s="1"/>
  <c r="F38" i="6"/>
  <c r="F37" i="6"/>
  <c r="H37" i="6" s="1"/>
  <c r="M37" i="6" s="1"/>
  <c r="F36" i="6"/>
  <c r="H36" i="6" s="1"/>
  <c r="F35" i="6"/>
  <c r="L35" i="6" s="1"/>
  <c r="M35" i="6" s="1"/>
  <c r="F34" i="6"/>
  <c r="L34" i="6" s="1"/>
  <c r="M34" i="6" s="1"/>
  <c r="F33" i="6"/>
  <c r="J33" i="6" s="1"/>
  <c r="M33" i="6" s="1"/>
  <c r="E31" i="6"/>
  <c r="F31" i="6" s="1"/>
  <c r="E30" i="6"/>
  <c r="F30" i="6" s="1"/>
  <c r="J30" i="6" s="1"/>
  <c r="M30" i="6" s="1"/>
  <c r="F28" i="6"/>
  <c r="J28" i="6" s="1"/>
  <c r="M28" i="6" s="1"/>
  <c r="F27" i="6"/>
  <c r="J27" i="6" s="1"/>
  <c r="M27" i="6" s="1"/>
  <c r="F26" i="6"/>
  <c r="J26" i="6" s="1"/>
  <c r="M26" i="6" s="1"/>
  <c r="E25" i="6"/>
  <c r="F25" i="6" s="1"/>
  <c r="L25" i="6" s="1"/>
  <c r="E24" i="6"/>
  <c r="F24" i="6" s="1"/>
  <c r="J24" i="6" s="1"/>
  <c r="F94" i="6" l="1"/>
  <c r="F95" i="6" s="1"/>
  <c r="J95" i="6" s="1"/>
  <c r="M95" i="6" s="1"/>
  <c r="M25" i="6"/>
  <c r="M24" i="6"/>
  <c r="M36" i="6"/>
  <c r="H38" i="6"/>
  <c r="M38" i="6" s="1"/>
  <c r="L31" i="6"/>
  <c r="M31" i="6" s="1"/>
  <c r="J101" i="6" l="1"/>
  <c r="M101" i="6"/>
  <c r="H101" i="6"/>
  <c r="M109" i="6" s="1"/>
  <c r="L101" i="6"/>
  <c r="M102" i="6" l="1"/>
  <c r="M103" i="6" s="1"/>
  <c r="M104" i="6" l="1"/>
  <c r="M105" i="6" l="1"/>
  <c r="M107" i="6" s="1"/>
  <c r="M110" i="6" s="1"/>
  <c r="M111" i="6" s="1"/>
  <c r="M112" i="6" s="1"/>
  <c r="M113" i="6" l="1"/>
  <c r="M114" i="6" s="1"/>
  <c r="M115" i="6" l="1"/>
  <c r="M116" i="6" s="1"/>
  <c r="M117" i="6" s="1"/>
  <c r="M118" i="6" l="1"/>
  <c r="M119" i="6" s="1"/>
</calcChain>
</file>

<file path=xl/sharedStrings.xml><?xml version="1.0" encoding="utf-8"?>
<sst xmlns="http://schemas.openxmlformats.org/spreadsheetml/2006/main" count="240" uniqueCount="126">
  <si>
    <t>სამუშაოს დასახელება</t>
  </si>
  <si>
    <t>cali</t>
  </si>
  <si>
    <t>sxva manqanebi</t>
  </si>
  <si>
    <t>t</t>
  </si>
  <si>
    <t>kg</t>
  </si>
  <si>
    <t>sxva masalebi</t>
  </si>
  <si>
    <t>kac/sT</t>
  </si>
  <si>
    <t>lari</t>
  </si>
  <si>
    <t>29-94-6
29-95-6</t>
  </si>
  <si>
    <t>ლარი</t>
  </si>
  <si>
    <t>ტ</t>
  </si>
  <si>
    <t>მ3</t>
  </si>
  <si>
    <t>შრომის დანახარჯები</t>
  </si>
  <si>
    <t>№</t>
  </si>
  <si>
    <t>სახარჯთაღრიცხვო კრებული, ცხრილი</t>
  </si>
  <si>
    <t>განზომილება</t>
  </si>
  <si>
    <t>ნორმატიული რესურსი</t>
  </si>
  <si>
    <t>მასალა</t>
  </si>
  <si>
    <t>ხელფასი</t>
  </si>
  <si>
    <t>სულ</t>
  </si>
  <si>
    <t>ერთეულზე</t>
  </si>
  <si>
    <t xml:space="preserve">სულ </t>
  </si>
  <si>
    <t>უბანი N2 - გამაგრებითი სამუშაოები</t>
  </si>
  <si>
    <t>orkomponentiani webo eboqsitze ტექნიკური დანაკარგების გათვალისწინებით</t>
  </si>
  <si>
    <t>მ</t>
  </si>
  <si>
    <t>მანქ/სთ</t>
  </si>
  <si>
    <t>გადასატანი ელექტროფარი მოკლე ჩართვის და გადატვირთვისგან დაცვით</t>
  </si>
  <si>
    <t xml:space="preserve">8-22-6
</t>
  </si>
  <si>
    <t>Sromis danaxarji</t>
  </si>
  <si>
    <t>xaraCoebis liTonis detalebi</t>
  </si>
  <si>
    <t>xis detalebi</t>
  </si>
  <si>
    <t>xis fenili</t>
  </si>
  <si>
    <t>1-84-5</t>
  </si>
  <si>
    <t>sangrevi CaquCi</t>
  </si>
  <si>
    <t>manq/sT</t>
  </si>
  <si>
    <t>100c</t>
  </si>
  <si>
    <t>saburRi CaquCi</t>
  </si>
  <si>
    <t>peforatoris gvirgvini</t>
  </si>
  <si>
    <t>ც</t>
  </si>
  <si>
    <t>სხვა მასალა</t>
  </si>
  <si>
    <t>საბაზრო</t>
  </si>
  <si>
    <t xml:space="preserve"> სპილენძის კაბელი 5x6მმ2</t>
  </si>
  <si>
    <t>ანკერის ნაშვერების დაფარვა ქ/ც ხსნარით</t>
  </si>
  <si>
    <t>15-56-3</t>
  </si>
  <si>
    <t>100მ2</t>
  </si>
  <si>
    <t>ქ/ც ხსნარი</t>
  </si>
  <si>
    <t>100გ/მ</t>
  </si>
  <si>
    <t>manqanebi</t>
  </si>
  <si>
    <t>46-21-6-8</t>
  </si>
  <si>
    <t>რკინაბეტონის რიგელის მოსაწყობად ღარის ამოჭრა/ამოტეხა კუთხმჭრელისა და ელ. მომნგრევი ჩაქუჩით 70*60 სმ</t>
  </si>
  <si>
    <t>100მ3</t>
  </si>
  <si>
    <t>29-92-6 მიყ</t>
  </si>
  <si>
    <t>100ც</t>
  </si>
  <si>
    <t>რკინაბეტონის სვეტების და თაღის მოწყობა</t>
  </si>
  <si>
    <t>სხვა მანქანა</t>
  </si>
  <si>
    <t>29-109-9</t>
  </si>
  <si>
    <t>ვიბრატორი</t>
  </si>
  <si>
    <t>ბეტონი</t>
  </si>
  <si>
    <t>ლითონის ქარგილი</t>
  </si>
  <si>
    <t>ლ/კონსტრუქციები</t>
  </si>
  <si>
    <t>ხის მასალა 70 მმ</t>
  </si>
  <si>
    <t>დასაწნეხი აგრეგატი</t>
  </si>
  <si>
    <t>არმატურის კარკასის მოწყობა</t>
  </si>
  <si>
    <t>29-118-1</t>
  </si>
  <si>
    <t>ბეტონის დამზადება ადგილზე</t>
  </si>
  <si>
    <t>6-38-12</t>
  </si>
  <si>
    <t>ბეტონმრევი 250 ლ</t>
  </si>
  <si>
    <t>ღორღი</t>
  </si>
  <si>
    <t>ქვიშა</t>
  </si>
  <si>
    <t>ცემენტი მ-400</t>
  </si>
  <si>
    <t>წყალი</t>
  </si>
  <si>
    <t>ჩამოწმენდილი ქანის  გატანა მღვიმიდან ურიკებით 400 მ მანძილზე</t>
  </si>
  <si>
    <t>ЕНиР Е1-19</t>
  </si>
  <si>
    <r>
      <t>inventaruli xaraCoebis mowyoba da daSla (</t>
    </r>
    <r>
      <rPr>
        <sz val="11"/>
        <rFont val="Calibri"/>
        <family val="2"/>
        <charset val="204"/>
        <scheme val="minor"/>
      </rPr>
      <t>K</t>
    </r>
    <r>
      <rPr>
        <sz val="11"/>
        <rFont val="AcadNusx"/>
      </rPr>
      <t>=1.69 29-t.n 1.5)</t>
    </r>
  </si>
  <si>
    <r>
      <t>100m</t>
    </r>
    <r>
      <rPr>
        <vertAlign val="superscript"/>
        <sz val="11"/>
        <rFont val="AcadNusx"/>
      </rPr>
      <t>2</t>
    </r>
  </si>
  <si>
    <r>
      <t xml:space="preserve"> 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</si>
  <si>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2</t>
    </r>
  </si>
  <si>
    <r>
      <t xml:space="preserve">ქანის ჩამოწმენდა გვირაბის ჭერიდან </t>
    </r>
    <r>
      <rPr>
        <sz val="11"/>
        <rFont val="Calibri"/>
        <family val="2"/>
        <charset val="204"/>
        <scheme val="minor"/>
      </rPr>
      <t>(K</t>
    </r>
    <r>
      <rPr>
        <sz val="11"/>
        <rFont val="AcadNusx"/>
      </rPr>
      <t>=1.69 29-t.n 1.5))</t>
    </r>
  </si>
  <si>
    <r>
      <t>m</t>
    </r>
    <r>
      <rPr>
        <vertAlign val="superscript"/>
        <sz val="11"/>
        <rFont val="AcadNusx"/>
      </rPr>
      <t>3</t>
    </r>
  </si>
  <si>
    <t>danaxarjebi droebiTi Senoba-nagebobebze (samSenebli da samontaJo samuSaoebidan)</t>
  </si>
  <si>
    <t>jami</t>
  </si>
  <si>
    <t>danaxarjebi zamTris pirobebSi muSaobisas (samSeneblo da samontaJo samuSaoebidan)</t>
  </si>
  <si>
    <t>rezervi gauTvaliswinebel samuSaoze</t>
  </si>
  <si>
    <t>Dd.R.g</t>
  </si>
  <si>
    <t xml:space="preserve">jami </t>
  </si>
  <si>
    <t xml:space="preserve">zednadebi xarjebi </t>
  </si>
  <si>
    <t>%</t>
  </si>
  <si>
    <t xml:space="preserve">mogeba </t>
  </si>
  <si>
    <t>I. მოსამზადებელი სამუშაოები</t>
  </si>
  <si>
    <t>ელ. კაბელის მონტაჟი</t>
  </si>
  <si>
    <t>21-20-1</t>
  </si>
  <si>
    <t xml:space="preserve">zednadebi xarjebi ხელფასზე </t>
  </si>
  <si>
    <t>წყლის ამოტუმბვა</t>
  </si>
  <si>
    <t>ცვლა</t>
  </si>
  <si>
    <t>29-206-8</t>
  </si>
  <si>
    <t>მექანიზმები</t>
  </si>
  <si>
    <r>
      <t xml:space="preserve"> წყალმოსაცილებელი ტუმბო(5მ</t>
    </r>
    <r>
      <rPr>
        <vertAlign val="superscript"/>
        <sz val="11"/>
        <rFont val="Sylfaen"/>
        <family val="1"/>
        <charset val="204"/>
      </rPr>
      <t>3</t>
    </r>
    <r>
      <rPr>
        <sz val="11"/>
        <rFont val="Sylfaen"/>
        <family val="1"/>
        <charset val="204"/>
      </rPr>
      <t xml:space="preserve">/სთ) </t>
    </r>
  </si>
  <si>
    <t>II. სამშენებლო სამუშაოები</t>
  </si>
  <si>
    <t>სამშენებლო მასალების მიტანა ურიკებით 400 მ მანძილზე</t>
  </si>
  <si>
    <t>სულ ჯამი I+II</t>
  </si>
  <si>
    <t>სატრანსპორტო ხარჯები მასალებზე</t>
  </si>
  <si>
    <t>მ.შ. უკან დასაბრუნებელი თანხა</t>
  </si>
  <si>
    <r>
      <t xml:space="preserve">Ф25 უჟანგავი ფოლადის </t>
    </r>
    <r>
      <rPr>
        <sz val="11"/>
        <rFont val="AcadNusx"/>
      </rPr>
      <t>ankerebis mowyoba gamonamuSavris TaRSi sigrZiT 3 metri. IX jgufis gruntSi</t>
    </r>
  </si>
  <si>
    <t>უჟანგავი ფოლადის ლითონკონსტრუქციები</t>
  </si>
  <si>
    <t>sabazro</t>
  </si>
  <si>
    <t>უბანი N1 - გამაგრებითი სამუშაოები</t>
  </si>
  <si>
    <t>ინვენტარული ხარაჩოების მოწყობა და დაშლა (K=1.69 29-ტ.ნ 1.5)</t>
  </si>
  <si>
    <r>
      <t>100 მ</t>
    </r>
    <r>
      <rPr>
        <vertAlign val="superscript"/>
        <sz val="11"/>
        <rFont val="Sylfaen"/>
        <family val="1"/>
        <charset val="204"/>
      </rPr>
      <t>2</t>
    </r>
  </si>
  <si>
    <t>კაც/სთ</t>
  </si>
  <si>
    <t>სხვა მასალები</t>
  </si>
  <si>
    <t>ხარაჩოების ლითონის დეტალები</t>
  </si>
  <si>
    <t>ხის დეტალები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</si>
  <si>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</si>
  <si>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ხის ფენილი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</si>
  <si>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</si>
  <si>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ЕРКР 4 
4.3-52</t>
  </si>
  <si>
    <t>ყორეწყობის დაშლა</t>
  </si>
  <si>
    <t>ელ. სანგრევი ჩაქუჩი</t>
  </si>
  <si>
    <t>დანაპრალიანებული ქანის ჩამოწმენდა (K=1.69 29-ტ.ნ 1.5)</t>
  </si>
  <si>
    <t>ქანის დამუშავება ელ. სანგრევი ჩაქუჩებით რკინაბეტონის სვეტების მოსაწყობად (K=1.69 29-ტ.ნ 1.5)</t>
  </si>
  <si>
    <t>არმატურა A-I</t>
  </si>
  <si>
    <t>არმატურა A-III</t>
  </si>
  <si>
    <t>ჩამოწმენდილი ქანის  გატანა მღვიმიდან 400 მ მანძილზე</t>
  </si>
  <si>
    <t>ჩამოვარდნილი ლოდის დაშლა ელ. სანგრევი ჩაქუჩებით(K=1.69 29-ტ.ნ 1.5)</t>
  </si>
  <si>
    <r>
      <t>გასამაგრებელი მასივის ფრონტალური მხრიდან</t>
    </r>
    <r>
      <rPr>
        <b/>
        <sz val="11"/>
        <rFont val="Sylfaen"/>
        <family val="1"/>
        <charset val="204"/>
      </rPr>
      <t xml:space="preserve"> ხვრელის მოწყობა ბეტონის ჭირხვნისთვის</t>
    </r>
  </si>
  <si>
    <t>პრომეთეს მღვიმეში დაზიანებული მონაკვეთების აღდგენის (გამაგრება-გაძლიერება) მიზნით ჩასატარებელი სამუშაოების პროექტის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</si>
</sst>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37]yyyy\ &quot;წლის&quot;\ dd\ mm\,\ dddd"/>
    <numFmt numFmtId="165" formatCode="0.000"/>
    <numFmt numFmtId="166" formatCode="0.0%"/>
    <numFmt numFmtId="167" formatCode="_-* #,##0.00_р_._-;\-* #,##0.00_р_._-;_-* &quot;-&quot;??_р_._-;_-@_-"/>
    <numFmt numFmtId="168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name val="Arial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i/>
      <sz val="11"/>
      <name val="Calibri"/>
      <family val="2"/>
    </font>
    <font>
      <sz val="11"/>
      <name val="Calibri"/>
      <family val="2"/>
      <charset val="204"/>
      <scheme val="minor"/>
    </font>
    <font>
      <vertAlign val="superscript"/>
      <sz val="11"/>
      <name val="AcadNusx"/>
    </font>
    <font>
      <b/>
      <sz val="11"/>
      <name val="Calibri"/>
      <family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AcadNusx"/>
    </font>
    <font>
      <sz val="12"/>
      <name val="AcadNusx"/>
    </font>
    <font>
      <b/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vertAlign val="superscript"/>
      <sz val="11"/>
      <name val="Sylfaen"/>
      <family val="1"/>
      <charset val="204"/>
    </font>
    <font>
      <sz val="12"/>
      <name val="Calibri"/>
      <family val="2"/>
      <charset val="204"/>
      <scheme val="minor"/>
    </font>
    <font>
      <b/>
      <sz val="14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7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/>
  </cellStyleXfs>
  <cellXfs count="146">
    <xf numFmtId="0" fontId="0" fillId="0" borderId="0" xfId="0"/>
    <xf numFmtId="0" fontId="14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textRotation="90" wrapText="1"/>
    </xf>
    <xf numFmtId="0" fontId="16" fillId="3" borderId="1" xfId="0" applyFont="1" applyFill="1" applyBorder="1" applyAlignment="1" applyProtection="1">
      <alignment horizontal="center" wrapText="1"/>
    </xf>
    <xf numFmtId="0" fontId="17" fillId="3" borderId="1" xfId="0" applyFont="1" applyFill="1" applyBorder="1" applyAlignment="1" applyProtection="1">
      <alignment horizontal="center" wrapText="1"/>
    </xf>
    <xf numFmtId="0" fontId="15" fillId="3" borderId="1" xfId="0" applyFont="1" applyFill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wrapText="1"/>
    </xf>
    <xf numFmtId="0" fontId="28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wrapText="1"/>
    </xf>
    <xf numFmtId="0" fontId="11" fillId="3" borderId="1" xfId="0" applyFont="1" applyFill="1" applyBorder="1" applyAlignment="1" applyProtection="1">
      <alignment horizontal="center"/>
    </xf>
    <xf numFmtId="2" fontId="11" fillId="3" borderId="1" xfId="0" applyNumberFormat="1" applyFont="1" applyFill="1" applyBorder="1" applyAlignment="1" applyProtection="1">
      <alignment horizontal="center"/>
    </xf>
    <xf numFmtId="2" fontId="24" fillId="3" borderId="1" xfId="0" applyNumberFormat="1" applyFont="1" applyFill="1" applyBorder="1" applyAlignment="1" applyProtection="1">
      <alignment horizontal="center"/>
    </xf>
    <xf numFmtId="2" fontId="11" fillId="3" borderId="1" xfId="0" applyNumberFormat="1" applyFont="1" applyFill="1" applyBorder="1" applyAlignment="1" applyProtection="1"/>
    <xf numFmtId="0" fontId="4" fillId="0" borderId="1" xfId="0" applyFont="1" applyBorder="1" applyAlignment="1" applyProtection="1">
      <alignment horizontal="left"/>
    </xf>
    <xf numFmtId="0" fontId="29" fillId="3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wrapText="1"/>
    </xf>
    <xf numFmtId="0" fontId="12" fillId="3" borderId="1" xfId="0" applyFont="1" applyFill="1" applyBorder="1" applyAlignment="1" applyProtection="1">
      <alignment horizontal="center" wrapText="1"/>
    </xf>
    <xf numFmtId="2" fontId="12" fillId="3" borderId="1" xfId="0" applyNumberFormat="1" applyFont="1" applyFill="1" applyBorder="1" applyAlignment="1" applyProtection="1">
      <alignment horizontal="center" wrapText="1"/>
    </xf>
    <xf numFmtId="0" fontId="23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0" fontId="11" fillId="3" borderId="1" xfId="0" applyNumberFormat="1" applyFont="1" applyFill="1" applyBorder="1" applyAlignment="1" applyProtection="1">
      <alignment horizontal="center" vertical="center" wrapText="1"/>
    </xf>
    <xf numFmtId="2" fontId="24" fillId="3" borderId="1" xfId="0" applyNumberFormat="1" applyFont="1" applyFill="1" applyBorder="1" applyAlignment="1" applyProtection="1">
      <alignment horizontal="center" wrapText="1"/>
    </xf>
    <xf numFmtId="2" fontId="11" fillId="3" borderId="1" xfId="0" applyNumberFormat="1" applyFont="1" applyFill="1" applyBorder="1" applyAlignment="1" applyProtection="1">
      <alignment horizontal="center" wrapText="1"/>
    </xf>
    <xf numFmtId="167" fontId="11" fillId="3" borderId="1" xfId="0" applyNumberFormat="1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horizontal="center" vertical="center"/>
    </xf>
    <xf numFmtId="10" fontId="12" fillId="3" borderId="1" xfId="0" applyNumberFormat="1" applyFont="1" applyFill="1" applyBorder="1" applyAlignment="1" applyProtection="1">
      <alignment horizontal="center" wrapText="1"/>
    </xf>
    <xf numFmtId="2" fontId="23" fillId="3" borderId="1" xfId="0" applyNumberFormat="1" applyFont="1" applyFill="1" applyBorder="1" applyAlignment="1" applyProtection="1">
      <alignment horizontal="center" wrapText="1"/>
    </xf>
    <xf numFmtId="167" fontId="12" fillId="3" borderId="1" xfId="0" applyNumberFormat="1" applyFont="1" applyFill="1" applyBorder="1" applyAlignment="1" applyProtection="1">
      <alignment wrapText="1"/>
    </xf>
    <xf numFmtId="2" fontId="26" fillId="3" borderId="1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wrapText="1"/>
    </xf>
    <xf numFmtId="10" fontId="11" fillId="3" borderId="1" xfId="0" applyNumberFormat="1" applyFont="1" applyFill="1" applyBorder="1" applyAlignment="1" applyProtection="1">
      <alignment horizontal="center" wrapText="1"/>
    </xf>
    <xf numFmtId="2" fontId="27" fillId="3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Protection="1"/>
    <xf numFmtId="2" fontId="1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1" fillId="3" borderId="1" xfId="0" applyFont="1" applyFill="1" applyBorder="1" applyAlignment="1" applyProtection="1">
      <alignment horizontal="left" wrapText="1"/>
    </xf>
    <xf numFmtId="0" fontId="11" fillId="3" borderId="1" xfId="6" applyFont="1" applyFill="1" applyBorder="1" applyAlignment="1" applyProtection="1">
      <alignment horizontal="center"/>
    </xf>
    <xf numFmtId="2" fontId="11" fillId="3" borderId="1" xfId="6" applyNumberFormat="1" applyFont="1" applyFill="1" applyBorder="1" applyAlignment="1" applyProtection="1">
      <alignment horizontal="center"/>
    </xf>
    <xf numFmtId="2" fontId="12" fillId="3" borderId="1" xfId="6" applyNumberFormat="1" applyFont="1" applyFill="1" applyBorder="1" applyAlignment="1" applyProtection="1">
      <alignment horizontal="center"/>
    </xf>
    <xf numFmtId="2" fontId="12" fillId="3" borderId="1" xfId="0" applyNumberFormat="1" applyFont="1" applyFill="1" applyBorder="1" applyAlignment="1" applyProtection="1">
      <alignment horizontal="center"/>
    </xf>
    <xf numFmtId="0" fontId="11" fillId="3" borderId="0" xfId="0" applyFont="1" applyFill="1" applyAlignment="1" applyProtection="1"/>
    <xf numFmtId="0" fontId="12" fillId="3" borderId="0" xfId="0" applyFont="1" applyFill="1" applyAlignment="1" applyProtection="1"/>
    <xf numFmtId="49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/>
    <xf numFmtId="0" fontId="12" fillId="3" borderId="1" xfId="0" applyFont="1" applyFill="1" applyBorder="1" applyAlignment="1" applyProtection="1">
      <alignment horizontal="left" wrapText="1"/>
    </xf>
    <xf numFmtId="0" fontId="13" fillId="3" borderId="1" xfId="0" applyFont="1" applyFill="1" applyBorder="1" applyAlignment="1" applyProtection="1">
      <alignment horizontal="center" wrapText="1"/>
    </xf>
    <xf numFmtId="2" fontId="13" fillId="3" borderId="1" xfId="0" applyNumberFormat="1" applyFont="1" applyFill="1" applyBorder="1" applyAlignment="1" applyProtection="1">
      <alignment horizontal="center"/>
    </xf>
    <xf numFmtId="2" fontId="13" fillId="3" borderId="1" xfId="1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center"/>
    </xf>
    <xf numFmtId="2" fontId="14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2" fontId="9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6" applyFont="1" applyFill="1" applyBorder="1" applyAlignment="1" applyProtection="1">
      <alignment horizontal="center" vertical="center"/>
    </xf>
    <xf numFmtId="2" fontId="4" fillId="0" borderId="1" xfId="6" applyNumberFormat="1" applyFont="1" applyFill="1" applyBorder="1" applyAlignment="1" applyProtection="1">
      <alignment horizontal="center" vertical="center"/>
    </xf>
    <xf numFmtId="2" fontId="5" fillId="0" borderId="1" xfId="6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/>
    </xf>
    <xf numFmtId="2" fontId="4" fillId="3" borderId="1" xfId="0" applyNumberFormat="1" applyFont="1" applyFill="1" applyBorder="1" applyAlignment="1" applyProtection="1">
      <alignment horizontal="center"/>
    </xf>
    <xf numFmtId="0" fontId="22" fillId="3" borderId="1" xfId="0" applyFont="1" applyFill="1" applyBorder="1" applyAlignment="1" applyProtection="1">
      <alignment horizontal="center" wrapText="1"/>
    </xf>
    <xf numFmtId="0" fontId="22" fillId="3" borderId="1" xfId="0" applyFont="1" applyFill="1" applyBorder="1" applyAlignment="1" applyProtection="1">
      <alignment horizontal="center"/>
    </xf>
    <xf numFmtId="165" fontId="22" fillId="3" borderId="1" xfId="0" applyNumberFormat="1" applyFont="1" applyFill="1" applyBorder="1" applyAlignment="1" applyProtection="1">
      <alignment horizontal="center"/>
    </xf>
    <xf numFmtId="2" fontId="21" fillId="3" borderId="1" xfId="0" applyNumberFormat="1" applyFont="1" applyFill="1" applyBorder="1" applyAlignment="1" applyProtection="1">
      <alignment horizontal="center"/>
    </xf>
    <xf numFmtId="2" fontId="22" fillId="3" borderId="1" xfId="0" applyNumberFormat="1" applyFont="1" applyFill="1" applyBorder="1" applyAlignment="1" applyProtection="1">
      <alignment horizontal="center"/>
    </xf>
    <xf numFmtId="2" fontId="31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/>
    </xf>
    <xf numFmtId="0" fontId="22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wrapText="1"/>
    </xf>
    <xf numFmtId="166" fontId="12" fillId="3" borderId="1" xfId="0" applyNumberFormat="1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/>
    <xf numFmtId="167" fontId="12" fillId="3" borderId="1" xfId="0" applyNumberFormat="1" applyFont="1" applyFill="1" applyBorder="1" applyAlignment="1" applyProtection="1">
      <alignment horizontal="center"/>
    </xf>
    <xf numFmtId="2" fontId="14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vertical="center"/>
    </xf>
    <xf numFmtId="167" fontId="12" fillId="3" borderId="1" xfId="0" applyNumberFormat="1" applyFont="1" applyFill="1" applyBorder="1" applyAlignment="1" applyProtection="1"/>
    <xf numFmtId="10" fontId="12" fillId="3" borderId="1" xfId="0" applyNumberFormat="1" applyFont="1" applyFill="1" applyBorder="1" applyAlignment="1" applyProtection="1">
      <alignment horizontal="center"/>
    </xf>
    <xf numFmtId="9" fontId="12" fillId="3" borderId="1" xfId="0" applyNumberFormat="1" applyFont="1" applyFill="1" applyBorder="1" applyAlignment="1" applyProtection="1">
      <alignment horizontal="center"/>
    </xf>
    <xf numFmtId="9" fontId="12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/>
    </xf>
    <xf numFmtId="0" fontId="14" fillId="3" borderId="0" xfId="0" applyFont="1" applyFill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0" fontId="15" fillId="4" borderId="1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center" wrapText="1"/>
    </xf>
    <xf numFmtId="0" fontId="16" fillId="4" borderId="1" xfId="0" applyFont="1" applyFill="1" applyBorder="1" applyAlignment="1" applyProtection="1">
      <alignment horizontal="center" wrapText="1"/>
    </xf>
    <xf numFmtId="2" fontId="12" fillId="4" borderId="1" xfId="0" applyNumberFormat="1" applyFont="1" applyFill="1" applyBorder="1" applyAlignment="1" applyProtection="1">
      <alignment horizontal="center" wrapText="1"/>
    </xf>
    <xf numFmtId="2" fontId="23" fillId="4" borderId="1" xfId="0" applyNumberFormat="1" applyFont="1" applyFill="1" applyBorder="1" applyAlignment="1" applyProtection="1">
      <alignment horizontal="center" wrapText="1"/>
    </xf>
    <xf numFmtId="167" fontId="12" fillId="4" borderId="1" xfId="0" applyNumberFormat="1" applyFont="1" applyFill="1" applyBorder="1" applyAlignment="1" applyProtection="1">
      <alignment wrapText="1"/>
    </xf>
    <xf numFmtId="2" fontId="26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wrapText="1"/>
    </xf>
    <xf numFmtId="166" fontId="12" fillId="3" borderId="1" xfId="0" applyNumberFormat="1" applyFont="1" applyFill="1" applyBorder="1" applyAlignment="1" applyProtection="1">
      <alignment horizontal="center" vertical="center"/>
      <protection locked="0"/>
    </xf>
    <xf numFmtId="10" fontId="12" fillId="3" borderId="1" xfId="0" applyNumberFormat="1" applyFont="1" applyFill="1" applyBorder="1" applyAlignment="1" applyProtection="1">
      <alignment horizontal="center" vertical="center"/>
      <protection locked="0"/>
    </xf>
    <xf numFmtId="1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11" fillId="2" borderId="1" xfId="0" applyNumberFormat="1" applyFont="1" applyFill="1" applyBorder="1" applyAlignment="1" applyProtection="1">
      <alignment horizontal="center" wrapText="1"/>
      <protection locked="0"/>
    </xf>
    <xf numFmtId="0" fontId="32" fillId="3" borderId="0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15" fillId="3" borderId="1" xfId="0" applyFont="1" applyFill="1" applyBorder="1" applyAlignment="1" applyProtection="1">
      <alignment horizontal="center" textRotation="90" wrapText="1"/>
    </xf>
    <xf numFmtId="0" fontId="14" fillId="3" borderId="1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center" textRotation="90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</cellXfs>
  <cellStyles count="7">
    <cellStyle name="Comma 3" xfId="5"/>
    <cellStyle name="Normal" xfId="0" builtinId="0"/>
    <cellStyle name="Normal 2" xfId="3"/>
    <cellStyle name="Normal 3" xfId="4"/>
    <cellStyle name="Normal_gare wyalsadfenigagarini 2_SMSH2008-IIkv ." xfId="1"/>
    <cellStyle name="Обычный 2" xfId="2"/>
    <cellStyle name="Обычный_Лист1" xfId="6"/>
  </cellStyles>
  <dxfs count="3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A112" zoomScale="120" zoomScaleNormal="120" zoomScaleSheetLayoutView="85" workbookViewId="0">
      <selection activeCell="G37" sqref="G37"/>
    </sheetView>
  </sheetViews>
  <sheetFormatPr defaultRowHeight="15" x14ac:dyDescent="0.25"/>
  <cols>
    <col min="1" max="1" width="9.140625" style="110"/>
    <col min="2" max="2" width="13.140625" style="1" customWidth="1"/>
    <col min="3" max="3" width="34.28515625" style="1" customWidth="1"/>
    <col min="4" max="4" width="9.140625" style="1"/>
    <col min="5" max="6" width="9.5703125" style="1" bestFit="1" customWidth="1"/>
    <col min="7" max="7" width="8.42578125" style="1" bestFit="1" customWidth="1"/>
    <col min="8" max="8" width="9.28515625" style="110" bestFit="1" customWidth="1"/>
    <col min="9" max="9" width="7.28515625" style="1" bestFit="1" customWidth="1"/>
    <col min="10" max="10" width="9.28515625" style="1" bestFit="1" customWidth="1"/>
    <col min="11" max="11" width="9.42578125" style="1" bestFit="1" customWidth="1"/>
    <col min="12" max="12" width="9.5703125" style="1" bestFit="1" customWidth="1"/>
    <col min="13" max="13" width="11" style="1" customWidth="1"/>
    <col min="14" max="16384" width="9.140625" style="1"/>
  </cols>
  <sheetData>
    <row r="1" spans="1:13" ht="43.5" customHeight="1" x14ac:dyDescent="0.35">
      <c r="A1" s="139" t="s">
        <v>125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42" customHeight="1" x14ac:dyDescent="0.25">
      <c r="A4" s="141" t="s">
        <v>13</v>
      </c>
      <c r="B4" s="141" t="s">
        <v>14</v>
      </c>
      <c r="C4" s="142" t="s">
        <v>0</v>
      </c>
      <c r="D4" s="143" t="s">
        <v>15</v>
      </c>
      <c r="E4" s="142" t="s">
        <v>16</v>
      </c>
      <c r="F4" s="142"/>
      <c r="G4" s="142" t="s">
        <v>17</v>
      </c>
      <c r="H4" s="142"/>
      <c r="I4" s="142" t="s">
        <v>18</v>
      </c>
      <c r="J4" s="142"/>
      <c r="K4" s="142" t="s">
        <v>95</v>
      </c>
      <c r="L4" s="142"/>
      <c r="M4" s="144" t="s">
        <v>19</v>
      </c>
    </row>
    <row r="5" spans="1:13" ht="68.25" customHeight="1" x14ac:dyDescent="0.25">
      <c r="A5" s="141"/>
      <c r="B5" s="141"/>
      <c r="C5" s="142"/>
      <c r="D5" s="143"/>
      <c r="E5" s="3" t="s">
        <v>20</v>
      </c>
      <c r="F5" s="4" t="s">
        <v>19</v>
      </c>
      <c r="G5" s="3" t="s">
        <v>20</v>
      </c>
      <c r="H5" s="4" t="s">
        <v>21</v>
      </c>
      <c r="I5" s="3" t="s">
        <v>20</v>
      </c>
      <c r="J5" s="4" t="s">
        <v>19</v>
      </c>
      <c r="K5" s="3" t="s">
        <v>20</v>
      </c>
      <c r="L5" s="4" t="s">
        <v>19</v>
      </c>
      <c r="M5" s="145"/>
    </row>
    <row r="6" spans="1:13" x14ac:dyDescent="0.25">
      <c r="A6" s="5">
        <v>1</v>
      </c>
      <c r="B6" s="6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30" x14ac:dyDescent="0.25">
      <c r="A7" s="111"/>
      <c r="B7" s="112"/>
      <c r="C7" s="113" t="s">
        <v>88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.75" x14ac:dyDescent="0.25">
      <c r="A8" s="5">
        <v>1</v>
      </c>
      <c r="B8" s="6" t="s">
        <v>90</v>
      </c>
      <c r="C8" s="7" t="s">
        <v>89</v>
      </c>
      <c r="D8" s="7" t="s">
        <v>46</v>
      </c>
      <c r="E8" s="7"/>
      <c r="F8" s="8">
        <v>5</v>
      </c>
      <c r="G8" s="4"/>
      <c r="H8" s="4"/>
      <c r="I8" s="4"/>
      <c r="J8" s="4"/>
      <c r="K8" s="4"/>
      <c r="L8" s="4"/>
      <c r="M8" s="4"/>
    </row>
    <row r="9" spans="1:13" ht="16.5" x14ac:dyDescent="0.3">
      <c r="A9" s="5"/>
      <c r="B9" s="6"/>
      <c r="C9" s="9" t="s">
        <v>28</v>
      </c>
      <c r="D9" s="10" t="s">
        <v>6</v>
      </c>
      <c r="E9" s="11">
        <v>51.6</v>
      </c>
      <c r="F9" s="12">
        <f>E9*F8</f>
        <v>258</v>
      </c>
      <c r="G9" s="13"/>
      <c r="H9" s="11"/>
      <c r="I9" s="121"/>
      <c r="J9" s="11">
        <f>ROUND(I9*F9,2)</f>
        <v>0</v>
      </c>
      <c r="K9" s="13"/>
      <c r="L9" s="13"/>
      <c r="M9" s="11">
        <f t="shared" ref="M9" si="0">L9+J9+H9</f>
        <v>0</v>
      </c>
    </row>
    <row r="10" spans="1:13" ht="16.5" x14ac:dyDescent="0.3">
      <c r="A10" s="5"/>
      <c r="B10" s="6"/>
      <c r="C10" s="14" t="s">
        <v>41</v>
      </c>
      <c r="D10" s="4" t="s">
        <v>24</v>
      </c>
      <c r="E10" s="4">
        <v>102</v>
      </c>
      <c r="F10" s="15">
        <f>F8*E10</f>
        <v>510</v>
      </c>
      <c r="G10" s="125"/>
      <c r="H10" s="11">
        <f>F10*G10</f>
        <v>0</v>
      </c>
      <c r="I10" s="11"/>
      <c r="J10" s="11"/>
      <c r="K10" s="11"/>
      <c r="L10" s="11"/>
      <c r="M10" s="11">
        <f t="shared" ref="M10" si="1">H10+J10+L10</f>
        <v>0</v>
      </c>
    </row>
    <row r="11" spans="1:13" s="18" customFormat="1" ht="45" x14ac:dyDescent="0.25">
      <c r="A11" s="16"/>
      <c r="B11" s="16" t="s">
        <v>40</v>
      </c>
      <c r="C11" s="17" t="s">
        <v>26</v>
      </c>
      <c r="D11" s="16" t="s">
        <v>38</v>
      </c>
      <c r="E11" s="16"/>
      <c r="F11" s="16">
        <v>2</v>
      </c>
      <c r="G11" s="126"/>
      <c r="H11" s="16">
        <f>F11*G11</f>
        <v>0</v>
      </c>
      <c r="I11" s="16"/>
      <c r="J11" s="16"/>
      <c r="K11" s="16"/>
      <c r="L11" s="16"/>
      <c r="M11" s="16">
        <f>L11+J11+H11</f>
        <v>0</v>
      </c>
    </row>
    <row r="12" spans="1:13" ht="16.5" x14ac:dyDescent="0.3">
      <c r="A12" s="5"/>
      <c r="B12" s="6"/>
      <c r="C12" s="19" t="s">
        <v>39</v>
      </c>
      <c r="D12" s="4" t="s">
        <v>9</v>
      </c>
      <c r="E12" s="4">
        <v>2.5099999999999998</v>
      </c>
      <c r="F12" s="15">
        <f>F8*E12</f>
        <v>12.549999999999999</v>
      </c>
      <c r="G12" s="125"/>
      <c r="H12" s="11">
        <f>F12*G12</f>
        <v>0</v>
      </c>
      <c r="I12" s="11"/>
      <c r="J12" s="11"/>
      <c r="K12" s="11"/>
      <c r="L12" s="11"/>
      <c r="M12" s="11">
        <f t="shared" ref="M12" si="2">H12+J12+L12</f>
        <v>0</v>
      </c>
    </row>
    <row r="13" spans="1:13" ht="16.5" x14ac:dyDescent="0.3">
      <c r="A13" s="5"/>
      <c r="B13" s="6"/>
      <c r="C13" s="20" t="s">
        <v>84</v>
      </c>
      <c r="D13" s="20"/>
      <c r="E13" s="21"/>
      <c r="F13" s="22"/>
      <c r="G13" s="21"/>
      <c r="H13" s="21">
        <f>SUM(H9:H12)</f>
        <v>0</v>
      </c>
      <c r="I13" s="21"/>
      <c r="J13" s="21">
        <f>SUM(J9:J12)</f>
        <v>0</v>
      </c>
      <c r="K13" s="21"/>
      <c r="L13" s="21">
        <f>SUM(L9:L12)</f>
        <v>0</v>
      </c>
      <c r="M13" s="21">
        <f>SUM(M9:M12)</f>
        <v>0</v>
      </c>
    </row>
    <row r="14" spans="1:13" ht="16.5" x14ac:dyDescent="0.3">
      <c r="A14" s="5"/>
      <c r="B14" s="6"/>
      <c r="C14" s="23" t="s">
        <v>91</v>
      </c>
      <c r="D14" s="24" t="s">
        <v>86</v>
      </c>
      <c r="E14" s="137"/>
      <c r="F14" s="25"/>
      <c r="G14" s="26"/>
      <c r="H14" s="26"/>
      <c r="I14" s="26"/>
      <c r="J14" s="26"/>
      <c r="K14" s="26"/>
      <c r="L14" s="27"/>
      <c r="M14" s="28">
        <f>J13*E14</f>
        <v>0</v>
      </c>
    </row>
    <row r="15" spans="1:13" ht="16.5" x14ac:dyDescent="0.3">
      <c r="A15" s="5"/>
      <c r="B15" s="6"/>
      <c r="C15" s="20" t="s">
        <v>80</v>
      </c>
      <c r="D15" s="29"/>
      <c r="E15" s="29"/>
      <c r="F15" s="30"/>
      <c r="G15" s="21"/>
      <c r="H15" s="21"/>
      <c r="I15" s="21"/>
      <c r="J15" s="21"/>
      <c r="K15" s="21"/>
      <c r="L15" s="31"/>
      <c r="M15" s="32">
        <f>M13+M14</f>
        <v>0</v>
      </c>
    </row>
    <row r="16" spans="1:13" ht="16.5" x14ac:dyDescent="0.3">
      <c r="A16" s="5"/>
      <c r="B16" s="6"/>
      <c r="C16" s="33" t="s">
        <v>87</v>
      </c>
      <c r="D16" s="34" t="s">
        <v>86</v>
      </c>
      <c r="E16" s="138"/>
      <c r="F16" s="25"/>
      <c r="G16" s="26"/>
      <c r="H16" s="26"/>
      <c r="I16" s="26"/>
      <c r="J16" s="26"/>
      <c r="K16" s="26"/>
      <c r="L16" s="27"/>
      <c r="M16" s="35">
        <f>M15*E16</f>
        <v>0</v>
      </c>
    </row>
    <row r="17" spans="1:14" ht="16.5" x14ac:dyDescent="0.3">
      <c r="A17" s="5"/>
      <c r="B17" s="6"/>
      <c r="C17" s="20" t="s">
        <v>84</v>
      </c>
      <c r="D17" s="21"/>
      <c r="E17" s="21"/>
      <c r="F17" s="30"/>
      <c r="G17" s="21"/>
      <c r="H17" s="21"/>
      <c r="I17" s="21"/>
      <c r="J17" s="21"/>
      <c r="K17" s="21"/>
      <c r="L17" s="31"/>
      <c r="M17" s="32">
        <f>SUM(M15:M16)</f>
        <v>0</v>
      </c>
    </row>
    <row r="18" spans="1:14" ht="16.5" x14ac:dyDescent="0.3">
      <c r="A18" s="111"/>
      <c r="B18" s="112"/>
      <c r="C18" s="113" t="s">
        <v>97</v>
      </c>
      <c r="D18" s="115"/>
      <c r="E18" s="115"/>
      <c r="F18" s="116"/>
      <c r="G18" s="115"/>
      <c r="H18" s="115"/>
      <c r="I18" s="115"/>
      <c r="J18" s="115"/>
      <c r="K18" s="115"/>
      <c r="L18" s="117"/>
      <c r="M18" s="118"/>
    </row>
    <row r="19" spans="1:14" ht="15.75" x14ac:dyDescent="0.25">
      <c r="A19" s="5">
        <v>1</v>
      </c>
      <c r="B19" s="6" t="s">
        <v>94</v>
      </c>
      <c r="C19" s="7" t="s">
        <v>92</v>
      </c>
      <c r="D19" s="7" t="s">
        <v>93</v>
      </c>
      <c r="E19" s="7"/>
      <c r="F19" s="8">
        <v>30</v>
      </c>
      <c r="G19" s="4"/>
      <c r="H19" s="4"/>
      <c r="I19" s="4"/>
      <c r="J19" s="4"/>
      <c r="K19" s="4"/>
      <c r="L19" s="4"/>
      <c r="M19" s="4"/>
    </row>
    <row r="20" spans="1:14" ht="16.5" x14ac:dyDescent="0.3">
      <c r="A20" s="5"/>
      <c r="B20" s="6"/>
      <c r="C20" s="9" t="s">
        <v>28</v>
      </c>
      <c r="D20" s="10" t="s">
        <v>6</v>
      </c>
      <c r="E20" s="11">
        <v>2.5099999999999998</v>
      </c>
      <c r="F20" s="12">
        <f>E20*F19</f>
        <v>75.3</v>
      </c>
      <c r="G20" s="13"/>
      <c r="H20" s="11"/>
      <c r="I20" s="121"/>
      <c r="J20" s="11">
        <f>ROUND(I20*F20,2)</f>
        <v>0</v>
      </c>
      <c r="K20" s="13"/>
      <c r="L20" s="13"/>
      <c r="M20" s="11">
        <f t="shared" ref="M20" si="3">L20+J20+H20</f>
        <v>0</v>
      </c>
    </row>
    <row r="21" spans="1:14" ht="33" x14ac:dyDescent="0.3">
      <c r="A21" s="5"/>
      <c r="B21" s="6"/>
      <c r="C21" s="36" t="s">
        <v>96</v>
      </c>
      <c r="D21" s="16" t="s">
        <v>25</v>
      </c>
      <c r="E21" s="37"/>
      <c r="F21" s="16">
        <v>240</v>
      </c>
      <c r="G21" s="13"/>
      <c r="H21" s="11"/>
      <c r="I21" s="11"/>
      <c r="J21" s="11"/>
      <c r="K21" s="123"/>
      <c r="L21" s="38">
        <f>K21*F21</f>
        <v>0</v>
      </c>
      <c r="M21" s="38">
        <f>L21</f>
        <v>0</v>
      </c>
    </row>
    <row r="22" spans="1:14" s="39" customFormat="1" ht="23.25" customHeight="1" x14ac:dyDescent="0.25">
      <c r="A22" s="119"/>
      <c r="B22" s="119"/>
      <c r="C22" s="120" t="s">
        <v>22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4" s="46" customFormat="1" ht="47.25" x14ac:dyDescent="0.3">
      <c r="A23" s="10">
        <v>1</v>
      </c>
      <c r="B23" s="33" t="s">
        <v>27</v>
      </c>
      <c r="C23" s="40" t="s">
        <v>73</v>
      </c>
      <c r="D23" s="41" t="s">
        <v>74</v>
      </c>
      <c r="E23" s="42"/>
      <c r="F23" s="43">
        <v>0.35</v>
      </c>
      <c r="G23" s="11"/>
      <c r="H23" s="11"/>
      <c r="I23" s="11"/>
      <c r="J23" s="11"/>
      <c r="K23" s="11"/>
      <c r="L23" s="11"/>
      <c r="M23" s="44"/>
      <c r="N23" s="45"/>
    </row>
    <row r="24" spans="1:14" s="45" customFormat="1" ht="15.75" x14ac:dyDescent="0.3">
      <c r="A24" s="10"/>
      <c r="B24" s="47"/>
      <c r="C24" s="9" t="s">
        <v>28</v>
      </c>
      <c r="D24" s="10" t="s">
        <v>6</v>
      </c>
      <c r="E24" s="11">
        <f>73.8*1.69</f>
        <v>124.72199999999999</v>
      </c>
      <c r="F24" s="11">
        <f>E24*F23</f>
        <v>43.652699999999996</v>
      </c>
      <c r="G24" s="13"/>
      <c r="H24" s="11"/>
      <c r="I24" s="121"/>
      <c r="J24" s="11">
        <f>ROUND(I24*F24,2)</f>
        <v>0</v>
      </c>
      <c r="K24" s="13"/>
      <c r="L24" s="13"/>
      <c r="M24" s="11">
        <f t="shared" ref="M24:M28" si="4">L24+J24+H24</f>
        <v>0</v>
      </c>
    </row>
    <row r="25" spans="1:14" s="46" customFormat="1" ht="15.75" x14ac:dyDescent="0.3">
      <c r="A25" s="10"/>
      <c r="B25" s="48"/>
      <c r="C25" s="9" t="s">
        <v>2</v>
      </c>
      <c r="D25" s="10" t="s">
        <v>7</v>
      </c>
      <c r="E25" s="11">
        <f>0.69</f>
        <v>0.69</v>
      </c>
      <c r="F25" s="11">
        <f>E25*F23</f>
        <v>0.24149999999999996</v>
      </c>
      <c r="G25" s="11"/>
      <c r="H25" s="11"/>
      <c r="I25" s="11"/>
      <c r="J25" s="11"/>
      <c r="K25" s="121"/>
      <c r="L25" s="11">
        <f>ROUND(F25*K25,2)</f>
        <v>0</v>
      </c>
      <c r="M25" s="11">
        <f t="shared" si="4"/>
        <v>0</v>
      </c>
    </row>
    <row r="26" spans="1:14" s="46" customFormat="1" ht="31.5" x14ac:dyDescent="0.3">
      <c r="A26" s="10"/>
      <c r="B26" s="47"/>
      <c r="C26" s="9" t="s">
        <v>29</v>
      </c>
      <c r="D26" s="10" t="s">
        <v>3</v>
      </c>
      <c r="E26" s="11">
        <v>2.9000000000000001E-2</v>
      </c>
      <c r="F26" s="11">
        <f>E26*F23</f>
        <v>1.0149999999999999E-2</v>
      </c>
      <c r="G26" s="13"/>
      <c r="H26" s="11"/>
      <c r="I26" s="121"/>
      <c r="J26" s="11">
        <f>ROUND(I26*F26,2)</f>
        <v>0</v>
      </c>
      <c r="K26" s="13"/>
      <c r="L26" s="13"/>
      <c r="M26" s="11">
        <f t="shared" si="4"/>
        <v>0</v>
      </c>
    </row>
    <row r="27" spans="1:14" s="46" customFormat="1" ht="18" x14ac:dyDescent="0.3">
      <c r="A27" s="10"/>
      <c r="B27" s="47"/>
      <c r="C27" s="9" t="s">
        <v>30</v>
      </c>
      <c r="D27" s="10" t="s">
        <v>75</v>
      </c>
      <c r="E27" s="11">
        <v>8.0000000000000002E-3</v>
      </c>
      <c r="F27" s="11">
        <f>E27*F23</f>
        <v>2.8E-3</v>
      </c>
      <c r="G27" s="13"/>
      <c r="H27" s="11"/>
      <c r="I27" s="121"/>
      <c r="J27" s="11">
        <f>ROUND(I27*F27,2)</f>
        <v>0</v>
      </c>
      <c r="K27" s="13"/>
      <c r="L27" s="13"/>
      <c r="M27" s="11">
        <f t="shared" si="4"/>
        <v>0</v>
      </c>
    </row>
    <row r="28" spans="1:14" s="46" customFormat="1" ht="18" x14ac:dyDescent="0.3">
      <c r="A28" s="10"/>
      <c r="B28" s="47"/>
      <c r="C28" s="9" t="s">
        <v>31</v>
      </c>
      <c r="D28" s="41" t="s">
        <v>76</v>
      </c>
      <c r="E28" s="11">
        <v>5.5</v>
      </c>
      <c r="F28" s="11">
        <f>E28*F23</f>
        <v>1.9249999999999998</v>
      </c>
      <c r="G28" s="13"/>
      <c r="H28" s="11"/>
      <c r="I28" s="121"/>
      <c r="J28" s="11">
        <f>ROUND(I28*F28,2)</f>
        <v>0</v>
      </c>
      <c r="K28" s="13"/>
      <c r="L28" s="13"/>
      <c r="M28" s="11">
        <f t="shared" si="4"/>
        <v>0</v>
      </c>
    </row>
    <row r="29" spans="1:14" ht="31.5" x14ac:dyDescent="0.3">
      <c r="A29" s="10">
        <v>2</v>
      </c>
      <c r="B29" s="33" t="s">
        <v>32</v>
      </c>
      <c r="C29" s="40" t="s">
        <v>77</v>
      </c>
      <c r="D29" s="33" t="s">
        <v>78</v>
      </c>
      <c r="E29" s="42"/>
      <c r="F29" s="43">
        <v>12</v>
      </c>
      <c r="G29" s="11"/>
      <c r="H29" s="11"/>
      <c r="I29" s="11"/>
      <c r="J29" s="11"/>
      <c r="K29" s="11"/>
      <c r="L29" s="11"/>
      <c r="M29" s="44"/>
    </row>
    <row r="30" spans="1:14" ht="15.75" x14ac:dyDescent="0.3">
      <c r="A30" s="10"/>
      <c r="B30" s="47"/>
      <c r="C30" s="9" t="s">
        <v>28</v>
      </c>
      <c r="D30" s="10" t="s">
        <v>6</v>
      </c>
      <c r="E30" s="11">
        <f>8.6*1.69</f>
        <v>14.533999999999999</v>
      </c>
      <c r="F30" s="11">
        <f>F29*E30</f>
        <v>174.40799999999999</v>
      </c>
      <c r="G30" s="13"/>
      <c r="H30" s="11"/>
      <c r="I30" s="121"/>
      <c r="J30" s="11">
        <f>F30*I30</f>
        <v>0</v>
      </c>
      <c r="K30" s="13"/>
      <c r="L30" s="11"/>
      <c r="M30" s="11">
        <f>H30+J30+L30</f>
        <v>0</v>
      </c>
    </row>
    <row r="31" spans="1:14" ht="15.75" x14ac:dyDescent="0.3">
      <c r="A31" s="10"/>
      <c r="B31" s="47"/>
      <c r="C31" s="9" t="s">
        <v>33</v>
      </c>
      <c r="D31" s="10" t="s">
        <v>34</v>
      </c>
      <c r="E31" s="11">
        <f>6.7</f>
        <v>6.7</v>
      </c>
      <c r="F31" s="11">
        <f>F29*E31</f>
        <v>80.400000000000006</v>
      </c>
      <c r="G31" s="13"/>
      <c r="H31" s="11"/>
      <c r="I31" s="11"/>
      <c r="J31" s="11"/>
      <c r="K31" s="121"/>
      <c r="L31" s="11">
        <f>F31*K31</f>
        <v>0</v>
      </c>
      <c r="M31" s="11">
        <f t="shared" ref="M31" si="5">H31+J31+L31</f>
        <v>0</v>
      </c>
    </row>
    <row r="32" spans="1:14" ht="78.75" x14ac:dyDescent="0.3">
      <c r="A32" s="10">
        <v>3</v>
      </c>
      <c r="B32" s="33" t="s">
        <v>8</v>
      </c>
      <c r="C32" s="49" t="s">
        <v>102</v>
      </c>
      <c r="D32" s="41" t="s">
        <v>35</v>
      </c>
      <c r="E32" s="42"/>
      <c r="F32" s="43">
        <v>0.37</v>
      </c>
      <c r="G32" s="11"/>
      <c r="H32" s="11"/>
      <c r="I32" s="11"/>
      <c r="J32" s="11"/>
      <c r="K32" s="11"/>
      <c r="L32" s="11"/>
      <c r="M32" s="44"/>
    </row>
    <row r="33" spans="1:13" ht="15.75" x14ac:dyDescent="0.3">
      <c r="A33" s="10"/>
      <c r="B33" s="47"/>
      <c r="C33" s="9" t="s">
        <v>28</v>
      </c>
      <c r="D33" s="10" t="s">
        <v>6</v>
      </c>
      <c r="E33" s="11">
        <v>220.1</v>
      </c>
      <c r="F33" s="11">
        <f>F32*E33</f>
        <v>81.436999999999998</v>
      </c>
      <c r="G33" s="13"/>
      <c r="H33" s="11"/>
      <c r="I33" s="121"/>
      <c r="J33" s="11">
        <f>F33*I33</f>
        <v>0</v>
      </c>
      <c r="K33" s="13"/>
      <c r="L33" s="11"/>
      <c r="M33" s="11">
        <f>H33+J33+L33</f>
        <v>0</v>
      </c>
    </row>
    <row r="34" spans="1:13" ht="15.75" x14ac:dyDescent="0.3">
      <c r="A34" s="10"/>
      <c r="B34" s="47"/>
      <c r="C34" s="9" t="s">
        <v>36</v>
      </c>
      <c r="D34" s="10" t="s">
        <v>34</v>
      </c>
      <c r="E34" s="11">
        <v>139.69999999999999</v>
      </c>
      <c r="F34" s="11">
        <f>F32*E34</f>
        <v>51.688999999999993</v>
      </c>
      <c r="G34" s="13"/>
      <c r="H34" s="11"/>
      <c r="I34" s="11"/>
      <c r="J34" s="11"/>
      <c r="K34" s="121"/>
      <c r="L34" s="11">
        <f>F34*K34</f>
        <v>0</v>
      </c>
      <c r="M34" s="11">
        <f t="shared" ref="M34:M39" si="6">H34+J34+L34</f>
        <v>0</v>
      </c>
    </row>
    <row r="35" spans="1:13" ht="15.75" x14ac:dyDescent="0.3">
      <c r="A35" s="10"/>
      <c r="B35" s="47"/>
      <c r="C35" s="9" t="s">
        <v>2</v>
      </c>
      <c r="D35" s="10" t="s">
        <v>7</v>
      </c>
      <c r="E35" s="11">
        <v>16.04</v>
      </c>
      <c r="F35" s="11">
        <f>F32*E35</f>
        <v>5.9347999999999992</v>
      </c>
      <c r="G35" s="13"/>
      <c r="H35" s="11"/>
      <c r="I35" s="11"/>
      <c r="J35" s="11"/>
      <c r="K35" s="121"/>
      <c r="L35" s="11">
        <f>F35*K35</f>
        <v>0</v>
      </c>
      <c r="M35" s="11">
        <f t="shared" si="6"/>
        <v>0</v>
      </c>
    </row>
    <row r="36" spans="1:13" ht="30" x14ac:dyDescent="0.3">
      <c r="A36" s="10"/>
      <c r="B36" s="47" t="s">
        <v>104</v>
      </c>
      <c r="C36" s="17" t="s">
        <v>103</v>
      </c>
      <c r="D36" s="10" t="s">
        <v>3</v>
      </c>
      <c r="E36" s="11">
        <v>1.62</v>
      </c>
      <c r="F36" s="11">
        <f>E36*F32</f>
        <v>0.59940000000000004</v>
      </c>
      <c r="G36" s="127"/>
      <c r="H36" s="11">
        <f>F36*G36</f>
        <v>0</v>
      </c>
      <c r="I36" s="11"/>
      <c r="J36" s="11"/>
      <c r="K36" s="11"/>
      <c r="L36" s="11"/>
      <c r="M36" s="11">
        <f t="shared" si="6"/>
        <v>0</v>
      </c>
    </row>
    <row r="37" spans="1:13" ht="15.75" x14ac:dyDescent="0.3">
      <c r="A37" s="10"/>
      <c r="B37" s="47"/>
      <c r="C37" s="9" t="s">
        <v>37</v>
      </c>
      <c r="D37" s="10" t="s">
        <v>1</v>
      </c>
      <c r="E37" s="11">
        <v>19.63</v>
      </c>
      <c r="F37" s="11">
        <f>F32*E37</f>
        <v>7.2630999999999997</v>
      </c>
      <c r="G37" s="127"/>
      <c r="H37" s="11">
        <f t="shared" ref="H37:H39" si="7">F37*G37</f>
        <v>0</v>
      </c>
      <c r="I37" s="11"/>
      <c r="J37" s="11"/>
      <c r="K37" s="11"/>
      <c r="L37" s="11"/>
      <c r="M37" s="11">
        <f t="shared" si="6"/>
        <v>0</v>
      </c>
    </row>
    <row r="38" spans="1:13" ht="63" x14ac:dyDescent="0.3">
      <c r="A38" s="50"/>
      <c r="B38" s="47" t="s">
        <v>104</v>
      </c>
      <c r="C38" s="40" t="s">
        <v>23</v>
      </c>
      <c r="D38" s="10" t="s">
        <v>4</v>
      </c>
      <c r="E38" s="51">
        <v>220</v>
      </c>
      <c r="F38" s="51">
        <f>F32*E38</f>
        <v>81.400000000000006</v>
      </c>
      <c r="G38" s="128"/>
      <c r="H38" s="51">
        <f t="shared" si="7"/>
        <v>0</v>
      </c>
      <c r="I38" s="51"/>
      <c r="J38" s="51"/>
      <c r="K38" s="52"/>
      <c r="L38" s="52"/>
      <c r="M38" s="51">
        <f t="shared" si="6"/>
        <v>0</v>
      </c>
    </row>
    <row r="39" spans="1:13" ht="15.75" x14ac:dyDescent="0.3">
      <c r="A39" s="10"/>
      <c r="B39" s="47"/>
      <c r="C39" s="9" t="s">
        <v>5</v>
      </c>
      <c r="D39" s="10" t="s">
        <v>7</v>
      </c>
      <c r="E39" s="11">
        <f>8.77+3*2.92</f>
        <v>17.53</v>
      </c>
      <c r="F39" s="11">
        <f>F32*E39</f>
        <v>6.4861000000000004</v>
      </c>
      <c r="G39" s="127"/>
      <c r="H39" s="11">
        <f t="shared" si="7"/>
        <v>0</v>
      </c>
      <c r="I39" s="11"/>
      <c r="J39" s="11"/>
      <c r="K39" s="11"/>
      <c r="L39" s="11"/>
      <c r="M39" s="11">
        <f t="shared" si="6"/>
        <v>0</v>
      </c>
    </row>
    <row r="40" spans="1:13" ht="35.25" customHeight="1" x14ac:dyDescent="0.25">
      <c r="A40" s="53">
        <v>4</v>
      </c>
      <c r="B40" s="54" t="s">
        <v>43</v>
      </c>
      <c r="C40" s="55" t="s">
        <v>42</v>
      </c>
      <c r="D40" s="56" t="s">
        <v>44</v>
      </c>
      <c r="E40" s="56"/>
      <c r="F40" s="56">
        <v>4.9500000000000002E-2</v>
      </c>
      <c r="G40" s="54"/>
      <c r="H40" s="53"/>
      <c r="I40" s="54"/>
      <c r="J40" s="54"/>
      <c r="K40" s="54"/>
      <c r="L40" s="54"/>
      <c r="M40" s="54"/>
    </row>
    <row r="41" spans="1:13" ht="15.75" x14ac:dyDescent="0.3">
      <c r="A41" s="53"/>
      <c r="B41" s="54"/>
      <c r="C41" s="9" t="s">
        <v>28</v>
      </c>
      <c r="D41" s="10" t="s">
        <v>6</v>
      </c>
      <c r="E41" s="11">
        <v>264</v>
      </c>
      <c r="F41" s="11">
        <f>F40*E41</f>
        <v>13.068000000000001</v>
      </c>
      <c r="G41" s="13"/>
      <c r="H41" s="11"/>
      <c r="I41" s="121"/>
      <c r="J41" s="11">
        <f>F41*I41</f>
        <v>0</v>
      </c>
      <c r="K41" s="13"/>
      <c r="L41" s="11"/>
      <c r="M41" s="11">
        <f>H41+J41+L41</f>
        <v>0</v>
      </c>
    </row>
    <row r="42" spans="1:13" ht="15.75" x14ac:dyDescent="0.3">
      <c r="A42" s="53"/>
      <c r="B42" s="54"/>
      <c r="C42" s="9" t="s">
        <v>2</v>
      </c>
      <c r="D42" s="10" t="s">
        <v>7</v>
      </c>
      <c r="E42" s="11">
        <v>6.2</v>
      </c>
      <c r="F42" s="11">
        <f>F40*E42</f>
        <v>0.30690000000000001</v>
      </c>
      <c r="G42" s="13"/>
      <c r="H42" s="11"/>
      <c r="I42" s="11"/>
      <c r="J42" s="11"/>
      <c r="K42" s="121"/>
      <c r="L42" s="11">
        <f>F42*K42</f>
        <v>0</v>
      </c>
      <c r="M42" s="11">
        <f t="shared" ref="M42:M44" si="8">H42+J42+L42</f>
        <v>0</v>
      </c>
    </row>
    <row r="43" spans="1:13" ht="15.75" x14ac:dyDescent="0.3">
      <c r="A43" s="53"/>
      <c r="B43" s="54"/>
      <c r="C43" s="54" t="s">
        <v>45</v>
      </c>
      <c r="D43" s="53" t="s">
        <v>11</v>
      </c>
      <c r="E43" s="53">
        <v>3.5</v>
      </c>
      <c r="F43" s="57">
        <f>F40*E43</f>
        <v>0.17325000000000002</v>
      </c>
      <c r="G43" s="121"/>
      <c r="H43" s="11">
        <f t="shared" ref="H43:H44" si="9">F43*G43</f>
        <v>0</v>
      </c>
      <c r="I43" s="11"/>
      <c r="J43" s="11"/>
      <c r="K43" s="11"/>
      <c r="L43" s="11"/>
      <c r="M43" s="11">
        <f t="shared" si="8"/>
        <v>0</v>
      </c>
    </row>
    <row r="44" spans="1:13" ht="22.5" customHeight="1" x14ac:dyDescent="0.3">
      <c r="A44" s="53"/>
      <c r="B44" s="54"/>
      <c r="C44" s="9" t="s">
        <v>5</v>
      </c>
      <c r="D44" s="10" t="s">
        <v>7</v>
      </c>
      <c r="E44" s="11">
        <v>4.9000000000000004</v>
      </c>
      <c r="F44" s="11">
        <f>F40*E44</f>
        <v>0.24255000000000002</v>
      </c>
      <c r="G44" s="121"/>
      <c r="H44" s="11">
        <f t="shared" si="9"/>
        <v>0</v>
      </c>
      <c r="I44" s="11"/>
      <c r="J44" s="11"/>
      <c r="K44" s="11"/>
      <c r="L44" s="11"/>
      <c r="M44" s="11">
        <f t="shared" si="8"/>
        <v>0</v>
      </c>
    </row>
    <row r="45" spans="1:13" ht="46.5" customHeight="1" x14ac:dyDescent="0.25">
      <c r="A45" s="53">
        <v>5</v>
      </c>
      <c r="B45" s="53" t="s">
        <v>72</v>
      </c>
      <c r="C45" s="58" t="s">
        <v>122</v>
      </c>
      <c r="D45" s="59" t="s">
        <v>10</v>
      </c>
      <c r="E45" s="59"/>
      <c r="F45" s="60">
        <f>12*2.4</f>
        <v>28.799999999999997</v>
      </c>
      <c r="G45" s="53"/>
      <c r="H45" s="53"/>
      <c r="I45" s="53"/>
      <c r="J45" s="53"/>
      <c r="K45" s="53"/>
      <c r="L45" s="53"/>
      <c r="M45" s="53"/>
    </row>
    <row r="46" spans="1:13" ht="15.75" x14ac:dyDescent="0.3">
      <c r="A46" s="53"/>
      <c r="B46" s="54"/>
      <c r="C46" s="9" t="s">
        <v>28</v>
      </c>
      <c r="D46" s="10" t="s">
        <v>6</v>
      </c>
      <c r="E46" s="11">
        <f>1.1+0.36*39</f>
        <v>15.139999999999999</v>
      </c>
      <c r="F46" s="11">
        <f>F45*E46</f>
        <v>436.03199999999993</v>
      </c>
      <c r="G46" s="13"/>
      <c r="H46" s="11"/>
      <c r="I46" s="121"/>
      <c r="J46" s="11">
        <f>F46*I46</f>
        <v>0</v>
      </c>
      <c r="K46" s="13"/>
      <c r="L46" s="11"/>
      <c r="M46" s="11">
        <f>H46+J46+L46</f>
        <v>0</v>
      </c>
    </row>
    <row r="47" spans="1:13" s="39" customFormat="1" ht="23.25" customHeight="1" x14ac:dyDescent="0.25">
      <c r="A47" s="119"/>
      <c r="B47" s="119"/>
      <c r="C47" s="120" t="s">
        <v>105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s="39" customFormat="1" ht="30" x14ac:dyDescent="0.25">
      <c r="A48" s="61"/>
      <c r="B48" s="62" t="s">
        <v>115</v>
      </c>
      <c r="C48" s="63" t="s">
        <v>116</v>
      </c>
      <c r="D48" s="64" t="s">
        <v>11</v>
      </c>
      <c r="E48" s="65"/>
      <c r="F48" s="64">
        <v>1</v>
      </c>
      <c r="G48" s="65"/>
      <c r="H48" s="65"/>
      <c r="I48" s="65"/>
      <c r="J48" s="65"/>
      <c r="K48" s="65"/>
      <c r="L48" s="65"/>
      <c r="M48" s="66">
        <f>SUM(M49:M50)</f>
        <v>0</v>
      </c>
    </row>
    <row r="49" spans="1:14" s="39" customFormat="1" x14ac:dyDescent="0.25">
      <c r="A49" s="65"/>
      <c r="B49" s="65"/>
      <c r="C49" s="67" t="s">
        <v>12</v>
      </c>
      <c r="D49" s="16" t="s">
        <v>108</v>
      </c>
      <c r="E49" s="65">
        <v>5.4</v>
      </c>
      <c r="F49" s="68">
        <f>F48*E49</f>
        <v>5.4</v>
      </c>
      <c r="G49" s="69"/>
      <c r="H49" s="69"/>
      <c r="I49" s="122"/>
      <c r="J49" s="68">
        <f>F49*I49</f>
        <v>0</v>
      </c>
      <c r="K49" s="69"/>
      <c r="L49" s="68"/>
      <c r="M49" s="68">
        <f>H49+J49+L49</f>
        <v>0</v>
      </c>
    </row>
    <row r="50" spans="1:14" s="39" customFormat="1" x14ac:dyDescent="0.25">
      <c r="A50" s="65"/>
      <c r="B50" s="65"/>
      <c r="C50" s="67" t="s">
        <v>117</v>
      </c>
      <c r="D50" s="70" t="s">
        <v>25</v>
      </c>
      <c r="E50" s="65">
        <v>1.98</v>
      </c>
      <c r="F50" s="68">
        <f>F48*E50</f>
        <v>1.98</v>
      </c>
      <c r="G50" s="69"/>
      <c r="H50" s="69"/>
      <c r="I50" s="68"/>
      <c r="J50" s="68"/>
      <c r="K50" s="122"/>
      <c r="L50" s="68">
        <f>F50*K50</f>
        <v>0</v>
      </c>
      <c r="M50" s="68">
        <f>H50+J50+L50</f>
        <v>0</v>
      </c>
    </row>
    <row r="51" spans="1:14" s="77" customFormat="1" ht="45" x14ac:dyDescent="0.25">
      <c r="A51" s="70">
        <v>1</v>
      </c>
      <c r="B51" s="71" t="s">
        <v>27</v>
      </c>
      <c r="C51" s="63" t="s">
        <v>106</v>
      </c>
      <c r="D51" s="72" t="s">
        <v>107</v>
      </c>
      <c r="E51" s="73"/>
      <c r="F51" s="74">
        <v>0.3</v>
      </c>
      <c r="G51" s="68"/>
      <c r="H51" s="68"/>
      <c r="I51" s="68"/>
      <c r="J51" s="68"/>
      <c r="K51" s="68"/>
      <c r="L51" s="68"/>
      <c r="M51" s="75">
        <f>SUM(M52:M56)</f>
        <v>0</v>
      </c>
      <c r="N51" s="76"/>
    </row>
    <row r="52" spans="1:14" s="79" customFormat="1" x14ac:dyDescent="0.25">
      <c r="A52" s="70"/>
      <c r="B52" s="78"/>
      <c r="C52" s="67" t="s">
        <v>12</v>
      </c>
      <c r="D52" s="16" t="s">
        <v>108</v>
      </c>
      <c r="E52" s="68">
        <f>73.8*1.69</f>
        <v>124.72199999999999</v>
      </c>
      <c r="F52" s="68">
        <f>E52*F51</f>
        <v>37.416599999999995</v>
      </c>
      <c r="G52" s="69"/>
      <c r="H52" s="69"/>
      <c r="I52" s="122"/>
      <c r="J52" s="68">
        <f>ROUND(I52*F52,2)</f>
        <v>0</v>
      </c>
      <c r="K52" s="69"/>
      <c r="L52" s="69"/>
      <c r="M52" s="68">
        <f>L52+J52+H52</f>
        <v>0</v>
      </c>
    </row>
    <row r="53" spans="1:14" s="77" customFormat="1" x14ac:dyDescent="0.25">
      <c r="A53" s="70"/>
      <c r="B53" s="80"/>
      <c r="C53" s="67" t="s">
        <v>109</v>
      </c>
      <c r="D53" s="70" t="s">
        <v>9</v>
      </c>
      <c r="E53" s="68">
        <f>0.69</f>
        <v>0.69</v>
      </c>
      <c r="F53" s="68">
        <f>E53*F51</f>
        <v>0.20699999999999999</v>
      </c>
      <c r="G53" s="122"/>
      <c r="H53" s="68">
        <f>ROUND(F53*G53,2)</f>
        <v>0</v>
      </c>
      <c r="I53" s="68"/>
      <c r="J53" s="68"/>
      <c r="K53" s="68"/>
      <c r="L53" s="68"/>
      <c r="M53" s="68">
        <f>L53+J53+H53</f>
        <v>0</v>
      </c>
    </row>
    <row r="54" spans="1:14" s="77" customFormat="1" x14ac:dyDescent="0.25">
      <c r="A54" s="70"/>
      <c r="B54" s="78"/>
      <c r="C54" s="67" t="s">
        <v>110</v>
      </c>
      <c r="D54" s="16" t="s">
        <v>10</v>
      </c>
      <c r="E54" s="68">
        <v>2.9000000000000001E-2</v>
      </c>
      <c r="F54" s="68">
        <f>E54*F51</f>
        <v>8.6999999999999994E-3</v>
      </c>
      <c r="G54" s="122"/>
      <c r="H54" s="68">
        <f>ROUND(G54*F54,2)</f>
        <v>0</v>
      </c>
      <c r="I54" s="68"/>
      <c r="J54" s="68"/>
      <c r="K54" s="69"/>
      <c r="L54" s="69"/>
      <c r="M54" s="68">
        <f>L54+J54+H54</f>
        <v>0</v>
      </c>
    </row>
    <row r="55" spans="1:14" s="77" customFormat="1" ht="17.25" x14ac:dyDescent="0.25">
      <c r="A55" s="70"/>
      <c r="B55" s="78"/>
      <c r="C55" s="67" t="s">
        <v>111</v>
      </c>
      <c r="D55" s="16" t="s">
        <v>112</v>
      </c>
      <c r="E55" s="68">
        <v>8.0000000000000002E-3</v>
      </c>
      <c r="F55" s="129">
        <f>E55*F51</f>
        <v>2.3999999999999998E-3</v>
      </c>
      <c r="G55" s="122"/>
      <c r="H55" s="68">
        <f>ROUND(G55*F55,2)</f>
        <v>0</v>
      </c>
      <c r="I55" s="68"/>
      <c r="J55" s="68"/>
      <c r="K55" s="69"/>
      <c r="L55" s="69"/>
      <c r="M55" s="68">
        <f>L55+J55+H55</f>
        <v>0</v>
      </c>
    </row>
    <row r="56" spans="1:14" s="77" customFormat="1" ht="17.25" x14ac:dyDescent="0.25">
      <c r="A56" s="70"/>
      <c r="B56" s="78"/>
      <c r="C56" s="67" t="s">
        <v>113</v>
      </c>
      <c r="D56" s="16" t="s">
        <v>114</v>
      </c>
      <c r="E56" s="68">
        <v>5.5</v>
      </c>
      <c r="F56" s="68">
        <f>E56*F51</f>
        <v>1.65</v>
      </c>
      <c r="G56" s="122"/>
      <c r="H56" s="68">
        <f>ROUND(G56*F56,2)</f>
        <v>0</v>
      </c>
      <c r="I56" s="68"/>
      <c r="J56" s="68"/>
      <c r="K56" s="69"/>
      <c r="L56" s="69"/>
      <c r="M56" s="68">
        <f>L56+J56+H56</f>
        <v>0</v>
      </c>
    </row>
    <row r="57" spans="1:14" s="39" customFormat="1" ht="45" x14ac:dyDescent="0.25">
      <c r="A57" s="70">
        <v>2</v>
      </c>
      <c r="B57" s="71" t="s">
        <v>32</v>
      </c>
      <c r="C57" s="63" t="s">
        <v>118</v>
      </c>
      <c r="D57" s="16" t="s">
        <v>112</v>
      </c>
      <c r="E57" s="73"/>
      <c r="F57" s="74">
        <v>6</v>
      </c>
      <c r="G57" s="68"/>
      <c r="H57" s="68"/>
      <c r="I57" s="68"/>
      <c r="J57" s="68"/>
      <c r="K57" s="68"/>
      <c r="L57" s="68"/>
      <c r="M57" s="75">
        <f>SUM(M58:M59)</f>
        <v>0</v>
      </c>
    </row>
    <row r="58" spans="1:14" s="39" customFormat="1" x14ac:dyDescent="0.25">
      <c r="A58" s="70"/>
      <c r="B58" s="78"/>
      <c r="C58" s="67" t="s">
        <v>12</v>
      </c>
      <c r="D58" s="16" t="s">
        <v>108</v>
      </c>
      <c r="E58" s="68">
        <f>8.6*1.69</f>
        <v>14.533999999999999</v>
      </c>
      <c r="F58" s="68">
        <f>F57*E58</f>
        <v>87.203999999999994</v>
      </c>
      <c r="G58" s="69"/>
      <c r="H58" s="69"/>
      <c r="I58" s="122"/>
      <c r="J58" s="68">
        <f>F58*I58</f>
        <v>0</v>
      </c>
      <c r="K58" s="69"/>
      <c r="L58" s="68"/>
      <c r="M58" s="68">
        <f>H58+J58+L58</f>
        <v>0</v>
      </c>
    </row>
    <row r="59" spans="1:14" s="39" customFormat="1" x14ac:dyDescent="0.25">
      <c r="A59" s="70"/>
      <c r="B59" s="78"/>
      <c r="C59" s="67" t="s">
        <v>117</v>
      </c>
      <c r="D59" s="70" t="s">
        <v>25</v>
      </c>
      <c r="E59" s="68">
        <f>6.7</f>
        <v>6.7</v>
      </c>
      <c r="F59" s="68">
        <f>F57*E59</f>
        <v>40.200000000000003</v>
      </c>
      <c r="G59" s="69"/>
      <c r="H59" s="69"/>
      <c r="I59" s="68"/>
      <c r="J59" s="68"/>
      <c r="K59" s="122"/>
      <c r="L59" s="68">
        <f>F59*K59</f>
        <v>0</v>
      </c>
      <c r="M59" s="68">
        <f>H59+J59+L59</f>
        <v>0</v>
      </c>
    </row>
    <row r="60" spans="1:14" ht="78.75" customHeight="1" x14ac:dyDescent="0.25">
      <c r="A60" s="53">
        <v>3</v>
      </c>
      <c r="B60" s="54" t="s">
        <v>48</v>
      </c>
      <c r="C60" s="81" t="s">
        <v>49</v>
      </c>
      <c r="D60" s="28" t="s">
        <v>46</v>
      </c>
      <c r="E60" s="53"/>
      <c r="F60" s="28">
        <v>0.156</v>
      </c>
      <c r="G60" s="53"/>
      <c r="H60" s="53"/>
      <c r="I60" s="53"/>
      <c r="J60" s="53"/>
      <c r="K60" s="53"/>
      <c r="L60" s="53"/>
      <c r="M60" s="53"/>
    </row>
    <row r="61" spans="1:14" ht="15.75" x14ac:dyDescent="0.3">
      <c r="A61" s="53"/>
      <c r="B61" s="54"/>
      <c r="C61" s="9" t="s">
        <v>28</v>
      </c>
      <c r="D61" s="10" t="s">
        <v>6</v>
      </c>
      <c r="E61" s="11">
        <v>527.29999999999995</v>
      </c>
      <c r="F61" s="11">
        <f>F60*E61</f>
        <v>82.258799999999994</v>
      </c>
      <c r="G61" s="13"/>
      <c r="H61" s="11"/>
      <c r="I61" s="121"/>
      <c r="J61" s="11">
        <f>F61*I61</f>
        <v>0</v>
      </c>
      <c r="K61" s="13"/>
      <c r="L61" s="11"/>
      <c r="M61" s="11">
        <f>H61+J61+L61</f>
        <v>0</v>
      </c>
    </row>
    <row r="62" spans="1:14" ht="15.75" x14ac:dyDescent="0.3">
      <c r="A62" s="53"/>
      <c r="B62" s="54"/>
      <c r="C62" s="9" t="s">
        <v>47</v>
      </c>
      <c r="D62" s="10" t="s">
        <v>7</v>
      </c>
      <c r="E62" s="11">
        <v>198.9</v>
      </c>
      <c r="F62" s="11">
        <f>F60*E62</f>
        <v>31.028400000000001</v>
      </c>
      <c r="G62" s="13"/>
      <c r="H62" s="11"/>
      <c r="I62" s="11"/>
      <c r="J62" s="11"/>
      <c r="K62" s="121"/>
      <c r="L62" s="11">
        <f>F62*K62</f>
        <v>0</v>
      </c>
      <c r="M62" s="11">
        <f t="shared" ref="M62" si="10">H62+J62+L62</f>
        <v>0</v>
      </c>
    </row>
    <row r="63" spans="1:14" s="39" customFormat="1" ht="75" x14ac:dyDescent="0.25">
      <c r="A63" s="70">
        <v>4</v>
      </c>
      <c r="B63" s="71" t="s">
        <v>32</v>
      </c>
      <c r="C63" s="63" t="s">
        <v>119</v>
      </c>
      <c r="D63" s="16" t="s">
        <v>112</v>
      </c>
      <c r="E63" s="73"/>
      <c r="F63" s="74">
        <v>4</v>
      </c>
      <c r="G63" s="68"/>
      <c r="H63" s="68"/>
      <c r="I63" s="68"/>
      <c r="J63" s="68"/>
      <c r="K63" s="68"/>
      <c r="L63" s="68"/>
      <c r="M63" s="75">
        <f>SUM(M64:M65)</f>
        <v>0</v>
      </c>
    </row>
    <row r="64" spans="1:14" s="39" customFormat="1" x14ac:dyDescent="0.25">
      <c r="A64" s="70"/>
      <c r="B64" s="78"/>
      <c r="C64" s="67" t="s">
        <v>12</v>
      </c>
      <c r="D64" s="16" t="s">
        <v>108</v>
      </c>
      <c r="E64" s="68">
        <f>8.6*1.69</f>
        <v>14.533999999999999</v>
      </c>
      <c r="F64" s="68">
        <f>F63*E64</f>
        <v>58.135999999999996</v>
      </c>
      <c r="G64" s="69"/>
      <c r="H64" s="69"/>
      <c r="I64" s="122"/>
      <c r="J64" s="68">
        <f>F64*I64</f>
        <v>0</v>
      </c>
      <c r="K64" s="69"/>
      <c r="L64" s="68"/>
      <c r="M64" s="68">
        <f>H64+J64+L64</f>
        <v>0</v>
      </c>
    </row>
    <row r="65" spans="1:13" s="39" customFormat="1" x14ac:dyDescent="0.25">
      <c r="A65" s="70"/>
      <c r="B65" s="78"/>
      <c r="C65" s="67" t="s">
        <v>117</v>
      </c>
      <c r="D65" s="70" t="s">
        <v>25</v>
      </c>
      <c r="E65" s="68">
        <f>6.7</f>
        <v>6.7</v>
      </c>
      <c r="F65" s="68">
        <f>F63*E65</f>
        <v>26.8</v>
      </c>
      <c r="G65" s="69"/>
      <c r="H65" s="69"/>
      <c r="I65" s="68"/>
      <c r="J65" s="68"/>
      <c r="K65" s="122"/>
      <c r="L65" s="68">
        <f>F65*K65</f>
        <v>0</v>
      </c>
      <c r="M65" s="68">
        <f>H65+J65+L65</f>
        <v>0</v>
      </c>
    </row>
    <row r="66" spans="1:13" ht="69.75" customHeight="1" x14ac:dyDescent="0.25">
      <c r="A66" s="53">
        <v>5</v>
      </c>
      <c r="B66" s="53" t="s">
        <v>51</v>
      </c>
      <c r="C66" s="82" t="s">
        <v>124</v>
      </c>
      <c r="D66" s="83" t="s">
        <v>52</v>
      </c>
      <c r="E66" s="59"/>
      <c r="F66" s="60">
        <v>0.03</v>
      </c>
      <c r="G66" s="53"/>
      <c r="H66" s="53"/>
      <c r="I66" s="53"/>
      <c r="J66" s="53"/>
      <c r="K66" s="53"/>
      <c r="L66" s="53"/>
      <c r="M66" s="53"/>
    </row>
    <row r="67" spans="1:13" ht="22.5" customHeight="1" x14ac:dyDescent="0.3">
      <c r="A67" s="53"/>
      <c r="B67" s="54"/>
      <c r="C67" s="9" t="s">
        <v>28</v>
      </c>
      <c r="D67" s="10" t="s">
        <v>6</v>
      </c>
      <c r="E67" s="11">
        <v>178</v>
      </c>
      <c r="F67" s="11">
        <f>F66*E67</f>
        <v>5.34</v>
      </c>
      <c r="G67" s="13"/>
      <c r="H67" s="11"/>
      <c r="I67" s="121"/>
      <c r="J67" s="11">
        <f>F67*I67</f>
        <v>0</v>
      </c>
      <c r="K67" s="13"/>
      <c r="L67" s="11"/>
      <c r="M67" s="11">
        <f>H67+J67+L67</f>
        <v>0</v>
      </c>
    </row>
    <row r="68" spans="1:13" ht="22.5" customHeight="1" x14ac:dyDescent="0.3">
      <c r="A68" s="53"/>
      <c r="B68" s="54"/>
      <c r="C68" s="9" t="s">
        <v>36</v>
      </c>
      <c r="D68" s="10" t="s">
        <v>34</v>
      </c>
      <c r="E68" s="11">
        <v>111</v>
      </c>
      <c r="F68" s="11">
        <f>F66*E68</f>
        <v>3.33</v>
      </c>
      <c r="G68" s="13"/>
      <c r="H68" s="11"/>
      <c r="I68" s="11"/>
      <c r="J68" s="11"/>
      <c r="K68" s="121"/>
      <c r="L68" s="11">
        <f>F68*K68</f>
        <v>0</v>
      </c>
      <c r="M68" s="11">
        <f t="shared" ref="M68:M69" si="11">H68+J68+L68</f>
        <v>0</v>
      </c>
    </row>
    <row r="69" spans="1:13" ht="22.5" customHeight="1" x14ac:dyDescent="0.3">
      <c r="A69" s="53"/>
      <c r="B69" s="54"/>
      <c r="C69" s="9" t="s">
        <v>5</v>
      </c>
      <c r="D69" s="10" t="s">
        <v>7</v>
      </c>
      <c r="E69" s="11">
        <v>7.05</v>
      </c>
      <c r="F69" s="11">
        <f>F66*E69</f>
        <v>0.21149999999999999</v>
      </c>
      <c r="G69" s="127"/>
      <c r="H69" s="11">
        <f t="shared" ref="H69" si="12">F69*G69</f>
        <v>0</v>
      </c>
      <c r="I69" s="11"/>
      <c r="J69" s="11"/>
      <c r="K69" s="11"/>
      <c r="L69" s="11"/>
      <c r="M69" s="11">
        <f t="shared" si="11"/>
        <v>0</v>
      </c>
    </row>
    <row r="70" spans="1:13" ht="33" customHeight="1" x14ac:dyDescent="0.25">
      <c r="A70" s="53">
        <v>6</v>
      </c>
      <c r="B70" s="53" t="s">
        <v>55</v>
      </c>
      <c r="C70" s="82" t="s">
        <v>53</v>
      </c>
      <c r="D70" s="59" t="s">
        <v>50</v>
      </c>
      <c r="E70" s="59"/>
      <c r="F70" s="55">
        <v>5.8000000000000003E-2</v>
      </c>
      <c r="G70" s="53"/>
      <c r="H70" s="53"/>
      <c r="I70" s="53"/>
      <c r="J70" s="53"/>
      <c r="K70" s="53"/>
      <c r="L70" s="53"/>
      <c r="M70" s="53"/>
    </row>
    <row r="71" spans="1:13" ht="22.5" customHeight="1" x14ac:dyDescent="0.3">
      <c r="A71" s="53"/>
      <c r="B71" s="54"/>
      <c r="C71" s="9" t="s">
        <v>28</v>
      </c>
      <c r="D71" s="10" t="s">
        <v>6</v>
      </c>
      <c r="E71" s="11">
        <v>1030</v>
      </c>
      <c r="F71" s="11">
        <f>F70*E71</f>
        <v>59.74</v>
      </c>
      <c r="G71" s="13"/>
      <c r="H71" s="11"/>
      <c r="I71" s="121"/>
      <c r="J71" s="11">
        <f>F71*I71</f>
        <v>0</v>
      </c>
      <c r="K71" s="13"/>
      <c r="L71" s="11"/>
      <c r="M71" s="11">
        <f>H71+J71+L71</f>
        <v>0</v>
      </c>
    </row>
    <row r="72" spans="1:13" ht="22.5" customHeight="1" x14ac:dyDescent="0.3">
      <c r="A72" s="53"/>
      <c r="B72" s="54"/>
      <c r="C72" s="9" t="s">
        <v>54</v>
      </c>
      <c r="D72" s="10" t="s">
        <v>34</v>
      </c>
      <c r="E72" s="11">
        <v>18.399999999999999</v>
      </c>
      <c r="F72" s="11">
        <f>F70*E72</f>
        <v>1.0671999999999999</v>
      </c>
      <c r="G72" s="13"/>
      <c r="H72" s="11"/>
      <c r="I72" s="11"/>
      <c r="J72" s="11"/>
      <c r="K72" s="121"/>
      <c r="L72" s="11">
        <f>F72*K72</f>
        <v>0</v>
      </c>
      <c r="M72" s="11">
        <f t="shared" ref="M72" si="13">H72+J72+L72</f>
        <v>0</v>
      </c>
    </row>
    <row r="73" spans="1:13" ht="22.5" customHeight="1" x14ac:dyDescent="0.3">
      <c r="A73" s="53"/>
      <c r="B73" s="54"/>
      <c r="C73" s="84" t="s">
        <v>56</v>
      </c>
      <c r="D73" s="10" t="s">
        <v>34</v>
      </c>
      <c r="E73" s="85">
        <v>197</v>
      </c>
      <c r="F73" s="86">
        <f>F70*E73</f>
        <v>11.426</v>
      </c>
      <c r="G73" s="53"/>
      <c r="H73" s="53"/>
      <c r="I73" s="53"/>
      <c r="J73" s="53"/>
      <c r="K73" s="124"/>
      <c r="L73" s="11">
        <f>F73*K73</f>
        <v>0</v>
      </c>
      <c r="M73" s="11">
        <f t="shared" ref="M73" si="14">H73+J73+L73</f>
        <v>0</v>
      </c>
    </row>
    <row r="74" spans="1:13" ht="22.5" customHeight="1" x14ac:dyDescent="0.3">
      <c r="A74" s="53"/>
      <c r="B74" s="54"/>
      <c r="C74" s="84" t="s">
        <v>61</v>
      </c>
      <c r="D74" s="10" t="s">
        <v>34</v>
      </c>
      <c r="E74" s="85">
        <v>54.7</v>
      </c>
      <c r="F74" s="86">
        <f>F70*E74</f>
        <v>3.1726000000000005</v>
      </c>
      <c r="G74" s="53"/>
      <c r="H74" s="53"/>
      <c r="I74" s="53"/>
      <c r="J74" s="53"/>
      <c r="K74" s="124"/>
      <c r="L74" s="11">
        <f>F74*K74</f>
        <v>0</v>
      </c>
      <c r="M74" s="11">
        <f t="shared" ref="M74:M75" si="15">H74+J74+L74</f>
        <v>0</v>
      </c>
    </row>
    <row r="75" spans="1:13" ht="22.5" customHeight="1" x14ac:dyDescent="0.3">
      <c r="A75" s="53"/>
      <c r="B75" s="54"/>
      <c r="C75" s="132" t="s">
        <v>57</v>
      </c>
      <c r="D75" s="133" t="s">
        <v>11</v>
      </c>
      <c r="E75" s="131">
        <v>168</v>
      </c>
      <c r="F75" s="134">
        <f>F70*E75</f>
        <v>9.7439999999999998</v>
      </c>
      <c r="G75" s="130"/>
      <c r="H75" s="11"/>
      <c r="I75" s="53"/>
      <c r="J75" s="53"/>
      <c r="K75" s="53"/>
      <c r="L75" s="53"/>
      <c r="M75" s="11">
        <f t="shared" si="15"/>
        <v>0</v>
      </c>
    </row>
    <row r="76" spans="1:13" ht="22.5" customHeight="1" x14ac:dyDescent="0.3">
      <c r="A76" s="53"/>
      <c r="B76" s="54"/>
      <c r="C76" s="84" t="s">
        <v>58</v>
      </c>
      <c r="D76" s="10" t="s">
        <v>10</v>
      </c>
      <c r="E76" s="85">
        <v>1.26</v>
      </c>
      <c r="F76" s="86">
        <f>F70*E76</f>
        <v>7.3080000000000006E-2</v>
      </c>
      <c r="G76" s="124"/>
      <c r="H76" s="11">
        <f t="shared" ref="H76:H78" si="16">F76*G76</f>
        <v>0</v>
      </c>
      <c r="I76" s="11"/>
      <c r="J76" s="11"/>
      <c r="K76" s="11"/>
      <c r="L76" s="11"/>
      <c r="M76" s="11">
        <f t="shared" ref="M76:M78" si="17">H76+J76+L76</f>
        <v>0</v>
      </c>
    </row>
    <row r="77" spans="1:13" ht="22.5" customHeight="1" x14ac:dyDescent="0.3">
      <c r="A77" s="53"/>
      <c r="B77" s="54"/>
      <c r="C77" s="84" t="s">
        <v>59</v>
      </c>
      <c r="D77" s="10" t="s">
        <v>10</v>
      </c>
      <c r="E77" s="85">
        <v>0.44</v>
      </c>
      <c r="F77" s="86">
        <f>F70*E77</f>
        <v>2.5520000000000001E-2</v>
      </c>
      <c r="G77" s="124"/>
      <c r="H77" s="11">
        <f t="shared" si="16"/>
        <v>0</v>
      </c>
      <c r="I77" s="11"/>
      <c r="J77" s="11"/>
      <c r="K77" s="11"/>
      <c r="L77" s="11"/>
      <c r="M77" s="11">
        <f t="shared" si="17"/>
        <v>0</v>
      </c>
    </row>
    <row r="78" spans="1:13" ht="22.5" customHeight="1" x14ac:dyDescent="0.3">
      <c r="A78" s="53"/>
      <c r="B78" s="54"/>
      <c r="C78" s="84" t="s">
        <v>60</v>
      </c>
      <c r="D78" s="10" t="s">
        <v>11</v>
      </c>
      <c r="E78" s="85">
        <v>0.56000000000000005</v>
      </c>
      <c r="F78" s="86">
        <f>F70*E78</f>
        <v>3.2480000000000002E-2</v>
      </c>
      <c r="G78" s="124"/>
      <c r="H78" s="11">
        <f t="shared" si="16"/>
        <v>0</v>
      </c>
      <c r="I78" s="11"/>
      <c r="J78" s="11"/>
      <c r="K78" s="11"/>
      <c r="L78" s="11"/>
      <c r="M78" s="11">
        <f t="shared" si="17"/>
        <v>0</v>
      </c>
    </row>
    <row r="79" spans="1:13" ht="22.5" customHeight="1" x14ac:dyDescent="0.3">
      <c r="A79" s="53"/>
      <c r="B79" s="54"/>
      <c r="C79" s="9" t="s">
        <v>5</v>
      </c>
      <c r="D79" s="10" t="s">
        <v>7</v>
      </c>
      <c r="E79" s="11">
        <v>312</v>
      </c>
      <c r="F79" s="11">
        <f>F70*E79</f>
        <v>18.096</v>
      </c>
      <c r="G79" s="127"/>
      <c r="H79" s="11">
        <f t="shared" ref="H79" si="18">F79*G79</f>
        <v>0</v>
      </c>
      <c r="I79" s="11"/>
      <c r="J79" s="11"/>
      <c r="K79" s="11"/>
      <c r="L79" s="11"/>
      <c r="M79" s="11">
        <f t="shared" ref="M79" si="19">H79+J79+L79</f>
        <v>0</v>
      </c>
    </row>
    <row r="80" spans="1:13" ht="40.5" customHeight="1" x14ac:dyDescent="0.25">
      <c r="A80" s="53">
        <v>7</v>
      </c>
      <c r="B80" s="28" t="s">
        <v>63</v>
      </c>
      <c r="C80" s="58" t="s">
        <v>62</v>
      </c>
      <c r="D80" s="87" t="s">
        <v>10</v>
      </c>
      <c r="E80" s="83"/>
      <c r="F80" s="88">
        <f>F83+F84</f>
        <v>1.454</v>
      </c>
      <c r="G80" s="28"/>
      <c r="H80" s="28"/>
      <c r="I80" s="28"/>
      <c r="J80" s="28"/>
      <c r="K80" s="28"/>
      <c r="L80" s="28"/>
      <c r="M80" s="28"/>
    </row>
    <row r="81" spans="1:13" ht="22.5" customHeight="1" x14ac:dyDescent="0.3">
      <c r="A81" s="53"/>
      <c r="B81" s="54"/>
      <c r="C81" s="9" t="s">
        <v>28</v>
      </c>
      <c r="D81" s="10" t="s">
        <v>6</v>
      </c>
      <c r="E81" s="11">
        <v>28</v>
      </c>
      <c r="F81" s="11">
        <f>F80*E81</f>
        <v>40.711999999999996</v>
      </c>
      <c r="G81" s="13"/>
      <c r="H81" s="11"/>
      <c r="I81" s="121"/>
      <c r="J81" s="11">
        <f>F81*I81</f>
        <v>0</v>
      </c>
      <c r="K81" s="13"/>
      <c r="L81" s="11"/>
      <c r="M81" s="11">
        <f>H81+J81+L81</f>
        <v>0</v>
      </c>
    </row>
    <row r="82" spans="1:13" ht="22.5" customHeight="1" x14ac:dyDescent="0.3">
      <c r="A82" s="53"/>
      <c r="B82" s="54"/>
      <c r="C82" s="9" t="s">
        <v>54</v>
      </c>
      <c r="D82" s="10" t="s">
        <v>34</v>
      </c>
      <c r="E82" s="11">
        <v>0.02</v>
      </c>
      <c r="F82" s="11">
        <f>F80*E82</f>
        <v>2.9079999999999998E-2</v>
      </c>
      <c r="G82" s="13"/>
      <c r="H82" s="11"/>
      <c r="I82" s="11"/>
      <c r="J82" s="11"/>
      <c r="K82" s="121"/>
      <c r="L82" s="11">
        <f>F82*K82</f>
        <v>0</v>
      </c>
      <c r="M82" s="11">
        <f t="shared" ref="M82" si="20">H82+J82+L82</f>
        <v>0</v>
      </c>
    </row>
    <row r="83" spans="1:13" ht="22.5" customHeight="1" x14ac:dyDescent="0.3">
      <c r="A83" s="53"/>
      <c r="B83" s="54"/>
      <c r="C83" s="89" t="s">
        <v>120</v>
      </c>
      <c r="D83" s="85" t="s">
        <v>10</v>
      </c>
      <c r="E83" s="85"/>
      <c r="F83" s="90">
        <v>0.26600000000000001</v>
      </c>
      <c r="G83" s="124"/>
      <c r="H83" s="11">
        <f t="shared" ref="H83:H85" si="21">F83*G83</f>
        <v>0</v>
      </c>
      <c r="I83" s="11"/>
      <c r="J83" s="11"/>
      <c r="K83" s="11"/>
      <c r="L83" s="11"/>
      <c r="M83" s="11">
        <f t="shared" ref="M83:M85" si="22">H83+J83+L83</f>
        <v>0</v>
      </c>
    </row>
    <row r="84" spans="1:13" ht="22.5" customHeight="1" x14ac:dyDescent="0.3">
      <c r="A84" s="53"/>
      <c r="B84" s="54"/>
      <c r="C84" s="89" t="s">
        <v>121</v>
      </c>
      <c r="D84" s="85" t="s">
        <v>10</v>
      </c>
      <c r="E84" s="85"/>
      <c r="F84" s="90">
        <v>1.1879999999999999</v>
      </c>
      <c r="G84" s="124"/>
      <c r="H84" s="11">
        <f t="shared" si="21"/>
        <v>0</v>
      </c>
      <c r="I84" s="11"/>
      <c r="J84" s="11"/>
      <c r="K84" s="11"/>
      <c r="L84" s="11"/>
      <c r="M84" s="11">
        <f t="shared" si="22"/>
        <v>0</v>
      </c>
    </row>
    <row r="85" spans="1:13" ht="15.75" x14ac:dyDescent="0.3">
      <c r="A85" s="53"/>
      <c r="B85" s="54"/>
      <c r="C85" s="9" t="s">
        <v>5</v>
      </c>
      <c r="D85" s="10" t="s">
        <v>7</v>
      </c>
      <c r="E85" s="53">
        <v>1.1000000000000001</v>
      </c>
      <c r="F85" s="57">
        <f>F80*E85</f>
        <v>1.5994000000000002</v>
      </c>
      <c r="G85" s="124"/>
      <c r="H85" s="11">
        <f t="shared" si="21"/>
        <v>0</v>
      </c>
      <c r="I85" s="11"/>
      <c r="J85" s="11"/>
      <c r="K85" s="11"/>
      <c r="L85" s="11"/>
      <c r="M85" s="11">
        <f t="shared" si="22"/>
        <v>0</v>
      </c>
    </row>
    <row r="86" spans="1:13" ht="30" x14ac:dyDescent="0.25">
      <c r="A86" s="53">
        <v>8</v>
      </c>
      <c r="B86" s="53" t="s">
        <v>65</v>
      </c>
      <c r="C86" s="91" t="s">
        <v>64</v>
      </c>
      <c r="D86" s="92" t="s">
        <v>11</v>
      </c>
      <c r="E86" s="92"/>
      <c r="F86" s="93">
        <f>F75/100</f>
        <v>9.7439999999999999E-2</v>
      </c>
      <c r="G86" s="53"/>
      <c r="H86" s="53"/>
      <c r="I86" s="53"/>
      <c r="J86" s="53"/>
      <c r="K86" s="53"/>
      <c r="L86" s="53"/>
      <c r="M86" s="53"/>
    </row>
    <row r="87" spans="1:13" ht="15.75" x14ac:dyDescent="0.3">
      <c r="A87" s="53"/>
      <c r="B87" s="54"/>
      <c r="C87" s="9" t="s">
        <v>28</v>
      </c>
      <c r="D87" s="10" t="s">
        <v>6</v>
      </c>
      <c r="E87" s="11">
        <v>197</v>
      </c>
      <c r="F87" s="11">
        <f>F86*E87</f>
        <v>19.195679999999999</v>
      </c>
      <c r="G87" s="13"/>
      <c r="H87" s="11"/>
      <c r="I87" s="121"/>
      <c r="J87" s="11">
        <f>F87*I87</f>
        <v>0</v>
      </c>
      <c r="K87" s="13"/>
      <c r="L87" s="11"/>
      <c r="M87" s="11">
        <f>H87+J87+L87</f>
        <v>0</v>
      </c>
    </row>
    <row r="88" spans="1:13" ht="15.75" x14ac:dyDescent="0.3">
      <c r="A88" s="53"/>
      <c r="B88" s="54"/>
      <c r="C88" s="9" t="s">
        <v>54</v>
      </c>
      <c r="D88" s="10" t="s">
        <v>34</v>
      </c>
      <c r="E88" s="11">
        <v>69</v>
      </c>
      <c r="F88" s="11">
        <f>F86*E88</f>
        <v>6.7233599999999996</v>
      </c>
      <c r="G88" s="13"/>
      <c r="H88" s="11"/>
      <c r="I88" s="11"/>
      <c r="J88" s="11"/>
      <c r="K88" s="121"/>
      <c r="L88" s="11">
        <f>F88*K88</f>
        <v>0</v>
      </c>
      <c r="M88" s="11">
        <f t="shared" ref="M88" si="23">H88+J88+L88</f>
        <v>0</v>
      </c>
    </row>
    <row r="89" spans="1:13" ht="15.75" x14ac:dyDescent="0.3">
      <c r="A89" s="53"/>
      <c r="B89" s="54"/>
      <c r="C89" s="54" t="s">
        <v>66</v>
      </c>
      <c r="D89" s="10" t="s">
        <v>34</v>
      </c>
      <c r="E89" s="53">
        <v>27.8</v>
      </c>
      <c r="F89" s="57">
        <f>F86*E89</f>
        <v>2.7088320000000001</v>
      </c>
      <c r="G89" s="53"/>
      <c r="H89" s="53"/>
      <c r="I89" s="53"/>
      <c r="J89" s="53"/>
      <c r="K89" s="124"/>
      <c r="L89" s="11">
        <f>F89*K89</f>
        <v>0</v>
      </c>
      <c r="M89" s="11">
        <f t="shared" ref="M89" si="24">H89+J89+L89</f>
        <v>0</v>
      </c>
    </row>
    <row r="90" spans="1:13" ht="15.75" x14ac:dyDescent="0.3">
      <c r="A90" s="53"/>
      <c r="B90" s="54"/>
      <c r="C90" s="54" t="s">
        <v>67</v>
      </c>
      <c r="D90" s="53" t="s">
        <v>11</v>
      </c>
      <c r="E90" s="53">
        <v>80</v>
      </c>
      <c r="F90" s="57">
        <f>F86*E90</f>
        <v>7.7951999999999995</v>
      </c>
      <c r="G90" s="124"/>
      <c r="H90" s="11">
        <f t="shared" ref="H90:H93" si="25">F90*G90</f>
        <v>0</v>
      </c>
      <c r="I90" s="11"/>
      <c r="J90" s="11"/>
      <c r="K90" s="11"/>
      <c r="L90" s="11"/>
      <c r="M90" s="11">
        <f t="shared" ref="M90:M93" si="26">H90+J90+L90</f>
        <v>0</v>
      </c>
    </row>
    <row r="91" spans="1:13" ht="15.75" x14ac:dyDescent="0.3">
      <c r="A91" s="53"/>
      <c r="B91" s="54"/>
      <c r="C91" s="54" t="s">
        <v>68</v>
      </c>
      <c r="D91" s="53" t="s">
        <v>11</v>
      </c>
      <c r="E91" s="53">
        <v>47</v>
      </c>
      <c r="F91" s="57">
        <f>F86*E91</f>
        <v>4.5796799999999998</v>
      </c>
      <c r="G91" s="124"/>
      <c r="H91" s="11">
        <f t="shared" si="25"/>
        <v>0</v>
      </c>
      <c r="I91" s="11"/>
      <c r="J91" s="11"/>
      <c r="K91" s="11"/>
      <c r="L91" s="11"/>
      <c r="M91" s="11">
        <f t="shared" si="26"/>
        <v>0</v>
      </c>
    </row>
    <row r="92" spans="1:13" ht="15.75" x14ac:dyDescent="0.3">
      <c r="A92" s="53"/>
      <c r="B92" s="54"/>
      <c r="C92" s="54" t="s">
        <v>69</v>
      </c>
      <c r="D92" s="53" t="s">
        <v>10</v>
      </c>
      <c r="E92" s="53">
        <v>38.200000000000003</v>
      </c>
      <c r="F92" s="57">
        <f>F86*E92</f>
        <v>3.7222080000000002</v>
      </c>
      <c r="G92" s="124"/>
      <c r="H92" s="11">
        <f t="shared" si="25"/>
        <v>0</v>
      </c>
      <c r="I92" s="11"/>
      <c r="J92" s="11"/>
      <c r="K92" s="11"/>
      <c r="L92" s="11"/>
      <c r="M92" s="11">
        <f t="shared" si="26"/>
        <v>0</v>
      </c>
    </row>
    <row r="93" spans="1:13" ht="15.75" x14ac:dyDescent="0.3">
      <c r="A93" s="53"/>
      <c r="B93" s="54"/>
      <c r="C93" s="54" t="s">
        <v>70</v>
      </c>
      <c r="D93" s="53" t="s">
        <v>11</v>
      </c>
      <c r="E93" s="53">
        <v>22</v>
      </c>
      <c r="F93" s="57">
        <f>F86*E93</f>
        <v>2.1436799999999998</v>
      </c>
      <c r="G93" s="124"/>
      <c r="H93" s="11">
        <f t="shared" si="25"/>
        <v>0</v>
      </c>
      <c r="I93" s="11"/>
      <c r="J93" s="11"/>
      <c r="K93" s="11"/>
      <c r="L93" s="11"/>
      <c r="M93" s="11">
        <f t="shared" si="26"/>
        <v>0</v>
      </c>
    </row>
    <row r="94" spans="1:13" ht="45" x14ac:dyDescent="0.25">
      <c r="A94" s="53">
        <v>9</v>
      </c>
      <c r="B94" s="53" t="s">
        <v>72</v>
      </c>
      <c r="C94" s="82" t="s">
        <v>98</v>
      </c>
      <c r="D94" s="59" t="s">
        <v>10</v>
      </c>
      <c r="E94" s="59"/>
      <c r="F94" s="94">
        <f>F92+F90*1.6+F91*1.5+F84+F83+F77+F76+F43*2.2+F38/1000+F26+F36</f>
        <v>25.688748</v>
      </c>
      <c r="G94" s="53"/>
      <c r="H94" s="53"/>
      <c r="I94" s="53"/>
      <c r="J94" s="53"/>
      <c r="K94" s="53"/>
      <c r="L94" s="53"/>
      <c r="M94" s="53"/>
    </row>
    <row r="95" spans="1:13" ht="15.75" x14ac:dyDescent="0.3">
      <c r="A95" s="53"/>
      <c r="B95" s="54"/>
      <c r="C95" s="9" t="s">
        <v>28</v>
      </c>
      <c r="D95" s="10" t="s">
        <v>6</v>
      </c>
      <c r="E95" s="11">
        <f>1.1+0.36*39</f>
        <v>15.139999999999999</v>
      </c>
      <c r="F95" s="11">
        <f>F94*E95</f>
        <v>388.92764471999999</v>
      </c>
      <c r="G95" s="13"/>
      <c r="H95" s="11"/>
      <c r="I95" s="121"/>
      <c r="J95" s="11">
        <f>F95*I95</f>
        <v>0</v>
      </c>
      <c r="K95" s="13"/>
      <c r="L95" s="11"/>
      <c r="M95" s="11">
        <f>H95+J95+L95</f>
        <v>0</v>
      </c>
    </row>
    <row r="96" spans="1:13" s="39" customFormat="1" ht="60" x14ac:dyDescent="0.25">
      <c r="A96" s="70">
        <v>10</v>
      </c>
      <c r="B96" s="71" t="s">
        <v>32</v>
      </c>
      <c r="C96" s="63" t="s">
        <v>123</v>
      </c>
      <c r="D96" s="16" t="s">
        <v>112</v>
      </c>
      <c r="E96" s="73"/>
      <c r="F96" s="74">
        <v>8</v>
      </c>
      <c r="G96" s="68"/>
      <c r="H96" s="68"/>
      <c r="I96" s="68"/>
      <c r="J96" s="68"/>
      <c r="K96" s="68"/>
      <c r="L96" s="68"/>
      <c r="M96" s="75">
        <f>SUM(M97:M98)</f>
        <v>0</v>
      </c>
    </row>
    <row r="97" spans="1:13" s="39" customFormat="1" x14ac:dyDescent="0.25">
      <c r="A97" s="70"/>
      <c r="B97" s="78"/>
      <c r="C97" s="67" t="s">
        <v>12</v>
      </c>
      <c r="D97" s="16" t="s">
        <v>108</v>
      </c>
      <c r="E97" s="68">
        <f>8.6*1.69</f>
        <v>14.533999999999999</v>
      </c>
      <c r="F97" s="68">
        <f>F96*E97</f>
        <v>116.27199999999999</v>
      </c>
      <c r="G97" s="69"/>
      <c r="H97" s="69"/>
      <c r="I97" s="122"/>
      <c r="J97" s="68">
        <f>F97*I97</f>
        <v>0</v>
      </c>
      <c r="K97" s="69"/>
      <c r="L97" s="68"/>
      <c r="M97" s="68">
        <f>H97+J97+L97</f>
        <v>0</v>
      </c>
    </row>
    <row r="98" spans="1:13" s="39" customFormat="1" x14ac:dyDescent="0.25">
      <c r="A98" s="70"/>
      <c r="B98" s="78"/>
      <c r="C98" s="67" t="s">
        <v>117</v>
      </c>
      <c r="D98" s="70" t="s">
        <v>25</v>
      </c>
      <c r="E98" s="68">
        <f>6.7</f>
        <v>6.7</v>
      </c>
      <c r="F98" s="68">
        <f>F96*E98</f>
        <v>53.6</v>
      </c>
      <c r="G98" s="69"/>
      <c r="H98" s="69"/>
      <c r="I98" s="68"/>
      <c r="J98" s="68"/>
      <c r="K98" s="122"/>
      <c r="L98" s="68">
        <f>F98*K98</f>
        <v>0</v>
      </c>
      <c r="M98" s="68">
        <f>H98+J98+L98</f>
        <v>0</v>
      </c>
    </row>
    <row r="99" spans="1:13" ht="54" customHeight="1" x14ac:dyDescent="0.25">
      <c r="A99" s="53">
        <v>11</v>
      </c>
      <c r="B99" s="28" t="s">
        <v>72</v>
      </c>
      <c r="C99" s="82" t="s">
        <v>71</v>
      </c>
      <c r="D99" s="83" t="s">
        <v>10</v>
      </c>
      <c r="E99" s="59"/>
      <c r="F99" s="60">
        <f>(17.55+8)*2.4</f>
        <v>61.32</v>
      </c>
      <c r="G99" s="53"/>
      <c r="H99" s="53"/>
      <c r="I99" s="53"/>
      <c r="J99" s="53"/>
      <c r="K99" s="53"/>
      <c r="L99" s="53"/>
      <c r="M99" s="53"/>
    </row>
    <row r="100" spans="1:13" ht="15.75" x14ac:dyDescent="0.3">
      <c r="A100" s="53"/>
      <c r="B100" s="54"/>
      <c r="C100" s="9" t="s">
        <v>28</v>
      </c>
      <c r="D100" s="10" t="s">
        <v>6</v>
      </c>
      <c r="E100" s="11">
        <f>1.1+0.36*39</f>
        <v>15.139999999999999</v>
      </c>
      <c r="F100" s="11">
        <f>F99*E100</f>
        <v>928.38479999999993</v>
      </c>
      <c r="G100" s="13"/>
      <c r="H100" s="11"/>
      <c r="I100" s="121"/>
      <c r="J100" s="11">
        <f>F100*I100</f>
        <v>0</v>
      </c>
      <c r="K100" s="13"/>
      <c r="L100" s="11"/>
      <c r="M100" s="11">
        <f>H100+J100+L100</f>
        <v>0</v>
      </c>
    </row>
    <row r="101" spans="1:13" ht="15.75" x14ac:dyDescent="0.3">
      <c r="A101" s="53"/>
      <c r="B101" s="54"/>
      <c r="C101" s="20" t="s">
        <v>84</v>
      </c>
      <c r="D101" s="20"/>
      <c r="E101" s="21"/>
      <c r="F101" s="20"/>
      <c r="G101" s="21"/>
      <c r="H101" s="21">
        <f>SUM(H20:H100)</f>
        <v>0</v>
      </c>
      <c r="I101" s="21"/>
      <c r="J101" s="21">
        <f>SUM(J20:J100)</f>
        <v>0</v>
      </c>
      <c r="K101" s="21"/>
      <c r="L101" s="21">
        <f>SUM(L20:L100)</f>
        <v>0</v>
      </c>
      <c r="M101" s="21">
        <f>SUM(M20:M100)</f>
        <v>0</v>
      </c>
    </row>
    <row r="102" spans="1:13" ht="15.75" x14ac:dyDescent="0.3">
      <c r="A102" s="53"/>
      <c r="B102" s="54"/>
      <c r="C102" s="33" t="s">
        <v>85</v>
      </c>
      <c r="D102" s="34" t="s">
        <v>86</v>
      </c>
      <c r="E102" s="138"/>
      <c r="F102" s="26"/>
      <c r="G102" s="26"/>
      <c r="H102" s="26"/>
      <c r="I102" s="26"/>
      <c r="J102" s="26"/>
      <c r="K102" s="26"/>
      <c r="L102" s="27"/>
      <c r="M102" s="57">
        <f>M101*E102</f>
        <v>0</v>
      </c>
    </row>
    <row r="103" spans="1:13" ht="15.75" x14ac:dyDescent="0.3">
      <c r="A103" s="53"/>
      <c r="B103" s="54"/>
      <c r="C103" s="20" t="s">
        <v>80</v>
      </c>
      <c r="D103" s="29"/>
      <c r="E103" s="29"/>
      <c r="F103" s="21"/>
      <c r="G103" s="21"/>
      <c r="H103" s="21"/>
      <c r="I103" s="21"/>
      <c r="J103" s="21"/>
      <c r="K103" s="21"/>
      <c r="L103" s="31"/>
      <c r="M103" s="95">
        <f>SUM(M101:M102)</f>
        <v>0</v>
      </c>
    </row>
    <row r="104" spans="1:13" ht="15.75" x14ac:dyDescent="0.3">
      <c r="A104" s="53"/>
      <c r="B104" s="54"/>
      <c r="C104" s="33" t="s">
        <v>87</v>
      </c>
      <c r="D104" s="34" t="s">
        <v>86</v>
      </c>
      <c r="E104" s="138"/>
      <c r="F104" s="26"/>
      <c r="G104" s="26"/>
      <c r="H104" s="26"/>
      <c r="I104" s="26"/>
      <c r="J104" s="26"/>
      <c r="K104" s="26"/>
      <c r="L104" s="27"/>
      <c r="M104" s="57">
        <f>M103*E104</f>
        <v>0</v>
      </c>
    </row>
    <row r="105" spans="1:13" ht="15.75" x14ac:dyDescent="0.3">
      <c r="A105" s="53"/>
      <c r="B105" s="54"/>
      <c r="C105" s="20" t="s">
        <v>84</v>
      </c>
      <c r="D105" s="21"/>
      <c r="E105" s="21"/>
      <c r="F105" s="21"/>
      <c r="G105" s="21"/>
      <c r="H105" s="21"/>
      <c r="I105" s="21"/>
      <c r="J105" s="21"/>
      <c r="K105" s="21"/>
      <c r="L105" s="31"/>
      <c r="M105" s="95">
        <f>SUM(M103:M104)</f>
        <v>0</v>
      </c>
    </row>
    <row r="106" spans="1:13" ht="15.75" x14ac:dyDescent="0.3">
      <c r="A106" s="53"/>
      <c r="B106" s="54"/>
      <c r="C106" s="20"/>
      <c r="D106" s="21"/>
      <c r="E106" s="21"/>
      <c r="F106" s="21"/>
      <c r="G106" s="21"/>
      <c r="H106" s="21"/>
      <c r="I106" s="21"/>
      <c r="J106" s="21"/>
      <c r="K106" s="21"/>
      <c r="L106" s="31"/>
      <c r="M106" s="95"/>
    </row>
    <row r="107" spans="1:13" x14ac:dyDescent="0.25">
      <c r="A107" s="53"/>
      <c r="B107" s="54"/>
      <c r="C107" s="92" t="s">
        <v>99</v>
      </c>
      <c r="D107" s="92"/>
      <c r="E107" s="92"/>
      <c r="F107" s="92"/>
      <c r="G107" s="92"/>
      <c r="H107" s="92"/>
      <c r="I107" s="92"/>
      <c r="J107" s="92"/>
      <c r="K107" s="92"/>
      <c r="L107" s="92"/>
      <c r="M107" s="95">
        <f>M105+M17</f>
        <v>0</v>
      </c>
    </row>
    <row r="108" spans="1:13" x14ac:dyDescent="0.25">
      <c r="A108" s="53"/>
      <c r="B108" s="54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5"/>
    </row>
    <row r="109" spans="1:13" ht="30" x14ac:dyDescent="0.25">
      <c r="A109" s="53"/>
      <c r="B109" s="54"/>
      <c r="C109" s="91" t="s">
        <v>100</v>
      </c>
      <c r="D109" s="92"/>
      <c r="E109" s="135">
        <v>0.05</v>
      </c>
      <c r="F109" s="92"/>
      <c r="G109" s="92"/>
      <c r="H109" s="92"/>
      <c r="I109" s="92"/>
      <c r="J109" s="92"/>
      <c r="K109" s="92"/>
      <c r="L109" s="92"/>
      <c r="M109" s="96">
        <f>(H101+H13)*E109</f>
        <v>0</v>
      </c>
    </row>
    <row r="110" spans="1:13" ht="15.75" x14ac:dyDescent="0.3">
      <c r="A110" s="53"/>
      <c r="B110" s="54"/>
      <c r="C110" s="97" t="s">
        <v>80</v>
      </c>
      <c r="D110" s="92"/>
      <c r="E110" s="98"/>
      <c r="F110" s="92"/>
      <c r="G110" s="92"/>
      <c r="H110" s="92"/>
      <c r="I110" s="92"/>
      <c r="J110" s="92"/>
      <c r="K110" s="92"/>
      <c r="L110" s="92"/>
      <c r="M110" s="95">
        <f>M107+M109</f>
        <v>0</v>
      </c>
    </row>
    <row r="111" spans="1:13" ht="63" x14ac:dyDescent="0.3">
      <c r="A111" s="53"/>
      <c r="B111" s="54"/>
      <c r="C111" s="99" t="s">
        <v>79</v>
      </c>
      <c r="D111" s="100"/>
      <c r="E111" s="135">
        <v>1.4999999999999999E-2</v>
      </c>
      <c r="F111" s="97"/>
      <c r="G111" s="101"/>
      <c r="H111" s="97"/>
      <c r="I111" s="101"/>
      <c r="J111" s="101"/>
      <c r="K111" s="101"/>
      <c r="L111" s="102"/>
      <c r="M111" s="103">
        <f>M110*E111</f>
        <v>0</v>
      </c>
    </row>
    <row r="112" spans="1:13" ht="31.5" x14ac:dyDescent="0.3">
      <c r="A112" s="53"/>
      <c r="B112" s="54"/>
      <c r="C112" s="99" t="s">
        <v>101</v>
      </c>
      <c r="D112" s="100"/>
      <c r="E112" s="135">
        <v>0.15</v>
      </c>
      <c r="F112" s="97"/>
      <c r="G112" s="101"/>
      <c r="H112" s="97"/>
      <c r="I112" s="101"/>
      <c r="J112" s="101"/>
      <c r="K112" s="101"/>
      <c r="L112" s="102"/>
      <c r="M112" s="103">
        <f>M111*E112</f>
        <v>0</v>
      </c>
    </row>
    <row r="113" spans="1:13" ht="15.75" x14ac:dyDescent="0.3">
      <c r="A113" s="53"/>
      <c r="B113" s="54"/>
      <c r="C113" s="97" t="s">
        <v>80</v>
      </c>
      <c r="D113" s="101"/>
      <c r="E113" s="104"/>
      <c r="F113" s="97"/>
      <c r="G113" s="101"/>
      <c r="H113" s="97"/>
      <c r="I113" s="101"/>
      <c r="J113" s="101"/>
      <c r="K113" s="101"/>
      <c r="L113" s="105"/>
      <c r="M113" s="95">
        <f>M110+M111</f>
        <v>0</v>
      </c>
    </row>
    <row r="114" spans="1:13" ht="63" x14ac:dyDescent="0.3">
      <c r="A114" s="53"/>
      <c r="B114" s="54"/>
      <c r="C114" s="20" t="s">
        <v>81</v>
      </c>
      <c r="D114" s="106"/>
      <c r="E114" s="136">
        <v>3.0000000000000001E-3</v>
      </c>
      <c r="F114" s="97"/>
      <c r="G114" s="101"/>
      <c r="H114" s="97"/>
      <c r="I114" s="101"/>
      <c r="J114" s="101"/>
      <c r="K114" s="101"/>
      <c r="L114" s="105"/>
      <c r="M114" s="103">
        <f>M113*E114</f>
        <v>0</v>
      </c>
    </row>
    <row r="115" spans="1:13" ht="15.75" x14ac:dyDescent="0.3">
      <c r="A115" s="53"/>
      <c r="B115" s="54"/>
      <c r="C115" s="97" t="s">
        <v>80</v>
      </c>
      <c r="D115" s="101"/>
      <c r="E115" s="104"/>
      <c r="F115" s="97"/>
      <c r="G115" s="101"/>
      <c r="H115" s="97"/>
      <c r="I115" s="101"/>
      <c r="J115" s="101"/>
      <c r="K115" s="101"/>
      <c r="L115" s="105"/>
      <c r="M115" s="95">
        <f>SUM(M113:M114)</f>
        <v>0</v>
      </c>
    </row>
    <row r="116" spans="1:13" ht="39" customHeight="1" x14ac:dyDescent="0.3">
      <c r="A116" s="53"/>
      <c r="B116" s="54"/>
      <c r="C116" s="20" t="s">
        <v>82</v>
      </c>
      <c r="D116" s="107"/>
      <c r="E116" s="108">
        <v>0.05</v>
      </c>
      <c r="F116" s="97"/>
      <c r="G116" s="101"/>
      <c r="H116" s="97"/>
      <c r="I116" s="101"/>
      <c r="J116" s="101"/>
      <c r="K116" s="101"/>
      <c r="L116" s="105"/>
      <c r="M116" s="57">
        <f>M115*E116</f>
        <v>0</v>
      </c>
    </row>
    <row r="117" spans="1:13" ht="15.75" x14ac:dyDescent="0.3">
      <c r="A117" s="53"/>
      <c r="B117" s="54"/>
      <c r="C117" s="97" t="s">
        <v>80</v>
      </c>
      <c r="D117" s="107"/>
      <c r="E117" s="108"/>
      <c r="F117" s="97"/>
      <c r="G117" s="101"/>
      <c r="H117" s="97"/>
      <c r="I117" s="101"/>
      <c r="J117" s="101"/>
      <c r="K117" s="101"/>
      <c r="L117" s="105"/>
      <c r="M117" s="95">
        <f>SUM(M115:M116)</f>
        <v>0</v>
      </c>
    </row>
    <row r="118" spans="1:13" ht="15.75" x14ac:dyDescent="0.3">
      <c r="A118" s="53"/>
      <c r="B118" s="54"/>
      <c r="C118" s="101" t="s">
        <v>83</v>
      </c>
      <c r="D118" s="107"/>
      <c r="E118" s="108">
        <v>0.18</v>
      </c>
      <c r="F118" s="97"/>
      <c r="G118" s="101"/>
      <c r="H118" s="97"/>
      <c r="I118" s="101"/>
      <c r="J118" s="101"/>
      <c r="K118" s="101"/>
      <c r="L118" s="105"/>
      <c r="M118" s="109">
        <f>M117*E118</f>
        <v>0</v>
      </c>
    </row>
    <row r="119" spans="1:13" ht="15.75" x14ac:dyDescent="0.3">
      <c r="A119" s="53"/>
      <c r="B119" s="54"/>
      <c r="C119" s="97" t="s">
        <v>80</v>
      </c>
      <c r="D119" s="101"/>
      <c r="E119" s="107"/>
      <c r="F119" s="97"/>
      <c r="G119" s="101"/>
      <c r="H119" s="97"/>
      <c r="I119" s="101"/>
      <c r="J119" s="101"/>
      <c r="K119" s="101"/>
      <c r="L119" s="105"/>
      <c r="M119" s="95">
        <f>SUM(M117:M118)</f>
        <v>0</v>
      </c>
    </row>
  </sheetData>
  <sheetProtection algorithmName="SHA-512" hashValue="Po30y6mULhIk1YpDOX8B+ZiuozptGywYZJGYko67V0mOa/KsAoBl50oU0n8VmvSpVEXMFg6IR4DF65HUhBLEzg==" saltValue="rshGdhzdQjUwwnoIKA+B6Q==" spinCount="100000" sheet="1" objects="1" scenarios="1" selectLockedCells="1"/>
  <mergeCells count="11">
    <mergeCell ref="A1:M1"/>
    <mergeCell ref="A3:M3"/>
    <mergeCell ref="A4:A5"/>
    <mergeCell ref="B4:B5"/>
    <mergeCell ref="C4:C5"/>
    <mergeCell ref="D4:D5"/>
    <mergeCell ref="E4:F4"/>
    <mergeCell ref="G4:H4"/>
    <mergeCell ref="I4:J4"/>
    <mergeCell ref="K4:L4"/>
    <mergeCell ref="M4:M5"/>
  </mergeCells>
  <conditionalFormatting sqref="C41:M42 D73:D78 A23:IL28 A37:M37 A36:B36 D36:M36 H83:M85 A29:M35">
    <cfRule type="cellIs" dxfId="34" priority="42" stopIfTrue="1" operator="equal">
      <formula>8223.307275</formula>
    </cfRule>
  </conditionalFormatting>
  <conditionalFormatting sqref="A39:M39">
    <cfRule type="cellIs" dxfId="33" priority="41" stopIfTrue="1" operator="equal">
      <formula>8223.307275</formula>
    </cfRule>
  </conditionalFormatting>
  <conditionalFormatting sqref="G43:M43">
    <cfRule type="cellIs" dxfId="32" priority="39" stopIfTrue="1" operator="equal">
      <formula>8223.307275</formula>
    </cfRule>
  </conditionalFormatting>
  <conditionalFormatting sqref="C44:M44">
    <cfRule type="cellIs" dxfId="31" priority="38" stopIfTrue="1" operator="equal">
      <formula>8223.307275</formula>
    </cfRule>
  </conditionalFormatting>
  <conditionalFormatting sqref="C61:M62">
    <cfRule type="cellIs" dxfId="30" priority="37" stopIfTrue="1" operator="equal">
      <formula>8223.307275</formula>
    </cfRule>
  </conditionalFormatting>
  <conditionalFormatting sqref="C67:M67">
    <cfRule type="cellIs" dxfId="29" priority="33" stopIfTrue="1" operator="equal">
      <formula>8223.307275</formula>
    </cfRule>
  </conditionalFormatting>
  <conditionalFormatting sqref="C69:M69">
    <cfRule type="cellIs" dxfId="28" priority="31" stopIfTrue="1" operator="equal">
      <formula>8223.307275</formula>
    </cfRule>
  </conditionalFormatting>
  <conditionalFormatting sqref="C68:M68">
    <cfRule type="cellIs" dxfId="27" priority="32" stopIfTrue="1" operator="equal">
      <formula>8223.307275</formula>
    </cfRule>
  </conditionalFormatting>
  <conditionalFormatting sqref="C71:M71">
    <cfRule type="cellIs" dxfId="26" priority="30" stopIfTrue="1" operator="equal">
      <formula>8223.307275</formula>
    </cfRule>
  </conditionalFormatting>
  <conditionalFormatting sqref="C72:M72 D80 L73:M74 M75">
    <cfRule type="cellIs" dxfId="25" priority="29" stopIfTrue="1" operator="equal">
      <formula>8223.307275</formula>
    </cfRule>
  </conditionalFormatting>
  <conditionalFormatting sqref="C85:D85">
    <cfRule type="cellIs" dxfId="24" priority="28" stopIfTrue="1" operator="equal">
      <formula>8223.307275</formula>
    </cfRule>
  </conditionalFormatting>
  <conditionalFormatting sqref="C79:M79">
    <cfRule type="cellIs" dxfId="23" priority="26" stopIfTrue="1" operator="equal">
      <formula>8223.307275</formula>
    </cfRule>
  </conditionalFormatting>
  <conditionalFormatting sqref="H76:M78 H75">
    <cfRule type="cellIs" dxfId="22" priority="25" stopIfTrue="1" operator="equal">
      <formula>8223.307275</formula>
    </cfRule>
  </conditionalFormatting>
  <conditionalFormatting sqref="C81:M81">
    <cfRule type="cellIs" dxfId="21" priority="24" stopIfTrue="1" operator="equal">
      <formula>8223.307275</formula>
    </cfRule>
  </conditionalFormatting>
  <conditionalFormatting sqref="C82:M82">
    <cfRule type="cellIs" dxfId="20" priority="23" stopIfTrue="1" operator="equal">
      <formula>8223.307275</formula>
    </cfRule>
  </conditionalFormatting>
  <conditionalFormatting sqref="C87:M87">
    <cfRule type="cellIs" dxfId="19" priority="22" stopIfTrue="1" operator="equal">
      <formula>8223.307275</formula>
    </cfRule>
  </conditionalFormatting>
  <conditionalFormatting sqref="C88:M88 D89 L89:M89">
    <cfRule type="cellIs" dxfId="18" priority="21" stopIfTrue="1" operator="equal">
      <formula>8223.307275</formula>
    </cfRule>
  </conditionalFormatting>
  <conditionalFormatting sqref="H90:M93">
    <cfRule type="cellIs" dxfId="17" priority="20" stopIfTrue="1" operator="equal">
      <formula>8223.307275</formula>
    </cfRule>
  </conditionalFormatting>
  <conditionalFormatting sqref="C100:M100">
    <cfRule type="cellIs" dxfId="16" priority="19" stopIfTrue="1" operator="equal">
      <formula>8223.307275</formula>
    </cfRule>
  </conditionalFormatting>
  <conditionalFormatting sqref="C9:M9">
    <cfRule type="cellIs" dxfId="15" priority="18" stopIfTrue="1" operator="equal">
      <formula>8223.307275</formula>
    </cfRule>
  </conditionalFormatting>
  <conditionalFormatting sqref="H12:M12">
    <cfRule type="cellIs" dxfId="14" priority="17" stopIfTrue="1" operator="equal">
      <formula>8223.307275</formula>
    </cfRule>
  </conditionalFormatting>
  <conditionalFormatting sqref="H10:M10">
    <cfRule type="cellIs" dxfId="13" priority="16" stopIfTrue="1" operator="equal">
      <formula>8223.307275</formula>
    </cfRule>
  </conditionalFormatting>
  <conditionalFormatting sqref="C20:M21">
    <cfRule type="cellIs" dxfId="12" priority="15" stopIfTrue="1" operator="equal">
      <formula>8223.307275</formula>
    </cfRule>
  </conditionalFormatting>
  <conditionalFormatting sqref="C95:M95">
    <cfRule type="cellIs" dxfId="11" priority="14" stopIfTrue="1" operator="equal">
      <formula>8223.307275</formula>
    </cfRule>
  </conditionalFormatting>
  <conditionalFormatting sqref="B38">
    <cfRule type="cellIs" dxfId="10" priority="13" stopIfTrue="1" operator="equal">
      <formula>8223.307275</formula>
    </cfRule>
  </conditionalFormatting>
  <conditionalFormatting sqref="A51:B56 D51:IU51 E52:IU52 D53:IU56">
    <cfRule type="cellIs" dxfId="9" priority="12" stopIfTrue="1" operator="equal">
      <formula>8223.307275</formula>
    </cfRule>
  </conditionalFormatting>
  <conditionalFormatting sqref="D50">
    <cfRule type="cellIs" dxfId="8" priority="11" stopIfTrue="1" operator="equal">
      <formula>8223.307275</formula>
    </cfRule>
  </conditionalFormatting>
  <conditionalFormatting sqref="F49:M50">
    <cfRule type="cellIs" dxfId="7" priority="10" stopIfTrue="1" operator="equal">
      <formula>8223.307275</formula>
    </cfRule>
  </conditionalFormatting>
  <conditionalFormatting sqref="E57:M58 A57:B59 D59:M59">
    <cfRule type="cellIs" dxfId="6" priority="9" stopIfTrue="1" operator="equal">
      <formula>8223.307275</formula>
    </cfRule>
  </conditionalFormatting>
  <conditionalFormatting sqref="D57">
    <cfRule type="cellIs" dxfId="5" priority="8" stopIfTrue="1" operator="equal">
      <formula>8223.307275</formula>
    </cfRule>
  </conditionalFormatting>
  <conditionalFormatting sqref="E63:M64 A63:B65 D65:M65">
    <cfRule type="cellIs" dxfId="4" priority="5" stopIfTrue="1" operator="equal">
      <formula>8223.307275</formula>
    </cfRule>
  </conditionalFormatting>
  <conditionalFormatting sqref="D63">
    <cfRule type="cellIs" dxfId="3" priority="4" stopIfTrue="1" operator="equal">
      <formula>8223.307275</formula>
    </cfRule>
  </conditionalFormatting>
  <conditionalFormatting sqref="E96:M97 A96:B98 D98:M98">
    <cfRule type="cellIs" dxfId="2" priority="2" stopIfTrue="1" operator="equal">
      <formula>8223.307275</formula>
    </cfRule>
  </conditionalFormatting>
  <conditionalFormatting sqref="C46:M46">
    <cfRule type="cellIs" dxfId="1" priority="3" stopIfTrue="1" operator="equal">
      <formula>8223.307275</formula>
    </cfRule>
  </conditionalFormatting>
  <conditionalFormatting sqref="D96">
    <cfRule type="cellIs" dxfId="0" priority="1" stopIfTrue="1" operator="equal">
      <formula>8223.307275</formula>
    </cfRule>
  </conditionalFormatting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David Kopaliani</cp:lastModifiedBy>
  <cp:lastPrinted>2016-09-28T11:04:02Z</cp:lastPrinted>
  <dcterms:created xsi:type="dcterms:W3CDTF">2016-09-20T16:07:52Z</dcterms:created>
  <dcterms:modified xsi:type="dcterms:W3CDTF">2016-10-06T12:37:46Z</dcterms:modified>
</cp:coreProperties>
</file>