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5" windowWidth="19440" windowHeight="9975"/>
  </bookViews>
  <sheets>
    <sheet name="ხარჯთაღრიცხვა" sheetId="1" r:id="rId1"/>
  </sheets>
  <definedNames>
    <definedName name="_xlnm.Print_Area" localSheetId="0">ხარჯთაღრიცხვა!$A$1:$M$88</definedName>
    <definedName name="_xlnm.Print_Titles" localSheetId="0">ხარჯთაღრიცხვა!$10:$10</definedName>
  </definedNames>
  <calcPr calcId="125725"/>
</workbook>
</file>

<file path=xl/calcChain.xml><?xml version="1.0" encoding="utf-8"?>
<calcChain xmlns="http://schemas.openxmlformats.org/spreadsheetml/2006/main">
  <c r="F17" i="1"/>
  <c r="F20" s="1"/>
  <c r="J20" s="1"/>
  <c r="F22"/>
  <c r="F25" s="1"/>
  <c r="J25" s="1"/>
  <c r="M25" s="1"/>
  <c r="F27"/>
  <c r="F30" s="1"/>
  <c r="J30" s="1"/>
  <c r="M30" s="1"/>
  <c r="F38"/>
  <c r="J38" s="1"/>
  <c r="M38" s="1"/>
  <c r="F53"/>
  <c r="J53" s="1"/>
  <c r="M53" s="1"/>
  <c r="F52"/>
  <c r="H52" s="1"/>
  <c r="M52" s="1"/>
  <c r="F55"/>
  <c r="J55" s="1"/>
  <c r="M55" s="1"/>
  <c r="F56"/>
  <c r="H56" s="1"/>
  <c r="M56" s="1"/>
  <c r="F60"/>
  <c r="F61" s="1"/>
  <c r="F63"/>
  <c r="F64" s="1"/>
  <c r="J64" s="1"/>
  <c r="M64" s="1"/>
  <c r="F65"/>
  <c r="J65" s="1"/>
  <c r="M65" s="1"/>
  <c r="F66"/>
  <c r="J66" s="1"/>
  <c r="M66" s="1"/>
  <c r="F67"/>
  <c r="H67" s="1"/>
  <c r="F12"/>
  <c r="F13" s="1"/>
  <c r="H13" s="1"/>
  <c r="M13" s="1"/>
  <c r="F36"/>
  <c r="H36" s="1"/>
  <c r="M36" s="1"/>
  <c r="L37"/>
  <c r="M37" s="1"/>
  <c r="E39"/>
  <c r="F39" s="1"/>
  <c r="H39" s="1"/>
  <c r="M39" s="1"/>
  <c r="F40"/>
  <c r="H40" s="1"/>
  <c r="M40" s="1"/>
  <c r="M42"/>
  <c r="M44"/>
  <c r="M45"/>
  <c r="M46"/>
  <c r="M48"/>
  <c r="M49"/>
  <c r="H51"/>
  <c r="M51" s="1"/>
  <c r="L59"/>
  <c r="H59"/>
  <c r="E48"/>
  <c r="E49"/>
  <c r="E45"/>
  <c r="E44"/>
  <c r="E43"/>
  <c r="E41"/>
  <c r="E42" s="1"/>
  <c r="L4"/>
  <c r="M59" l="1"/>
  <c r="H60"/>
  <c r="M60" s="1"/>
  <c r="L63"/>
  <c r="F23"/>
  <c r="H23" s="1"/>
  <c r="M23" s="1"/>
  <c r="F26"/>
  <c r="J26" s="1"/>
  <c r="M26" s="1"/>
  <c r="F24"/>
  <c r="L24" s="1"/>
  <c r="M24" s="1"/>
  <c r="H63"/>
  <c r="M63" s="1"/>
  <c r="F18"/>
  <c r="H18" s="1"/>
  <c r="M18" s="1"/>
  <c r="F54"/>
  <c r="J54" s="1"/>
  <c r="M54" s="1"/>
  <c r="F29"/>
  <c r="L29" s="1"/>
  <c r="M29" s="1"/>
  <c r="F21"/>
  <c r="J21" s="1"/>
  <c r="M21" s="1"/>
  <c r="F57"/>
  <c r="F58" s="1"/>
  <c r="J58" s="1"/>
  <c r="M58" s="1"/>
  <c r="F19"/>
  <c r="L19" s="1"/>
  <c r="M19" s="1"/>
  <c r="F62"/>
  <c r="J62" s="1"/>
  <c r="M62" s="1"/>
  <c r="J61"/>
  <c r="M61" s="1"/>
  <c r="M20"/>
  <c r="F28"/>
  <c r="H28" s="1"/>
  <c r="M28" s="1"/>
  <c r="F32"/>
  <c r="J32" s="1"/>
  <c r="M32" s="1"/>
  <c r="F14"/>
  <c r="F68"/>
  <c r="J68" s="1"/>
  <c r="M68" s="1"/>
  <c r="F33"/>
  <c r="J33" s="1"/>
  <c r="M33" s="1"/>
  <c r="F34"/>
  <c r="J34" s="1"/>
  <c r="M34" s="1"/>
  <c r="L67"/>
  <c r="M67" s="1"/>
  <c r="F31"/>
  <c r="J31" s="1"/>
  <c r="M31" s="1"/>
  <c r="J57" l="1"/>
  <c r="M57" s="1"/>
  <c r="F16"/>
  <c r="L16" s="1"/>
  <c r="F15"/>
  <c r="H15" s="1"/>
  <c r="M15" s="1"/>
  <c r="J69" l="1"/>
  <c r="L5" s="1"/>
  <c r="M16"/>
  <c r="L69"/>
  <c r="J70" l="1"/>
</calcChain>
</file>

<file path=xl/sharedStrings.xml><?xml version="1.0" encoding="utf-8"?>
<sst xmlns="http://schemas.openxmlformats.org/spreadsheetml/2006/main" count="227" uniqueCount="113">
  <si>
    <t xml:space="preserve">saxarjTaRricxvo Rirebuleba </t>
  </si>
  <si>
    <t>lari</t>
  </si>
  <si>
    <t xml:space="preserve"> maT Soris xelfasi</t>
  </si>
  <si>
    <t>jami</t>
  </si>
  <si>
    <t>#</t>
  </si>
  <si>
    <t>ganz.</t>
  </si>
  <si>
    <t>sul</t>
  </si>
  <si>
    <t>1'</t>
  </si>
  <si>
    <t>2'</t>
  </si>
  <si>
    <t>3'</t>
  </si>
  <si>
    <t>4'</t>
  </si>
  <si>
    <t>5'</t>
  </si>
  <si>
    <t>6'</t>
  </si>
  <si>
    <t>7'</t>
  </si>
  <si>
    <t>8'</t>
  </si>
  <si>
    <t>10'</t>
  </si>
  <si>
    <t>12'</t>
  </si>
  <si>
    <t>13'</t>
  </si>
  <si>
    <t>1-960</t>
  </si>
  <si>
    <t>gruntis damuSaveba xeliT II kat. gruntSi</t>
  </si>
  <si>
    <t>100m³</t>
  </si>
  <si>
    <t>sabazro</t>
  </si>
  <si>
    <t xml:space="preserve">SromiTi resursebi </t>
  </si>
  <si>
    <t>kub.m.</t>
  </si>
  <si>
    <t>SromiTi resursebi</t>
  </si>
  <si>
    <t>r1-2</t>
  </si>
  <si>
    <t>tona</t>
  </si>
  <si>
    <t>8-3-2.</t>
  </si>
  <si>
    <t>manqanebi</t>
  </si>
  <si>
    <t xml:space="preserve">RorRi </t>
  </si>
  <si>
    <t>sxva xarjebi</t>
  </si>
  <si>
    <t>6-1-1.</t>
  </si>
  <si>
    <t>6-1-17.</t>
  </si>
  <si>
    <t>betoni ~Β15~</t>
  </si>
  <si>
    <t>yalibis fari</t>
  </si>
  <si>
    <t>kv.m.</t>
  </si>
  <si>
    <t>yalibis ficari IIIx. 40mm-iani</t>
  </si>
  <si>
    <t>proeqtiT</t>
  </si>
  <si>
    <t>kg</t>
  </si>
  <si>
    <t>cali</t>
  </si>
  <si>
    <t>zednadebi xarjebi</t>
  </si>
  <si>
    <t xml:space="preserve">gegmiuri mogeba </t>
  </si>
  <si>
    <t>gruntis datvirTva avtoTviTmclelze xeliT</t>
  </si>
  <si>
    <t>gruntis transportireba 5km-ze</t>
  </si>
  <si>
    <t>satransporto xarjebi</t>
  </si>
  <si>
    <t>RorRis safuZvlis mowyoba
CatkepniT</t>
  </si>
  <si>
    <t>srf</t>
  </si>
  <si>
    <t>mon. r/b Wiqis mowyoba</t>
  </si>
  <si>
    <t>saavtomobilo amwe 
teqn. mowy.. 25 toniani</t>
  </si>
  <si>
    <t>aweva</t>
  </si>
  <si>
    <t>proeqt.</t>
  </si>
  <si>
    <t>jami:</t>
  </si>
  <si>
    <t>masala</t>
  </si>
  <si>
    <t>xelfasi</t>
  </si>
  <si>
    <t xml:space="preserve">samSeneblo
meqanizmebi </t>
  </si>
  <si>
    <t xml:space="preserve">   normatiuli
 resursi</t>
  </si>
  <si>
    <t>erT-ze</t>
  </si>
  <si>
    <t>erT.
fasi</t>
  </si>
  <si>
    <t>lodis transportireba</t>
  </si>
  <si>
    <t xml:space="preserve">bunebrivi qvis lodi
 (zomebiT 3.0X0.6X1.80) </t>
  </si>
  <si>
    <t>d.R.g.</t>
  </si>
  <si>
    <t>safuZ-
veli</t>
  </si>
  <si>
    <t>sof. saguramo</t>
  </si>
  <si>
    <t xml:space="preserve">safuZveli:  proeqti </t>
  </si>
  <si>
    <t>Sedgenilia 2016 w. I kv. doneze</t>
  </si>
  <si>
    <t>s a m u S a o s  
d a s a x e l e b a</t>
  </si>
  <si>
    <t xml:space="preserve">lokalur-resursuli xarjTaRricxva </t>
  </si>
  <si>
    <t xml:space="preserve">samSoblos TavisuflebisaTvis omebSi daRupul meomarTa memoriali </t>
  </si>
  <si>
    <t>aso-
bgera</t>
  </si>
  <si>
    <t>kub.m</t>
  </si>
  <si>
    <t>_betoni m200</t>
  </si>
  <si>
    <t xml:space="preserve"> </t>
  </si>
  <si>
    <t>kv.m</t>
  </si>
  <si>
    <t xml:space="preserve">_cementis xsnari </t>
  </si>
  <si>
    <t>_niCbisis qvis Rirebuleba</t>
  </si>
  <si>
    <t>II. Robe 42 grZ.m</t>
  </si>
  <si>
    <t xml:space="preserve">_zeTovani saRebavis Rirebuleba  </t>
  </si>
  <si>
    <t>sxvadasxva xarji     90 m2-ze  * 0,045</t>
  </si>
  <si>
    <t>III. Gmemorialis ganaTeba</t>
  </si>
  <si>
    <t xml:space="preserve">qvabulebis amoWra foladis anZebis mosawyobad </t>
  </si>
  <si>
    <t>gare ganaTebis  anZebis damzadeba foladis milebiT</t>
  </si>
  <si>
    <t>grZ.m</t>
  </si>
  <si>
    <r>
      <t xml:space="preserve">_ qviSa-xreSovani narevi betonisTvis: </t>
    </r>
    <r>
      <rPr>
        <sz val="12"/>
        <color indexed="8"/>
        <rFont val="Arial"/>
        <family val="2"/>
      </rPr>
      <t/>
    </r>
  </si>
  <si>
    <t>gare ganaTebis foladis anZebis moნტაჟი qvabulSi amwes gamoyenebiT</t>
  </si>
  <si>
    <t>_ zeTovani saRebavi</t>
  </si>
  <si>
    <t xml:space="preserve">_ gamxsneli </t>
  </si>
  <si>
    <t>litr</t>
  </si>
  <si>
    <t>kabelis ("sip"-is montaJi, kvebis wyarosTan erTad)</t>
  </si>
  <si>
    <t>grZ/m</t>
  </si>
  <si>
    <t>gare ganaTebis  sanaTebis   (lampioni) montaJi</t>
  </si>
  <si>
    <t xml:space="preserve">gare ganaTebis foladis anZebis  SeRebva         </t>
  </si>
  <si>
    <t>memorialisken mimavali betonis
 biliki 6X0,1X1</t>
  </si>
  <si>
    <t>bilikis mopirkeTeba niCbisis 
qviT 6X1</t>
  </si>
  <si>
    <t>rkinis konstruqciebis SeRebva
zeTovani saRebaviT</t>
  </si>
  <si>
    <t xml:space="preserve">bunebrivi momwvano feris qvis lodis montaJi
(zomebiT 3.0X0.6X1.80) </t>
  </si>
  <si>
    <t xml:space="preserve">_quCis sanaTi, "dogani"-s tipis,
 eko naTuriT   </t>
  </si>
  <si>
    <t>TiTberis asoebiT warweris mowyoba lodze 
(Srifti zomiT 4 - 5 sm)</t>
  </si>
  <si>
    <t>betonis momzadeba sisq. 10 sm</t>
  </si>
  <si>
    <t>I. memorialis mowyoba</t>
  </si>
  <si>
    <t>proeqt</t>
  </si>
  <si>
    <t>betoni ~B15~</t>
  </si>
  <si>
    <t xml:space="preserve"> armatura AA I</t>
  </si>
  <si>
    <r>
      <t>_ mili foladis,</t>
    </r>
    <r>
      <rPr>
        <sz val="9"/>
        <color indexed="8"/>
        <rFont val="AcadNusx"/>
      </rPr>
      <t xml:space="preserve"> </t>
    </r>
    <r>
      <rPr>
        <sz val="9"/>
        <rFont val="AcadNusx"/>
      </rPr>
      <t>d = 102 mm, b=4 mm.      L=50X6 (m)</t>
    </r>
  </si>
  <si>
    <r>
      <t xml:space="preserve">_ mili foladis, </t>
    </r>
    <r>
      <rPr>
        <sz val="9"/>
        <rFont val="AcadNusx"/>
      </rPr>
      <t>d = 76 mm, b=3 mm.       L=50X1.5 (m)</t>
    </r>
  </si>
  <si>
    <r>
      <t xml:space="preserve">_ mili foladis, </t>
    </r>
    <r>
      <rPr>
        <sz val="9"/>
        <rFont val="AcadNusx"/>
      </rPr>
      <t>d =42 mm  b=2,5 mm    L=50X1,5 (m)</t>
    </r>
  </si>
  <si>
    <r>
      <t xml:space="preserve">gare ganaTebis anZis qvabulSi betonis sacobis mowyoba: </t>
    </r>
    <r>
      <rPr>
        <i/>
        <sz val="9"/>
        <rFont val="AcadNusx"/>
      </rPr>
      <t xml:space="preserve">v=8x0,4x0,4 </t>
    </r>
    <r>
      <rPr>
        <i/>
        <sz val="11"/>
        <rFont val="AcadNusx"/>
      </rPr>
      <t>kub.m</t>
    </r>
  </si>
  <si>
    <r>
      <t>_ cementi: m-400</t>
    </r>
    <r>
      <rPr>
        <sz val="12"/>
        <color indexed="8"/>
        <rFont val="AcadNusx"/>
      </rPr>
      <t/>
    </r>
  </si>
  <si>
    <r>
      <t xml:space="preserve">_ el. sadeni </t>
    </r>
    <r>
      <rPr>
        <sz val="9"/>
        <rFont val="AcadNusx"/>
      </rPr>
      <t>СИП /2X16</t>
    </r>
    <r>
      <rPr>
        <sz val="11"/>
        <rFont val="AcadNusx"/>
      </rPr>
      <t xml:space="preserve"> kv.mm/ </t>
    </r>
  </si>
  <si>
    <r>
      <t>_ el. sadeni, aluminis /</t>
    </r>
    <r>
      <rPr>
        <sz val="9"/>
        <rFont val="AcadNusx"/>
      </rPr>
      <t>2,5X2</t>
    </r>
    <r>
      <rPr>
        <sz val="11"/>
        <rFont val="AcadNusx"/>
      </rPr>
      <t xml:space="preserve"> kv.mm/ gasatar.</t>
    </r>
  </si>
  <si>
    <t>_ armatura, 10 mm</t>
  </si>
  <si>
    <t>gauTvaliswinebeli xarjebi -ფიქსირებული თანხა 110</t>
  </si>
  <si>
    <t>მშენებლობის ექსპერტიზა</t>
  </si>
  <si>
    <t xml:space="preserve">yuradReba!!!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2015 წ.
</t>
  </si>
</sst>
</file>

<file path=xl/styles.xml><?xml version="1.0" encoding="utf-8"?>
<styleSheet xmlns="http://schemas.openxmlformats.org/spreadsheetml/2006/main">
  <fonts count="22">
    <font>
      <sz val="11"/>
      <color theme="1"/>
      <name val="Calibri"/>
      <family val="2"/>
      <scheme val="minor"/>
    </font>
    <font>
      <sz val="10"/>
      <name val="Arial"/>
      <family val="2"/>
    </font>
    <font>
      <sz val="10"/>
      <name val="Arial"/>
      <family val="2"/>
      <charset val="204"/>
    </font>
    <font>
      <sz val="10"/>
      <name val="Helv"/>
    </font>
    <font>
      <sz val="11"/>
      <name val="AcadNusx"/>
    </font>
    <font>
      <b/>
      <sz val="10"/>
      <name val="AcadNusx"/>
    </font>
    <font>
      <sz val="10"/>
      <name val="AcadNusx"/>
    </font>
    <font>
      <i/>
      <sz val="11"/>
      <name val="AcadNusx"/>
    </font>
    <font>
      <i/>
      <sz val="10"/>
      <name val="AcadNusx"/>
    </font>
    <font>
      <sz val="11"/>
      <color indexed="8"/>
      <name val="AcadNusx"/>
    </font>
    <font>
      <sz val="9"/>
      <color indexed="8"/>
      <name val="AcadNusx"/>
    </font>
    <font>
      <sz val="9"/>
      <name val="AcadNusx"/>
    </font>
    <font>
      <sz val="12"/>
      <color indexed="8"/>
      <name val="Arial"/>
      <family val="2"/>
    </font>
    <font>
      <sz val="12"/>
      <color indexed="8"/>
      <name val="AcadNusx"/>
    </font>
    <font>
      <sz val="12"/>
      <name val="AcadNusx"/>
    </font>
    <font>
      <sz val="11"/>
      <color theme="1"/>
      <name val="AcadNusx"/>
    </font>
    <font>
      <sz val="14"/>
      <name val="AcadNusx"/>
    </font>
    <font>
      <sz val="10"/>
      <color theme="1"/>
      <name val="AcadNusx"/>
    </font>
    <font>
      <sz val="10"/>
      <color indexed="8"/>
      <name val="AcadNusx"/>
    </font>
    <font>
      <i/>
      <sz val="9"/>
      <name val="AcadNusx"/>
    </font>
    <font>
      <b/>
      <sz val="11"/>
      <name val="AcadNusx"/>
    </font>
    <font>
      <b/>
      <sz val="10"/>
      <color theme="1"/>
      <name val="AcadNusx"/>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1">
    <xf numFmtId="0" fontId="0"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1" fillId="0" borderId="0"/>
    <xf numFmtId="0" fontId="1" fillId="0" borderId="0"/>
    <xf numFmtId="0" fontId="1" fillId="0" borderId="0"/>
  </cellStyleXfs>
  <cellXfs count="116">
    <xf numFmtId="0" fontId="0" fillId="0" borderId="0" xfId="0"/>
    <xf numFmtId="2" fontId="6" fillId="0" borderId="5" xfId="0" applyNumberFormat="1" applyFont="1" applyBorder="1" applyAlignment="1">
      <alignment horizontal="center" vertical="center"/>
    </xf>
    <xf numFmtId="0" fontId="5" fillId="0" borderId="6" xfId="3" applyNumberFormat="1" applyFont="1" applyBorder="1" applyAlignment="1">
      <alignment horizontal="center" vertical="center"/>
    </xf>
    <xf numFmtId="0" fontId="5" fillId="0" borderId="5" xfId="0" applyNumberFormat="1" applyFont="1" applyBorder="1" applyAlignment="1">
      <alignment horizontal="left" vertical="center" wrapText="1"/>
    </xf>
    <xf numFmtId="0" fontId="6" fillId="0" borderId="5" xfId="0" applyNumberFormat="1" applyFont="1" applyBorder="1" applyAlignment="1">
      <alignment horizontal="center" vertical="center"/>
    </xf>
    <xf numFmtId="0" fontId="6" fillId="0" borderId="5" xfId="0" applyNumberFormat="1" applyFont="1" applyBorder="1"/>
    <xf numFmtId="0" fontId="5" fillId="0" borderId="5" xfId="0" applyNumberFormat="1" applyFont="1" applyBorder="1" applyAlignment="1">
      <alignment horizontal="center" vertical="center"/>
    </xf>
    <xf numFmtId="0" fontId="5" fillId="0" borderId="5" xfId="0" applyNumberFormat="1" applyFont="1" applyBorder="1" applyAlignment="1">
      <alignment wrapText="1"/>
    </xf>
    <xf numFmtId="0" fontId="8" fillId="0" borderId="5" xfId="0" applyNumberFormat="1" applyFont="1" applyBorder="1" applyAlignment="1">
      <alignment horizontal="center" vertical="center"/>
    </xf>
    <xf numFmtId="0" fontId="8" fillId="0" borderId="5" xfId="0" applyNumberFormat="1" applyFont="1" applyFill="1" applyBorder="1" applyAlignment="1">
      <alignment horizontal="center" vertical="center"/>
    </xf>
    <xf numFmtId="0" fontId="9" fillId="0" borderId="5" xfId="0" applyNumberFormat="1" applyFont="1" applyFill="1" applyBorder="1" applyAlignment="1">
      <alignment horizontal="left" vertical="center"/>
    </xf>
    <xf numFmtId="0" fontId="5" fillId="0" borderId="5"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5" xfId="0" applyNumberFormat="1" applyFont="1" applyFill="1" applyBorder="1" applyAlignment="1">
      <alignment horizontal="left" vertical="center" wrapText="1"/>
    </xf>
    <xf numFmtId="0" fontId="4" fillId="0" borderId="5" xfId="0" applyNumberFormat="1" applyFont="1" applyFill="1" applyBorder="1" applyAlignment="1">
      <alignment horizontal="center" vertical="center"/>
    </xf>
    <xf numFmtId="0" fontId="4" fillId="0" borderId="5" xfId="0" applyNumberFormat="1" applyFont="1" applyBorder="1" applyAlignment="1">
      <alignment vertical="center" wrapText="1"/>
    </xf>
    <xf numFmtId="0" fontId="14" fillId="0" borderId="0" xfId="2" applyNumberFormat="1" applyFont="1" applyAlignment="1">
      <alignment horizontal="center" vertical="center"/>
    </xf>
    <xf numFmtId="0" fontId="14" fillId="0" borderId="0" xfId="2" applyNumberFormat="1" applyFont="1" applyBorder="1" applyAlignment="1">
      <alignment horizontal="center" vertical="center"/>
    </xf>
    <xf numFmtId="0" fontId="15" fillId="0" borderId="0" xfId="0" applyNumberFormat="1" applyFont="1" applyAlignment="1">
      <alignment horizontal="center" vertical="center"/>
    </xf>
    <xf numFmtId="0" fontId="6" fillId="0" borderId="0" xfId="3" applyNumberFormat="1" applyFont="1" applyAlignment="1">
      <alignment horizontal="center" vertical="center"/>
    </xf>
    <xf numFmtId="0" fontId="4" fillId="0" borderId="0" xfId="4" applyNumberFormat="1" applyFont="1" applyAlignment="1">
      <alignment horizontal="center" vertical="center"/>
    </xf>
    <xf numFmtId="0" fontId="6" fillId="0" borderId="0" xfId="3" applyNumberFormat="1" applyFont="1" applyBorder="1" applyAlignment="1">
      <alignment horizontal="center" vertical="center"/>
    </xf>
    <xf numFmtId="0" fontId="6" fillId="0" borderId="4" xfId="3" applyNumberFormat="1" applyFont="1" applyBorder="1" applyAlignment="1">
      <alignment horizontal="center" vertical="center"/>
    </xf>
    <xf numFmtId="0" fontId="6" fillId="0" borderId="5" xfId="3" applyNumberFormat="1" applyFont="1" applyBorder="1" applyAlignment="1">
      <alignment horizontal="center" vertical="center"/>
    </xf>
    <xf numFmtId="0" fontId="6" fillId="0" borderId="6" xfId="3" applyNumberFormat="1" applyFont="1" applyBorder="1" applyAlignment="1">
      <alignment horizontal="center" vertical="center"/>
    </xf>
    <xf numFmtId="0" fontId="6" fillId="0" borderId="7" xfId="3" applyNumberFormat="1" applyFont="1" applyBorder="1" applyAlignment="1">
      <alignment horizontal="center" vertical="center"/>
    </xf>
    <xf numFmtId="0" fontId="4" fillId="0" borderId="5" xfId="5" applyNumberFormat="1" applyFont="1" applyBorder="1" applyAlignment="1">
      <alignment horizontal="center" vertical="center" wrapText="1"/>
    </xf>
    <xf numFmtId="0" fontId="5" fillId="0" borderId="5" xfId="5" applyNumberFormat="1" applyFont="1" applyBorder="1" applyAlignment="1">
      <alignment horizontal="left" vertical="center" wrapText="1"/>
    </xf>
    <xf numFmtId="2" fontId="4" fillId="0" borderId="5" xfId="5" applyNumberFormat="1" applyFont="1" applyBorder="1" applyAlignment="1">
      <alignment horizontal="center" vertical="center" wrapText="1"/>
    </xf>
    <xf numFmtId="2" fontId="15" fillId="0" borderId="5" xfId="0" applyNumberFormat="1" applyFont="1" applyBorder="1" applyAlignment="1">
      <alignment horizontal="center" vertical="center"/>
    </xf>
    <xf numFmtId="0" fontId="4" fillId="0" borderId="0" xfId="5" applyNumberFormat="1" applyFont="1" applyBorder="1" applyAlignment="1">
      <alignment horizontal="center" vertical="center" wrapText="1"/>
    </xf>
    <xf numFmtId="0" fontId="4" fillId="0" borderId="5" xfId="5" applyNumberFormat="1" applyFont="1" applyBorder="1" applyAlignment="1">
      <alignment horizontal="center" vertical="center"/>
    </xf>
    <xf numFmtId="0" fontId="4" fillId="0" borderId="5" xfId="5" applyNumberFormat="1" applyFont="1" applyBorder="1" applyAlignment="1">
      <alignment horizontal="left" vertical="center"/>
    </xf>
    <xf numFmtId="2" fontId="4" fillId="0" borderId="5" xfId="5" applyNumberFormat="1" applyFont="1" applyBorder="1" applyAlignment="1">
      <alignment horizontal="center" vertical="center"/>
    </xf>
    <xf numFmtId="2" fontId="4" fillId="0" borderId="5" xfId="3" applyNumberFormat="1" applyFont="1" applyBorder="1" applyAlignment="1">
      <alignment horizontal="center" vertical="center"/>
    </xf>
    <xf numFmtId="0" fontId="4" fillId="0" borderId="0" xfId="5" applyNumberFormat="1" applyFont="1" applyBorder="1" applyAlignment="1">
      <alignment horizontal="center" vertical="center"/>
    </xf>
    <xf numFmtId="0" fontId="4" fillId="0" borderId="5" xfId="6" applyNumberFormat="1" applyFont="1" applyBorder="1" applyAlignment="1">
      <alignment horizontal="center" vertical="center" wrapText="1"/>
    </xf>
    <xf numFmtId="0" fontId="5" fillId="0" borderId="5" xfId="6" applyNumberFormat="1" applyFont="1" applyBorder="1" applyAlignment="1">
      <alignment horizontal="left" vertical="center" wrapText="1"/>
    </xf>
    <xf numFmtId="2" fontId="4" fillId="2" borderId="5" xfId="6" applyNumberFormat="1" applyFont="1" applyFill="1" applyBorder="1" applyAlignment="1">
      <alignment horizontal="center" vertical="center" wrapText="1"/>
    </xf>
    <xf numFmtId="2" fontId="4" fillId="0" borderId="5" xfId="6" applyNumberFormat="1" applyFont="1" applyBorder="1" applyAlignment="1">
      <alignment horizontal="center" vertical="center" wrapText="1"/>
    </xf>
    <xf numFmtId="0" fontId="4" fillId="0" borderId="0" xfId="6" applyNumberFormat="1" applyFont="1" applyBorder="1" applyAlignment="1">
      <alignment horizontal="center" vertical="center" wrapText="1"/>
    </xf>
    <xf numFmtId="0" fontId="4" fillId="0" borderId="5" xfId="6" applyNumberFormat="1" applyFont="1" applyBorder="1" applyAlignment="1">
      <alignment horizontal="center" vertical="center"/>
    </xf>
    <xf numFmtId="0" fontId="4" fillId="0" borderId="5" xfId="6" applyNumberFormat="1" applyFont="1" applyBorder="1" applyAlignment="1">
      <alignment horizontal="left" vertical="center"/>
    </xf>
    <xf numFmtId="2" fontId="4" fillId="2" borderId="5" xfId="6" applyNumberFormat="1" applyFont="1" applyFill="1" applyBorder="1" applyAlignment="1">
      <alignment horizontal="center" vertical="center"/>
    </xf>
    <xf numFmtId="2" fontId="4" fillId="0" borderId="5" xfId="6" applyNumberFormat="1" applyFont="1" applyBorder="1" applyAlignment="1">
      <alignment horizontal="center" vertical="center"/>
    </xf>
    <xf numFmtId="0" fontId="4" fillId="0" borderId="0" xfId="6" applyNumberFormat="1" applyFont="1" applyBorder="1" applyAlignment="1">
      <alignment horizontal="center" vertical="center"/>
    </xf>
    <xf numFmtId="2" fontId="4" fillId="0" borderId="5" xfId="3" applyNumberFormat="1" applyFont="1" applyBorder="1" applyAlignment="1">
      <alignment horizontal="center" vertical="center" wrapText="1"/>
    </xf>
    <xf numFmtId="0" fontId="4" fillId="0" borderId="0" xfId="6" applyNumberFormat="1" applyFont="1" applyAlignment="1">
      <alignment horizontal="center" vertical="center"/>
    </xf>
    <xf numFmtId="0" fontId="4" fillId="0" borderId="0" xfId="5" applyNumberFormat="1" applyFont="1" applyAlignment="1">
      <alignment horizontal="center" vertical="center"/>
    </xf>
    <xf numFmtId="0" fontId="6" fillId="0" borderId="5" xfId="5" applyNumberFormat="1" applyFont="1" applyBorder="1" applyAlignment="1">
      <alignment horizontal="center" vertical="center"/>
    </xf>
    <xf numFmtId="0" fontId="11" fillId="0" borderId="5" xfId="5" applyNumberFormat="1" applyFont="1" applyBorder="1" applyAlignment="1">
      <alignment horizontal="center" vertical="center"/>
    </xf>
    <xf numFmtId="0" fontId="4" fillId="0" borderId="5" xfId="6" applyNumberFormat="1" applyFont="1" applyFill="1" applyBorder="1" applyAlignment="1">
      <alignment horizontal="center" vertical="center" wrapText="1"/>
    </xf>
    <xf numFmtId="2" fontId="4" fillId="0" borderId="5" xfId="6" applyNumberFormat="1" applyFont="1" applyFill="1" applyBorder="1" applyAlignment="1">
      <alignment horizontal="center" vertical="center" wrapText="1"/>
    </xf>
    <xf numFmtId="2" fontId="4" fillId="0" borderId="5" xfId="3" applyNumberFormat="1" applyFont="1" applyFill="1" applyBorder="1" applyAlignment="1">
      <alignment horizontal="center" vertical="center" wrapText="1"/>
    </xf>
    <xf numFmtId="0" fontId="4" fillId="0" borderId="0" xfId="6" applyNumberFormat="1" applyFont="1" applyFill="1" applyAlignment="1">
      <alignment horizontal="center" vertical="center" wrapText="1"/>
    </xf>
    <xf numFmtId="0" fontId="4" fillId="0" borderId="5" xfId="6" applyNumberFormat="1" applyFont="1" applyFill="1" applyBorder="1" applyAlignment="1">
      <alignment horizontal="center" vertical="center"/>
    </xf>
    <xf numFmtId="0" fontId="4" fillId="0" borderId="5" xfId="6" applyNumberFormat="1" applyFont="1" applyFill="1" applyBorder="1" applyAlignment="1">
      <alignment horizontal="left" vertical="center"/>
    </xf>
    <xf numFmtId="2" fontId="4" fillId="0" borderId="5" xfId="6" applyNumberFormat="1" applyFont="1" applyFill="1" applyBorder="1" applyAlignment="1">
      <alignment horizontal="center" vertical="center"/>
    </xf>
    <xf numFmtId="2" fontId="4" fillId="0" borderId="5" xfId="3" applyNumberFormat="1" applyFont="1" applyFill="1" applyBorder="1" applyAlignment="1">
      <alignment horizontal="center" vertical="center"/>
    </xf>
    <xf numFmtId="0" fontId="4" fillId="0" borderId="0" xfId="6" applyNumberFormat="1" applyFont="1" applyFill="1" applyAlignment="1">
      <alignment horizontal="center" vertical="center"/>
    </xf>
    <xf numFmtId="0" fontId="4" fillId="0" borderId="5" xfId="5" applyNumberFormat="1" applyFont="1" applyFill="1" applyBorder="1" applyAlignment="1">
      <alignment horizontal="center"/>
    </xf>
    <xf numFmtId="0" fontId="4" fillId="0" borderId="5" xfId="5" applyNumberFormat="1" applyFont="1" applyFill="1" applyBorder="1" applyAlignment="1">
      <alignment horizontal="center" vertical="center"/>
    </xf>
    <xf numFmtId="0" fontId="4" fillId="0" borderId="5" xfId="5" applyNumberFormat="1" applyFont="1" applyFill="1" applyBorder="1" applyAlignment="1">
      <alignment horizontal="left" vertical="center" wrapText="1"/>
    </xf>
    <xf numFmtId="2" fontId="4" fillId="0" borderId="5" xfId="5" applyNumberFormat="1" applyFont="1" applyFill="1" applyBorder="1" applyAlignment="1">
      <alignment horizontal="center" vertical="center"/>
    </xf>
    <xf numFmtId="2" fontId="4" fillId="0" borderId="5" xfId="8" applyNumberFormat="1" applyFont="1" applyFill="1" applyBorder="1" applyAlignment="1">
      <alignment horizontal="center" vertical="center"/>
    </xf>
    <xf numFmtId="0" fontId="14" fillId="0" borderId="0" xfId="5" applyNumberFormat="1" applyFont="1" applyFill="1" applyBorder="1" applyAlignment="1">
      <alignment horizontal="center"/>
    </xf>
    <xf numFmtId="0" fontId="4" fillId="0" borderId="5" xfId="6" applyNumberFormat="1" applyFont="1" applyFill="1" applyBorder="1" applyAlignment="1">
      <alignment horizontal="left" vertical="center" wrapText="1"/>
    </xf>
    <xf numFmtId="0" fontId="4" fillId="0" borderId="5" xfId="5" applyNumberFormat="1" applyFont="1" applyFill="1" applyBorder="1" applyAlignment="1">
      <alignment horizontal="center" vertical="center" wrapText="1"/>
    </xf>
    <xf numFmtId="0" fontId="15" fillId="0" borderId="0" xfId="0" applyNumberFormat="1" applyFont="1"/>
    <xf numFmtId="0" fontId="17" fillId="0" borderId="5" xfId="0" applyNumberFormat="1" applyFont="1" applyBorder="1" applyAlignment="1">
      <alignment horizontal="center" vertical="center"/>
    </xf>
    <xf numFmtId="0" fontId="14" fillId="0" borderId="5" xfId="2" applyNumberFormat="1" applyFont="1" applyBorder="1" applyAlignment="1">
      <alignment horizontal="center" vertical="center"/>
    </xf>
    <xf numFmtId="2" fontId="14" fillId="0" borderId="5" xfId="2" applyNumberFormat="1" applyFont="1" applyBorder="1" applyAlignment="1">
      <alignment horizontal="center" vertical="center"/>
    </xf>
    <xf numFmtId="0" fontId="18" fillId="0" borderId="5" xfId="0" applyNumberFormat="1" applyFont="1" applyBorder="1" applyAlignment="1">
      <alignment horizontal="center" vertical="center"/>
    </xf>
    <xf numFmtId="0" fontId="20" fillId="0" borderId="5" xfId="5" applyNumberFormat="1" applyFont="1" applyFill="1" applyBorder="1" applyAlignment="1">
      <alignment horizontal="left" vertical="center" wrapText="1"/>
    </xf>
    <xf numFmtId="0" fontId="14" fillId="0" borderId="5" xfId="5" applyNumberFormat="1" applyFont="1" applyFill="1" applyBorder="1" applyAlignment="1">
      <alignment horizontal="center"/>
    </xf>
    <xf numFmtId="2" fontId="21" fillId="0" borderId="5" xfId="0" applyNumberFormat="1" applyFont="1" applyFill="1" applyBorder="1" applyAlignment="1">
      <alignment horizontal="center" vertical="center"/>
    </xf>
    <xf numFmtId="2" fontId="5" fillId="0" borderId="5" xfId="5" applyNumberFormat="1" applyFont="1" applyFill="1" applyBorder="1" applyAlignment="1">
      <alignment horizontal="center" vertical="center"/>
    </xf>
    <xf numFmtId="0" fontId="4" fillId="0" borderId="5" xfId="2" applyNumberFormat="1" applyFont="1" applyFill="1" applyBorder="1" applyAlignment="1">
      <alignment horizontal="left" vertical="center"/>
    </xf>
    <xf numFmtId="2" fontId="4" fillId="0" borderId="4" xfId="3" applyNumberFormat="1" applyFont="1" applyFill="1" applyBorder="1" applyAlignment="1">
      <alignment horizontal="center" vertical="center"/>
    </xf>
    <xf numFmtId="0" fontId="4" fillId="0" borderId="0" xfId="6" applyNumberFormat="1" applyFont="1" applyFill="1" applyBorder="1" applyAlignment="1">
      <alignment horizontal="center" vertical="center"/>
    </xf>
    <xf numFmtId="0" fontId="20" fillId="0" borderId="5" xfId="2" applyNumberFormat="1" applyFont="1" applyBorder="1" applyAlignment="1">
      <alignment horizontal="center" vertical="center"/>
    </xf>
    <xf numFmtId="0" fontId="20" fillId="0" borderId="5" xfId="2" applyNumberFormat="1" applyFont="1" applyBorder="1" applyAlignment="1">
      <alignment horizontal="left" vertical="center"/>
    </xf>
    <xf numFmtId="2" fontId="20" fillId="0" borderId="5" xfId="2" applyNumberFormat="1" applyFont="1" applyBorder="1" applyAlignment="1">
      <alignment horizontal="center" vertical="center"/>
    </xf>
    <xf numFmtId="2" fontId="20" fillId="0" borderId="4" xfId="2" applyNumberFormat="1" applyFont="1" applyBorder="1" applyAlignment="1">
      <alignment horizontal="center" vertical="center"/>
    </xf>
    <xf numFmtId="2" fontId="4" fillId="0" borderId="5" xfId="2" applyNumberFormat="1" applyFont="1" applyBorder="1" applyAlignment="1">
      <alignment horizontal="center" vertical="center"/>
    </xf>
    <xf numFmtId="0" fontId="4" fillId="0" borderId="0" xfId="2" applyNumberFormat="1" applyFont="1" applyBorder="1" applyAlignment="1">
      <alignment horizontal="center" vertical="center"/>
    </xf>
    <xf numFmtId="0" fontId="4" fillId="0" borderId="5" xfId="2" applyNumberFormat="1" applyFont="1" applyBorder="1" applyAlignment="1">
      <alignment horizontal="left" vertical="center"/>
    </xf>
    <xf numFmtId="2" fontId="17" fillId="0" borderId="5"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14" fillId="0" borderId="0" xfId="2" applyNumberFormat="1" applyFont="1" applyAlignment="1">
      <alignment horizontal="left" vertical="center"/>
    </xf>
    <xf numFmtId="0" fontId="4" fillId="0" borderId="0" xfId="2" applyNumberFormat="1" applyFont="1" applyBorder="1" applyAlignment="1">
      <alignment horizontal="left" vertical="center"/>
    </xf>
    <xf numFmtId="0" fontId="4" fillId="0" borderId="0" xfId="3" applyNumberFormat="1" applyFont="1" applyBorder="1" applyAlignment="1">
      <alignment horizontal="center" vertical="center"/>
    </xf>
    <xf numFmtId="0" fontId="6" fillId="0" borderId="0" xfId="2" applyNumberFormat="1" applyFont="1" applyBorder="1" applyAlignment="1">
      <alignment horizontal="center" vertical="center"/>
    </xf>
    <xf numFmtId="0" fontId="4" fillId="0" borderId="0" xfId="2" applyNumberFormat="1" applyFont="1" applyBorder="1" applyAlignment="1">
      <alignment horizontal="left" vertical="center" wrapText="1"/>
    </xf>
    <xf numFmtId="0" fontId="6" fillId="0" borderId="0" xfId="3" applyNumberFormat="1" applyFont="1" applyBorder="1" applyAlignment="1">
      <alignment horizontal="left" vertical="center"/>
    </xf>
    <xf numFmtId="0" fontId="14" fillId="0" borderId="0" xfId="2" applyNumberFormat="1" applyFont="1" applyBorder="1" applyAlignment="1">
      <alignment horizontal="left" vertical="center"/>
    </xf>
    <xf numFmtId="0" fontId="6" fillId="0" borderId="5" xfId="2" applyNumberFormat="1" applyFont="1" applyBorder="1" applyAlignment="1">
      <alignment horizontal="left" vertical="center"/>
    </xf>
    <xf numFmtId="0" fontId="6" fillId="0" borderId="5" xfId="2" applyNumberFormat="1" applyFont="1" applyBorder="1" applyAlignment="1">
      <alignment horizontal="left" vertical="center" wrapText="1"/>
    </xf>
    <xf numFmtId="0" fontId="18" fillId="0" borderId="5" xfId="0" applyNumberFormat="1" applyFont="1" applyBorder="1" applyAlignment="1">
      <alignment horizontal="center" vertical="center"/>
    </xf>
    <xf numFmtId="0" fontId="9" fillId="0" borderId="5" xfId="0" applyNumberFormat="1" applyFont="1" applyBorder="1" applyAlignment="1">
      <alignment horizontal="center" vertical="center"/>
    </xf>
    <xf numFmtId="0" fontId="4" fillId="0" borderId="5" xfId="3" applyNumberFormat="1" applyFont="1" applyBorder="1" applyAlignment="1">
      <alignment horizontal="center" vertical="center" wrapText="1"/>
    </xf>
    <xf numFmtId="0" fontId="4" fillId="0" borderId="5" xfId="3" applyNumberFormat="1" applyFont="1" applyBorder="1" applyAlignment="1">
      <alignment horizontal="center" vertical="center"/>
    </xf>
    <xf numFmtId="0" fontId="4" fillId="0" borderId="0" xfId="2" applyNumberFormat="1" applyFont="1" applyAlignment="1">
      <alignment horizontal="left" vertical="center"/>
    </xf>
    <xf numFmtId="0" fontId="16" fillId="0" borderId="0" xfId="2" applyNumberFormat="1" applyFont="1" applyAlignment="1">
      <alignment horizontal="center" vertical="center"/>
    </xf>
    <xf numFmtId="0" fontId="14" fillId="0" borderId="0" xfId="3" applyNumberFormat="1" applyFont="1" applyAlignment="1">
      <alignment horizontal="left" vertical="center"/>
    </xf>
    <xf numFmtId="0" fontId="4" fillId="0" borderId="1" xfId="3" applyNumberFormat="1" applyFont="1" applyBorder="1" applyAlignment="1">
      <alignment horizontal="center" vertical="center" wrapText="1"/>
    </xf>
    <xf numFmtId="0" fontId="4" fillId="0" borderId="2" xfId="3" applyNumberFormat="1" applyFont="1" applyBorder="1" applyAlignment="1">
      <alignment horizontal="center" vertical="center" wrapText="1"/>
    </xf>
    <xf numFmtId="0" fontId="4" fillId="0" borderId="3" xfId="3" applyNumberFormat="1" applyFont="1" applyBorder="1" applyAlignment="1">
      <alignment horizontal="center" vertical="center" wrapText="1"/>
    </xf>
    <xf numFmtId="0" fontId="14" fillId="0" borderId="0" xfId="1" applyNumberFormat="1" applyFont="1" applyAlignment="1">
      <alignment horizontal="center" vertical="center"/>
    </xf>
    <xf numFmtId="0" fontId="6" fillId="0" borderId="5" xfId="3" applyNumberFormat="1" applyFont="1" applyBorder="1" applyAlignment="1">
      <alignment horizontal="center" vertical="center"/>
    </xf>
    <xf numFmtId="0" fontId="15" fillId="0" borderId="5" xfId="0" applyNumberFormat="1" applyFont="1" applyBorder="1" applyAlignment="1">
      <alignment horizontal="center" vertical="center"/>
    </xf>
    <xf numFmtId="0" fontId="14" fillId="0" borderId="0" xfId="4" applyNumberFormat="1" applyFont="1" applyAlignment="1">
      <alignment horizontal="center" vertical="center"/>
    </xf>
    <xf numFmtId="0" fontId="15" fillId="0" borderId="5" xfId="0" applyNumberFormat="1" applyFont="1" applyBorder="1" applyAlignment="1">
      <alignment horizontal="center" vertical="center" wrapText="1"/>
    </xf>
    <xf numFmtId="0" fontId="20" fillId="0" borderId="0" xfId="2" applyNumberFormat="1" applyFont="1" applyBorder="1" applyAlignment="1">
      <alignment horizontal="center" vertical="center"/>
    </xf>
    <xf numFmtId="0" fontId="20" fillId="0" borderId="8" xfId="2" applyNumberFormat="1" applyFont="1" applyBorder="1" applyAlignment="1">
      <alignment horizontal="center" vertical="center"/>
    </xf>
    <xf numFmtId="0" fontId="20" fillId="0" borderId="8" xfId="2" applyNumberFormat="1" applyFont="1" applyBorder="1" applyAlignment="1">
      <alignment horizontal="center" vertical="center" wrapText="1"/>
    </xf>
  </cellXfs>
  <cellStyles count="11">
    <cellStyle name="Normal" xfId="0" builtinId="0"/>
    <cellStyle name="Normal 10" xfId="2"/>
    <cellStyle name="Normal 2" xfId="9"/>
    <cellStyle name="Normal 2 2 2" xfId="10"/>
    <cellStyle name="Normal 8" xfId="1"/>
    <cellStyle name="Normal_gare wyalsadfenigagarini 10" xfId="8"/>
    <cellStyle name="Normal_gare wyalsadfenigagarini 2_SMSH2008-IIkv ." xfId="3"/>
    <cellStyle name="Normal_sida wyalsadeni 2_SMSH2008-IIkv ." xfId="4"/>
    <cellStyle name="Normal_SMETA 3" xfId="6"/>
    <cellStyle name="Normal_ხარჯთაღრიცხვა #1" xfId="5"/>
    <cellStyle name="Style 1"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535"/>
  <sheetViews>
    <sheetView tabSelected="1" topLeftCell="A67" workbookViewId="0">
      <selection activeCell="P89" sqref="P89"/>
    </sheetView>
  </sheetViews>
  <sheetFormatPr defaultRowHeight="16.5"/>
  <cols>
    <col min="1" max="1" width="3.7109375" style="16" customWidth="1"/>
    <col min="2" max="2" width="9.140625" style="16"/>
    <col min="3" max="3" width="36.42578125" style="89" customWidth="1"/>
    <col min="4" max="4" width="9.42578125" style="16" bestFit="1" customWidth="1"/>
    <col min="5" max="5" width="8.140625" style="16" customWidth="1"/>
    <col min="6" max="6" width="8" style="16" customWidth="1"/>
    <col min="7" max="7" width="9" style="16" customWidth="1"/>
    <col min="8" max="8" width="9.5703125" style="16" customWidth="1"/>
    <col min="9" max="9" width="9.42578125" style="16" bestFit="1" customWidth="1"/>
    <col min="10" max="10" width="9" style="16" customWidth="1"/>
    <col min="11" max="11" width="9.42578125" style="16" bestFit="1" customWidth="1"/>
    <col min="12" max="12" width="9.28515625" style="16" customWidth="1"/>
    <col min="13" max="13" width="10.5703125" style="18" customWidth="1"/>
    <col min="14" max="15" width="9.140625" style="16"/>
    <col min="16" max="16" width="9.28515625" style="16" bestFit="1" customWidth="1"/>
    <col min="17" max="16384" width="9.140625" style="16"/>
  </cols>
  <sheetData>
    <row r="1" spans="1:18">
      <c r="A1" s="102" t="s">
        <v>62</v>
      </c>
      <c r="B1" s="102"/>
      <c r="C1" s="102"/>
      <c r="I1" s="17"/>
      <c r="J1" s="17"/>
      <c r="K1" s="17"/>
      <c r="L1" s="17"/>
      <c r="N1" s="17"/>
      <c r="O1" s="17"/>
      <c r="P1" s="17"/>
      <c r="Q1" s="17"/>
      <c r="R1" s="17"/>
    </row>
    <row r="2" spans="1:18" ht="21">
      <c r="C2" s="103" t="s">
        <v>66</v>
      </c>
      <c r="D2" s="103"/>
      <c r="E2" s="103"/>
      <c r="F2" s="103"/>
      <c r="G2" s="103"/>
      <c r="H2" s="103"/>
      <c r="I2" s="103"/>
      <c r="J2" s="103"/>
      <c r="K2" s="103"/>
      <c r="L2" s="103"/>
      <c r="N2" s="17"/>
      <c r="O2" s="17"/>
      <c r="P2" s="17"/>
      <c r="Q2" s="17"/>
      <c r="R2" s="17"/>
    </row>
    <row r="3" spans="1:18">
      <c r="C3" s="108" t="s">
        <v>67</v>
      </c>
      <c r="D3" s="108"/>
      <c r="E3" s="108"/>
      <c r="F3" s="108"/>
      <c r="G3" s="108"/>
      <c r="H3" s="108"/>
      <c r="I3" s="108"/>
      <c r="J3" s="108"/>
      <c r="K3" s="108"/>
      <c r="L3" s="108"/>
      <c r="N3" s="17"/>
      <c r="O3" s="17"/>
      <c r="P3" s="17"/>
      <c r="Q3" s="17"/>
      <c r="R3" s="17"/>
    </row>
    <row r="4" spans="1:18">
      <c r="A4" s="104" t="s">
        <v>63</v>
      </c>
      <c r="B4" s="104"/>
      <c r="C4" s="104"/>
      <c r="D4" s="19"/>
      <c r="E4" s="19"/>
      <c r="F4" s="19"/>
      <c r="G4" s="19"/>
      <c r="H4" s="111" t="s">
        <v>0</v>
      </c>
      <c r="I4" s="111"/>
      <c r="J4" s="111"/>
      <c r="K4" s="111"/>
      <c r="L4" s="20">
        <f>M81</f>
        <v>0</v>
      </c>
      <c r="M4" s="18" t="s">
        <v>1</v>
      </c>
      <c r="N4" s="17"/>
      <c r="O4" s="17"/>
      <c r="P4" s="17"/>
      <c r="Q4" s="17"/>
      <c r="R4" s="17"/>
    </row>
    <row r="5" spans="1:18">
      <c r="A5" s="104" t="s">
        <v>64</v>
      </c>
      <c r="B5" s="104"/>
      <c r="C5" s="104"/>
      <c r="D5" s="19"/>
      <c r="E5" s="21"/>
      <c r="F5" s="21"/>
      <c r="G5" s="21"/>
      <c r="H5" s="19"/>
      <c r="I5" s="111" t="s">
        <v>2</v>
      </c>
      <c r="J5" s="111"/>
      <c r="K5" s="111"/>
      <c r="L5" s="20">
        <f>J69</f>
        <v>0</v>
      </c>
      <c r="M5" s="18" t="s">
        <v>1</v>
      </c>
      <c r="N5" s="17"/>
      <c r="O5" s="17"/>
      <c r="P5" s="17"/>
      <c r="Q5" s="17"/>
      <c r="R5" s="17"/>
    </row>
    <row r="6" spans="1:18" ht="16.5" customHeight="1">
      <c r="A6" s="101" t="s">
        <v>4</v>
      </c>
      <c r="B6" s="100" t="s">
        <v>61</v>
      </c>
      <c r="C6" s="105" t="s">
        <v>65</v>
      </c>
      <c r="D6" s="101" t="s">
        <v>5</v>
      </c>
      <c r="E6" s="100" t="s">
        <v>55</v>
      </c>
      <c r="F6" s="100"/>
      <c r="G6" s="112" t="s">
        <v>53</v>
      </c>
      <c r="H6" s="110"/>
      <c r="I6" s="112" t="s">
        <v>52</v>
      </c>
      <c r="J6" s="110"/>
      <c r="K6" s="112" t="s">
        <v>54</v>
      </c>
      <c r="L6" s="110"/>
      <c r="M6" s="110" t="s">
        <v>3</v>
      </c>
      <c r="N6" s="17"/>
      <c r="O6" s="17"/>
      <c r="P6" s="17"/>
      <c r="Q6" s="17"/>
      <c r="R6" s="17"/>
    </row>
    <row r="7" spans="1:18">
      <c r="A7" s="101"/>
      <c r="B7" s="100"/>
      <c r="C7" s="106"/>
      <c r="D7" s="101"/>
      <c r="E7" s="100"/>
      <c r="F7" s="100"/>
      <c r="G7" s="110"/>
      <c r="H7" s="110"/>
      <c r="I7" s="110"/>
      <c r="J7" s="110"/>
      <c r="K7" s="110"/>
      <c r="L7" s="110"/>
      <c r="M7" s="110"/>
      <c r="N7" s="17"/>
      <c r="O7" s="17"/>
      <c r="P7" s="17"/>
      <c r="Q7" s="17"/>
      <c r="R7" s="17"/>
    </row>
    <row r="8" spans="1:18" ht="27" customHeight="1">
      <c r="A8" s="101"/>
      <c r="B8" s="100"/>
      <c r="C8" s="106"/>
      <c r="D8" s="101"/>
      <c r="E8" s="101" t="s">
        <v>56</v>
      </c>
      <c r="F8" s="109" t="s">
        <v>6</v>
      </c>
      <c r="G8" s="100" t="s">
        <v>57</v>
      </c>
      <c r="H8" s="109" t="s">
        <v>6</v>
      </c>
      <c r="I8" s="100"/>
      <c r="J8" s="109" t="s">
        <v>6</v>
      </c>
      <c r="K8" s="100"/>
      <c r="L8" s="109" t="s">
        <v>6</v>
      </c>
      <c r="M8" s="110"/>
      <c r="N8" s="17"/>
      <c r="O8" s="17"/>
      <c r="P8" s="17"/>
      <c r="Q8" s="17"/>
      <c r="R8" s="17"/>
    </row>
    <row r="9" spans="1:18">
      <c r="A9" s="101"/>
      <c r="B9" s="100"/>
      <c r="C9" s="107"/>
      <c r="D9" s="101"/>
      <c r="E9" s="101"/>
      <c r="F9" s="109"/>
      <c r="G9" s="100"/>
      <c r="H9" s="109"/>
      <c r="I9" s="100"/>
      <c r="J9" s="109"/>
      <c r="K9" s="100"/>
      <c r="L9" s="109"/>
      <c r="M9" s="110"/>
      <c r="N9" s="17"/>
      <c r="O9" s="17"/>
      <c r="P9" s="17"/>
      <c r="Q9" s="17"/>
      <c r="R9" s="17"/>
    </row>
    <row r="10" spans="1:18">
      <c r="A10" s="22" t="s">
        <v>7</v>
      </c>
      <c r="B10" s="23" t="s">
        <v>8</v>
      </c>
      <c r="C10" s="24" t="s">
        <v>9</v>
      </c>
      <c r="D10" s="22" t="s">
        <v>10</v>
      </c>
      <c r="E10" s="23" t="s">
        <v>11</v>
      </c>
      <c r="F10" s="25" t="s">
        <v>12</v>
      </c>
      <c r="G10" s="24" t="s">
        <v>13</v>
      </c>
      <c r="H10" s="23" t="s">
        <v>14</v>
      </c>
      <c r="I10" s="23"/>
      <c r="J10" s="23" t="s">
        <v>15</v>
      </c>
      <c r="K10" s="23"/>
      <c r="L10" s="23" t="s">
        <v>16</v>
      </c>
      <c r="M10" s="23" t="s">
        <v>17</v>
      </c>
      <c r="N10" s="17"/>
      <c r="O10" s="17"/>
      <c r="P10" s="17"/>
      <c r="Q10" s="17"/>
      <c r="R10" s="17"/>
    </row>
    <row r="11" spans="1:18">
      <c r="A11" s="22"/>
      <c r="B11" s="23"/>
      <c r="C11" s="2" t="s">
        <v>98</v>
      </c>
      <c r="D11" s="22"/>
      <c r="E11" s="23"/>
      <c r="F11" s="25"/>
      <c r="G11" s="24"/>
      <c r="H11" s="23"/>
      <c r="I11" s="23"/>
      <c r="J11" s="23"/>
      <c r="K11" s="23"/>
      <c r="L11" s="23"/>
      <c r="M11" s="23"/>
      <c r="N11" s="17"/>
      <c r="O11" s="17"/>
      <c r="P11" s="17"/>
      <c r="Q11" s="17"/>
      <c r="R11" s="17"/>
    </row>
    <row r="12" spans="1:18" s="30" customFormat="1" ht="27">
      <c r="A12" s="26">
        <v>1</v>
      </c>
      <c r="B12" s="26" t="s">
        <v>18</v>
      </c>
      <c r="C12" s="27" t="s">
        <v>19</v>
      </c>
      <c r="D12" s="26" t="s">
        <v>20</v>
      </c>
      <c r="E12" s="26"/>
      <c r="F12" s="28">
        <f>0.5*2.8*1.5/100</f>
        <v>2.0999999999999998E-2</v>
      </c>
      <c r="G12" s="28"/>
      <c r="H12" s="28"/>
      <c r="I12" s="28"/>
      <c r="J12" s="28"/>
      <c r="K12" s="28"/>
      <c r="L12" s="28"/>
      <c r="M12" s="29"/>
    </row>
    <row r="13" spans="1:18" s="35" customFormat="1" ht="20.100000000000001" customHeight="1">
      <c r="A13" s="31"/>
      <c r="B13" s="31" t="s">
        <v>21</v>
      </c>
      <c r="C13" s="32" t="s">
        <v>22</v>
      </c>
      <c r="D13" s="31" t="s">
        <v>23</v>
      </c>
      <c r="E13" s="31">
        <v>100</v>
      </c>
      <c r="F13" s="33">
        <f>F12*E13</f>
        <v>2.0999999999999996</v>
      </c>
      <c r="G13" s="33"/>
      <c r="H13" s="33">
        <f>F13*G13</f>
        <v>0</v>
      </c>
      <c r="I13" s="34"/>
      <c r="J13" s="34"/>
      <c r="K13" s="34"/>
      <c r="L13" s="34"/>
      <c r="M13" s="29">
        <f>L13+J13+H13</f>
        <v>0</v>
      </c>
    </row>
    <row r="14" spans="1:18" s="40" customFormat="1" ht="27">
      <c r="A14" s="36">
        <v>2</v>
      </c>
      <c r="B14" s="36" t="s">
        <v>25</v>
      </c>
      <c r="C14" s="37" t="s">
        <v>42</v>
      </c>
      <c r="D14" s="36" t="s">
        <v>23</v>
      </c>
      <c r="E14" s="36"/>
      <c r="F14" s="38">
        <f>F13/0.865</f>
        <v>2.4277456647398838</v>
      </c>
      <c r="G14" s="39"/>
      <c r="H14" s="39"/>
      <c r="I14" s="39"/>
      <c r="J14" s="39"/>
      <c r="K14" s="39"/>
      <c r="L14" s="39"/>
      <c r="M14" s="29"/>
    </row>
    <row r="15" spans="1:18" s="45" customFormat="1" ht="20.100000000000001" customHeight="1">
      <c r="A15" s="41"/>
      <c r="B15" s="41" t="s">
        <v>21</v>
      </c>
      <c r="C15" s="42" t="s">
        <v>24</v>
      </c>
      <c r="D15" s="41" t="s">
        <v>23</v>
      </c>
      <c r="E15" s="41">
        <v>1</v>
      </c>
      <c r="F15" s="43">
        <f>F14*E15</f>
        <v>2.4277456647398838</v>
      </c>
      <c r="G15" s="44"/>
      <c r="H15" s="44">
        <f>F15*G15</f>
        <v>0</v>
      </c>
      <c r="I15" s="34"/>
      <c r="J15" s="34"/>
      <c r="K15" s="34"/>
      <c r="L15" s="34"/>
      <c r="M15" s="29">
        <f t="shared" ref="M15:M67" si="0">L15+J15+H15</f>
        <v>0</v>
      </c>
    </row>
    <row r="16" spans="1:18" s="47" customFormat="1" ht="15.75">
      <c r="A16" s="36">
        <v>3</v>
      </c>
      <c r="B16" s="41" t="s">
        <v>46</v>
      </c>
      <c r="C16" s="37" t="s">
        <v>43</v>
      </c>
      <c r="D16" s="36" t="s">
        <v>26</v>
      </c>
      <c r="E16" s="36"/>
      <c r="F16" s="38">
        <f>F14*1.75</f>
        <v>4.2485549132947966</v>
      </c>
      <c r="G16" s="39"/>
      <c r="H16" s="39"/>
      <c r="I16" s="46"/>
      <c r="J16" s="46"/>
      <c r="K16" s="39"/>
      <c r="L16" s="39">
        <f>F16*K16</f>
        <v>0</v>
      </c>
      <c r="M16" s="29">
        <f t="shared" si="0"/>
        <v>0</v>
      </c>
    </row>
    <row r="17" spans="1:13" s="48" customFormat="1" ht="27">
      <c r="A17" s="31">
        <v>4</v>
      </c>
      <c r="B17" s="31" t="s">
        <v>27</v>
      </c>
      <c r="C17" s="37" t="s">
        <v>45</v>
      </c>
      <c r="D17" s="31" t="s">
        <v>23</v>
      </c>
      <c r="E17" s="31"/>
      <c r="F17" s="33">
        <f>0.05*1.5*2.8</f>
        <v>0.21000000000000002</v>
      </c>
      <c r="G17" s="34"/>
      <c r="H17" s="34"/>
      <c r="I17" s="34"/>
      <c r="J17" s="34"/>
      <c r="K17" s="34"/>
      <c r="L17" s="34"/>
      <c r="M17" s="29"/>
    </row>
    <row r="18" spans="1:13" s="48" customFormat="1" ht="18.95" customHeight="1">
      <c r="A18" s="31"/>
      <c r="B18" s="41" t="s">
        <v>21</v>
      </c>
      <c r="C18" s="32" t="s">
        <v>24</v>
      </c>
      <c r="D18" s="31" t="s">
        <v>23</v>
      </c>
      <c r="E18" s="31">
        <v>1</v>
      </c>
      <c r="F18" s="33">
        <f>F17*E18</f>
        <v>0.21000000000000002</v>
      </c>
      <c r="G18" s="33"/>
      <c r="H18" s="33">
        <f>F18*G18</f>
        <v>0</v>
      </c>
      <c r="I18" s="34"/>
      <c r="J18" s="34"/>
      <c r="K18" s="34"/>
      <c r="L18" s="34"/>
      <c r="M18" s="29">
        <f t="shared" si="0"/>
        <v>0</v>
      </c>
    </row>
    <row r="19" spans="1:13" s="48" customFormat="1" ht="18.95" customHeight="1">
      <c r="A19" s="31"/>
      <c r="B19" s="31"/>
      <c r="C19" s="32" t="s">
        <v>28</v>
      </c>
      <c r="D19" s="31" t="s">
        <v>1</v>
      </c>
      <c r="E19" s="31">
        <v>0.37</v>
      </c>
      <c r="F19" s="33">
        <f>F17*E19</f>
        <v>7.7700000000000005E-2</v>
      </c>
      <c r="G19" s="34"/>
      <c r="H19" s="34"/>
      <c r="I19" s="34"/>
      <c r="J19" s="34"/>
      <c r="K19" s="33"/>
      <c r="L19" s="33">
        <f>F19*K19</f>
        <v>0</v>
      </c>
      <c r="M19" s="29">
        <f t="shared" si="0"/>
        <v>0</v>
      </c>
    </row>
    <row r="20" spans="1:13" s="48" customFormat="1" ht="18.95" customHeight="1">
      <c r="A20" s="31"/>
      <c r="B20" s="49"/>
      <c r="C20" s="32" t="s">
        <v>29</v>
      </c>
      <c r="D20" s="31" t="s">
        <v>23</v>
      </c>
      <c r="E20" s="31">
        <v>1.1499999999999999</v>
      </c>
      <c r="F20" s="33">
        <f>F17*E20</f>
        <v>0.24149999999999999</v>
      </c>
      <c r="G20" s="34"/>
      <c r="H20" s="34"/>
      <c r="I20" s="33"/>
      <c r="J20" s="33">
        <f>F20*I20</f>
        <v>0</v>
      </c>
      <c r="K20" s="34"/>
      <c r="L20" s="34"/>
      <c r="M20" s="29">
        <f t="shared" si="0"/>
        <v>0</v>
      </c>
    </row>
    <row r="21" spans="1:13" s="48" customFormat="1" ht="18.95" customHeight="1">
      <c r="A21" s="31"/>
      <c r="B21" s="31"/>
      <c r="C21" s="32" t="s">
        <v>30</v>
      </c>
      <c r="D21" s="31" t="s">
        <v>1</v>
      </c>
      <c r="E21" s="31">
        <v>0.02</v>
      </c>
      <c r="F21" s="33">
        <f>F17*E21</f>
        <v>4.2000000000000006E-3</v>
      </c>
      <c r="G21" s="34"/>
      <c r="H21" s="34"/>
      <c r="I21" s="33"/>
      <c r="J21" s="33">
        <f>F21*I21</f>
        <v>0</v>
      </c>
      <c r="K21" s="34"/>
      <c r="L21" s="34"/>
      <c r="M21" s="29">
        <f t="shared" si="0"/>
        <v>0</v>
      </c>
    </row>
    <row r="22" spans="1:13" s="48" customFormat="1" ht="18.95" customHeight="1">
      <c r="A22" s="31">
        <v>5</v>
      </c>
      <c r="B22" s="31" t="s">
        <v>31</v>
      </c>
      <c r="C22" s="37" t="s">
        <v>97</v>
      </c>
      <c r="D22" s="31" t="s">
        <v>23</v>
      </c>
      <c r="E22" s="31"/>
      <c r="F22" s="33">
        <f>0.1*1.5*2.8</f>
        <v>0.42000000000000004</v>
      </c>
      <c r="G22" s="34"/>
      <c r="H22" s="34"/>
      <c r="I22" s="34"/>
      <c r="J22" s="34"/>
      <c r="K22" s="34"/>
      <c r="L22" s="34"/>
      <c r="M22" s="29"/>
    </row>
    <row r="23" spans="1:13" s="48" customFormat="1" ht="18.95" customHeight="1">
      <c r="A23" s="31"/>
      <c r="B23" s="41" t="s">
        <v>21</v>
      </c>
      <c r="C23" s="32" t="s">
        <v>24</v>
      </c>
      <c r="D23" s="31" t="s">
        <v>23</v>
      </c>
      <c r="E23" s="31">
        <v>1</v>
      </c>
      <c r="F23" s="33">
        <f>F22*E23</f>
        <v>0.42000000000000004</v>
      </c>
      <c r="G23" s="33"/>
      <c r="H23" s="33">
        <f>F23*G23</f>
        <v>0</v>
      </c>
      <c r="I23" s="34"/>
      <c r="J23" s="34"/>
      <c r="K23" s="34"/>
      <c r="L23" s="34"/>
      <c r="M23" s="29">
        <f t="shared" si="0"/>
        <v>0</v>
      </c>
    </row>
    <row r="24" spans="1:13" s="48" customFormat="1" ht="18.95" customHeight="1">
      <c r="A24" s="31"/>
      <c r="B24" s="31"/>
      <c r="C24" s="32" t="s">
        <v>28</v>
      </c>
      <c r="D24" s="31" t="s">
        <v>1</v>
      </c>
      <c r="E24" s="31">
        <v>0.28299999999999997</v>
      </c>
      <c r="F24" s="33">
        <f>F22*E24</f>
        <v>0.11885999999999999</v>
      </c>
      <c r="G24" s="34"/>
      <c r="H24" s="34"/>
      <c r="I24" s="34"/>
      <c r="J24" s="34"/>
      <c r="K24" s="33"/>
      <c r="L24" s="33">
        <f>F24*K24</f>
        <v>0</v>
      </c>
      <c r="M24" s="29">
        <f t="shared" si="0"/>
        <v>0</v>
      </c>
    </row>
    <row r="25" spans="1:13" s="48" customFormat="1" ht="18.95" customHeight="1">
      <c r="A25" s="31"/>
      <c r="B25" s="49"/>
      <c r="C25" s="32" t="s">
        <v>100</v>
      </c>
      <c r="D25" s="31" t="s">
        <v>23</v>
      </c>
      <c r="E25" s="31">
        <v>1.02</v>
      </c>
      <c r="F25" s="33">
        <f>F22*E25</f>
        <v>0.42840000000000006</v>
      </c>
      <c r="G25" s="34"/>
      <c r="H25" s="34"/>
      <c r="I25" s="33"/>
      <c r="J25" s="33">
        <f>F25*I25</f>
        <v>0</v>
      </c>
      <c r="K25" s="34"/>
      <c r="L25" s="34"/>
      <c r="M25" s="29">
        <f t="shared" si="0"/>
        <v>0</v>
      </c>
    </row>
    <row r="26" spans="1:13" s="48" customFormat="1" ht="18.95" customHeight="1">
      <c r="A26" s="31"/>
      <c r="B26" s="31"/>
      <c r="C26" s="32" t="s">
        <v>30</v>
      </c>
      <c r="D26" s="31" t="s">
        <v>1</v>
      </c>
      <c r="E26" s="31">
        <v>0.62</v>
      </c>
      <c r="F26" s="33">
        <f>F22*E26</f>
        <v>0.26040000000000002</v>
      </c>
      <c r="G26" s="34"/>
      <c r="H26" s="34"/>
      <c r="I26" s="33"/>
      <c r="J26" s="33">
        <f>F26*I26</f>
        <v>0</v>
      </c>
      <c r="K26" s="34"/>
      <c r="L26" s="34"/>
      <c r="M26" s="29">
        <f t="shared" si="0"/>
        <v>0</v>
      </c>
    </row>
    <row r="27" spans="1:13" s="48" customFormat="1" ht="18.95" customHeight="1">
      <c r="A27" s="31">
        <v>6</v>
      </c>
      <c r="B27" s="31" t="s">
        <v>32</v>
      </c>
      <c r="C27" s="37" t="s">
        <v>47</v>
      </c>
      <c r="D27" s="31" t="s">
        <v>23</v>
      </c>
      <c r="E27" s="31"/>
      <c r="F27" s="33">
        <f>0.5*1.5*2.8-2*0.7*0.5</f>
        <v>1.3999999999999997</v>
      </c>
      <c r="G27" s="34"/>
      <c r="H27" s="34"/>
      <c r="I27" s="34"/>
      <c r="J27" s="34"/>
      <c r="K27" s="34"/>
      <c r="L27" s="34"/>
      <c r="M27" s="29"/>
    </row>
    <row r="28" spans="1:13" s="48" customFormat="1" ht="18.95" customHeight="1">
      <c r="A28" s="31"/>
      <c r="B28" s="31" t="s">
        <v>21</v>
      </c>
      <c r="C28" s="32" t="s">
        <v>24</v>
      </c>
      <c r="D28" s="31" t="s">
        <v>23</v>
      </c>
      <c r="E28" s="31">
        <v>1</v>
      </c>
      <c r="F28" s="33">
        <f>F27*E28</f>
        <v>1.3999999999999997</v>
      </c>
      <c r="G28" s="33"/>
      <c r="H28" s="33">
        <f>F28*G28</f>
        <v>0</v>
      </c>
      <c r="I28" s="34"/>
      <c r="J28" s="34"/>
      <c r="K28" s="34"/>
      <c r="L28" s="34"/>
      <c r="M28" s="29">
        <f t="shared" si="0"/>
        <v>0</v>
      </c>
    </row>
    <row r="29" spans="1:13" s="48" customFormat="1" ht="18.95" customHeight="1">
      <c r="A29" s="31"/>
      <c r="B29" s="31"/>
      <c r="C29" s="32" t="s">
        <v>28</v>
      </c>
      <c r="D29" s="31" t="s">
        <v>1</v>
      </c>
      <c r="E29" s="31">
        <v>1.08</v>
      </c>
      <c r="F29" s="33">
        <f>F27*E29</f>
        <v>1.5119999999999998</v>
      </c>
      <c r="G29" s="34"/>
      <c r="H29" s="34"/>
      <c r="I29" s="34"/>
      <c r="J29" s="34"/>
      <c r="K29" s="33"/>
      <c r="L29" s="33">
        <f>F29*K29</f>
        <v>0</v>
      </c>
      <c r="M29" s="29">
        <f t="shared" si="0"/>
        <v>0</v>
      </c>
    </row>
    <row r="30" spans="1:13" s="48" customFormat="1" ht="18.95" customHeight="1">
      <c r="A30" s="31"/>
      <c r="B30" s="50"/>
      <c r="C30" s="32" t="s">
        <v>33</v>
      </c>
      <c r="D30" s="31" t="s">
        <v>23</v>
      </c>
      <c r="E30" s="31">
        <v>1.0149999999999999</v>
      </c>
      <c r="F30" s="33">
        <f>F27*E30</f>
        <v>1.4209999999999996</v>
      </c>
      <c r="G30" s="34"/>
      <c r="H30" s="34"/>
      <c r="I30" s="33"/>
      <c r="J30" s="33">
        <f>F30*I30</f>
        <v>0</v>
      </c>
      <c r="K30" s="34"/>
      <c r="L30" s="34"/>
      <c r="M30" s="29">
        <f t="shared" si="0"/>
        <v>0</v>
      </c>
    </row>
    <row r="31" spans="1:13" s="48" customFormat="1" ht="18.95" customHeight="1">
      <c r="A31" s="31"/>
      <c r="B31" s="31"/>
      <c r="C31" s="32" t="s">
        <v>34</v>
      </c>
      <c r="D31" s="31" t="s">
        <v>35</v>
      </c>
      <c r="E31" s="31">
        <v>0.14000000000000001</v>
      </c>
      <c r="F31" s="33">
        <f>F27*E31</f>
        <v>0.19599999999999998</v>
      </c>
      <c r="G31" s="34"/>
      <c r="H31" s="34"/>
      <c r="I31" s="33"/>
      <c r="J31" s="33">
        <f>F31*I31</f>
        <v>0</v>
      </c>
      <c r="K31" s="34"/>
      <c r="L31" s="34"/>
      <c r="M31" s="29">
        <f t="shared" si="0"/>
        <v>0</v>
      </c>
    </row>
    <row r="32" spans="1:13" s="48" customFormat="1" ht="18.95" customHeight="1">
      <c r="A32" s="31"/>
      <c r="B32" s="31"/>
      <c r="C32" s="32" t="s">
        <v>36</v>
      </c>
      <c r="D32" s="31" t="s">
        <v>23</v>
      </c>
      <c r="E32" s="31">
        <v>1.6999999999999999E-3</v>
      </c>
      <c r="F32" s="33">
        <f>F27*E32</f>
        <v>2.3799999999999993E-3</v>
      </c>
      <c r="G32" s="34"/>
      <c r="H32" s="34"/>
      <c r="I32" s="33"/>
      <c r="J32" s="33">
        <f>F32*I32</f>
        <v>0</v>
      </c>
      <c r="K32" s="34"/>
      <c r="L32" s="34"/>
      <c r="M32" s="29">
        <f t="shared" si="0"/>
        <v>0</v>
      </c>
    </row>
    <row r="33" spans="1:15" s="48" customFormat="1" ht="18.95" customHeight="1">
      <c r="A33" s="31"/>
      <c r="B33" s="31"/>
      <c r="C33" s="32" t="s">
        <v>101</v>
      </c>
      <c r="D33" s="31" t="s">
        <v>26</v>
      </c>
      <c r="E33" s="50" t="s">
        <v>37</v>
      </c>
      <c r="F33" s="33">
        <f>0.05*F27</f>
        <v>6.9999999999999993E-2</v>
      </c>
      <c r="G33" s="34"/>
      <c r="H33" s="34"/>
      <c r="I33" s="33"/>
      <c r="J33" s="33">
        <f>F33*I33</f>
        <v>0</v>
      </c>
      <c r="K33" s="34"/>
      <c r="L33" s="34"/>
      <c r="M33" s="29">
        <f t="shared" si="0"/>
        <v>0</v>
      </c>
    </row>
    <row r="34" spans="1:15" s="48" customFormat="1" ht="18.95" customHeight="1">
      <c r="A34" s="31"/>
      <c r="B34" s="31"/>
      <c r="C34" s="32" t="s">
        <v>30</v>
      </c>
      <c r="D34" s="31" t="s">
        <v>1</v>
      </c>
      <c r="E34" s="31">
        <v>0.22</v>
      </c>
      <c r="F34" s="33">
        <f>F27*E34</f>
        <v>0.30799999999999994</v>
      </c>
      <c r="G34" s="34"/>
      <c r="H34" s="34"/>
      <c r="I34" s="33"/>
      <c r="J34" s="33">
        <f>F34*I34</f>
        <v>0</v>
      </c>
      <c r="K34" s="34"/>
      <c r="L34" s="34"/>
      <c r="M34" s="29">
        <f t="shared" si="0"/>
        <v>0</v>
      </c>
    </row>
    <row r="35" spans="1:15" s="54" customFormat="1" ht="40.5">
      <c r="A35" s="51">
        <v>7</v>
      </c>
      <c r="B35" s="51" t="s">
        <v>21</v>
      </c>
      <c r="C35" s="37" t="s">
        <v>94</v>
      </c>
      <c r="D35" s="51" t="s">
        <v>39</v>
      </c>
      <c r="E35" s="51" t="s">
        <v>50</v>
      </c>
      <c r="F35" s="52">
        <v>1</v>
      </c>
      <c r="G35" s="53"/>
      <c r="H35" s="53"/>
      <c r="I35" s="52"/>
      <c r="J35" s="52"/>
      <c r="K35" s="53"/>
      <c r="L35" s="53"/>
      <c r="M35" s="29"/>
    </row>
    <row r="36" spans="1:15" s="59" customFormat="1" ht="15.75">
      <c r="A36" s="55"/>
      <c r="B36" s="55" t="s">
        <v>21</v>
      </c>
      <c r="C36" s="56" t="s">
        <v>22</v>
      </c>
      <c r="D36" s="51" t="s">
        <v>39</v>
      </c>
      <c r="E36" s="55">
        <v>1</v>
      </c>
      <c r="F36" s="57">
        <f>F35*E36</f>
        <v>1</v>
      </c>
      <c r="G36" s="57"/>
      <c r="H36" s="57">
        <f>F36*G36</f>
        <v>0</v>
      </c>
      <c r="I36" s="58"/>
      <c r="J36" s="58"/>
      <c r="K36" s="58"/>
      <c r="L36" s="58"/>
      <c r="M36" s="29">
        <f t="shared" si="0"/>
        <v>0</v>
      </c>
    </row>
    <row r="37" spans="1:15" s="65" customFormat="1" ht="31.5">
      <c r="A37" s="60"/>
      <c r="B37" s="61"/>
      <c r="C37" s="62" t="s">
        <v>48</v>
      </c>
      <c r="D37" s="61" t="s">
        <v>49</v>
      </c>
      <c r="E37" s="61" t="s">
        <v>50</v>
      </c>
      <c r="F37" s="63">
        <v>1</v>
      </c>
      <c r="G37" s="64"/>
      <c r="H37" s="64"/>
      <c r="I37" s="63"/>
      <c r="J37" s="63"/>
      <c r="K37" s="63"/>
      <c r="L37" s="63">
        <f>F37*K37</f>
        <v>0</v>
      </c>
      <c r="M37" s="29">
        <f t="shared" si="0"/>
        <v>0</v>
      </c>
    </row>
    <row r="38" spans="1:15" s="65" customFormat="1" ht="31.5">
      <c r="A38" s="60"/>
      <c r="B38" s="61"/>
      <c r="C38" s="66" t="s">
        <v>59</v>
      </c>
      <c r="D38" s="61" t="s">
        <v>39</v>
      </c>
      <c r="E38" s="61">
        <v>1</v>
      </c>
      <c r="F38" s="63">
        <f>E38*F35</f>
        <v>1</v>
      </c>
      <c r="G38" s="64"/>
      <c r="H38" s="64"/>
      <c r="I38" s="63"/>
      <c r="J38" s="63">
        <f>I38*F38</f>
        <v>0</v>
      </c>
      <c r="K38" s="63"/>
      <c r="L38" s="63"/>
      <c r="M38" s="29">
        <f t="shared" si="0"/>
        <v>0</v>
      </c>
    </row>
    <row r="39" spans="1:15" s="65" customFormat="1">
      <c r="A39" s="60"/>
      <c r="B39" s="61"/>
      <c r="C39" s="62" t="s">
        <v>58</v>
      </c>
      <c r="D39" s="61" t="s">
        <v>39</v>
      </c>
      <c r="E39" s="61">
        <f>E38</f>
        <v>1</v>
      </c>
      <c r="F39" s="63">
        <f>E39*F35</f>
        <v>1</v>
      </c>
      <c r="G39" s="64"/>
      <c r="H39" s="64">
        <f>G39*F39</f>
        <v>0</v>
      </c>
      <c r="I39" s="63"/>
      <c r="J39" s="63"/>
      <c r="K39" s="63"/>
      <c r="L39" s="63"/>
      <c r="M39" s="29">
        <f t="shared" si="0"/>
        <v>0</v>
      </c>
    </row>
    <row r="40" spans="1:15" s="65" customFormat="1" ht="40.5">
      <c r="A40" s="51">
        <v>8</v>
      </c>
      <c r="B40" s="61" t="s">
        <v>21</v>
      </c>
      <c r="C40" s="37" t="s">
        <v>96</v>
      </c>
      <c r="D40" s="67" t="s">
        <v>68</v>
      </c>
      <c r="E40" s="61">
        <v>56</v>
      </c>
      <c r="F40" s="63">
        <f>E40*F35</f>
        <v>56</v>
      </c>
      <c r="G40" s="64"/>
      <c r="H40" s="64">
        <f>G40*F40</f>
        <v>0</v>
      </c>
      <c r="I40" s="63"/>
      <c r="J40" s="63"/>
      <c r="K40" s="63"/>
      <c r="L40" s="63"/>
      <c r="M40" s="29">
        <f t="shared" si="0"/>
        <v>0</v>
      </c>
    </row>
    <row r="41" spans="1:15" s="68" customFormat="1" ht="35.1" customHeight="1">
      <c r="A41" s="51">
        <v>9</v>
      </c>
      <c r="B41" s="61" t="s">
        <v>21</v>
      </c>
      <c r="C41" s="3" t="s">
        <v>91</v>
      </c>
      <c r="D41" s="4" t="s">
        <v>69</v>
      </c>
      <c r="E41" s="61">
        <f>6*0.1*1</f>
        <v>0.60000000000000009</v>
      </c>
      <c r="F41" s="64">
        <v>20</v>
      </c>
      <c r="G41" s="64"/>
      <c r="H41" s="64"/>
      <c r="I41" s="64"/>
      <c r="J41" s="64"/>
      <c r="K41" s="64"/>
      <c r="L41" s="64"/>
      <c r="M41" s="29"/>
    </row>
    <row r="42" spans="1:15" s="68" customFormat="1" ht="15.75">
      <c r="A42" s="69"/>
      <c r="B42" s="61" t="s">
        <v>21</v>
      </c>
      <c r="C42" s="5" t="s">
        <v>70</v>
      </c>
      <c r="D42" s="4" t="s">
        <v>69</v>
      </c>
      <c r="E42" s="61">
        <f>E41*1.015</f>
        <v>0.60899999999999999</v>
      </c>
      <c r="F42" s="64"/>
      <c r="G42" s="64"/>
      <c r="H42" s="64"/>
      <c r="I42" s="64"/>
      <c r="J42" s="64"/>
      <c r="K42" s="64"/>
      <c r="L42" s="64"/>
      <c r="M42" s="29">
        <f t="shared" si="0"/>
        <v>0</v>
      </c>
    </row>
    <row r="43" spans="1:15" s="68" customFormat="1" ht="35.1" customHeight="1">
      <c r="A43" s="69">
        <v>10</v>
      </c>
      <c r="B43" s="61" t="s">
        <v>21</v>
      </c>
      <c r="C43" s="3" t="s">
        <v>92</v>
      </c>
      <c r="D43" s="4" t="s">
        <v>72</v>
      </c>
      <c r="E43" s="61">
        <f>1*6</f>
        <v>6</v>
      </c>
      <c r="F43" s="64">
        <v>5</v>
      </c>
      <c r="G43" s="64"/>
      <c r="H43" s="64"/>
      <c r="I43" s="64"/>
      <c r="J43" s="64"/>
      <c r="K43" s="64"/>
      <c r="L43" s="64"/>
      <c r="M43" s="29"/>
    </row>
    <row r="44" spans="1:15" s="68" customFormat="1" ht="15.75">
      <c r="A44" s="69"/>
      <c r="B44" s="61" t="s">
        <v>21</v>
      </c>
      <c r="C44" s="5" t="s">
        <v>73</v>
      </c>
      <c r="D44" s="4" t="s">
        <v>69</v>
      </c>
      <c r="E44" s="61">
        <f>6*0.04*1</f>
        <v>0.24</v>
      </c>
      <c r="F44" s="64"/>
      <c r="G44" s="64"/>
      <c r="H44" s="64"/>
      <c r="I44" s="64"/>
      <c r="J44" s="64"/>
      <c r="K44" s="64"/>
      <c r="L44" s="64"/>
      <c r="M44" s="29">
        <f t="shared" si="0"/>
        <v>0</v>
      </c>
    </row>
    <row r="45" spans="1:15" s="68" customFormat="1" ht="15.75">
      <c r="A45" s="69"/>
      <c r="B45" s="61" t="s">
        <v>21</v>
      </c>
      <c r="C45" s="5" t="s">
        <v>74</v>
      </c>
      <c r="D45" s="4" t="s">
        <v>72</v>
      </c>
      <c r="E45" s="61">
        <f>1*6</f>
        <v>6</v>
      </c>
      <c r="F45" s="64"/>
      <c r="G45" s="64"/>
      <c r="H45" s="64"/>
      <c r="I45" s="64"/>
      <c r="J45" s="64"/>
      <c r="K45" s="64"/>
      <c r="L45" s="64"/>
      <c r="M45" s="29">
        <f t="shared" si="0"/>
        <v>0</v>
      </c>
    </row>
    <row r="46" spans="1:15" s="68" customFormat="1" ht="18" customHeight="1">
      <c r="A46" s="4"/>
      <c r="B46" s="70"/>
      <c r="C46" s="6" t="s">
        <v>75</v>
      </c>
      <c r="D46" s="4"/>
      <c r="E46" s="61"/>
      <c r="F46" s="1"/>
      <c r="G46" s="1"/>
      <c r="H46" s="1"/>
      <c r="I46" s="1"/>
      <c r="J46" s="1"/>
      <c r="K46" s="1"/>
      <c r="L46" s="71"/>
      <c r="M46" s="29">
        <f t="shared" si="0"/>
        <v>0</v>
      </c>
    </row>
    <row r="47" spans="1:15" s="68" customFormat="1" ht="27.75">
      <c r="A47" s="4">
        <v>11</v>
      </c>
      <c r="B47" s="61" t="s">
        <v>21</v>
      </c>
      <c r="C47" s="7" t="s">
        <v>93</v>
      </c>
      <c r="D47" s="4" t="s">
        <v>72</v>
      </c>
      <c r="E47" s="61">
        <v>42</v>
      </c>
      <c r="F47" s="29">
        <v>2.2000000000000002</v>
      </c>
      <c r="G47" s="29"/>
      <c r="H47" s="29"/>
      <c r="I47" s="29"/>
      <c r="J47" s="29"/>
      <c r="K47" s="29"/>
      <c r="L47" s="29"/>
      <c r="M47" s="29"/>
      <c r="O47" s="68" t="s">
        <v>71</v>
      </c>
    </row>
    <row r="48" spans="1:15" s="68" customFormat="1" ht="15.75">
      <c r="A48" s="4"/>
      <c r="B48" s="61" t="s">
        <v>21</v>
      </c>
      <c r="C48" s="5" t="s">
        <v>76</v>
      </c>
      <c r="D48" s="4" t="s">
        <v>38</v>
      </c>
      <c r="E48" s="61">
        <f>E47*0.35</f>
        <v>14.7</v>
      </c>
      <c r="F48" s="29"/>
      <c r="G48" s="29"/>
      <c r="H48" s="29"/>
      <c r="I48" s="29"/>
      <c r="J48" s="29"/>
      <c r="K48" s="29"/>
      <c r="L48" s="29"/>
      <c r="M48" s="29">
        <f t="shared" si="0"/>
        <v>0</v>
      </c>
      <c r="O48" s="68" t="s">
        <v>71</v>
      </c>
    </row>
    <row r="49" spans="1:13" s="68" customFormat="1" ht="15.75">
      <c r="A49" s="4"/>
      <c r="B49" s="61" t="s">
        <v>21</v>
      </c>
      <c r="C49" s="5" t="s">
        <v>77</v>
      </c>
      <c r="D49" s="4" t="s">
        <v>1</v>
      </c>
      <c r="E49" s="61">
        <f>90*0.045</f>
        <v>4.05</v>
      </c>
      <c r="F49" s="29"/>
      <c r="G49" s="29"/>
      <c r="H49" s="29"/>
      <c r="I49" s="29"/>
      <c r="J49" s="29"/>
      <c r="K49" s="29"/>
      <c r="L49" s="29"/>
      <c r="M49" s="29">
        <f t="shared" si="0"/>
        <v>0</v>
      </c>
    </row>
    <row r="50" spans="1:13" s="68" customFormat="1">
      <c r="A50" s="70"/>
      <c r="B50" s="61" t="s">
        <v>21</v>
      </c>
      <c r="C50" s="6" t="s">
        <v>78</v>
      </c>
      <c r="D50" s="4"/>
      <c r="E50" s="61"/>
      <c r="F50" s="29"/>
      <c r="G50" s="29"/>
      <c r="H50" s="29"/>
      <c r="I50" s="29"/>
      <c r="J50" s="29"/>
      <c r="K50" s="29"/>
      <c r="L50" s="29"/>
      <c r="M50" s="29"/>
    </row>
    <row r="51" spans="1:13" s="68" customFormat="1" ht="27.75">
      <c r="A51" s="72">
        <v>12</v>
      </c>
      <c r="B51" s="61" t="s">
        <v>21</v>
      </c>
      <c r="C51" s="7" t="s">
        <v>79</v>
      </c>
      <c r="D51" s="8" t="s">
        <v>39</v>
      </c>
      <c r="E51" s="61" t="s">
        <v>99</v>
      </c>
      <c r="F51" s="29">
        <v>1</v>
      </c>
      <c r="G51" s="29"/>
      <c r="H51" s="29">
        <f>F51*G51</f>
        <v>0</v>
      </c>
      <c r="I51" s="29"/>
      <c r="J51" s="29"/>
      <c r="K51" s="29"/>
      <c r="L51" s="29"/>
      <c r="M51" s="29">
        <f t="shared" si="0"/>
        <v>0</v>
      </c>
    </row>
    <row r="52" spans="1:13" s="68" customFormat="1" ht="31.5" customHeight="1">
      <c r="A52" s="98">
        <v>13</v>
      </c>
      <c r="B52" s="61" t="s">
        <v>21</v>
      </c>
      <c r="C52" s="3" t="s">
        <v>80</v>
      </c>
      <c r="D52" s="9" t="s">
        <v>39</v>
      </c>
      <c r="E52" s="61" t="s">
        <v>99</v>
      </c>
      <c r="F52" s="29">
        <f>F51</f>
        <v>1</v>
      </c>
      <c r="G52" s="29"/>
      <c r="H52" s="29">
        <f>F52*G52</f>
        <v>0</v>
      </c>
      <c r="I52" s="29"/>
      <c r="J52" s="29"/>
      <c r="K52" s="29"/>
      <c r="L52" s="29"/>
      <c r="M52" s="29">
        <f t="shared" si="0"/>
        <v>0</v>
      </c>
    </row>
    <row r="53" spans="1:13" s="68" customFormat="1" ht="15.75">
      <c r="A53" s="98"/>
      <c r="B53" s="61" t="s">
        <v>21</v>
      </c>
      <c r="C53" s="10" t="s">
        <v>102</v>
      </c>
      <c r="D53" s="8" t="s">
        <v>81</v>
      </c>
      <c r="E53" s="61" t="s">
        <v>99</v>
      </c>
      <c r="F53" s="29">
        <f>F51*6</f>
        <v>6</v>
      </c>
      <c r="G53" s="29"/>
      <c r="H53" s="29"/>
      <c r="I53" s="29"/>
      <c r="J53" s="29">
        <f>F53*I53</f>
        <v>0</v>
      </c>
      <c r="K53" s="29"/>
      <c r="L53" s="29"/>
      <c r="M53" s="29">
        <f t="shared" si="0"/>
        <v>0</v>
      </c>
    </row>
    <row r="54" spans="1:13" s="68" customFormat="1" ht="15.75">
      <c r="A54" s="98"/>
      <c r="B54" s="61" t="s">
        <v>21</v>
      </c>
      <c r="C54" s="10" t="s">
        <v>103</v>
      </c>
      <c r="D54" s="8" t="s">
        <v>81</v>
      </c>
      <c r="E54" s="61" t="s">
        <v>99</v>
      </c>
      <c r="F54" s="29">
        <f>F52*1.5</f>
        <v>1.5</v>
      </c>
      <c r="G54" s="29"/>
      <c r="H54" s="29"/>
      <c r="I54" s="29"/>
      <c r="J54" s="29">
        <f>F54*I54</f>
        <v>0</v>
      </c>
      <c r="K54" s="29"/>
      <c r="L54" s="29"/>
      <c r="M54" s="29">
        <f t="shared" si="0"/>
        <v>0</v>
      </c>
    </row>
    <row r="55" spans="1:13" s="68" customFormat="1" ht="15.75">
      <c r="A55" s="98"/>
      <c r="B55" s="61" t="s">
        <v>21</v>
      </c>
      <c r="C55" s="10" t="s">
        <v>104</v>
      </c>
      <c r="D55" s="8" t="s">
        <v>81</v>
      </c>
      <c r="E55" s="61" t="s">
        <v>99</v>
      </c>
      <c r="F55" s="29">
        <f>F51*1.5</f>
        <v>1.5</v>
      </c>
      <c r="G55" s="29"/>
      <c r="H55" s="29"/>
      <c r="I55" s="29"/>
      <c r="J55" s="29">
        <f>F55*I55</f>
        <v>0</v>
      </c>
      <c r="K55" s="29"/>
      <c r="L55" s="29"/>
      <c r="M55" s="29">
        <f t="shared" si="0"/>
        <v>0</v>
      </c>
    </row>
    <row r="56" spans="1:13" s="68" customFormat="1" ht="45" customHeight="1">
      <c r="A56" s="98">
        <v>14</v>
      </c>
      <c r="B56" s="61" t="s">
        <v>21</v>
      </c>
      <c r="C56" s="7" t="s">
        <v>105</v>
      </c>
      <c r="D56" s="8" t="s">
        <v>39</v>
      </c>
      <c r="E56" s="61" t="s">
        <v>99</v>
      </c>
      <c r="F56" s="29">
        <f>F51</f>
        <v>1</v>
      </c>
      <c r="G56" s="29"/>
      <c r="H56" s="29">
        <f>F56*G56</f>
        <v>0</v>
      </c>
      <c r="I56" s="29"/>
      <c r="J56" s="29"/>
      <c r="K56" s="29"/>
      <c r="L56" s="29"/>
      <c r="M56" s="29">
        <f t="shared" si="0"/>
        <v>0</v>
      </c>
    </row>
    <row r="57" spans="1:13" s="68" customFormat="1" ht="15.75">
      <c r="A57" s="98"/>
      <c r="B57" s="61" t="s">
        <v>21</v>
      </c>
      <c r="C57" s="10" t="s">
        <v>82</v>
      </c>
      <c r="D57" s="8" t="s">
        <v>69</v>
      </c>
      <c r="E57" s="61" t="s">
        <v>99</v>
      </c>
      <c r="F57" s="29">
        <f>F56*0.4*0.4</f>
        <v>0.16000000000000003</v>
      </c>
      <c r="G57" s="29"/>
      <c r="H57" s="29"/>
      <c r="I57" s="29"/>
      <c r="J57" s="29">
        <f>F57*I57</f>
        <v>0</v>
      </c>
      <c r="K57" s="29"/>
      <c r="L57" s="29"/>
      <c r="M57" s="29">
        <f t="shared" si="0"/>
        <v>0</v>
      </c>
    </row>
    <row r="58" spans="1:13" s="68" customFormat="1">
      <c r="A58" s="98"/>
      <c r="B58" s="61" t="s">
        <v>21</v>
      </c>
      <c r="C58" s="10" t="s">
        <v>106</v>
      </c>
      <c r="D58" s="8" t="s">
        <v>26</v>
      </c>
      <c r="E58" s="61" t="s">
        <v>99</v>
      </c>
      <c r="F58" s="29">
        <f>F57*0.294</f>
        <v>4.7040000000000005E-2</v>
      </c>
      <c r="G58" s="29"/>
      <c r="H58" s="29"/>
      <c r="I58" s="29"/>
      <c r="J58" s="29">
        <f>F58*I58</f>
        <v>0</v>
      </c>
      <c r="K58" s="29"/>
      <c r="L58" s="29"/>
      <c r="M58" s="29">
        <f t="shared" si="0"/>
        <v>0</v>
      </c>
    </row>
    <row r="59" spans="1:13" s="68" customFormat="1" ht="41.25">
      <c r="A59" s="72">
        <v>15</v>
      </c>
      <c r="B59" s="61" t="s">
        <v>21</v>
      </c>
      <c r="C59" s="7" t="s">
        <v>83</v>
      </c>
      <c r="D59" s="8" t="s">
        <v>39</v>
      </c>
      <c r="E59" s="61" t="s">
        <v>99</v>
      </c>
      <c r="F59" s="29">
        <v>1</v>
      </c>
      <c r="G59" s="29"/>
      <c r="H59" s="29">
        <f>F59*G59</f>
        <v>0</v>
      </c>
      <c r="I59" s="29"/>
      <c r="J59" s="29"/>
      <c r="K59" s="29"/>
      <c r="L59" s="29">
        <f>F59*K59</f>
        <v>0</v>
      </c>
      <c r="M59" s="29">
        <f t="shared" si="0"/>
        <v>0</v>
      </c>
    </row>
    <row r="60" spans="1:13" s="68" customFormat="1" ht="27.75">
      <c r="A60" s="98">
        <v>16</v>
      </c>
      <c r="B60" s="61" t="s">
        <v>21</v>
      </c>
      <c r="C60" s="7" t="s">
        <v>90</v>
      </c>
      <c r="D60" s="8" t="s">
        <v>72</v>
      </c>
      <c r="E60" s="61" t="s">
        <v>99</v>
      </c>
      <c r="F60" s="29">
        <f>2*3.14*0.057*6*F51+2*3.14*0.021*2*F51</f>
        <v>2.4115199999999999</v>
      </c>
      <c r="G60" s="29"/>
      <c r="H60" s="29">
        <f>F60*G60</f>
        <v>0</v>
      </c>
      <c r="I60" s="29"/>
      <c r="J60" s="29"/>
      <c r="K60" s="29"/>
      <c r="L60" s="29"/>
      <c r="M60" s="29">
        <f t="shared" si="0"/>
        <v>0</v>
      </c>
    </row>
    <row r="61" spans="1:13" s="68" customFormat="1" ht="15.75">
      <c r="A61" s="98"/>
      <c r="B61" s="61" t="s">
        <v>21</v>
      </c>
      <c r="C61" s="10" t="s">
        <v>84</v>
      </c>
      <c r="D61" s="8" t="s">
        <v>38</v>
      </c>
      <c r="E61" s="61" t="s">
        <v>99</v>
      </c>
      <c r="F61" s="29">
        <f>F60*0.3</f>
        <v>0.72345599999999999</v>
      </c>
      <c r="G61" s="29"/>
      <c r="H61" s="29"/>
      <c r="I61" s="29"/>
      <c r="J61" s="29">
        <f>F61*I61</f>
        <v>0</v>
      </c>
      <c r="K61" s="29"/>
      <c r="L61" s="29"/>
      <c r="M61" s="29">
        <f t="shared" si="0"/>
        <v>0</v>
      </c>
    </row>
    <row r="62" spans="1:13" s="68" customFormat="1" ht="15.75">
      <c r="A62" s="98"/>
      <c r="B62" s="61" t="s">
        <v>21</v>
      </c>
      <c r="C62" s="10" t="s">
        <v>85</v>
      </c>
      <c r="D62" s="8" t="s">
        <v>86</v>
      </c>
      <c r="E62" s="61" t="s">
        <v>99</v>
      </c>
      <c r="F62" s="29">
        <f>F61*0.4</f>
        <v>0.28938239999999998</v>
      </c>
      <c r="G62" s="29"/>
      <c r="H62" s="29"/>
      <c r="I62" s="29"/>
      <c r="J62" s="29">
        <f>F62*I62</f>
        <v>0</v>
      </c>
      <c r="K62" s="29"/>
      <c r="L62" s="29"/>
      <c r="M62" s="29">
        <f t="shared" si="0"/>
        <v>0</v>
      </c>
    </row>
    <row r="63" spans="1:13" s="68" customFormat="1" ht="31.5" customHeight="1">
      <c r="A63" s="99">
        <v>1</v>
      </c>
      <c r="B63" s="61" t="s">
        <v>21</v>
      </c>
      <c r="C63" s="11" t="s">
        <v>87</v>
      </c>
      <c r="D63" s="12" t="s">
        <v>88</v>
      </c>
      <c r="E63" s="61" t="s">
        <v>99</v>
      </c>
      <c r="F63" s="29">
        <f>1*35.2</f>
        <v>35.200000000000003</v>
      </c>
      <c r="G63" s="29"/>
      <c r="H63" s="29">
        <f>F63*G63</f>
        <v>0</v>
      </c>
      <c r="I63" s="29"/>
      <c r="J63" s="29"/>
      <c r="K63" s="29"/>
      <c r="L63" s="29">
        <f>F63*K63</f>
        <v>0</v>
      </c>
      <c r="M63" s="29">
        <f t="shared" si="0"/>
        <v>0</v>
      </c>
    </row>
    <row r="64" spans="1:13" s="68" customFormat="1" ht="15.75" customHeight="1">
      <c r="A64" s="99"/>
      <c r="B64" s="61" t="s">
        <v>21</v>
      </c>
      <c r="C64" s="13" t="s">
        <v>107</v>
      </c>
      <c r="D64" s="14" t="s">
        <v>88</v>
      </c>
      <c r="E64" s="61" t="s">
        <v>99</v>
      </c>
      <c r="F64" s="29">
        <f>F63*1.005</f>
        <v>35.375999999999998</v>
      </c>
      <c r="G64" s="29"/>
      <c r="H64" s="29"/>
      <c r="I64" s="29"/>
      <c r="J64" s="29">
        <f>F64*I64</f>
        <v>0</v>
      </c>
      <c r="K64" s="29"/>
      <c r="L64" s="29"/>
      <c r="M64" s="29">
        <f t="shared" si="0"/>
        <v>0</v>
      </c>
    </row>
    <row r="65" spans="1:16" s="68" customFormat="1" ht="15.75" customHeight="1">
      <c r="A65" s="99"/>
      <c r="B65" s="61" t="s">
        <v>21</v>
      </c>
      <c r="C65" s="13" t="s">
        <v>108</v>
      </c>
      <c r="D65" s="14" t="s">
        <v>88</v>
      </c>
      <c r="E65" s="61" t="s">
        <v>99</v>
      </c>
      <c r="F65" s="29">
        <f>F51*3</f>
        <v>3</v>
      </c>
      <c r="G65" s="29"/>
      <c r="H65" s="29"/>
      <c r="I65" s="29"/>
      <c r="J65" s="29">
        <f>F65*I65</f>
        <v>0</v>
      </c>
      <c r="K65" s="29"/>
      <c r="L65" s="29"/>
      <c r="M65" s="29">
        <f t="shared" si="0"/>
        <v>0</v>
      </c>
    </row>
    <row r="66" spans="1:16" s="68" customFormat="1" ht="15.75">
      <c r="A66" s="99"/>
      <c r="B66" s="61" t="s">
        <v>21</v>
      </c>
      <c r="C66" s="10" t="s">
        <v>109</v>
      </c>
      <c r="D66" s="14" t="s">
        <v>88</v>
      </c>
      <c r="E66" s="61" t="s">
        <v>99</v>
      </c>
      <c r="F66" s="29">
        <f>F51*0.25</f>
        <v>0.25</v>
      </c>
      <c r="G66" s="29"/>
      <c r="H66" s="29"/>
      <c r="I66" s="29"/>
      <c r="J66" s="29">
        <f>F66*I66</f>
        <v>0</v>
      </c>
      <c r="K66" s="29"/>
      <c r="L66" s="29"/>
      <c r="M66" s="29">
        <f t="shared" si="0"/>
        <v>0</v>
      </c>
    </row>
    <row r="67" spans="1:16" s="68" customFormat="1" ht="31.5" customHeight="1">
      <c r="A67" s="99">
        <v>2</v>
      </c>
      <c r="B67" s="61" t="s">
        <v>21</v>
      </c>
      <c r="C67" s="3" t="s">
        <v>89</v>
      </c>
      <c r="D67" s="12" t="s">
        <v>39</v>
      </c>
      <c r="E67" s="61" t="s">
        <v>99</v>
      </c>
      <c r="F67" s="29">
        <f>F51</f>
        <v>1</v>
      </c>
      <c r="G67" s="29"/>
      <c r="H67" s="29">
        <f>F67*G67</f>
        <v>0</v>
      </c>
      <c r="I67" s="29"/>
      <c r="J67" s="29"/>
      <c r="K67" s="29"/>
      <c r="L67" s="29">
        <f>F67*K67</f>
        <v>0</v>
      </c>
      <c r="M67" s="29">
        <f t="shared" si="0"/>
        <v>0</v>
      </c>
    </row>
    <row r="68" spans="1:16" s="68" customFormat="1" ht="32.25" customHeight="1">
      <c r="A68" s="99"/>
      <c r="B68" s="61" t="s">
        <v>21</v>
      </c>
      <c r="C68" s="15" t="s">
        <v>95</v>
      </c>
      <c r="D68" s="14" t="s">
        <v>39</v>
      </c>
      <c r="E68" s="61" t="s">
        <v>99</v>
      </c>
      <c r="F68" s="29">
        <f>F67</f>
        <v>1</v>
      </c>
      <c r="G68" s="29"/>
      <c r="H68" s="29"/>
      <c r="I68" s="29"/>
      <c r="J68" s="29">
        <f>F68*I68</f>
        <v>0</v>
      </c>
      <c r="K68" s="29"/>
      <c r="L68" s="29"/>
      <c r="M68" s="29">
        <f>L68+J68+H68</f>
        <v>0</v>
      </c>
    </row>
    <row r="69" spans="1:16" s="65" customFormat="1">
      <c r="A69" s="60"/>
      <c r="B69" s="61" t="s">
        <v>21</v>
      </c>
      <c r="C69" s="73" t="s">
        <v>51</v>
      </c>
      <c r="D69" s="74"/>
      <c r="E69" s="61"/>
      <c r="F69" s="63"/>
      <c r="G69" s="64"/>
      <c r="H69" s="75">
        <v>0</v>
      </c>
      <c r="I69" s="76"/>
      <c r="J69" s="75">
        <f>SUM(J13:J68)</f>
        <v>0</v>
      </c>
      <c r="K69" s="76"/>
      <c r="L69" s="75">
        <f>SUM(L13:L68)</f>
        <v>0</v>
      </c>
      <c r="M69" s="75"/>
    </row>
    <row r="70" spans="1:16" s="79" customFormat="1" ht="15.75">
      <c r="A70" s="55"/>
      <c r="B70" s="61"/>
      <c r="C70" s="77" t="s">
        <v>44</v>
      </c>
      <c r="D70" s="75"/>
      <c r="E70" s="55"/>
      <c r="F70" s="57"/>
      <c r="G70" s="78"/>
      <c r="H70" s="57"/>
      <c r="I70" s="57"/>
      <c r="J70" s="57">
        <f>D70*J69</f>
        <v>0</v>
      </c>
      <c r="K70" s="57"/>
      <c r="L70" s="57"/>
      <c r="M70" s="57"/>
    </row>
    <row r="71" spans="1:16" s="85" customFormat="1" ht="15.75">
      <c r="A71" s="80"/>
      <c r="B71" s="61"/>
      <c r="C71" s="81" t="s">
        <v>51</v>
      </c>
      <c r="D71" s="75"/>
      <c r="E71" s="80"/>
      <c r="F71" s="82"/>
      <c r="G71" s="83"/>
      <c r="H71" s="84"/>
      <c r="I71" s="84"/>
      <c r="J71" s="84"/>
      <c r="K71" s="84"/>
      <c r="L71" s="84"/>
      <c r="M71" s="84"/>
    </row>
    <row r="72" spans="1:16" s="85" customFormat="1" ht="15.75">
      <c r="A72" s="80"/>
      <c r="B72" s="61"/>
      <c r="C72" s="86" t="s">
        <v>40</v>
      </c>
      <c r="D72" s="75"/>
      <c r="E72" s="80"/>
      <c r="F72" s="82"/>
      <c r="G72" s="83"/>
      <c r="H72" s="84"/>
      <c r="I72" s="84"/>
      <c r="J72" s="84"/>
      <c r="K72" s="84"/>
      <c r="L72" s="84"/>
      <c r="M72" s="84"/>
    </row>
    <row r="73" spans="1:16" s="85" customFormat="1" ht="15.75">
      <c r="A73" s="80"/>
      <c r="B73" s="61"/>
      <c r="C73" s="81" t="s">
        <v>51</v>
      </c>
      <c r="D73" s="75"/>
      <c r="E73" s="80"/>
      <c r="F73" s="82"/>
      <c r="G73" s="83"/>
      <c r="H73" s="84"/>
      <c r="I73" s="84"/>
      <c r="J73" s="84"/>
      <c r="K73" s="84"/>
      <c r="L73" s="84"/>
      <c r="M73" s="84"/>
    </row>
    <row r="74" spans="1:16" s="85" customFormat="1" ht="15.75">
      <c r="A74" s="80"/>
      <c r="B74" s="61"/>
      <c r="C74" s="86" t="s">
        <v>41</v>
      </c>
      <c r="D74" s="75"/>
      <c r="E74" s="80"/>
      <c r="F74" s="82"/>
      <c r="G74" s="83"/>
      <c r="H74" s="84"/>
      <c r="I74" s="84"/>
      <c r="J74" s="84"/>
      <c r="K74" s="84"/>
      <c r="L74" s="84"/>
      <c r="M74" s="84"/>
    </row>
    <row r="75" spans="1:16" s="85" customFormat="1" ht="15.75">
      <c r="A75" s="80"/>
      <c r="B75" s="61"/>
      <c r="C75" s="81" t="s">
        <v>51</v>
      </c>
      <c r="D75" s="75"/>
      <c r="E75" s="80"/>
      <c r="F75" s="82"/>
      <c r="G75" s="83"/>
      <c r="H75" s="84"/>
      <c r="I75" s="84"/>
      <c r="J75" s="84"/>
      <c r="K75" s="84"/>
      <c r="L75" s="84"/>
      <c r="M75" s="84"/>
    </row>
    <row r="76" spans="1:16" s="85" customFormat="1" ht="15.75">
      <c r="A76" s="80"/>
      <c r="B76" s="61"/>
      <c r="C76" s="96" t="s">
        <v>111</v>
      </c>
      <c r="D76" s="75"/>
      <c r="E76" s="80"/>
      <c r="F76" s="82"/>
      <c r="G76" s="83"/>
      <c r="H76" s="84"/>
      <c r="I76" s="84"/>
      <c r="J76" s="84"/>
      <c r="K76" s="84"/>
      <c r="L76" s="84"/>
      <c r="M76" s="84"/>
    </row>
    <row r="77" spans="1:16" s="85" customFormat="1" ht="15.75">
      <c r="A77" s="80"/>
      <c r="B77" s="61"/>
      <c r="C77" s="81" t="s">
        <v>51</v>
      </c>
      <c r="D77" s="75"/>
      <c r="E77" s="80"/>
      <c r="F77" s="82"/>
      <c r="G77" s="83"/>
      <c r="H77" s="84"/>
      <c r="I77" s="84"/>
      <c r="J77" s="84"/>
      <c r="K77" s="84"/>
      <c r="L77" s="84"/>
      <c r="M77" s="84"/>
    </row>
    <row r="78" spans="1:16" s="85" customFormat="1" ht="27">
      <c r="A78" s="80"/>
      <c r="B78" s="80"/>
      <c r="C78" s="97" t="s">
        <v>110</v>
      </c>
      <c r="D78" s="75"/>
      <c r="E78" s="80"/>
      <c r="F78" s="82"/>
      <c r="G78" s="83"/>
      <c r="H78" s="84"/>
      <c r="I78" s="87"/>
      <c r="J78" s="84"/>
      <c r="K78" s="84"/>
      <c r="L78" s="84"/>
      <c r="M78" s="84">
        <v>110</v>
      </c>
      <c r="P78" s="88"/>
    </row>
    <row r="79" spans="1:16" s="85" customFormat="1" ht="15.75">
      <c r="A79" s="80"/>
      <c r="B79" s="80"/>
      <c r="C79" s="81" t="s">
        <v>51</v>
      </c>
      <c r="D79" s="75"/>
      <c r="E79" s="80"/>
      <c r="F79" s="82"/>
      <c r="G79" s="83"/>
      <c r="H79" s="84"/>
      <c r="I79" s="84"/>
      <c r="J79" s="84"/>
      <c r="K79" s="84"/>
      <c r="L79" s="84"/>
      <c r="M79" s="84"/>
    </row>
    <row r="80" spans="1:16" s="85" customFormat="1" ht="15.75">
      <c r="A80" s="80"/>
      <c r="B80" s="80"/>
      <c r="C80" s="86" t="s">
        <v>60</v>
      </c>
      <c r="D80" s="75">
        <v>1.8E-3</v>
      </c>
      <c r="E80" s="80"/>
      <c r="F80" s="82"/>
      <c r="G80" s="83"/>
      <c r="H80" s="84"/>
      <c r="I80" s="84"/>
      <c r="J80" s="84"/>
      <c r="K80" s="84"/>
      <c r="L80" s="84"/>
      <c r="M80" s="84"/>
    </row>
    <row r="81" spans="1:13" s="85" customFormat="1" ht="15.75">
      <c r="A81" s="80"/>
      <c r="B81" s="80"/>
      <c r="C81" s="81" t="s">
        <v>51</v>
      </c>
      <c r="D81" s="80"/>
      <c r="E81" s="80"/>
      <c r="F81" s="82"/>
      <c r="G81" s="83"/>
      <c r="H81" s="84"/>
      <c r="I81" s="84"/>
      <c r="J81" s="84"/>
      <c r="K81" s="84"/>
      <c r="L81" s="84"/>
      <c r="M81" s="84"/>
    </row>
    <row r="82" spans="1:13" s="85" customFormat="1" ht="15.75">
      <c r="A82" s="115" t="s">
        <v>112</v>
      </c>
      <c r="B82" s="114"/>
      <c r="C82" s="114"/>
      <c r="D82" s="114"/>
      <c r="E82" s="114"/>
      <c r="F82" s="114"/>
      <c r="G82" s="114"/>
      <c r="H82" s="114"/>
      <c r="I82" s="114"/>
      <c r="J82" s="114"/>
      <c r="K82" s="114"/>
      <c r="L82" s="114"/>
      <c r="M82" s="114"/>
    </row>
    <row r="83" spans="1:13" s="85" customFormat="1" ht="15.75">
      <c r="A83" s="113"/>
      <c r="B83" s="113"/>
      <c r="C83" s="113"/>
      <c r="D83" s="113"/>
      <c r="E83" s="113"/>
      <c r="F83" s="113"/>
      <c r="G83" s="113"/>
      <c r="H83" s="113"/>
      <c r="I83" s="113"/>
      <c r="J83" s="113"/>
      <c r="K83" s="113"/>
      <c r="L83" s="113"/>
      <c r="M83" s="113"/>
    </row>
    <row r="84" spans="1:13" s="85" customFormat="1" ht="15.75">
      <c r="A84" s="113"/>
      <c r="B84" s="113"/>
      <c r="C84" s="113"/>
      <c r="D84" s="113"/>
      <c r="E84" s="113"/>
      <c r="F84" s="113"/>
      <c r="G84" s="113"/>
      <c r="H84" s="113"/>
      <c r="I84" s="113"/>
      <c r="J84" s="113"/>
      <c r="K84" s="113"/>
      <c r="L84" s="113"/>
      <c r="M84" s="113"/>
    </row>
    <row r="85" spans="1:13">
      <c r="A85" s="113"/>
      <c r="B85" s="113"/>
      <c r="C85" s="113"/>
      <c r="D85" s="113"/>
      <c r="E85" s="113"/>
      <c r="F85" s="113"/>
      <c r="G85" s="113"/>
      <c r="H85" s="113"/>
      <c r="I85" s="113"/>
      <c r="J85" s="113"/>
      <c r="K85" s="113"/>
      <c r="L85" s="113"/>
      <c r="M85" s="113"/>
    </row>
    <row r="86" spans="1:13">
      <c r="A86" s="113"/>
      <c r="B86" s="113"/>
      <c r="C86" s="113"/>
      <c r="D86" s="113"/>
      <c r="E86" s="113"/>
      <c r="F86" s="113"/>
      <c r="G86" s="113"/>
      <c r="H86" s="113"/>
      <c r="I86" s="113"/>
      <c r="J86" s="113"/>
      <c r="K86" s="113"/>
      <c r="L86" s="113"/>
      <c r="M86" s="113"/>
    </row>
    <row r="87" spans="1:13">
      <c r="A87" s="113"/>
      <c r="B87" s="113"/>
      <c r="C87" s="113"/>
      <c r="D87" s="113"/>
      <c r="E87" s="113"/>
      <c r="F87" s="113"/>
      <c r="G87" s="113"/>
      <c r="H87" s="113"/>
      <c r="I87" s="113"/>
      <c r="J87" s="113"/>
      <c r="K87" s="113"/>
      <c r="L87" s="113"/>
      <c r="M87" s="113"/>
    </row>
    <row r="88" spans="1:13">
      <c r="A88" s="113"/>
      <c r="B88" s="113"/>
      <c r="C88" s="113"/>
      <c r="D88" s="113"/>
      <c r="E88" s="113"/>
      <c r="F88" s="113"/>
      <c r="G88" s="113"/>
      <c r="H88" s="113"/>
      <c r="I88" s="113"/>
      <c r="J88" s="113"/>
      <c r="K88" s="113"/>
      <c r="L88" s="113"/>
      <c r="M88" s="113"/>
    </row>
    <row r="89" spans="1:13">
      <c r="A89" s="113"/>
      <c r="B89" s="113"/>
      <c r="C89" s="113"/>
      <c r="D89" s="113"/>
      <c r="E89" s="113"/>
      <c r="F89" s="113"/>
      <c r="G89" s="113"/>
      <c r="H89" s="113"/>
      <c r="I89" s="113"/>
      <c r="J89" s="113"/>
      <c r="K89" s="113"/>
      <c r="L89" s="113"/>
      <c r="M89" s="113"/>
    </row>
    <row r="90" spans="1:13">
      <c r="A90" s="113"/>
      <c r="B90" s="113"/>
      <c r="C90" s="113"/>
      <c r="D90" s="113"/>
      <c r="E90" s="113"/>
      <c r="F90" s="113"/>
      <c r="G90" s="113"/>
      <c r="H90" s="113"/>
      <c r="I90" s="113"/>
      <c r="J90" s="113"/>
      <c r="K90" s="113"/>
      <c r="L90" s="113"/>
      <c r="M90" s="113"/>
    </row>
    <row r="91" spans="1:13">
      <c r="A91" s="113"/>
      <c r="B91" s="113"/>
      <c r="C91" s="113"/>
      <c r="D91" s="113"/>
      <c r="E91" s="113"/>
      <c r="F91" s="113"/>
      <c r="G91" s="113"/>
      <c r="H91" s="113"/>
      <c r="I91" s="113"/>
      <c r="J91" s="113"/>
      <c r="K91" s="113"/>
      <c r="L91" s="113"/>
      <c r="M91" s="113"/>
    </row>
    <row r="92" spans="1:13">
      <c r="A92" s="113"/>
      <c r="B92" s="113"/>
      <c r="C92" s="113"/>
      <c r="D92" s="113"/>
      <c r="E92" s="113"/>
      <c r="F92" s="113"/>
      <c r="G92" s="113"/>
      <c r="H92" s="113"/>
      <c r="I92" s="113"/>
      <c r="J92" s="113"/>
      <c r="K92" s="113"/>
      <c r="L92" s="113"/>
      <c r="M92" s="113"/>
    </row>
    <row r="270" spans="1:13" s="17" customFormat="1">
      <c r="A270" s="85"/>
      <c r="B270" s="85"/>
      <c r="C270" s="90"/>
      <c r="D270" s="85"/>
      <c r="E270" s="85"/>
      <c r="F270" s="85"/>
      <c r="G270" s="91"/>
      <c r="H270" s="91"/>
      <c r="J270" s="85"/>
      <c r="K270" s="91"/>
      <c r="L270" s="91"/>
      <c r="M270" s="18"/>
    </row>
    <row r="271" spans="1:13" s="17" customFormat="1">
      <c r="A271" s="85"/>
      <c r="B271" s="85"/>
      <c r="C271" s="90"/>
      <c r="D271" s="85"/>
      <c r="E271" s="85"/>
      <c r="F271" s="85"/>
      <c r="G271" s="91"/>
      <c r="H271" s="91"/>
      <c r="J271" s="85"/>
      <c r="K271" s="91"/>
      <c r="L271" s="91"/>
      <c r="M271" s="18"/>
    </row>
    <row r="272" spans="1:13" s="17" customFormat="1">
      <c r="A272" s="85"/>
      <c r="B272" s="85"/>
      <c r="C272" s="90"/>
      <c r="D272" s="85"/>
      <c r="E272" s="92"/>
      <c r="F272" s="85"/>
      <c r="G272" s="91"/>
      <c r="H272" s="91"/>
      <c r="J272" s="85"/>
      <c r="K272" s="91"/>
      <c r="L272" s="91"/>
      <c r="M272" s="18"/>
    </row>
    <row r="273" spans="1:13" s="17" customFormat="1">
      <c r="A273" s="85"/>
      <c r="B273" s="85"/>
      <c r="C273" s="90"/>
      <c r="D273" s="85"/>
      <c r="E273" s="92"/>
      <c r="F273" s="85"/>
      <c r="G273" s="91"/>
      <c r="H273" s="91"/>
      <c r="J273" s="85"/>
      <c r="K273" s="91"/>
      <c r="L273" s="91"/>
      <c r="M273" s="18"/>
    </row>
    <row r="274" spans="1:13" s="17" customFormat="1">
      <c r="A274" s="85"/>
      <c r="B274" s="85"/>
      <c r="C274" s="90"/>
      <c r="D274" s="85"/>
      <c r="E274" s="85"/>
      <c r="F274" s="85"/>
      <c r="G274" s="91"/>
      <c r="H274" s="91"/>
      <c r="J274" s="85"/>
      <c r="K274" s="91"/>
      <c r="L274" s="91"/>
      <c r="M274" s="18"/>
    </row>
    <row r="275" spans="1:13" s="17" customFormat="1">
      <c r="A275" s="85"/>
      <c r="B275" s="85"/>
      <c r="C275" s="90"/>
      <c r="D275" s="85"/>
      <c r="E275" s="85"/>
      <c r="F275" s="85"/>
      <c r="G275" s="91"/>
      <c r="H275" s="91"/>
      <c r="I275" s="91"/>
      <c r="J275" s="91"/>
      <c r="K275" s="91"/>
      <c r="L275" s="91"/>
      <c r="M275" s="18"/>
    </row>
    <row r="276" spans="1:13" s="17" customFormat="1">
      <c r="A276" s="85"/>
      <c r="B276" s="85"/>
      <c r="C276" s="93"/>
      <c r="D276" s="85"/>
      <c r="E276" s="85"/>
      <c r="F276" s="85"/>
      <c r="G276" s="91"/>
      <c r="H276" s="91"/>
      <c r="I276" s="91"/>
      <c r="J276" s="91"/>
      <c r="K276" s="91"/>
      <c r="L276" s="91"/>
      <c r="M276" s="18"/>
    </row>
    <row r="277" spans="1:13" s="17" customFormat="1">
      <c r="A277" s="85"/>
      <c r="B277" s="85"/>
      <c r="C277" s="90"/>
      <c r="D277" s="85"/>
      <c r="E277" s="85"/>
      <c r="F277" s="85"/>
      <c r="G277" s="85"/>
      <c r="H277" s="85"/>
      <c r="I277" s="91"/>
      <c r="J277" s="91"/>
      <c r="K277" s="91"/>
      <c r="L277" s="91"/>
      <c r="M277" s="18"/>
    </row>
    <row r="278" spans="1:13" s="17" customFormat="1">
      <c r="A278" s="85"/>
      <c r="B278" s="85"/>
      <c r="C278" s="90"/>
      <c r="D278" s="85"/>
      <c r="E278" s="85"/>
      <c r="F278" s="85"/>
      <c r="G278" s="91"/>
      <c r="H278" s="91"/>
      <c r="I278" s="91"/>
      <c r="J278" s="91"/>
      <c r="K278" s="85"/>
      <c r="L278" s="85"/>
      <c r="M278" s="18"/>
    </row>
    <row r="279" spans="1:13" s="17" customFormat="1">
      <c r="A279" s="85"/>
      <c r="B279" s="85"/>
      <c r="C279" s="90"/>
      <c r="D279" s="85"/>
      <c r="E279" s="85"/>
      <c r="F279" s="85"/>
      <c r="G279" s="91"/>
      <c r="H279" s="91"/>
      <c r="J279" s="85"/>
      <c r="K279" s="91"/>
      <c r="L279" s="91"/>
      <c r="M279" s="18"/>
    </row>
    <row r="280" spans="1:13" s="17" customFormat="1">
      <c r="A280" s="85"/>
      <c r="B280" s="85"/>
      <c r="C280" s="90"/>
      <c r="D280" s="85"/>
      <c r="E280" s="85"/>
      <c r="F280" s="85"/>
      <c r="G280" s="91"/>
      <c r="H280" s="91"/>
      <c r="J280" s="85"/>
      <c r="K280" s="91"/>
      <c r="L280" s="91"/>
      <c r="M280" s="18"/>
    </row>
    <row r="281" spans="1:13" s="17" customFormat="1">
      <c r="A281" s="85"/>
      <c r="B281" s="85"/>
      <c r="C281" s="90"/>
      <c r="D281" s="85"/>
      <c r="E281" s="85"/>
      <c r="F281" s="85"/>
      <c r="G281" s="91"/>
      <c r="H281" s="91"/>
      <c r="J281" s="85"/>
      <c r="K281" s="91"/>
      <c r="L281" s="91"/>
      <c r="M281" s="18"/>
    </row>
    <row r="282" spans="1:13" s="17" customFormat="1">
      <c r="A282" s="85"/>
      <c r="B282" s="85"/>
      <c r="C282" s="90"/>
      <c r="D282" s="85"/>
      <c r="E282" s="85"/>
      <c r="F282" s="85"/>
      <c r="G282" s="91"/>
      <c r="H282" s="91"/>
      <c r="J282" s="85"/>
      <c r="K282" s="91"/>
      <c r="L282" s="91"/>
      <c r="M282" s="18"/>
    </row>
    <row r="283" spans="1:13" s="17" customFormat="1">
      <c r="A283" s="85"/>
      <c r="B283" s="85"/>
      <c r="C283" s="90"/>
      <c r="D283" s="85"/>
      <c r="E283" s="85"/>
      <c r="F283" s="85"/>
      <c r="G283" s="91"/>
      <c r="H283" s="91"/>
      <c r="J283" s="85"/>
      <c r="K283" s="91"/>
      <c r="L283" s="91"/>
      <c r="M283" s="18"/>
    </row>
    <row r="284" spans="1:13" s="17" customFormat="1">
      <c r="A284" s="85"/>
      <c r="B284" s="85"/>
      <c r="C284" s="90"/>
      <c r="D284" s="85"/>
      <c r="E284" s="85"/>
      <c r="F284" s="85"/>
      <c r="G284" s="91"/>
      <c r="H284" s="91"/>
      <c r="J284" s="85"/>
      <c r="K284" s="91"/>
      <c r="L284" s="91"/>
      <c r="M284" s="18"/>
    </row>
    <row r="285" spans="1:13" s="17" customFormat="1">
      <c r="A285" s="85"/>
      <c r="B285" s="85"/>
      <c r="C285" s="90"/>
      <c r="D285" s="85"/>
      <c r="E285" s="92"/>
      <c r="F285" s="85"/>
      <c r="G285" s="91"/>
      <c r="H285" s="91"/>
      <c r="J285" s="85"/>
      <c r="K285" s="91"/>
      <c r="L285" s="91"/>
      <c r="M285" s="18"/>
    </row>
    <row r="286" spans="1:13" s="17" customFormat="1">
      <c r="A286" s="85"/>
      <c r="B286" s="85"/>
      <c r="C286" s="90"/>
      <c r="D286" s="85"/>
      <c r="E286" s="92"/>
      <c r="F286" s="85"/>
      <c r="G286" s="91"/>
      <c r="H286" s="91"/>
      <c r="J286" s="85"/>
      <c r="K286" s="91"/>
      <c r="L286" s="91"/>
      <c r="M286" s="18"/>
    </row>
    <row r="287" spans="1:13" s="17" customFormat="1">
      <c r="A287" s="85"/>
      <c r="B287" s="85"/>
      <c r="C287" s="90"/>
      <c r="D287" s="85"/>
      <c r="E287" s="85"/>
      <c r="F287" s="85"/>
      <c r="G287" s="91"/>
      <c r="H287" s="91"/>
      <c r="J287" s="85"/>
      <c r="K287" s="91"/>
      <c r="L287" s="91"/>
      <c r="M287" s="18"/>
    </row>
    <row r="288" spans="1:13" s="85" customFormat="1" ht="15.75">
      <c r="C288" s="90"/>
      <c r="G288" s="91"/>
      <c r="H288" s="91"/>
      <c r="I288" s="91"/>
      <c r="J288" s="91"/>
      <c r="K288" s="91"/>
      <c r="L288" s="91"/>
      <c r="M288" s="18"/>
    </row>
    <row r="289" spans="1:13" s="85" customFormat="1" ht="15.75">
      <c r="C289" s="93"/>
      <c r="D289" s="92"/>
      <c r="G289" s="91"/>
      <c r="H289" s="91"/>
      <c r="I289" s="91"/>
      <c r="J289" s="91"/>
      <c r="K289" s="91"/>
      <c r="L289" s="91"/>
      <c r="M289" s="18"/>
    </row>
    <row r="290" spans="1:13" s="85" customFormat="1" ht="15.75">
      <c r="C290" s="90"/>
      <c r="I290" s="91"/>
      <c r="J290" s="91"/>
      <c r="K290" s="91"/>
      <c r="L290" s="91"/>
      <c r="M290" s="18"/>
    </row>
    <row r="291" spans="1:13" s="85" customFormat="1" ht="15.75">
      <c r="C291" s="90"/>
      <c r="G291" s="91"/>
      <c r="H291" s="91"/>
      <c r="I291" s="91"/>
      <c r="J291" s="91"/>
      <c r="M291" s="18"/>
    </row>
    <row r="292" spans="1:13" s="85" customFormat="1">
      <c r="C292" s="90"/>
      <c r="I292" s="17"/>
      <c r="K292" s="91"/>
      <c r="L292" s="91"/>
      <c r="M292" s="18"/>
    </row>
    <row r="293" spans="1:13" s="17" customFormat="1">
      <c r="A293" s="21"/>
      <c r="B293" s="21"/>
      <c r="C293" s="94"/>
      <c r="D293" s="21"/>
      <c r="E293" s="21"/>
      <c r="F293" s="21"/>
      <c r="G293" s="21"/>
      <c r="H293" s="21"/>
      <c r="I293" s="21"/>
      <c r="J293" s="21"/>
      <c r="K293" s="21"/>
      <c r="L293" s="21"/>
      <c r="M293" s="18"/>
    </row>
    <row r="294" spans="1:13" s="85" customFormat="1">
      <c r="C294" s="90"/>
      <c r="I294" s="17"/>
      <c r="K294" s="91"/>
      <c r="L294" s="91"/>
      <c r="M294" s="18"/>
    </row>
    <row r="295" spans="1:13" s="85" customFormat="1">
      <c r="C295" s="90"/>
      <c r="I295" s="17"/>
      <c r="K295" s="91"/>
      <c r="L295" s="91"/>
      <c r="M295" s="18"/>
    </row>
    <row r="296" spans="1:13" s="85" customFormat="1">
      <c r="C296" s="90"/>
      <c r="I296" s="17"/>
      <c r="K296" s="91"/>
      <c r="L296" s="91"/>
      <c r="M296" s="18"/>
    </row>
    <row r="297" spans="1:13" s="85" customFormat="1" ht="15.75">
      <c r="C297" s="93"/>
      <c r="D297" s="92"/>
      <c r="G297" s="91"/>
      <c r="H297" s="91"/>
      <c r="I297" s="91"/>
      <c r="J297" s="91"/>
      <c r="K297" s="91"/>
      <c r="L297" s="91"/>
      <c r="M297" s="18"/>
    </row>
    <row r="298" spans="1:13" s="85" customFormat="1" ht="15.75">
      <c r="C298" s="90"/>
      <c r="I298" s="91"/>
      <c r="J298" s="91"/>
      <c r="K298" s="91"/>
      <c r="L298" s="91"/>
      <c r="M298" s="18"/>
    </row>
    <row r="299" spans="1:13" s="85" customFormat="1" ht="15.75">
      <c r="C299" s="90"/>
      <c r="G299" s="91"/>
      <c r="H299" s="91"/>
      <c r="I299" s="91"/>
      <c r="J299" s="91"/>
      <c r="M299" s="18"/>
    </row>
    <row r="300" spans="1:13" s="85" customFormat="1">
      <c r="C300" s="90"/>
      <c r="I300" s="17"/>
      <c r="K300" s="91"/>
      <c r="L300" s="91"/>
      <c r="M300" s="18"/>
    </row>
    <row r="301" spans="1:13" s="85" customFormat="1">
      <c r="C301" s="90"/>
      <c r="I301" s="17"/>
      <c r="K301" s="91"/>
      <c r="L301" s="91"/>
      <c r="M301" s="18"/>
    </row>
    <row r="302" spans="1:13" s="85" customFormat="1">
      <c r="C302" s="90"/>
      <c r="I302" s="17"/>
      <c r="K302" s="91"/>
      <c r="L302" s="91"/>
      <c r="M302" s="18"/>
    </row>
    <row r="303" spans="1:13" s="85" customFormat="1">
      <c r="C303" s="90"/>
      <c r="I303" s="17"/>
      <c r="K303" s="91"/>
      <c r="L303" s="91"/>
      <c r="M303" s="18"/>
    </row>
    <row r="304" spans="1:13" s="85" customFormat="1" ht="15.75">
      <c r="C304" s="93"/>
      <c r="D304" s="92"/>
      <c r="G304" s="91"/>
      <c r="H304" s="91"/>
      <c r="I304" s="91"/>
      <c r="J304" s="91"/>
      <c r="K304" s="91"/>
      <c r="L304" s="91"/>
      <c r="M304" s="18"/>
    </row>
    <row r="305" spans="1:13" s="85" customFormat="1" ht="15.75">
      <c r="C305" s="90"/>
      <c r="I305" s="91"/>
      <c r="J305" s="91"/>
      <c r="K305" s="91"/>
      <c r="L305" s="91"/>
      <c r="M305" s="18"/>
    </row>
    <row r="306" spans="1:13" s="85" customFormat="1" ht="15.75">
      <c r="C306" s="90"/>
      <c r="G306" s="91"/>
      <c r="H306" s="91"/>
      <c r="I306" s="91"/>
      <c r="J306" s="91"/>
      <c r="M306" s="18"/>
    </row>
    <row r="307" spans="1:13" s="85" customFormat="1">
      <c r="C307" s="90"/>
      <c r="I307" s="17"/>
      <c r="K307" s="91"/>
      <c r="L307" s="91"/>
      <c r="M307" s="18"/>
    </row>
    <row r="308" spans="1:13" s="85" customFormat="1">
      <c r="C308" s="90"/>
      <c r="I308" s="17"/>
      <c r="K308" s="91"/>
      <c r="L308" s="91"/>
      <c r="M308" s="18"/>
    </row>
    <row r="309" spans="1:13" s="85" customFormat="1">
      <c r="C309" s="90"/>
      <c r="I309" s="17"/>
      <c r="K309" s="91"/>
      <c r="L309" s="91"/>
      <c r="M309" s="18"/>
    </row>
    <row r="310" spans="1:13" s="85" customFormat="1">
      <c r="C310" s="90"/>
      <c r="I310" s="17"/>
      <c r="K310" s="91"/>
      <c r="L310" s="91"/>
      <c r="M310" s="18"/>
    </row>
    <row r="311" spans="1:13" s="17" customFormat="1">
      <c r="A311" s="85"/>
      <c r="B311" s="85"/>
      <c r="C311" s="90"/>
      <c r="D311" s="85"/>
      <c r="E311" s="85"/>
      <c r="F311" s="85"/>
      <c r="G311" s="85"/>
      <c r="H311" s="91"/>
      <c r="I311" s="91"/>
      <c r="J311" s="91"/>
      <c r="K311" s="91"/>
      <c r="L311" s="91"/>
      <c r="M311" s="18"/>
    </row>
    <row r="312" spans="1:13" s="17" customFormat="1">
      <c r="A312" s="85"/>
      <c r="B312" s="85"/>
      <c r="C312" s="90"/>
      <c r="D312" s="85"/>
      <c r="E312" s="85"/>
      <c r="F312" s="85"/>
      <c r="G312" s="85"/>
      <c r="H312" s="91"/>
      <c r="I312" s="91"/>
      <c r="J312" s="91"/>
      <c r="K312" s="91"/>
      <c r="L312" s="91"/>
      <c r="M312" s="18"/>
    </row>
    <row r="313" spans="1:13" s="17" customFormat="1">
      <c r="A313" s="85"/>
      <c r="B313" s="85"/>
      <c r="C313" s="90"/>
      <c r="D313" s="85"/>
      <c r="E313" s="85"/>
      <c r="F313" s="85"/>
      <c r="G313" s="85"/>
      <c r="H313" s="91"/>
      <c r="I313" s="91"/>
      <c r="J313" s="91"/>
      <c r="K313" s="91"/>
      <c r="L313" s="91"/>
      <c r="M313" s="18"/>
    </row>
    <row r="314" spans="1:13" s="17" customFormat="1">
      <c r="A314" s="85"/>
      <c r="B314" s="85"/>
      <c r="C314" s="90"/>
      <c r="D314" s="85"/>
      <c r="E314" s="85"/>
      <c r="F314" s="85"/>
      <c r="G314" s="85"/>
      <c r="H314" s="91"/>
      <c r="I314" s="91"/>
      <c r="J314" s="91"/>
      <c r="K314" s="91"/>
      <c r="L314" s="91"/>
      <c r="M314" s="18"/>
    </row>
    <row r="315" spans="1:13" s="17" customFormat="1">
      <c r="A315" s="85"/>
      <c r="B315" s="85"/>
      <c r="C315" s="90"/>
      <c r="D315" s="85"/>
      <c r="E315" s="85"/>
      <c r="F315" s="85"/>
      <c r="G315" s="91"/>
      <c r="H315" s="91"/>
      <c r="I315" s="91"/>
      <c r="J315" s="91"/>
      <c r="K315" s="91"/>
      <c r="L315" s="91"/>
      <c r="M315" s="18"/>
    </row>
    <row r="316" spans="1:13" s="17" customFormat="1">
      <c r="A316" s="85"/>
      <c r="B316" s="85"/>
      <c r="C316" s="90"/>
      <c r="D316" s="85"/>
      <c r="E316" s="85"/>
      <c r="F316" s="85"/>
      <c r="G316" s="85"/>
      <c r="H316" s="85"/>
      <c r="I316" s="91"/>
      <c r="J316" s="91"/>
      <c r="K316" s="91"/>
      <c r="L316" s="91"/>
      <c r="M316" s="18"/>
    </row>
    <row r="317" spans="1:13" s="17" customFormat="1">
      <c r="A317" s="85"/>
      <c r="B317" s="85"/>
      <c r="C317" s="90"/>
      <c r="D317" s="85"/>
      <c r="E317" s="85"/>
      <c r="F317" s="85"/>
      <c r="G317" s="91"/>
      <c r="H317" s="91"/>
      <c r="I317" s="91"/>
      <c r="J317" s="91"/>
      <c r="K317" s="85"/>
      <c r="L317" s="85"/>
      <c r="M317" s="18"/>
    </row>
    <row r="318" spans="1:13" s="17" customFormat="1">
      <c r="A318" s="85"/>
      <c r="B318" s="85"/>
      <c r="C318" s="90"/>
      <c r="D318" s="85"/>
      <c r="E318" s="85"/>
      <c r="F318" s="85"/>
      <c r="G318" s="91"/>
      <c r="H318" s="91"/>
      <c r="J318" s="85"/>
      <c r="K318" s="91"/>
      <c r="L318" s="91"/>
      <c r="M318" s="18"/>
    </row>
    <row r="319" spans="1:13" s="17" customFormat="1">
      <c r="A319" s="85"/>
      <c r="B319" s="85"/>
      <c r="C319" s="90"/>
      <c r="D319" s="85"/>
      <c r="E319" s="85"/>
      <c r="F319" s="85"/>
      <c r="G319" s="91"/>
      <c r="H319" s="91"/>
      <c r="J319" s="85"/>
      <c r="K319" s="91"/>
      <c r="L319" s="91"/>
      <c r="M319" s="18"/>
    </row>
    <row r="320" spans="1:13" s="17" customFormat="1">
      <c r="A320" s="85"/>
      <c r="B320" s="85"/>
      <c r="C320" s="90"/>
      <c r="D320" s="85"/>
      <c r="E320" s="85"/>
      <c r="F320" s="85"/>
      <c r="G320" s="91"/>
      <c r="H320" s="91"/>
      <c r="J320" s="85"/>
      <c r="K320" s="91"/>
      <c r="L320" s="91"/>
      <c r="M320" s="18"/>
    </row>
    <row r="321" spans="1:13" s="17" customFormat="1">
      <c r="A321" s="85"/>
      <c r="B321" s="85"/>
      <c r="C321" s="90"/>
      <c r="D321" s="85"/>
      <c r="E321" s="85"/>
      <c r="F321" s="85"/>
      <c r="G321" s="91"/>
      <c r="H321" s="91"/>
      <c r="J321" s="85"/>
      <c r="K321" s="91"/>
      <c r="L321" s="91"/>
      <c r="M321" s="18"/>
    </row>
    <row r="322" spans="1:13" s="17" customFormat="1">
      <c r="A322" s="85"/>
      <c r="B322" s="85"/>
      <c r="C322" s="90"/>
      <c r="D322" s="85"/>
      <c r="E322" s="85"/>
      <c r="F322" s="85"/>
      <c r="G322" s="91"/>
      <c r="H322" s="91"/>
      <c r="J322" s="85"/>
      <c r="K322" s="91"/>
      <c r="L322" s="91"/>
      <c r="M322" s="18"/>
    </row>
    <row r="323" spans="1:13" s="17" customFormat="1">
      <c r="A323" s="85"/>
      <c r="B323" s="85"/>
      <c r="C323" s="90"/>
      <c r="D323" s="85"/>
      <c r="E323" s="85"/>
      <c r="F323" s="85"/>
      <c r="G323" s="91"/>
      <c r="H323" s="91"/>
      <c r="J323" s="85"/>
      <c r="K323" s="91"/>
      <c r="L323" s="91"/>
      <c r="M323" s="18"/>
    </row>
    <row r="324" spans="1:13" s="17" customFormat="1">
      <c r="A324" s="85"/>
      <c r="B324" s="85"/>
      <c r="C324" s="90"/>
      <c r="D324" s="85"/>
      <c r="E324" s="85"/>
      <c r="F324" s="85"/>
      <c r="G324" s="85"/>
      <c r="H324" s="91"/>
      <c r="I324" s="91"/>
      <c r="J324" s="91"/>
      <c r="K324" s="91"/>
      <c r="L324" s="91"/>
      <c r="M324" s="18"/>
    </row>
    <row r="325" spans="1:13" s="17" customFormat="1">
      <c r="A325" s="21"/>
      <c r="B325" s="21"/>
      <c r="C325" s="94"/>
      <c r="D325" s="21"/>
      <c r="E325" s="21"/>
      <c r="F325" s="21"/>
      <c r="G325" s="21"/>
      <c r="H325" s="21"/>
      <c r="I325" s="21"/>
      <c r="J325" s="21"/>
      <c r="K325" s="21"/>
      <c r="L325" s="21"/>
      <c r="M325" s="18"/>
    </row>
    <row r="326" spans="1:13" s="17" customFormat="1">
      <c r="A326" s="85"/>
      <c r="B326" s="85"/>
      <c r="C326" s="93"/>
      <c r="D326" s="85"/>
      <c r="E326" s="85"/>
      <c r="F326" s="85"/>
      <c r="G326" s="21"/>
      <c r="H326" s="21"/>
      <c r="J326" s="85"/>
      <c r="K326" s="91"/>
      <c r="L326" s="91"/>
      <c r="M326" s="18"/>
    </row>
    <row r="327" spans="1:13" s="17" customFormat="1">
      <c r="A327" s="85"/>
      <c r="B327" s="85"/>
      <c r="C327" s="90"/>
      <c r="D327" s="85"/>
      <c r="E327" s="85"/>
      <c r="F327" s="85"/>
      <c r="G327" s="85"/>
      <c r="H327" s="85"/>
      <c r="I327" s="91"/>
      <c r="J327" s="91"/>
      <c r="K327" s="91"/>
      <c r="L327" s="91"/>
      <c r="M327" s="18"/>
    </row>
    <row r="328" spans="1:13" s="17" customFormat="1">
      <c r="A328" s="85"/>
      <c r="B328" s="85"/>
      <c r="C328" s="90"/>
      <c r="D328" s="85"/>
      <c r="E328" s="85"/>
      <c r="F328" s="85"/>
      <c r="G328" s="91"/>
      <c r="H328" s="91"/>
      <c r="I328" s="91"/>
      <c r="J328" s="91"/>
      <c r="K328" s="85"/>
      <c r="L328" s="85"/>
      <c r="M328" s="18"/>
    </row>
    <row r="329" spans="1:13" s="17" customFormat="1">
      <c r="A329" s="85"/>
      <c r="B329" s="85"/>
      <c r="C329" s="90"/>
      <c r="D329" s="85"/>
      <c r="E329" s="85"/>
      <c r="F329" s="85"/>
      <c r="G329" s="91"/>
      <c r="H329" s="91"/>
      <c r="J329" s="85"/>
      <c r="K329" s="91"/>
      <c r="L329" s="91"/>
      <c r="M329" s="18"/>
    </row>
    <row r="330" spans="1:13" s="17" customFormat="1">
      <c r="A330" s="85"/>
      <c r="B330" s="85"/>
      <c r="C330" s="90"/>
      <c r="D330" s="85"/>
      <c r="E330" s="85"/>
      <c r="F330" s="85"/>
      <c r="G330" s="91"/>
      <c r="H330" s="91"/>
      <c r="J330" s="85"/>
      <c r="K330" s="91"/>
      <c r="L330" s="91"/>
      <c r="M330" s="18"/>
    </row>
    <row r="331" spans="1:13" s="17" customFormat="1">
      <c r="A331" s="85"/>
      <c r="B331" s="85"/>
      <c r="C331" s="90"/>
      <c r="D331" s="85"/>
      <c r="E331" s="85"/>
      <c r="F331" s="85"/>
      <c r="G331" s="91"/>
      <c r="H331" s="91"/>
      <c r="J331" s="85"/>
      <c r="K331" s="91"/>
      <c r="L331" s="91"/>
      <c r="M331" s="18"/>
    </row>
    <row r="332" spans="1:13" s="17" customFormat="1">
      <c r="A332" s="85"/>
      <c r="B332" s="85"/>
      <c r="C332" s="90"/>
      <c r="D332" s="85"/>
      <c r="E332" s="85"/>
      <c r="F332" s="85"/>
      <c r="G332" s="91"/>
      <c r="H332" s="91"/>
      <c r="J332" s="85"/>
      <c r="K332" s="91"/>
      <c r="L332" s="91"/>
      <c r="M332" s="18"/>
    </row>
    <row r="333" spans="1:13" s="17" customFormat="1">
      <c r="A333" s="85"/>
      <c r="B333" s="85"/>
      <c r="C333" s="90"/>
      <c r="D333" s="85"/>
      <c r="E333" s="85"/>
      <c r="F333" s="85"/>
      <c r="G333" s="91"/>
      <c r="H333" s="91"/>
      <c r="J333" s="85"/>
      <c r="K333" s="91"/>
      <c r="L333" s="91"/>
      <c r="M333" s="18"/>
    </row>
    <row r="334" spans="1:13" s="17" customFormat="1">
      <c r="A334" s="85"/>
      <c r="B334" s="85"/>
      <c r="C334" s="90"/>
      <c r="D334" s="85"/>
      <c r="E334" s="85"/>
      <c r="F334" s="85"/>
      <c r="G334" s="91"/>
      <c r="H334" s="91"/>
      <c r="J334" s="85"/>
      <c r="K334" s="91"/>
      <c r="L334" s="91"/>
      <c r="M334" s="18"/>
    </row>
    <row r="335" spans="1:13" s="17" customFormat="1">
      <c r="A335" s="85"/>
      <c r="B335" s="85"/>
      <c r="C335" s="90"/>
      <c r="D335" s="85"/>
      <c r="E335" s="85"/>
      <c r="F335" s="85"/>
      <c r="G335" s="91"/>
      <c r="H335" s="91"/>
      <c r="J335" s="85"/>
      <c r="K335" s="91"/>
      <c r="L335" s="91"/>
      <c r="M335" s="18"/>
    </row>
    <row r="336" spans="1:13" s="17" customFormat="1">
      <c r="A336" s="85"/>
      <c r="B336" s="85"/>
      <c r="C336" s="90"/>
      <c r="D336" s="85"/>
      <c r="E336" s="85"/>
      <c r="F336" s="85"/>
      <c r="G336" s="21"/>
      <c r="H336" s="21"/>
      <c r="J336" s="85"/>
      <c r="K336" s="91"/>
      <c r="L336" s="91"/>
      <c r="M336" s="18"/>
    </row>
    <row r="337" spans="1:13" s="17" customFormat="1">
      <c r="A337" s="85"/>
      <c r="B337" s="85"/>
      <c r="C337" s="93"/>
      <c r="D337" s="85"/>
      <c r="E337" s="85"/>
      <c r="F337" s="85"/>
      <c r="G337" s="85"/>
      <c r="H337" s="91"/>
      <c r="I337" s="91"/>
      <c r="J337" s="91"/>
      <c r="K337" s="91"/>
      <c r="L337" s="91"/>
      <c r="M337" s="18"/>
    </row>
    <row r="338" spans="1:13" s="17" customFormat="1">
      <c r="A338" s="85"/>
      <c r="B338" s="85"/>
      <c r="C338" s="90"/>
      <c r="D338" s="85"/>
      <c r="E338" s="85"/>
      <c r="F338" s="85"/>
      <c r="G338" s="85"/>
      <c r="H338" s="85"/>
      <c r="I338" s="91"/>
      <c r="J338" s="91"/>
      <c r="K338" s="91"/>
      <c r="L338" s="91"/>
      <c r="M338" s="18"/>
    </row>
    <row r="339" spans="1:13" s="17" customFormat="1">
      <c r="A339" s="85"/>
      <c r="B339" s="85"/>
      <c r="C339" s="90"/>
      <c r="D339" s="85"/>
      <c r="E339" s="85"/>
      <c r="F339" s="85"/>
      <c r="G339" s="91"/>
      <c r="H339" s="91"/>
      <c r="I339" s="91"/>
      <c r="J339" s="91"/>
      <c r="K339" s="85"/>
      <c r="L339" s="85"/>
      <c r="M339" s="18"/>
    </row>
    <row r="340" spans="1:13" s="85" customFormat="1" ht="15.75">
      <c r="C340" s="90"/>
      <c r="E340" s="92"/>
      <c r="G340" s="91"/>
      <c r="H340" s="91"/>
      <c r="K340" s="91"/>
      <c r="L340" s="91"/>
      <c r="M340" s="18"/>
    </row>
    <row r="341" spans="1:13" s="17" customFormat="1">
      <c r="A341" s="85"/>
      <c r="B341" s="85"/>
      <c r="C341" s="90"/>
      <c r="D341" s="85"/>
      <c r="E341" s="85"/>
      <c r="F341" s="85"/>
      <c r="G341" s="85"/>
      <c r="H341" s="91"/>
      <c r="I341" s="85"/>
      <c r="J341" s="85"/>
      <c r="K341" s="91"/>
      <c r="L341" s="91"/>
      <c r="M341" s="18"/>
    </row>
    <row r="342" spans="1:13" s="17" customFormat="1">
      <c r="A342" s="85"/>
      <c r="B342" s="85"/>
      <c r="C342" s="90"/>
      <c r="D342" s="85"/>
      <c r="E342" s="85"/>
      <c r="F342" s="85"/>
      <c r="G342" s="85"/>
      <c r="H342" s="91"/>
      <c r="I342" s="91"/>
      <c r="J342" s="91"/>
      <c r="K342" s="91"/>
      <c r="L342" s="91"/>
      <c r="M342" s="18"/>
    </row>
    <row r="343" spans="1:13" s="85" customFormat="1" ht="15.75">
      <c r="B343" s="92"/>
      <c r="C343" s="93"/>
      <c r="I343" s="91"/>
      <c r="K343" s="91"/>
      <c r="M343" s="18"/>
    </row>
    <row r="344" spans="1:13" s="85" customFormat="1" ht="15.75">
      <c r="C344" s="90"/>
      <c r="H344" s="91"/>
      <c r="I344" s="91"/>
      <c r="J344" s="91"/>
      <c r="K344" s="91"/>
      <c r="L344" s="91"/>
      <c r="M344" s="18"/>
    </row>
    <row r="345" spans="1:13" s="17" customFormat="1">
      <c r="A345" s="85"/>
      <c r="B345" s="85"/>
      <c r="C345" s="90"/>
      <c r="D345" s="85"/>
      <c r="E345" s="85"/>
      <c r="F345" s="85"/>
      <c r="G345" s="85"/>
      <c r="H345" s="91"/>
      <c r="I345" s="91"/>
      <c r="J345" s="91"/>
      <c r="K345" s="91"/>
      <c r="L345" s="91"/>
      <c r="M345" s="18"/>
    </row>
    <row r="346" spans="1:13" s="17" customFormat="1">
      <c r="A346" s="85"/>
      <c r="B346" s="85"/>
      <c r="C346" s="90"/>
      <c r="D346" s="85"/>
      <c r="E346" s="85"/>
      <c r="F346" s="85"/>
      <c r="G346" s="85"/>
      <c r="H346" s="91"/>
      <c r="I346" s="91"/>
      <c r="J346" s="91"/>
      <c r="K346" s="91"/>
      <c r="L346" s="91"/>
      <c r="M346" s="18"/>
    </row>
    <row r="347" spans="1:13" s="17" customFormat="1">
      <c r="A347" s="85"/>
      <c r="B347" s="85"/>
      <c r="C347" s="90"/>
      <c r="D347" s="85"/>
      <c r="E347" s="85"/>
      <c r="F347" s="85"/>
      <c r="G347" s="85"/>
      <c r="H347" s="91"/>
      <c r="I347" s="91"/>
      <c r="J347" s="91"/>
      <c r="K347" s="91"/>
      <c r="L347" s="91"/>
      <c r="M347" s="18"/>
    </row>
    <row r="348" spans="1:13" s="17" customFormat="1">
      <c r="A348" s="85"/>
      <c r="B348" s="85"/>
      <c r="C348" s="90"/>
      <c r="D348" s="85"/>
      <c r="E348" s="85"/>
      <c r="F348" s="85"/>
      <c r="G348" s="85"/>
      <c r="H348" s="91"/>
      <c r="I348" s="91"/>
      <c r="J348" s="91"/>
      <c r="K348" s="91"/>
      <c r="L348" s="91"/>
      <c r="M348" s="18"/>
    </row>
    <row r="349" spans="1:13" s="85" customFormat="1" ht="15.75">
      <c r="B349" s="92"/>
      <c r="C349" s="90"/>
      <c r="I349" s="91"/>
      <c r="K349" s="91"/>
      <c r="M349" s="18"/>
    </row>
    <row r="350" spans="1:13" s="85" customFormat="1" ht="15.75">
      <c r="C350" s="90"/>
      <c r="H350" s="91"/>
      <c r="I350" s="91"/>
      <c r="J350" s="91"/>
      <c r="K350" s="91"/>
      <c r="L350" s="91"/>
      <c r="M350" s="18"/>
    </row>
    <row r="351" spans="1:13" s="85" customFormat="1" ht="15.75">
      <c r="B351" s="92"/>
      <c r="C351" s="90"/>
      <c r="I351" s="91"/>
      <c r="K351" s="91"/>
      <c r="M351" s="18"/>
    </row>
    <row r="352" spans="1:13" s="85" customFormat="1" ht="15.75">
      <c r="C352" s="90"/>
      <c r="H352" s="91"/>
      <c r="I352" s="91"/>
      <c r="J352" s="91"/>
      <c r="K352" s="91"/>
      <c r="L352" s="91"/>
      <c r="M352" s="18"/>
    </row>
    <row r="353" spans="1:13" s="85" customFormat="1" ht="15.75">
      <c r="B353" s="92"/>
      <c r="C353" s="90"/>
      <c r="I353" s="91"/>
      <c r="K353" s="91"/>
      <c r="M353" s="18"/>
    </row>
    <row r="354" spans="1:13" s="85" customFormat="1" ht="15.75">
      <c r="C354" s="90"/>
      <c r="H354" s="91"/>
      <c r="I354" s="91"/>
      <c r="J354" s="91"/>
      <c r="K354" s="91"/>
      <c r="L354" s="91"/>
      <c r="M354" s="18"/>
    </row>
    <row r="355" spans="1:13" s="85" customFormat="1" ht="15.75">
      <c r="B355" s="92"/>
      <c r="C355" s="90"/>
      <c r="I355" s="91"/>
      <c r="K355" s="91"/>
      <c r="M355" s="18"/>
    </row>
    <row r="356" spans="1:13" s="85" customFormat="1" ht="15.75">
      <c r="C356" s="90"/>
      <c r="H356" s="91"/>
      <c r="I356" s="91"/>
      <c r="J356" s="91"/>
      <c r="K356" s="91"/>
      <c r="L356" s="91"/>
      <c r="M356" s="18"/>
    </row>
    <row r="357" spans="1:13" s="85" customFormat="1" ht="15.75">
      <c r="B357" s="92"/>
      <c r="C357" s="90"/>
      <c r="I357" s="91"/>
      <c r="K357" s="91"/>
      <c r="M357" s="18"/>
    </row>
    <row r="358" spans="1:13" s="85" customFormat="1" ht="15.75">
      <c r="C358" s="90"/>
      <c r="H358" s="91"/>
      <c r="I358" s="91"/>
      <c r="J358" s="91"/>
      <c r="K358" s="91"/>
      <c r="L358" s="91"/>
      <c r="M358" s="18"/>
    </row>
    <row r="359" spans="1:13" s="17" customFormat="1">
      <c r="A359" s="21"/>
      <c r="B359" s="21"/>
      <c r="C359" s="94"/>
      <c r="D359" s="21"/>
      <c r="E359" s="21"/>
      <c r="F359" s="21"/>
      <c r="G359" s="21"/>
      <c r="H359" s="21"/>
      <c r="I359" s="21"/>
      <c r="J359" s="21"/>
      <c r="K359" s="21"/>
      <c r="L359" s="21"/>
      <c r="M359" s="18"/>
    </row>
    <row r="360" spans="1:13" s="85" customFormat="1" ht="15.75">
      <c r="B360" s="92"/>
      <c r="C360" s="90"/>
      <c r="I360" s="91"/>
      <c r="K360" s="91"/>
      <c r="M360" s="18"/>
    </row>
    <row r="361" spans="1:13" s="85" customFormat="1" ht="15.75">
      <c r="C361" s="90"/>
      <c r="H361" s="91"/>
      <c r="I361" s="91"/>
      <c r="J361" s="91"/>
      <c r="K361" s="91"/>
      <c r="L361" s="91"/>
      <c r="M361" s="18"/>
    </row>
    <row r="362" spans="1:13" s="85" customFormat="1" ht="15.75">
      <c r="B362" s="92"/>
      <c r="C362" s="90"/>
      <c r="I362" s="91"/>
      <c r="K362" s="91"/>
      <c r="M362" s="18"/>
    </row>
    <row r="363" spans="1:13" s="85" customFormat="1" ht="15.75">
      <c r="C363" s="90"/>
      <c r="H363" s="91"/>
      <c r="I363" s="91"/>
      <c r="J363" s="91"/>
      <c r="K363" s="91"/>
      <c r="L363" s="91"/>
      <c r="M363" s="18"/>
    </row>
    <row r="364" spans="1:13" s="85" customFormat="1" ht="15.75">
      <c r="B364" s="92"/>
      <c r="C364" s="90"/>
      <c r="I364" s="91"/>
      <c r="K364" s="91"/>
      <c r="M364" s="18"/>
    </row>
    <row r="365" spans="1:13" s="85" customFormat="1" ht="15.75">
      <c r="C365" s="90"/>
      <c r="H365" s="91"/>
      <c r="I365" s="91"/>
      <c r="J365" s="91"/>
      <c r="K365" s="91"/>
      <c r="L365" s="91"/>
      <c r="M365" s="18"/>
    </row>
    <row r="366" spans="1:13" s="85" customFormat="1" ht="15.75">
      <c r="B366" s="92"/>
      <c r="C366" s="90"/>
      <c r="I366" s="91"/>
      <c r="K366" s="91"/>
      <c r="M366" s="18"/>
    </row>
    <row r="367" spans="1:13" s="85" customFormat="1" ht="15.75">
      <c r="C367" s="90"/>
      <c r="H367" s="91"/>
      <c r="I367" s="91"/>
      <c r="J367" s="91"/>
      <c r="K367" s="91"/>
      <c r="L367" s="91"/>
      <c r="M367" s="18"/>
    </row>
    <row r="368" spans="1:13" s="85" customFormat="1" ht="15.75">
      <c r="B368" s="92"/>
      <c r="C368" s="90"/>
      <c r="I368" s="91"/>
      <c r="K368" s="91"/>
      <c r="M368" s="18"/>
    </row>
    <row r="369" spans="1:13" s="85" customFormat="1" ht="15.75">
      <c r="C369" s="90"/>
      <c r="H369" s="91"/>
      <c r="I369" s="91"/>
      <c r="J369" s="91"/>
      <c r="K369" s="91"/>
      <c r="L369" s="91"/>
      <c r="M369" s="18"/>
    </row>
    <row r="370" spans="1:13" s="85" customFormat="1" ht="15.75">
      <c r="B370" s="92"/>
      <c r="C370" s="90"/>
      <c r="I370" s="91"/>
      <c r="K370" s="91"/>
      <c r="M370" s="18"/>
    </row>
    <row r="371" spans="1:13" s="85" customFormat="1" ht="15.75">
      <c r="C371" s="90"/>
      <c r="H371" s="91"/>
      <c r="I371" s="91"/>
      <c r="J371" s="91"/>
      <c r="K371" s="91"/>
      <c r="L371" s="91"/>
      <c r="M371" s="18"/>
    </row>
    <row r="372" spans="1:13" s="85" customFormat="1" ht="15.75">
      <c r="B372" s="92"/>
      <c r="C372" s="90"/>
      <c r="K372" s="91"/>
      <c r="L372" s="91"/>
      <c r="M372" s="18"/>
    </row>
    <row r="373" spans="1:13" s="85" customFormat="1" ht="15.75">
      <c r="C373" s="90"/>
      <c r="H373" s="91"/>
      <c r="I373" s="91"/>
      <c r="J373" s="91"/>
      <c r="K373" s="91"/>
      <c r="L373" s="91"/>
      <c r="M373" s="18"/>
    </row>
    <row r="374" spans="1:13" s="85" customFormat="1" ht="15.75">
      <c r="B374" s="92"/>
      <c r="C374" s="93"/>
      <c r="I374" s="91"/>
      <c r="K374" s="91"/>
      <c r="M374" s="18"/>
    </row>
    <row r="375" spans="1:13" s="85" customFormat="1" ht="15.75">
      <c r="C375" s="90"/>
      <c r="H375" s="91"/>
      <c r="I375" s="91"/>
      <c r="J375" s="91"/>
      <c r="K375" s="91"/>
      <c r="L375" s="91"/>
      <c r="M375" s="18"/>
    </row>
    <row r="376" spans="1:13" s="17" customFormat="1">
      <c r="A376" s="21"/>
      <c r="B376" s="21"/>
      <c r="C376" s="94"/>
      <c r="D376" s="21"/>
      <c r="E376" s="21"/>
      <c r="F376" s="21"/>
      <c r="G376" s="21"/>
      <c r="H376" s="21"/>
      <c r="I376" s="21"/>
      <c r="J376" s="21"/>
      <c r="K376" s="21"/>
      <c r="L376" s="21"/>
      <c r="M376" s="18"/>
    </row>
    <row r="377" spans="1:13" s="85" customFormat="1" ht="15.75">
      <c r="B377" s="92"/>
      <c r="C377" s="93"/>
      <c r="I377" s="91"/>
      <c r="K377" s="91"/>
      <c r="M377" s="18"/>
    </row>
    <row r="378" spans="1:13" s="85" customFormat="1" ht="15.75">
      <c r="C378" s="90"/>
      <c r="H378" s="91"/>
      <c r="I378" s="91"/>
      <c r="J378" s="91"/>
      <c r="K378" s="91"/>
      <c r="L378" s="91"/>
      <c r="M378" s="18"/>
    </row>
    <row r="379" spans="1:13" s="85" customFormat="1" ht="15.75">
      <c r="B379" s="92"/>
      <c r="C379" s="93"/>
      <c r="I379" s="91"/>
      <c r="K379" s="91"/>
      <c r="M379" s="18"/>
    </row>
    <row r="380" spans="1:13" s="85" customFormat="1" ht="15.75">
      <c r="C380" s="90"/>
      <c r="H380" s="91"/>
      <c r="I380" s="91"/>
      <c r="J380" s="91"/>
      <c r="K380" s="91"/>
      <c r="L380" s="91"/>
      <c r="M380" s="18"/>
    </row>
    <row r="381" spans="1:13" s="85" customFormat="1" ht="15.75">
      <c r="C381" s="93"/>
      <c r="I381" s="91"/>
      <c r="K381" s="91"/>
      <c r="M381" s="18"/>
    </row>
    <row r="382" spans="1:13" s="85" customFormat="1" ht="15.75">
      <c r="C382" s="90"/>
      <c r="H382" s="91"/>
      <c r="I382" s="91"/>
      <c r="J382" s="91"/>
      <c r="K382" s="91"/>
      <c r="L382" s="91"/>
      <c r="M382" s="18"/>
    </row>
    <row r="383" spans="1:13" s="85" customFormat="1" ht="15.75">
      <c r="B383" s="92"/>
      <c r="C383" s="93"/>
      <c r="I383" s="91"/>
      <c r="K383" s="91"/>
      <c r="M383" s="18"/>
    </row>
    <row r="384" spans="1:13" s="85" customFormat="1" ht="15.75">
      <c r="C384" s="90"/>
      <c r="H384" s="91"/>
      <c r="I384" s="91"/>
      <c r="J384" s="91"/>
      <c r="K384" s="91"/>
      <c r="L384" s="91"/>
      <c r="M384" s="18"/>
    </row>
    <row r="385" spans="1:13" s="85" customFormat="1" ht="15.75">
      <c r="C385" s="93"/>
      <c r="I385" s="91"/>
      <c r="K385" s="91"/>
      <c r="M385" s="18"/>
    </row>
    <row r="386" spans="1:13" s="85" customFormat="1" ht="15.75">
      <c r="C386" s="90"/>
      <c r="H386" s="91"/>
      <c r="I386" s="91"/>
      <c r="J386" s="91"/>
      <c r="K386" s="91"/>
      <c r="L386" s="91"/>
      <c r="M386" s="18"/>
    </row>
    <row r="387" spans="1:13" s="85" customFormat="1" ht="15.75">
      <c r="C387" s="93"/>
      <c r="I387" s="91"/>
      <c r="K387" s="91"/>
      <c r="M387" s="18"/>
    </row>
    <row r="388" spans="1:13" s="85" customFormat="1" ht="15.75">
      <c r="C388" s="90"/>
      <c r="H388" s="91"/>
      <c r="I388" s="91"/>
      <c r="J388" s="91"/>
      <c r="K388" s="91"/>
      <c r="L388" s="91"/>
      <c r="M388" s="18"/>
    </row>
    <row r="389" spans="1:13" s="85" customFormat="1" ht="15.75">
      <c r="C389" s="93"/>
      <c r="I389" s="91"/>
      <c r="K389" s="91"/>
      <c r="M389" s="18"/>
    </row>
    <row r="390" spans="1:13" s="85" customFormat="1" ht="15.75">
      <c r="C390" s="90"/>
      <c r="H390" s="91"/>
      <c r="I390" s="91"/>
      <c r="J390" s="91"/>
      <c r="K390" s="91"/>
      <c r="L390" s="91"/>
      <c r="M390" s="18"/>
    </row>
    <row r="391" spans="1:13" s="85" customFormat="1" ht="15.75">
      <c r="C391" s="93"/>
      <c r="I391" s="91"/>
      <c r="K391" s="91"/>
      <c r="M391" s="18"/>
    </row>
    <row r="392" spans="1:13" s="85" customFormat="1" ht="15.75">
      <c r="C392" s="90"/>
      <c r="H392" s="91"/>
      <c r="I392" s="91"/>
      <c r="J392" s="91"/>
      <c r="K392" s="91"/>
      <c r="L392" s="91"/>
      <c r="M392" s="18"/>
    </row>
    <row r="393" spans="1:13" s="17" customFormat="1">
      <c r="A393" s="85"/>
      <c r="B393" s="85"/>
      <c r="C393" s="93"/>
      <c r="D393" s="85"/>
      <c r="E393" s="85"/>
      <c r="F393" s="85"/>
      <c r="G393" s="85"/>
      <c r="H393" s="85"/>
      <c r="I393" s="91"/>
      <c r="J393" s="91"/>
      <c r="K393" s="91"/>
      <c r="L393" s="91"/>
      <c r="M393" s="18"/>
    </row>
    <row r="394" spans="1:13" s="17" customFormat="1">
      <c r="A394" s="85"/>
      <c r="B394" s="85"/>
      <c r="C394" s="90"/>
      <c r="D394" s="85"/>
      <c r="E394" s="85"/>
      <c r="F394" s="85"/>
      <c r="G394" s="85"/>
      <c r="H394" s="85"/>
      <c r="I394" s="91"/>
      <c r="J394" s="91"/>
      <c r="K394" s="91"/>
      <c r="L394" s="91"/>
      <c r="M394" s="18"/>
    </row>
    <row r="395" spans="1:13" s="17" customFormat="1">
      <c r="A395" s="85"/>
      <c r="B395" s="85"/>
      <c r="C395" s="90"/>
      <c r="D395" s="85"/>
      <c r="E395" s="85"/>
      <c r="F395" s="85"/>
      <c r="G395" s="85"/>
      <c r="H395" s="85"/>
      <c r="I395" s="85"/>
      <c r="J395" s="85"/>
      <c r="K395" s="85"/>
      <c r="L395" s="85"/>
      <c r="M395" s="18"/>
    </row>
    <row r="396" spans="1:13" s="17" customFormat="1">
      <c r="A396" s="85"/>
      <c r="B396" s="85"/>
      <c r="C396" s="90"/>
      <c r="D396" s="85"/>
      <c r="E396" s="85"/>
      <c r="F396" s="85"/>
      <c r="G396" s="85"/>
      <c r="H396" s="85"/>
      <c r="J396" s="85"/>
      <c r="K396" s="91"/>
      <c r="L396" s="91"/>
      <c r="M396" s="18"/>
    </row>
    <row r="397" spans="1:13" s="17" customFormat="1">
      <c r="A397" s="85"/>
      <c r="B397" s="85"/>
      <c r="C397" s="90"/>
      <c r="D397" s="85"/>
      <c r="E397" s="85"/>
      <c r="F397" s="85"/>
      <c r="G397" s="85"/>
      <c r="J397" s="85"/>
      <c r="K397" s="91"/>
      <c r="L397" s="91"/>
      <c r="M397" s="18"/>
    </row>
    <row r="398" spans="1:13" s="17" customFormat="1">
      <c r="A398" s="85"/>
      <c r="B398" s="85"/>
      <c r="C398" s="90"/>
      <c r="D398" s="85"/>
      <c r="E398" s="85"/>
      <c r="F398" s="85"/>
      <c r="G398" s="85"/>
      <c r="H398" s="85"/>
      <c r="J398" s="85"/>
      <c r="K398" s="91"/>
      <c r="L398" s="91"/>
      <c r="M398" s="18"/>
    </row>
    <row r="399" spans="1:13" s="85" customFormat="1" ht="15.75">
      <c r="C399" s="90"/>
      <c r="H399" s="91"/>
      <c r="I399" s="91"/>
      <c r="J399" s="91"/>
      <c r="K399" s="91"/>
      <c r="L399" s="91"/>
      <c r="M399" s="18"/>
    </row>
    <row r="400" spans="1:13" s="17" customFormat="1">
      <c r="A400" s="85"/>
      <c r="B400" s="85"/>
      <c r="C400" s="93"/>
      <c r="D400" s="85"/>
      <c r="E400" s="85"/>
      <c r="F400" s="85"/>
      <c r="G400" s="85"/>
      <c r="H400" s="85"/>
      <c r="I400" s="91"/>
      <c r="J400" s="91"/>
      <c r="K400" s="91"/>
      <c r="L400" s="91"/>
      <c r="M400" s="18"/>
    </row>
    <row r="401" spans="1:13" s="17" customFormat="1">
      <c r="A401" s="85"/>
      <c r="B401" s="85"/>
      <c r="C401" s="90"/>
      <c r="D401" s="85"/>
      <c r="E401" s="85"/>
      <c r="F401" s="85"/>
      <c r="G401" s="85"/>
      <c r="H401" s="85"/>
      <c r="I401" s="91"/>
      <c r="J401" s="91"/>
      <c r="K401" s="91"/>
      <c r="L401" s="91"/>
      <c r="M401" s="18"/>
    </row>
    <row r="402" spans="1:13" s="17" customFormat="1">
      <c r="A402" s="85"/>
      <c r="B402" s="85"/>
      <c r="C402" s="90"/>
      <c r="D402" s="85"/>
      <c r="E402" s="85"/>
      <c r="F402" s="85"/>
      <c r="G402" s="85"/>
      <c r="H402" s="85"/>
      <c r="I402" s="85"/>
      <c r="J402" s="85"/>
      <c r="K402" s="85"/>
      <c r="L402" s="85"/>
      <c r="M402" s="18"/>
    </row>
    <row r="403" spans="1:13" s="17" customFormat="1">
      <c r="A403" s="85"/>
      <c r="B403" s="85"/>
      <c r="C403" s="90"/>
      <c r="D403" s="85"/>
      <c r="E403" s="85"/>
      <c r="F403" s="85"/>
      <c r="G403" s="85"/>
      <c r="H403" s="85"/>
      <c r="J403" s="85"/>
      <c r="K403" s="91"/>
      <c r="L403" s="91"/>
      <c r="M403" s="18"/>
    </row>
    <row r="404" spans="1:13" s="17" customFormat="1">
      <c r="A404" s="85"/>
      <c r="B404" s="85"/>
      <c r="C404" s="90"/>
      <c r="D404" s="85"/>
      <c r="E404" s="85"/>
      <c r="F404" s="85"/>
      <c r="G404" s="85"/>
      <c r="H404" s="85"/>
      <c r="J404" s="85"/>
      <c r="K404" s="91"/>
      <c r="L404" s="91"/>
      <c r="M404" s="18"/>
    </row>
    <row r="405" spans="1:13" s="85" customFormat="1" ht="15.75">
      <c r="C405" s="90"/>
      <c r="H405" s="91"/>
      <c r="I405" s="91"/>
      <c r="J405" s="91"/>
      <c r="K405" s="91"/>
      <c r="L405" s="91"/>
      <c r="M405" s="18"/>
    </row>
    <row r="406" spans="1:13" s="17" customFormat="1">
      <c r="A406" s="21"/>
      <c r="B406" s="21"/>
      <c r="C406" s="94"/>
      <c r="D406" s="21"/>
      <c r="E406" s="21"/>
      <c r="F406" s="21"/>
      <c r="G406" s="21"/>
      <c r="H406" s="21"/>
      <c r="I406" s="21"/>
      <c r="J406" s="21"/>
      <c r="K406" s="21"/>
      <c r="L406" s="21"/>
      <c r="M406" s="18"/>
    </row>
    <row r="407" spans="1:13" s="17" customFormat="1">
      <c r="A407" s="85"/>
      <c r="B407" s="85"/>
      <c r="C407" s="93"/>
      <c r="D407" s="85"/>
      <c r="E407" s="85"/>
      <c r="F407" s="85"/>
      <c r="G407" s="85"/>
      <c r="H407" s="85"/>
      <c r="I407" s="91"/>
      <c r="J407" s="91"/>
      <c r="K407" s="91"/>
      <c r="L407" s="91"/>
      <c r="M407" s="18"/>
    </row>
    <row r="408" spans="1:13" s="17" customFormat="1">
      <c r="A408" s="85"/>
      <c r="B408" s="85"/>
      <c r="C408" s="90"/>
      <c r="D408" s="85"/>
      <c r="E408" s="85"/>
      <c r="F408" s="85"/>
      <c r="G408" s="85"/>
      <c r="H408" s="85"/>
      <c r="I408" s="91"/>
      <c r="J408" s="91"/>
      <c r="K408" s="91"/>
      <c r="L408" s="91"/>
      <c r="M408" s="18"/>
    </row>
    <row r="409" spans="1:13" s="17" customFormat="1">
      <c r="A409" s="85"/>
      <c r="B409" s="85"/>
      <c r="C409" s="90"/>
      <c r="D409" s="85"/>
      <c r="E409" s="85"/>
      <c r="F409" s="85"/>
      <c r="G409" s="85"/>
      <c r="H409" s="85"/>
      <c r="I409" s="85"/>
      <c r="J409" s="85"/>
      <c r="K409" s="85"/>
      <c r="L409" s="85"/>
      <c r="M409" s="18"/>
    </row>
    <row r="410" spans="1:13" s="17" customFormat="1">
      <c r="A410" s="85"/>
      <c r="B410" s="85"/>
      <c r="C410" s="90"/>
      <c r="D410" s="85"/>
      <c r="E410" s="85"/>
      <c r="F410" s="85"/>
      <c r="G410" s="85"/>
      <c r="H410" s="85"/>
      <c r="J410" s="85"/>
      <c r="K410" s="91"/>
      <c r="L410" s="91"/>
      <c r="M410" s="18"/>
    </row>
    <row r="411" spans="1:13" s="17" customFormat="1">
      <c r="A411" s="85"/>
      <c r="B411" s="85"/>
      <c r="C411" s="90"/>
      <c r="D411" s="85"/>
      <c r="E411" s="85"/>
      <c r="F411" s="85"/>
      <c r="G411" s="85"/>
      <c r="H411" s="85"/>
      <c r="J411" s="85"/>
      <c r="K411" s="91"/>
      <c r="L411" s="91"/>
      <c r="M411" s="18"/>
    </row>
    <row r="412" spans="1:13" s="85" customFormat="1" ht="15.75">
      <c r="C412" s="90"/>
      <c r="H412" s="91"/>
      <c r="I412" s="91"/>
      <c r="J412" s="91"/>
      <c r="K412" s="91"/>
      <c r="L412" s="91"/>
      <c r="M412" s="18"/>
    </row>
    <row r="413" spans="1:13" s="17" customFormat="1">
      <c r="A413" s="85"/>
      <c r="B413" s="85"/>
      <c r="C413" s="93"/>
      <c r="D413" s="85"/>
      <c r="E413" s="85"/>
      <c r="F413" s="85"/>
      <c r="G413" s="85"/>
      <c r="H413" s="85"/>
      <c r="I413" s="91"/>
      <c r="J413" s="91"/>
      <c r="K413" s="91"/>
      <c r="L413" s="91"/>
      <c r="M413" s="18"/>
    </row>
    <row r="414" spans="1:13" s="17" customFormat="1">
      <c r="A414" s="85"/>
      <c r="B414" s="85"/>
      <c r="C414" s="90"/>
      <c r="D414" s="85"/>
      <c r="E414" s="85"/>
      <c r="F414" s="85"/>
      <c r="G414" s="85"/>
      <c r="H414" s="85"/>
      <c r="I414" s="91"/>
      <c r="J414" s="91"/>
      <c r="K414" s="91"/>
      <c r="L414" s="91"/>
      <c r="M414" s="18"/>
    </row>
    <row r="415" spans="1:13" s="17" customFormat="1">
      <c r="A415" s="85"/>
      <c r="B415" s="85"/>
      <c r="C415" s="90"/>
      <c r="D415" s="85"/>
      <c r="E415" s="85"/>
      <c r="F415" s="85"/>
      <c r="G415" s="85"/>
      <c r="H415" s="85"/>
      <c r="I415" s="85"/>
      <c r="J415" s="85"/>
      <c r="K415" s="85"/>
      <c r="L415" s="85"/>
      <c r="M415" s="18"/>
    </row>
    <row r="416" spans="1:13" s="17" customFormat="1">
      <c r="A416" s="85"/>
      <c r="B416" s="85"/>
      <c r="C416" s="90"/>
      <c r="D416" s="85"/>
      <c r="E416" s="85"/>
      <c r="F416" s="85"/>
      <c r="G416" s="85"/>
      <c r="H416" s="85"/>
      <c r="J416" s="85"/>
      <c r="K416" s="91"/>
      <c r="L416" s="91"/>
      <c r="M416" s="18"/>
    </row>
    <row r="417" spans="1:13" s="17" customFormat="1">
      <c r="A417" s="85"/>
      <c r="B417" s="85"/>
      <c r="C417" s="90"/>
      <c r="D417" s="85"/>
      <c r="E417" s="85"/>
      <c r="F417" s="85"/>
      <c r="G417" s="85"/>
      <c r="H417" s="85"/>
      <c r="J417" s="85"/>
      <c r="K417" s="91"/>
      <c r="L417" s="91"/>
      <c r="M417" s="18"/>
    </row>
    <row r="418" spans="1:13" s="85" customFormat="1" ht="15.75">
      <c r="C418" s="90"/>
      <c r="H418" s="91"/>
      <c r="I418" s="91"/>
      <c r="J418" s="91"/>
      <c r="K418" s="91"/>
      <c r="L418" s="91"/>
      <c r="M418" s="18"/>
    </row>
    <row r="419" spans="1:13" s="17" customFormat="1">
      <c r="A419" s="85"/>
      <c r="B419" s="85"/>
      <c r="C419" s="93"/>
      <c r="D419" s="85"/>
      <c r="E419" s="85"/>
      <c r="F419" s="85"/>
      <c r="G419" s="85"/>
      <c r="H419" s="85"/>
      <c r="I419" s="91"/>
      <c r="J419" s="91"/>
      <c r="K419" s="91"/>
      <c r="L419" s="91"/>
      <c r="M419" s="18"/>
    </row>
    <row r="420" spans="1:13" s="17" customFormat="1">
      <c r="A420" s="85"/>
      <c r="B420" s="85"/>
      <c r="C420" s="90"/>
      <c r="D420" s="85"/>
      <c r="E420" s="85"/>
      <c r="F420" s="85"/>
      <c r="G420" s="85"/>
      <c r="H420" s="85"/>
      <c r="I420" s="91"/>
      <c r="J420" s="91"/>
      <c r="K420" s="91"/>
      <c r="L420" s="91"/>
      <c r="M420" s="18"/>
    </row>
    <row r="421" spans="1:13" s="17" customFormat="1">
      <c r="A421" s="85"/>
      <c r="B421" s="85"/>
      <c r="C421" s="90"/>
      <c r="D421" s="85"/>
      <c r="E421" s="85"/>
      <c r="F421" s="85"/>
      <c r="G421" s="85"/>
      <c r="H421" s="85"/>
      <c r="I421" s="85"/>
      <c r="J421" s="85"/>
      <c r="K421" s="85"/>
      <c r="L421" s="85"/>
      <c r="M421" s="18"/>
    </row>
    <row r="422" spans="1:13" s="17" customFormat="1">
      <c r="A422" s="85"/>
      <c r="B422" s="85"/>
      <c r="C422" s="90"/>
      <c r="D422" s="85"/>
      <c r="E422" s="85"/>
      <c r="F422" s="85"/>
      <c r="G422" s="85"/>
      <c r="H422" s="85"/>
      <c r="J422" s="85"/>
      <c r="K422" s="91"/>
      <c r="L422" s="91"/>
      <c r="M422" s="18"/>
    </row>
    <row r="423" spans="1:13" s="17" customFormat="1">
      <c r="A423" s="85"/>
      <c r="B423" s="85"/>
      <c r="C423" s="90"/>
      <c r="D423" s="85"/>
      <c r="E423" s="85"/>
      <c r="F423" s="85"/>
      <c r="G423" s="85"/>
      <c r="H423" s="85"/>
      <c r="J423" s="85"/>
      <c r="K423" s="91"/>
      <c r="L423" s="91"/>
      <c r="M423" s="18"/>
    </row>
    <row r="424" spans="1:13" s="85" customFormat="1" ht="15.75">
      <c r="C424" s="90"/>
      <c r="H424" s="91"/>
      <c r="I424" s="91"/>
      <c r="J424" s="91"/>
      <c r="K424" s="91"/>
      <c r="L424" s="91"/>
      <c r="M424" s="18"/>
    </row>
    <row r="425" spans="1:13" s="17" customFormat="1">
      <c r="A425" s="85"/>
      <c r="B425" s="85"/>
      <c r="C425" s="93"/>
      <c r="D425" s="85"/>
      <c r="E425" s="85"/>
      <c r="F425" s="85"/>
      <c r="G425" s="85"/>
      <c r="H425" s="85"/>
      <c r="I425" s="91"/>
      <c r="J425" s="91"/>
      <c r="K425" s="91"/>
      <c r="L425" s="91"/>
      <c r="M425" s="18"/>
    </row>
    <row r="426" spans="1:13" s="17" customFormat="1">
      <c r="A426" s="85"/>
      <c r="B426" s="85"/>
      <c r="C426" s="90"/>
      <c r="D426" s="85"/>
      <c r="E426" s="85"/>
      <c r="F426" s="85"/>
      <c r="G426" s="85"/>
      <c r="H426" s="85"/>
      <c r="I426" s="91"/>
      <c r="J426" s="91"/>
      <c r="K426" s="91"/>
      <c r="L426" s="91"/>
      <c r="M426" s="18"/>
    </row>
    <row r="427" spans="1:13" s="17" customFormat="1">
      <c r="A427" s="85"/>
      <c r="B427" s="85"/>
      <c r="C427" s="90"/>
      <c r="D427" s="85"/>
      <c r="E427" s="85"/>
      <c r="F427" s="85"/>
      <c r="G427" s="85"/>
      <c r="H427" s="85"/>
      <c r="I427" s="85"/>
      <c r="J427" s="85"/>
      <c r="K427" s="85"/>
      <c r="L427" s="85"/>
      <c r="M427" s="18"/>
    </row>
    <row r="428" spans="1:13" s="17" customFormat="1">
      <c r="A428" s="85"/>
      <c r="B428" s="85"/>
      <c r="C428" s="90"/>
      <c r="D428" s="85"/>
      <c r="E428" s="85"/>
      <c r="F428" s="85"/>
      <c r="G428" s="85"/>
      <c r="H428" s="85"/>
      <c r="J428" s="85"/>
      <c r="K428" s="91"/>
      <c r="L428" s="91"/>
      <c r="M428" s="18"/>
    </row>
    <row r="429" spans="1:13" s="17" customFormat="1">
      <c r="A429" s="85"/>
      <c r="B429" s="85"/>
      <c r="C429" s="90"/>
      <c r="D429" s="85"/>
      <c r="E429" s="85"/>
      <c r="F429" s="85"/>
      <c r="G429" s="85"/>
      <c r="H429" s="85"/>
      <c r="J429" s="85"/>
      <c r="K429" s="91"/>
      <c r="L429" s="91"/>
      <c r="M429" s="18"/>
    </row>
    <row r="430" spans="1:13" s="85" customFormat="1" ht="15.75">
      <c r="C430" s="90"/>
      <c r="H430" s="91"/>
      <c r="I430" s="91"/>
      <c r="J430" s="91"/>
      <c r="K430" s="91"/>
      <c r="L430" s="91"/>
      <c r="M430" s="18"/>
    </row>
    <row r="431" spans="1:13" s="17" customFormat="1">
      <c r="A431" s="85"/>
      <c r="B431" s="85"/>
      <c r="C431" s="93"/>
      <c r="D431" s="85"/>
      <c r="E431" s="85"/>
      <c r="F431" s="85"/>
      <c r="G431" s="85"/>
      <c r="H431" s="85"/>
      <c r="I431" s="91"/>
      <c r="J431" s="91"/>
      <c r="K431" s="91"/>
      <c r="L431" s="91"/>
      <c r="M431" s="18"/>
    </row>
    <row r="432" spans="1:13" s="17" customFormat="1">
      <c r="A432" s="85"/>
      <c r="B432" s="85"/>
      <c r="C432" s="90"/>
      <c r="D432" s="85"/>
      <c r="E432" s="85"/>
      <c r="F432" s="85"/>
      <c r="G432" s="85"/>
      <c r="H432" s="85"/>
      <c r="I432" s="91"/>
      <c r="J432" s="91"/>
      <c r="K432" s="91"/>
      <c r="L432" s="91"/>
      <c r="M432" s="18"/>
    </row>
    <row r="433" spans="1:13" s="17" customFormat="1">
      <c r="A433" s="85"/>
      <c r="B433" s="85"/>
      <c r="C433" s="90"/>
      <c r="D433" s="85"/>
      <c r="E433" s="85"/>
      <c r="F433" s="85"/>
      <c r="G433" s="85"/>
      <c r="H433" s="85"/>
      <c r="I433" s="85"/>
      <c r="J433" s="85"/>
      <c r="K433" s="85"/>
      <c r="L433" s="85"/>
      <c r="M433" s="18"/>
    </row>
    <row r="434" spans="1:13" s="17" customFormat="1">
      <c r="A434" s="85"/>
      <c r="B434" s="85"/>
      <c r="C434" s="90"/>
      <c r="D434" s="85"/>
      <c r="E434" s="85"/>
      <c r="F434" s="85"/>
      <c r="G434" s="85"/>
      <c r="H434" s="85"/>
      <c r="J434" s="85"/>
      <c r="K434" s="91"/>
      <c r="L434" s="91"/>
      <c r="M434" s="18"/>
    </row>
    <row r="435" spans="1:13" s="17" customFormat="1">
      <c r="A435" s="85"/>
      <c r="B435" s="85"/>
      <c r="C435" s="90"/>
      <c r="D435" s="85"/>
      <c r="E435" s="85"/>
      <c r="F435" s="85"/>
      <c r="G435" s="85"/>
      <c r="H435" s="85"/>
      <c r="J435" s="85"/>
      <c r="K435" s="91"/>
      <c r="L435" s="91"/>
      <c r="M435" s="18"/>
    </row>
    <row r="436" spans="1:13" s="85" customFormat="1" ht="15.75">
      <c r="C436" s="90"/>
      <c r="H436" s="91"/>
      <c r="I436" s="91"/>
      <c r="J436" s="91"/>
      <c r="K436" s="91"/>
      <c r="L436" s="91"/>
      <c r="M436" s="18"/>
    </row>
    <row r="437" spans="1:13" s="85" customFormat="1" ht="15.75">
      <c r="C437" s="90"/>
      <c r="I437" s="91"/>
      <c r="J437" s="91"/>
      <c r="K437" s="91"/>
      <c r="L437" s="91"/>
      <c r="M437" s="18"/>
    </row>
    <row r="438" spans="1:13" s="85" customFormat="1" ht="15.75">
      <c r="C438" s="90"/>
      <c r="I438" s="91"/>
      <c r="J438" s="91"/>
      <c r="K438" s="91"/>
      <c r="L438" s="91"/>
      <c r="M438" s="18"/>
    </row>
    <row r="439" spans="1:13" s="85" customFormat="1" ht="15.75">
      <c r="C439" s="90"/>
      <c r="M439" s="18"/>
    </row>
    <row r="440" spans="1:13" s="17" customFormat="1">
      <c r="A440" s="21"/>
      <c r="B440" s="21"/>
      <c r="C440" s="94"/>
      <c r="D440" s="21"/>
      <c r="E440" s="21"/>
      <c r="F440" s="21"/>
      <c r="G440" s="21"/>
      <c r="H440" s="21"/>
      <c r="I440" s="21"/>
      <c r="J440" s="21"/>
      <c r="K440" s="21"/>
      <c r="L440" s="21"/>
      <c r="M440" s="18"/>
    </row>
    <row r="441" spans="1:13" s="85" customFormat="1">
      <c r="C441" s="90"/>
      <c r="I441" s="17"/>
      <c r="K441" s="91"/>
      <c r="L441" s="91"/>
      <c r="M441" s="18"/>
    </row>
    <row r="442" spans="1:13" s="85" customFormat="1">
      <c r="C442" s="90"/>
      <c r="I442" s="17"/>
      <c r="K442" s="91"/>
      <c r="L442" s="91"/>
      <c r="M442" s="18"/>
    </row>
    <row r="443" spans="1:13" s="85" customFormat="1">
      <c r="C443" s="90"/>
      <c r="I443" s="17"/>
      <c r="K443" s="91"/>
      <c r="L443" s="91"/>
      <c r="M443" s="18"/>
    </row>
    <row r="444" spans="1:13" s="85" customFormat="1" ht="15.75">
      <c r="C444" s="90"/>
      <c r="H444" s="91"/>
      <c r="I444" s="91"/>
      <c r="J444" s="91"/>
      <c r="K444" s="91"/>
      <c r="L444" s="91"/>
      <c r="M444" s="18"/>
    </row>
    <row r="445" spans="1:13" s="17" customFormat="1">
      <c r="A445" s="85"/>
      <c r="B445" s="85"/>
      <c r="C445" s="93"/>
      <c r="D445" s="85"/>
      <c r="E445" s="85"/>
      <c r="F445" s="85"/>
      <c r="G445" s="85"/>
      <c r="H445" s="85"/>
      <c r="I445" s="91"/>
      <c r="J445" s="91"/>
      <c r="K445" s="91"/>
      <c r="L445" s="91"/>
      <c r="M445" s="18"/>
    </row>
    <row r="446" spans="1:13" s="85" customFormat="1" ht="15.75">
      <c r="C446" s="90"/>
      <c r="I446" s="91"/>
      <c r="J446" s="91"/>
      <c r="K446" s="91"/>
      <c r="L446" s="91"/>
      <c r="M446" s="18"/>
    </row>
    <row r="447" spans="1:13" s="17" customFormat="1">
      <c r="A447" s="85"/>
      <c r="B447" s="85"/>
      <c r="C447" s="90"/>
      <c r="D447" s="85"/>
      <c r="E447" s="85"/>
      <c r="F447" s="85"/>
      <c r="G447" s="85"/>
      <c r="H447" s="85"/>
      <c r="I447" s="85"/>
      <c r="J447" s="85"/>
      <c r="K447" s="85"/>
      <c r="L447" s="85"/>
      <c r="M447" s="18"/>
    </row>
    <row r="448" spans="1:13" s="17" customFormat="1">
      <c r="A448" s="85"/>
      <c r="B448" s="85"/>
      <c r="C448" s="90"/>
      <c r="D448" s="85"/>
      <c r="E448" s="85"/>
      <c r="F448" s="85"/>
      <c r="G448" s="85"/>
      <c r="H448" s="85"/>
      <c r="J448" s="85"/>
      <c r="K448" s="91"/>
      <c r="L448" s="91"/>
      <c r="M448" s="18"/>
    </row>
    <row r="449" spans="1:13" s="17" customFormat="1">
      <c r="A449" s="85"/>
      <c r="B449" s="85"/>
      <c r="C449" s="90"/>
      <c r="D449" s="85"/>
      <c r="E449" s="85"/>
      <c r="F449" s="85"/>
      <c r="G449" s="85"/>
      <c r="H449" s="85"/>
      <c r="J449" s="85"/>
      <c r="K449" s="91"/>
      <c r="L449" s="91"/>
      <c r="M449" s="18"/>
    </row>
    <row r="450" spans="1:13" s="85" customFormat="1" ht="15.75">
      <c r="C450" s="90"/>
      <c r="H450" s="91"/>
      <c r="I450" s="91"/>
      <c r="J450" s="91"/>
      <c r="K450" s="91"/>
      <c r="L450" s="91"/>
      <c r="M450" s="18"/>
    </row>
    <row r="451" spans="1:13" s="85" customFormat="1" ht="15.75">
      <c r="C451" s="90"/>
      <c r="I451" s="91"/>
      <c r="J451" s="91"/>
      <c r="K451" s="91"/>
      <c r="L451" s="91"/>
      <c r="M451" s="18"/>
    </row>
    <row r="452" spans="1:13" s="85" customFormat="1" ht="15.75">
      <c r="C452" s="90"/>
      <c r="I452" s="91"/>
      <c r="J452" s="91"/>
      <c r="K452" s="91"/>
      <c r="L452" s="91"/>
      <c r="M452" s="18"/>
    </row>
    <row r="453" spans="1:13" s="85" customFormat="1">
      <c r="C453" s="90"/>
      <c r="I453" s="17"/>
      <c r="K453" s="91"/>
      <c r="L453" s="91"/>
      <c r="M453" s="18"/>
    </row>
    <row r="454" spans="1:13" s="85" customFormat="1">
      <c r="C454" s="90"/>
      <c r="I454" s="17"/>
      <c r="K454" s="91"/>
      <c r="L454" s="91"/>
      <c r="M454" s="18"/>
    </row>
    <row r="455" spans="1:13" s="85" customFormat="1">
      <c r="B455" s="92"/>
      <c r="C455" s="90"/>
      <c r="I455" s="17"/>
      <c r="K455" s="91"/>
      <c r="L455" s="91"/>
      <c r="M455" s="18"/>
    </row>
    <row r="456" spans="1:13" s="85" customFormat="1" ht="15.75">
      <c r="C456" s="90"/>
      <c r="H456" s="91"/>
      <c r="I456" s="91"/>
      <c r="J456" s="91"/>
      <c r="K456" s="91"/>
      <c r="L456" s="91"/>
      <c r="M456" s="18"/>
    </row>
    <row r="457" spans="1:13" s="85" customFormat="1" ht="15.75">
      <c r="C457" s="90"/>
      <c r="H457" s="91"/>
      <c r="I457" s="91"/>
      <c r="J457" s="91"/>
      <c r="K457" s="91"/>
      <c r="L457" s="91"/>
      <c r="M457" s="18"/>
    </row>
    <row r="458" spans="1:13" s="85" customFormat="1" ht="15.75">
      <c r="B458" s="92"/>
      <c r="C458" s="93"/>
      <c r="G458" s="92"/>
      <c r="I458" s="91"/>
      <c r="K458" s="91"/>
      <c r="M458" s="18"/>
    </row>
    <row r="459" spans="1:13" s="85" customFormat="1" ht="15.75">
      <c r="C459" s="90"/>
      <c r="H459" s="91"/>
      <c r="I459" s="91"/>
      <c r="J459" s="91"/>
      <c r="K459" s="91"/>
      <c r="L459" s="91"/>
      <c r="M459" s="18"/>
    </row>
    <row r="460" spans="1:13" s="85" customFormat="1" ht="15.75">
      <c r="C460" s="90"/>
      <c r="H460" s="91"/>
      <c r="I460" s="91"/>
      <c r="J460" s="91"/>
      <c r="K460" s="91"/>
      <c r="L460" s="91"/>
      <c r="M460" s="18"/>
    </row>
    <row r="461" spans="1:13" s="17" customFormat="1">
      <c r="A461" s="21"/>
      <c r="B461" s="21"/>
      <c r="C461" s="94"/>
      <c r="D461" s="21"/>
      <c r="E461" s="21"/>
      <c r="F461" s="21"/>
      <c r="G461" s="21"/>
      <c r="H461" s="21"/>
      <c r="I461" s="21"/>
      <c r="J461" s="21"/>
      <c r="K461" s="21"/>
      <c r="L461" s="21"/>
      <c r="M461" s="18"/>
    </row>
    <row r="462" spans="1:13" s="17" customFormat="1">
      <c r="C462" s="95"/>
      <c r="M462" s="18"/>
    </row>
    <row r="463" spans="1:13" s="17" customFormat="1">
      <c r="C463" s="95"/>
      <c r="M463" s="18"/>
    </row>
    <row r="464" spans="1:13" s="17" customFormat="1">
      <c r="C464" s="95"/>
      <c r="M464" s="18"/>
    </row>
    <row r="465" spans="3:13" s="17" customFormat="1">
      <c r="C465" s="95"/>
      <c r="M465" s="18"/>
    </row>
    <row r="466" spans="3:13" s="17" customFormat="1">
      <c r="C466" s="95"/>
      <c r="M466" s="18"/>
    </row>
    <row r="467" spans="3:13" s="17" customFormat="1">
      <c r="C467" s="95"/>
      <c r="M467" s="18"/>
    </row>
    <row r="468" spans="3:13" s="17" customFormat="1">
      <c r="C468" s="95"/>
      <c r="M468" s="18"/>
    </row>
    <row r="469" spans="3:13" s="17" customFormat="1">
      <c r="C469" s="95"/>
      <c r="M469" s="18"/>
    </row>
    <row r="470" spans="3:13" s="17" customFormat="1">
      <c r="C470" s="95"/>
      <c r="M470" s="18"/>
    </row>
    <row r="471" spans="3:13" s="17" customFormat="1">
      <c r="C471" s="95"/>
      <c r="M471" s="18"/>
    </row>
    <row r="472" spans="3:13" s="17" customFormat="1">
      <c r="C472" s="95"/>
      <c r="M472" s="18"/>
    </row>
    <row r="473" spans="3:13" s="17" customFormat="1">
      <c r="C473" s="95"/>
      <c r="M473" s="18"/>
    </row>
    <row r="474" spans="3:13" s="17" customFormat="1">
      <c r="C474" s="95"/>
      <c r="M474" s="18"/>
    </row>
    <row r="475" spans="3:13" s="17" customFormat="1">
      <c r="C475" s="95"/>
      <c r="M475" s="18"/>
    </row>
    <row r="476" spans="3:13" s="17" customFormat="1">
      <c r="C476" s="95"/>
      <c r="M476" s="18"/>
    </row>
    <row r="477" spans="3:13" s="17" customFormat="1">
      <c r="C477" s="95"/>
      <c r="M477" s="18"/>
    </row>
    <row r="478" spans="3:13" s="17" customFormat="1">
      <c r="C478" s="95"/>
      <c r="M478" s="18"/>
    </row>
    <row r="479" spans="3:13" s="17" customFormat="1">
      <c r="C479" s="95"/>
      <c r="M479" s="18"/>
    </row>
    <row r="480" spans="3:13" s="17" customFormat="1">
      <c r="C480" s="95"/>
      <c r="M480" s="18"/>
    </row>
    <row r="481" spans="3:13" s="17" customFormat="1">
      <c r="C481" s="95"/>
      <c r="M481" s="18"/>
    </row>
    <row r="482" spans="3:13" s="17" customFormat="1">
      <c r="C482" s="95"/>
      <c r="M482" s="18"/>
    </row>
    <row r="483" spans="3:13" s="17" customFormat="1">
      <c r="C483" s="95"/>
      <c r="M483" s="18"/>
    </row>
    <row r="484" spans="3:13" s="17" customFormat="1">
      <c r="C484" s="95"/>
      <c r="M484" s="18"/>
    </row>
    <row r="485" spans="3:13" s="17" customFormat="1">
      <c r="C485" s="95"/>
      <c r="M485" s="18"/>
    </row>
    <row r="486" spans="3:13" s="17" customFormat="1">
      <c r="C486" s="95"/>
      <c r="M486" s="18"/>
    </row>
    <row r="487" spans="3:13" s="17" customFormat="1">
      <c r="C487" s="95"/>
      <c r="M487" s="18"/>
    </row>
    <row r="488" spans="3:13" s="17" customFormat="1">
      <c r="C488" s="95"/>
      <c r="M488" s="18"/>
    </row>
    <row r="489" spans="3:13" s="17" customFormat="1">
      <c r="C489" s="95"/>
      <c r="M489" s="18"/>
    </row>
    <row r="490" spans="3:13" s="17" customFormat="1">
      <c r="C490" s="95"/>
      <c r="M490" s="18"/>
    </row>
    <row r="491" spans="3:13" s="17" customFormat="1">
      <c r="C491" s="95"/>
      <c r="M491" s="18"/>
    </row>
    <row r="492" spans="3:13" s="17" customFormat="1">
      <c r="C492" s="95"/>
      <c r="M492" s="18"/>
    </row>
    <row r="493" spans="3:13" s="17" customFormat="1">
      <c r="C493" s="95"/>
      <c r="M493" s="18"/>
    </row>
    <row r="494" spans="3:13" s="17" customFormat="1">
      <c r="C494" s="95"/>
      <c r="M494" s="18"/>
    </row>
    <row r="495" spans="3:13" s="17" customFormat="1">
      <c r="C495" s="95"/>
      <c r="M495" s="18"/>
    </row>
    <row r="496" spans="3:13" s="17" customFormat="1">
      <c r="C496" s="95"/>
      <c r="M496" s="18"/>
    </row>
    <row r="497" spans="3:13" s="17" customFormat="1">
      <c r="C497" s="95"/>
      <c r="M497" s="18"/>
    </row>
    <row r="498" spans="3:13" s="17" customFormat="1">
      <c r="C498" s="95"/>
      <c r="M498" s="18"/>
    </row>
    <row r="499" spans="3:13" s="17" customFormat="1">
      <c r="C499" s="95"/>
      <c r="M499" s="18"/>
    </row>
    <row r="500" spans="3:13" s="17" customFormat="1">
      <c r="C500" s="95"/>
      <c r="M500" s="18"/>
    </row>
    <row r="501" spans="3:13" s="17" customFormat="1">
      <c r="C501" s="95"/>
      <c r="M501" s="18"/>
    </row>
    <row r="502" spans="3:13" s="17" customFormat="1">
      <c r="C502" s="95"/>
      <c r="M502" s="18"/>
    </row>
    <row r="503" spans="3:13" s="17" customFormat="1">
      <c r="C503" s="95"/>
      <c r="M503" s="18"/>
    </row>
    <row r="504" spans="3:13" s="17" customFormat="1">
      <c r="C504" s="95"/>
      <c r="M504" s="18"/>
    </row>
    <row r="505" spans="3:13" s="17" customFormat="1">
      <c r="C505" s="95"/>
      <c r="M505" s="18"/>
    </row>
    <row r="506" spans="3:13" s="17" customFormat="1">
      <c r="C506" s="95"/>
      <c r="M506" s="18"/>
    </row>
    <row r="507" spans="3:13" s="17" customFormat="1">
      <c r="C507" s="95"/>
      <c r="M507" s="18"/>
    </row>
    <row r="508" spans="3:13" s="17" customFormat="1">
      <c r="C508" s="95"/>
      <c r="M508" s="18"/>
    </row>
    <row r="509" spans="3:13" s="17" customFormat="1">
      <c r="C509" s="95"/>
      <c r="M509" s="18"/>
    </row>
    <row r="510" spans="3:13" s="17" customFormat="1">
      <c r="C510" s="95"/>
      <c r="M510" s="18"/>
    </row>
    <row r="511" spans="3:13" s="17" customFormat="1">
      <c r="C511" s="95"/>
      <c r="M511" s="18"/>
    </row>
    <row r="512" spans="3:13" s="17" customFormat="1">
      <c r="C512" s="95"/>
      <c r="M512" s="18"/>
    </row>
    <row r="513" spans="3:13" s="17" customFormat="1">
      <c r="C513" s="95"/>
      <c r="M513" s="18"/>
    </row>
    <row r="514" spans="3:13" s="17" customFormat="1">
      <c r="C514" s="95"/>
      <c r="M514" s="18"/>
    </row>
    <row r="515" spans="3:13" s="17" customFormat="1">
      <c r="C515" s="95"/>
      <c r="M515" s="18"/>
    </row>
    <row r="516" spans="3:13" s="17" customFormat="1">
      <c r="C516" s="95"/>
      <c r="M516" s="18"/>
    </row>
    <row r="517" spans="3:13" s="17" customFormat="1">
      <c r="C517" s="95"/>
      <c r="M517" s="18"/>
    </row>
    <row r="518" spans="3:13" s="17" customFormat="1">
      <c r="C518" s="95"/>
      <c r="M518" s="18"/>
    </row>
    <row r="519" spans="3:13" s="17" customFormat="1">
      <c r="C519" s="95"/>
      <c r="M519" s="18"/>
    </row>
    <row r="520" spans="3:13" s="17" customFormat="1">
      <c r="C520" s="95"/>
      <c r="M520" s="18"/>
    </row>
    <row r="521" spans="3:13" s="17" customFormat="1">
      <c r="C521" s="95"/>
      <c r="M521" s="18"/>
    </row>
    <row r="522" spans="3:13" s="17" customFormat="1">
      <c r="C522" s="95"/>
      <c r="M522" s="18"/>
    </row>
    <row r="523" spans="3:13" s="17" customFormat="1">
      <c r="C523" s="95"/>
      <c r="M523" s="18"/>
    </row>
    <row r="524" spans="3:13" s="17" customFormat="1">
      <c r="C524" s="95"/>
      <c r="M524" s="18"/>
    </row>
    <row r="525" spans="3:13" s="17" customFormat="1">
      <c r="C525" s="95"/>
      <c r="M525" s="18"/>
    </row>
    <row r="526" spans="3:13" s="17" customFormat="1">
      <c r="C526" s="95"/>
      <c r="M526" s="18"/>
    </row>
    <row r="527" spans="3:13" s="17" customFormat="1">
      <c r="C527" s="95"/>
      <c r="M527" s="18"/>
    </row>
    <row r="528" spans="3:13" s="17" customFormat="1">
      <c r="C528" s="95"/>
      <c r="M528" s="18"/>
    </row>
    <row r="529" spans="3:13" s="17" customFormat="1">
      <c r="C529" s="95"/>
      <c r="M529" s="18"/>
    </row>
    <row r="530" spans="3:13" s="17" customFormat="1">
      <c r="C530" s="95"/>
      <c r="M530" s="18"/>
    </row>
    <row r="531" spans="3:13" s="17" customFormat="1">
      <c r="C531" s="95"/>
      <c r="M531" s="18"/>
    </row>
    <row r="532" spans="3:13" s="17" customFormat="1">
      <c r="C532" s="95"/>
      <c r="M532" s="18"/>
    </row>
    <row r="533" spans="3:13" s="17" customFormat="1">
      <c r="C533" s="95"/>
      <c r="M533" s="18"/>
    </row>
    <row r="534" spans="3:13" s="17" customFormat="1">
      <c r="C534" s="95"/>
      <c r="M534" s="18"/>
    </row>
    <row r="535" spans="3:13" s="17" customFormat="1">
      <c r="C535" s="95"/>
      <c r="M535" s="18"/>
    </row>
  </sheetData>
  <mergeCells count="30">
    <mergeCell ref="D6:D9"/>
    <mergeCell ref="E8:E9"/>
    <mergeCell ref="M6:M9"/>
    <mergeCell ref="H4:K4"/>
    <mergeCell ref="I5:K5"/>
    <mergeCell ref="G6:H7"/>
    <mergeCell ref="I6:J7"/>
    <mergeCell ref="K6:L7"/>
    <mergeCell ref="A82:M92"/>
    <mergeCell ref="B6:B9"/>
    <mergeCell ref="A6:A9"/>
    <mergeCell ref="A1:C1"/>
    <mergeCell ref="C2:L2"/>
    <mergeCell ref="A4:C4"/>
    <mergeCell ref="A5:C5"/>
    <mergeCell ref="C6:C9"/>
    <mergeCell ref="C3:L3"/>
    <mergeCell ref="F8:F9"/>
    <mergeCell ref="H8:H9"/>
    <mergeCell ref="J8:J9"/>
    <mergeCell ref="L8:L9"/>
    <mergeCell ref="G8:G9"/>
    <mergeCell ref="I8:I9"/>
    <mergeCell ref="K8:K9"/>
    <mergeCell ref="E6:F7"/>
    <mergeCell ref="A52:A55"/>
    <mergeCell ref="A56:A58"/>
    <mergeCell ref="A60:A62"/>
    <mergeCell ref="A63:A66"/>
    <mergeCell ref="A67:A68"/>
  </mergeCells>
  <pageMargins left="0.39" right="0.17" top="0.25" bottom="0.25" header="0.17" footer="0.16"/>
  <pageSetup scale="91" orientation="landscape" verticalDpi="0" r:id="rId1"/>
  <ignoredErrors>
    <ignoredError sqref="F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ხარჯთაღრიცხვა</vt:lpstr>
      <vt:lpstr>ხარჯთაღრიცხვა!Print_Area</vt:lpstr>
      <vt:lpstr>ხარჯთაღრიცხვა!Print_Titles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gogidze</dc:creator>
  <cp:lastModifiedBy>gia papashvili</cp:lastModifiedBy>
  <cp:lastPrinted>2016-05-19T13:38:12Z</cp:lastPrinted>
  <dcterms:created xsi:type="dcterms:W3CDTF">2016-05-19T08:10:17Z</dcterms:created>
  <dcterms:modified xsi:type="dcterms:W3CDTF">2016-06-01T12:16:48Z</dcterms:modified>
</cp:coreProperties>
</file>