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30" yWindow="-195" windowWidth="14190" windowHeight="11640" tabRatio="724" firstSheet="8" activeTab="8"/>
  </bookViews>
  <sheets>
    <sheet name="moxreSva" sheetId="1" r:id="rId1"/>
    <sheet name="nakrebi" sheetId="2" r:id="rId2"/>
    <sheet name="arxebi" sheetId="3" r:id="rId3"/>
    <sheet name="xidbogirebi" sheetId="4" r:id="rId4"/>
    <sheet name="f-2 arxebi" sheetId="5" r:id="rId5"/>
    <sheet name="f-2 xidbogirebi" sheetId="6" r:id="rId6"/>
    <sheet name="f-2 nakrebi" sheetId="7" r:id="rId7"/>
    <sheet name="moxreSva axali" sheetId="8" r:id="rId8"/>
    <sheet name="ხარჯთაღრიცხვა" sheetId="20" r:id="rId9"/>
  </sheets>
  <calcPr calcId="145621"/>
</workbook>
</file>

<file path=xl/calcChain.xml><?xml version="1.0" encoding="utf-8"?>
<calcChain xmlns="http://schemas.openxmlformats.org/spreadsheetml/2006/main">
  <c r="F8" i="20" l="1"/>
  <c r="F30" i="20" l="1"/>
  <c r="F28" i="20"/>
  <c r="F27" i="20"/>
  <c r="F26" i="20"/>
  <c r="F25" i="20"/>
  <c r="F23" i="20"/>
  <c r="F21" i="20"/>
  <c r="F20" i="20"/>
  <c r="F19" i="20"/>
  <c r="F16" i="20"/>
  <c r="F17" i="20" s="1"/>
  <c r="F15" i="20"/>
  <c r="F14" i="20"/>
  <c r="F11" i="20"/>
  <c r="F12" i="20" s="1"/>
  <c r="F10" i="20"/>
  <c r="F22" i="20" l="1"/>
  <c r="G1129" i="8" l="1"/>
  <c r="M1129" i="8" s="1"/>
  <c r="N1129" i="8" s="1"/>
  <c r="I1129" i="8"/>
  <c r="Q1130" i="8"/>
  <c r="G1130" i="8"/>
  <c r="G1131" i="8"/>
  <c r="K1131" i="8" s="1"/>
  <c r="G1132" i="8"/>
  <c r="M1071" i="8"/>
  <c r="M1075" i="8" s="1"/>
  <c r="I1071" i="8"/>
  <c r="Q1072" i="8"/>
  <c r="L1072" i="8" s="1"/>
  <c r="M1072" i="8" s="1"/>
  <c r="G1072" i="8"/>
  <c r="R1072" i="8"/>
  <c r="H1072" i="8" s="1"/>
  <c r="I1072" i="8" s="1"/>
  <c r="G1073" i="8"/>
  <c r="K1073" i="8" s="1"/>
  <c r="M1074" i="8"/>
  <c r="I1074" i="8"/>
  <c r="M1008" i="8"/>
  <c r="I1008" i="8"/>
  <c r="Q1009" i="8"/>
  <c r="L1009" i="8" s="1"/>
  <c r="G1009" i="8"/>
  <c r="G1010" i="8"/>
  <c r="Q1012" i="8"/>
  <c r="G1012" i="8" s="1"/>
  <c r="Q1015" i="8"/>
  <c r="G1015" i="8" s="1"/>
  <c r="G1016" i="8" s="1"/>
  <c r="G977" i="8"/>
  <c r="M977" i="8" s="1"/>
  <c r="I977" i="8"/>
  <c r="Q978" i="8"/>
  <c r="L978" i="8" s="1"/>
  <c r="M978" i="8" s="1"/>
  <c r="G978" i="8"/>
  <c r="G979" i="8"/>
  <c r="K979" i="8" s="1"/>
  <c r="G980" i="8"/>
  <c r="G944" i="8"/>
  <c r="Q945" i="8"/>
  <c r="L945" i="8" s="1"/>
  <c r="G945" i="8"/>
  <c r="R945" i="8"/>
  <c r="H945" i="8" s="1"/>
  <c r="G946" i="8"/>
  <c r="K946" i="8" s="1"/>
  <c r="G947" i="8"/>
  <c r="M947" i="8" s="1"/>
  <c r="I947" i="8"/>
  <c r="G911" i="8"/>
  <c r="M911" i="8" s="1"/>
  <c r="Q912" i="8"/>
  <c r="L912" i="8" s="1"/>
  <c r="G912" i="8"/>
  <c r="R912" i="8"/>
  <c r="H912" i="8" s="1"/>
  <c r="G913" i="8"/>
  <c r="K913" i="8"/>
  <c r="G914" i="8"/>
  <c r="U914" i="8"/>
  <c r="U913" i="8"/>
  <c r="Y913" i="8" s="1"/>
  <c r="AB913" i="8" s="1"/>
  <c r="Z912" i="8"/>
  <c r="U912" i="8"/>
  <c r="V912" i="8"/>
  <c r="U911" i="8"/>
  <c r="AA911" i="8" s="1"/>
  <c r="W911" i="8"/>
  <c r="G875" i="8"/>
  <c r="M875" i="8" s="1"/>
  <c r="Q876" i="8"/>
  <c r="L876" i="8" s="1"/>
  <c r="G876" i="8"/>
  <c r="R876" i="8"/>
  <c r="H876" i="8" s="1"/>
  <c r="G877" i="8"/>
  <c r="K877" i="8" s="1"/>
  <c r="Q879" i="8"/>
  <c r="L879" i="8" s="1"/>
  <c r="G879" i="8"/>
  <c r="R879" i="8"/>
  <c r="H879" i="8" s="1"/>
  <c r="G880" i="8"/>
  <c r="K880" i="8" s="1"/>
  <c r="N880" i="8" s="1"/>
  <c r="T875" i="8"/>
  <c r="T876" i="8" s="1"/>
  <c r="G842" i="8"/>
  <c r="Q843" i="8"/>
  <c r="L843" i="8" s="1"/>
  <c r="M843" i="8" s="1"/>
  <c r="G843" i="8"/>
  <c r="G844" i="8"/>
  <c r="K844" i="8" s="1"/>
  <c r="G845" i="8"/>
  <c r="M845" i="8" s="1"/>
  <c r="G809" i="8"/>
  <c r="M809" i="8" s="1"/>
  <c r="I809" i="8"/>
  <c r="Q810" i="8"/>
  <c r="L810" i="8" s="1"/>
  <c r="M810" i="8" s="1"/>
  <c r="G810" i="8"/>
  <c r="G811" i="8"/>
  <c r="K811" i="8" s="1"/>
  <c r="G812" i="8"/>
  <c r="M812" i="8" s="1"/>
  <c r="I812" i="8"/>
  <c r="G776" i="8"/>
  <c r="M776" i="8" s="1"/>
  <c r="Q777" i="8"/>
  <c r="L777" i="8" s="1"/>
  <c r="G777" i="8"/>
  <c r="G778" i="8"/>
  <c r="K778" i="8" s="1"/>
  <c r="K780" i="8" s="1"/>
  <c r="G779" i="8"/>
  <c r="M779" i="8" s="1"/>
  <c r="Y773" i="8"/>
  <c r="Y776" i="8" s="1"/>
  <c r="V773" i="8"/>
  <c r="G743" i="8"/>
  <c r="Q744" i="8"/>
  <c r="L744" i="8" s="1"/>
  <c r="M744" i="8" s="1"/>
  <c r="G744" i="8"/>
  <c r="R744" i="8"/>
  <c r="H744" i="8" s="1"/>
  <c r="I744" i="8" s="1"/>
  <c r="G745" i="8"/>
  <c r="K745" i="8" s="1"/>
  <c r="G746" i="8"/>
  <c r="M746" i="8" s="1"/>
  <c r="G710" i="8"/>
  <c r="Q711" i="8"/>
  <c r="L711" i="8" s="1"/>
  <c r="M711" i="8" s="1"/>
  <c r="G711" i="8"/>
  <c r="R711" i="8"/>
  <c r="H711" i="8" s="1"/>
  <c r="I711" i="8" s="1"/>
  <c r="G712" i="8"/>
  <c r="K712" i="8" s="1"/>
  <c r="G713" i="8"/>
  <c r="M713" i="8" s="1"/>
  <c r="I713" i="8"/>
  <c r="G677" i="8"/>
  <c r="M677" i="8" s="1"/>
  <c r="Q678" i="8"/>
  <c r="L678" i="8" s="1"/>
  <c r="G678" i="8"/>
  <c r="R678" i="8"/>
  <c r="H678" i="8" s="1"/>
  <c r="G679" i="8"/>
  <c r="K679" i="8" s="1"/>
  <c r="K681" i="8" s="1"/>
  <c r="G680" i="8"/>
  <c r="M680" i="8" s="1"/>
  <c r="I680" i="8"/>
  <c r="G644" i="8"/>
  <c r="M644" i="8" s="1"/>
  <c r="Q645" i="8"/>
  <c r="L645" i="8" s="1"/>
  <c r="G645" i="8"/>
  <c r="R645" i="8"/>
  <c r="H645" i="8" s="1"/>
  <c r="G646" i="8"/>
  <c r="K646" i="8" s="1"/>
  <c r="G647" i="8"/>
  <c r="V644" i="8"/>
  <c r="V643" i="8"/>
  <c r="X640" i="8"/>
  <c r="W640" i="8"/>
  <c r="W642" i="8"/>
  <c r="V628" i="8"/>
  <c r="V630" i="8" s="1"/>
  <c r="V622" i="8"/>
  <c r="G611" i="8"/>
  <c r="Q612" i="8"/>
  <c r="L612" i="8" s="1"/>
  <c r="M612" i="8" s="1"/>
  <c r="G612" i="8"/>
  <c r="G613" i="8"/>
  <c r="K613" i="8" s="1"/>
  <c r="G614" i="8"/>
  <c r="M614" i="8" s="1"/>
  <c r="T612" i="8"/>
  <c r="G578" i="8"/>
  <c r="Q579" i="8"/>
  <c r="L579" i="8" s="1"/>
  <c r="G579" i="8"/>
  <c r="R579" i="8"/>
  <c r="H579" i="8" s="1"/>
  <c r="I579" i="8" s="1"/>
  <c r="G580" i="8"/>
  <c r="K580" i="8" s="1"/>
  <c r="K582" i="8" s="1"/>
  <c r="G581" i="8"/>
  <c r="M581" i="8" s="1"/>
  <c r="G545" i="8"/>
  <c r="Q546" i="8"/>
  <c r="L546" i="8" s="1"/>
  <c r="M546" i="8" s="1"/>
  <c r="G546" i="8"/>
  <c r="R546" i="8"/>
  <c r="H546" i="8" s="1"/>
  <c r="I546" i="8" s="1"/>
  <c r="G547" i="8"/>
  <c r="K547" i="8" s="1"/>
  <c r="G548" i="8"/>
  <c r="G513" i="8"/>
  <c r="Q514" i="8"/>
  <c r="G514" i="8"/>
  <c r="G515" i="8"/>
  <c r="K515" i="8" s="1"/>
  <c r="G516" i="8"/>
  <c r="G479" i="8"/>
  <c r="Q480" i="8"/>
  <c r="L480" i="8" s="1"/>
  <c r="M480" i="8" s="1"/>
  <c r="G480" i="8"/>
  <c r="R480" i="8"/>
  <c r="H480" i="8" s="1"/>
  <c r="I480" i="8" s="1"/>
  <c r="G481" i="8"/>
  <c r="K481" i="8" s="1"/>
  <c r="G482" i="8"/>
  <c r="M482" i="8" s="1"/>
  <c r="I482" i="8"/>
  <c r="G447" i="8"/>
  <c r="M447" i="8" s="1"/>
  <c r="Q448" i="8"/>
  <c r="L448" i="8" s="1"/>
  <c r="G448" i="8"/>
  <c r="R448" i="8"/>
  <c r="H448" i="8" s="1"/>
  <c r="I448" i="8" s="1"/>
  <c r="G449" i="8"/>
  <c r="K449" i="8" s="1"/>
  <c r="K451" i="8" s="1"/>
  <c r="G450" i="8"/>
  <c r="M450" i="8" s="1"/>
  <c r="G414" i="8"/>
  <c r="Q415" i="8"/>
  <c r="L415" i="8" s="1"/>
  <c r="M415" i="8" s="1"/>
  <c r="G415" i="8"/>
  <c r="R415" i="8"/>
  <c r="H415" i="8" s="1"/>
  <c r="I415" i="8" s="1"/>
  <c r="G416" i="8"/>
  <c r="K416" i="8" s="1"/>
  <c r="G417" i="8"/>
  <c r="G381" i="8"/>
  <c r="Q382" i="8"/>
  <c r="G382" i="8"/>
  <c r="G383" i="8"/>
  <c r="K383" i="8" s="1"/>
  <c r="G384" i="8"/>
  <c r="T382" i="8"/>
  <c r="G348" i="8"/>
  <c r="M348" i="8" s="1"/>
  <c r="Q349" i="8"/>
  <c r="L349" i="8" s="1"/>
  <c r="G349" i="8"/>
  <c r="R349" i="8"/>
  <c r="H349" i="8" s="1"/>
  <c r="I349" i="8" s="1"/>
  <c r="G350" i="8"/>
  <c r="K350" i="8" s="1"/>
  <c r="K352" i="8" s="1"/>
  <c r="G351" i="8"/>
  <c r="M351" i="8" s="1"/>
  <c r="Y349" i="8"/>
  <c r="G315" i="8"/>
  <c r="Q316" i="8"/>
  <c r="L316" i="8" s="1"/>
  <c r="M316" i="8" s="1"/>
  <c r="G316" i="8"/>
  <c r="R316" i="8"/>
  <c r="H316" i="8" s="1"/>
  <c r="I316" i="8" s="1"/>
  <c r="G317" i="8"/>
  <c r="G318" i="8"/>
  <c r="M318" i="8" s="1"/>
  <c r="N318" i="8" s="1"/>
  <c r="I318" i="8"/>
  <c r="G282" i="8"/>
  <c r="Q283" i="8"/>
  <c r="L283" i="8" s="1"/>
  <c r="G283" i="8"/>
  <c r="G284" i="8"/>
  <c r="K284" i="8" s="1"/>
  <c r="M249" i="8"/>
  <c r="I249" i="8"/>
  <c r="Q250" i="8"/>
  <c r="L250" i="8" s="1"/>
  <c r="G250" i="8"/>
  <c r="R250" i="8"/>
  <c r="H250" i="8" s="1"/>
  <c r="G251" i="8"/>
  <c r="K251" i="8" s="1"/>
  <c r="N251" i="8" s="1"/>
  <c r="M252" i="8"/>
  <c r="I252" i="8"/>
  <c r="N252" i="8" s="1"/>
  <c r="K253" i="8"/>
  <c r="G216" i="8"/>
  <c r="Q217" i="8"/>
  <c r="L217" i="8" s="1"/>
  <c r="G217" i="8"/>
  <c r="R217" i="8"/>
  <c r="H217" i="8" s="1"/>
  <c r="G218" i="8"/>
  <c r="K218" i="8" s="1"/>
  <c r="N218" i="8" s="1"/>
  <c r="M219" i="8"/>
  <c r="I219" i="8"/>
  <c r="N219" i="8" s="1"/>
  <c r="K220" i="8"/>
  <c r="G183" i="8"/>
  <c r="Q184" i="8"/>
  <c r="L184" i="8" s="1"/>
  <c r="G184" i="8"/>
  <c r="R184" i="8"/>
  <c r="H184" i="8" s="1"/>
  <c r="G185" i="8"/>
  <c r="K185" i="8" s="1"/>
  <c r="V184" i="8"/>
  <c r="M149" i="8"/>
  <c r="N149" i="8" s="1"/>
  <c r="I149" i="8"/>
  <c r="G150" i="8"/>
  <c r="M150" i="8" s="1"/>
  <c r="I150" i="8"/>
  <c r="I153" i="8" s="1"/>
  <c r="L142" i="8" s="1"/>
  <c r="G151" i="8"/>
  <c r="K151" i="8" s="1"/>
  <c r="M152" i="8"/>
  <c r="I152" i="8"/>
  <c r="N152" i="8"/>
  <c r="Q150" i="8"/>
  <c r="R150" i="8" s="1"/>
  <c r="M113" i="8"/>
  <c r="I113" i="8"/>
  <c r="Q114" i="8"/>
  <c r="L114" i="8" s="1"/>
  <c r="G114" i="8"/>
  <c r="R114" i="8"/>
  <c r="H114" i="8" s="1"/>
  <c r="I114" i="8" s="1"/>
  <c r="G115" i="8"/>
  <c r="K115" i="8" s="1"/>
  <c r="N115" i="8" s="1"/>
  <c r="M116" i="8"/>
  <c r="I116" i="8"/>
  <c r="N116" i="8" s="1"/>
  <c r="K117" i="8"/>
  <c r="T114" i="8"/>
  <c r="M79" i="8"/>
  <c r="I79" i="8"/>
  <c r="G80" i="8"/>
  <c r="G81" i="8"/>
  <c r="K81" i="8" s="1"/>
  <c r="N81" i="8" s="1"/>
  <c r="M82" i="8"/>
  <c r="I82" i="8"/>
  <c r="N82" i="8" s="1"/>
  <c r="K83" i="8"/>
  <c r="M17" i="8"/>
  <c r="N17" i="8" s="1"/>
  <c r="I17" i="8"/>
  <c r="G18" i="8"/>
  <c r="G20" i="8"/>
  <c r="I20" i="8" s="1"/>
  <c r="N21" i="8"/>
  <c r="K22" i="8"/>
  <c r="N22" i="8"/>
  <c r="M23" i="8"/>
  <c r="I23" i="8"/>
  <c r="G25" i="8"/>
  <c r="I25" i="8" s="1"/>
  <c r="N25" i="8" s="1"/>
  <c r="G26" i="8"/>
  <c r="M27" i="8"/>
  <c r="I27" i="8"/>
  <c r="G29" i="8"/>
  <c r="I29" i="8" s="1"/>
  <c r="N29" i="8" s="1"/>
  <c r="G30" i="8"/>
  <c r="M30" i="8" s="1"/>
  <c r="K30" i="8"/>
  <c r="G31" i="8"/>
  <c r="M31" i="8" s="1"/>
  <c r="M33" i="8"/>
  <c r="K33" i="8"/>
  <c r="I33" i="8"/>
  <c r="G34" i="8"/>
  <c r="M34" i="8" s="1"/>
  <c r="K34" i="8"/>
  <c r="G35" i="8"/>
  <c r="K35" i="8" s="1"/>
  <c r="G21" i="8"/>
  <c r="Q11" i="4"/>
  <c r="G11" i="4" s="1"/>
  <c r="R18" i="4"/>
  <c r="L13" i="4" s="1"/>
  <c r="S18" i="4"/>
  <c r="H13" i="4" s="1"/>
  <c r="G15" i="4"/>
  <c r="I15" i="4" s="1"/>
  <c r="N15" i="4" s="1"/>
  <c r="G16" i="4"/>
  <c r="K16" i="4" s="1"/>
  <c r="N16" i="4" s="1"/>
  <c r="M17" i="4"/>
  <c r="I17" i="4"/>
  <c r="N17" i="4" s="1"/>
  <c r="M19" i="4"/>
  <c r="I19" i="4"/>
  <c r="Q12" i="3"/>
  <c r="G12" i="3" s="1"/>
  <c r="G13" i="3" s="1"/>
  <c r="R11" i="3"/>
  <c r="Q39" i="4"/>
  <c r="G39" i="4" s="1"/>
  <c r="G40" i="4"/>
  <c r="R46" i="4"/>
  <c r="G41" i="4"/>
  <c r="G43" i="4"/>
  <c r="I43" i="4" s="1"/>
  <c r="N43" i="4" s="1"/>
  <c r="G44" i="4"/>
  <c r="K44" i="4" s="1"/>
  <c r="N44" i="4" s="1"/>
  <c r="M45" i="4"/>
  <c r="I45" i="4"/>
  <c r="N45" i="4" s="1"/>
  <c r="M47" i="4"/>
  <c r="I47" i="4"/>
  <c r="G10" i="7"/>
  <c r="G11" i="7"/>
  <c r="Q68" i="3"/>
  <c r="G68" i="3" s="1"/>
  <c r="G69" i="3" s="1"/>
  <c r="M69" i="3" s="1"/>
  <c r="R67" i="3"/>
  <c r="L70" i="3" s="1"/>
  <c r="G13" i="7"/>
  <c r="G14" i="7"/>
  <c r="G15" i="7"/>
  <c r="Q67" i="4"/>
  <c r="G67" i="4" s="1"/>
  <c r="R74" i="4"/>
  <c r="L69" i="4" s="1"/>
  <c r="S74" i="4"/>
  <c r="H69" i="4" s="1"/>
  <c r="G71" i="4"/>
  <c r="I71" i="4" s="1"/>
  <c r="N71" i="4" s="1"/>
  <c r="G72" i="4"/>
  <c r="K72" i="4" s="1"/>
  <c r="N72" i="4" s="1"/>
  <c r="M73" i="4"/>
  <c r="I73" i="4"/>
  <c r="M75" i="4"/>
  <c r="N75" i="4" s="1"/>
  <c r="I75" i="4"/>
  <c r="Q95" i="3"/>
  <c r="G95" i="3" s="1"/>
  <c r="G96" i="3" s="1"/>
  <c r="M96" i="3" s="1"/>
  <c r="R94" i="3"/>
  <c r="L97" i="3" s="1"/>
  <c r="Q95" i="4"/>
  <c r="G95" i="4" s="1"/>
  <c r="G96" i="4" s="1"/>
  <c r="M96" i="4" s="1"/>
  <c r="R102" i="4"/>
  <c r="L97" i="4" s="1"/>
  <c r="G99" i="4"/>
  <c r="I99" i="4" s="1"/>
  <c r="N99" i="4" s="1"/>
  <c r="G100" i="4"/>
  <c r="K100" i="4" s="1"/>
  <c r="N100" i="4"/>
  <c r="M101" i="4"/>
  <c r="I101" i="4"/>
  <c r="M103" i="4"/>
  <c r="I103" i="4"/>
  <c r="N103" i="4" s="1"/>
  <c r="Q123" i="3"/>
  <c r="G123" i="3" s="1"/>
  <c r="G124" i="3" s="1"/>
  <c r="R122" i="3"/>
  <c r="L125" i="3" s="1"/>
  <c r="S122" i="3"/>
  <c r="H125" i="3" s="1"/>
  <c r="Q152" i="3"/>
  <c r="G152" i="3" s="1"/>
  <c r="G153" i="3" s="1"/>
  <c r="R151" i="3"/>
  <c r="L154" i="3" s="1"/>
  <c r="G154" i="3"/>
  <c r="S151" i="3"/>
  <c r="H154" i="3" s="1"/>
  <c r="Q180" i="3"/>
  <c r="G180" i="3" s="1"/>
  <c r="G181" i="3" s="1"/>
  <c r="R179" i="3"/>
  <c r="L182" i="3" s="1"/>
  <c r="G182" i="3"/>
  <c r="S179" i="3"/>
  <c r="H182" i="3" s="1"/>
  <c r="I182" i="3" s="1"/>
  <c r="Q123" i="4"/>
  <c r="G123" i="4" s="1"/>
  <c r="G124" i="4" s="1"/>
  <c r="R130" i="4"/>
  <c r="G125" i="4"/>
  <c r="G127" i="4"/>
  <c r="I127" i="4" s="1"/>
  <c r="N127" i="4" s="1"/>
  <c r="G128" i="4"/>
  <c r="K128" i="4" s="1"/>
  <c r="N128" i="4" s="1"/>
  <c r="M129" i="4"/>
  <c r="N129" i="4" s="1"/>
  <c r="I129" i="4"/>
  <c r="M131" i="4"/>
  <c r="I131" i="4"/>
  <c r="Q208" i="3"/>
  <c r="G208" i="3"/>
  <c r="R207" i="3"/>
  <c r="Q151" i="4"/>
  <c r="G151" i="4" s="1"/>
  <c r="R158" i="4"/>
  <c r="L153" i="4" s="1"/>
  <c r="G155" i="4"/>
  <c r="I155" i="4" s="1"/>
  <c r="N155" i="4" s="1"/>
  <c r="G156" i="4"/>
  <c r="K156" i="4" s="1"/>
  <c r="N156" i="4" s="1"/>
  <c r="M157" i="4"/>
  <c r="I157" i="4"/>
  <c r="M159" i="4"/>
  <c r="I159" i="4"/>
  <c r="N159" i="4" s="1"/>
  <c r="Q236" i="3"/>
  <c r="G236" i="3" s="1"/>
  <c r="G237" i="3" s="1"/>
  <c r="M237" i="3" s="1"/>
  <c r="R235" i="3"/>
  <c r="L238" i="3" s="1"/>
  <c r="S235" i="3"/>
  <c r="H238" i="3" s="1"/>
  <c r="G22" i="7"/>
  <c r="Q179" i="4"/>
  <c r="G179" i="4" s="1"/>
  <c r="R186" i="4"/>
  <c r="L181" i="4" s="1"/>
  <c r="S186" i="4"/>
  <c r="H181" i="4" s="1"/>
  <c r="G183" i="4"/>
  <c r="I183" i="4" s="1"/>
  <c r="N183" i="4" s="1"/>
  <c r="G184" i="4"/>
  <c r="K184" i="4" s="1"/>
  <c r="N184" i="4" s="1"/>
  <c r="M185" i="4"/>
  <c r="I185" i="4"/>
  <c r="M187" i="4"/>
  <c r="I187" i="4"/>
  <c r="N187" i="4" s="1"/>
  <c r="Q207" i="4"/>
  <c r="G207" i="4" s="1"/>
  <c r="R214" i="4"/>
  <c r="G211" i="4"/>
  <c r="I211" i="4" s="1"/>
  <c r="N211" i="4" s="1"/>
  <c r="G212" i="4"/>
  <c r="K212" i="4" s="1"/>
  <c r="N212" i="4" s="1"/>
  <c r="M213" i="4"/>
  <c r="I213" i="4"/>
  <c r="M215" i="4"/>
  <c r="N215" i="4" s="1"/>
  <c r="I215" i="4"/>
  <c r="Q264" i="3"/>
  <c r="G264" i="3" s="1"/>
  <c r="R263" i="3"/>
  <c r="L266" i="3" s="1"/>
  <c r="S263" i="3"/>
  <c r="H266" i="3" s="1"/>
  <c r="Q292" i="3"/>
  <c r="G292" i="3" s="1"/>
  <c r="G293" i="3" s="1"/>
  <c r="M293" i="3" s="1"/>
  <c r="Q319" i="3"/>
  <c r="G319" i="3" s="1"/>
  <c r="G320" i="3" s="1"/>
  <c r="M320" i="3" s="1"/>
  <c r="R318" i="3"/>
  <c r="L321" i="3" s="1"/>
  <c r="S318" i="3"/>
  <c r="H321" i="3" s="1"/>
  <c r="Q375" i="3"/>
  <c r="G375" i="3" s="1"/>
  <c r="G376" i="3" s="1"/>
  <c r="M376" i="3" s="1"/>
  <c r="R374" i="3"/>
  <c r="L377" i="3" s="1"/>
  <c r="G377" i="3"/>
  <c r="S374" i="3"/>
  <c r="H377" i="3" s="1"/>
  <c r="G28" i="7"/>
  <c r="Q235" i="4"/>
  <c r="G235" i="4"/>
  <c r="R242" i="4"/>
  <c r="L237" i="4" s="1"/>
  <c r="G239" i="4"/>
  <c r="I239" i="4" s="1"/>
  <c r="N239" i="4" s="1"/>
  <c r="G240" i="4"/>
  <c r="K240" i="4" s="1"/>
  <c r="N240" i="4" s="1"/>
  <c r="M241" i="4"/>
  <c r="I241" i="4"/>
  <c r="M243" i="4"/>
  <c r="I243" i="4"/>
  <c r="N243" i="4"/>
  <c r="Q403" i="3"/>
  <c r="G403" i="3" s="1"/>
  <c r="G404" i="3" s="1"/>
  <c r="M404" i="3" s="1"/>
  <c r="R402" i="3"/>
  <c r="L405" i="3" s="1"/>
  <c r="G405" i="3"/>
  <c r="S402" i="3"/>
  <c r="H405" i="3" s="1"/>
  <c r="Q263" i="4"/>
  <c r="G263" i="4" s="1"/>
  <c r="G264" i="4" s="1"/>
  <c r="M264" i="4" s="1"/>
  <c r="R270" i="4"/>
  <c r="L265" i="4" s="1"/>
  <c r="S270" i="4"/>
  <c r="H265" i="4" s="1"/>
  <c r="G267" i="4"/>
  <c r="I267" i="4" s="1"/>
  <c r="N267" i="4" s="1"/>
  <c r="G268" i="4"/>
  <c r="K268" i="4" s="1"/>
  <c r="N268" i="4" s="1"/>
  <c r="M269" i="4"/>
  <c r="I269" i="4"/>
  <c r="N269" i="4" s="1"/>
  <c r="M271" i="4"/>
  <c r="I271" i="4"/>
  <c r="Q431" i="3"/>
  <c r="G431" i="3" s="1"/>
  <c r="R430" i="3"/>
  <c r="L433" i="3" s="1"/>
  <c r="S430" i="3"/>
  <c r="H433" i="3" s="1"/>
  <c r="Q291" i="4"/>
  <c r="G291" i="4" s="1"/>
  <c r="R298" i="4"/>
  <c r="G295" i="4"/>
  <c r="I295" i="4" s="1"/>
  <c r="N295" i="4" s="1"/>
  <c r="G296" i="4"/>
  <c r="K296" i="4" s="1"/>
  <c r="N296" i="4" s="1"/>
  <c r="M297" i="4"/>
  <c r="I297" i="4"/>
  <c r="M299" i="4"/>
  <c r="I299" i="4"/>
  <c r="Q459" i="3"/>
  <c r="G459" i="3" s="1"/>
  <c r="R458" i="3"/>
  <c r="L461" i="3" s="1"/>
  <c r="Q319" i="4"/>
  <c r="G319" i="4" s="1"/>
  <c r="G320" i="4" s="1"/>
  <c r="R326" i="4"/>
  <c r="L321" i="4" s="1"/>
  <c r="S326" i="4"/>
  <c r="H321" i="4" s="1"/>
  <c r="G323" i="4"/>
  <c r="I323" i="4" s="1"/>
  <c r="N323" i="4" s="1"/>
  <c r="G324" i="4"/>
  <c r="K324" i="4" s="1"/>
  <c r="N324" i="4" s="1"/>
  <c r="M325" i="4"/>
  <c r="I325" i="4"/>
  <c r="N325" i="4" s="1"/>
  <c r="M327" i="4"/>
  <c r="I327" i="4"/>
  <c r="Q487" i="3"/>
  <c r="G487" i="3" s="1"/>
  <c r="R486" i="3"/>
  <c r="L489" i="3" s="1"/>
  <c r="S486" i="3"/>
  <c r="H489" i="3" s="1"/>
  <c r="G348" i="4"/>
  <c r="M348" i="4" s="1"/>
  <c r="R355" i="4"/>
  <c r="G349" i="4"/>
  <c r="G351" i="4"/>
  <c r="I351" i="4" s="1"/>
  <c r="N351" i="4" s="1"/>
  <c r="K352" i="4"/>
  <c r="N352" i="4" s="1"/>
  <c r="K353" i="4"/>
  <c r="N353" i="4"/>
  <c r="M354" i="4"/>
  <c r="I354" i="4"/>
  <c r="M356" i="4"/>
  <c r="I356" i="4"/>
  <c r="N356" i="4" s="1"/>
  <c r="Q515" i="3"/>
  <c r="G515" i="3" s="1"/>
  <c r="G516" i="3" s="1"/>
  <c r="R514" i="3"/>
  <c r="L517" i="3" s="1"/>
  <c r="S514" i="3"/>
  <c r="H517" i="3" s="1"/>
  <c r="D34" i="7"/>
  <c r="G364" i="6"/>
  <c r="M364" i="6"/>
  <c r="N364" i="6" s="1"/>
  <c r="I364" i="6"/>
  <c r="R371" i="6"/>
  <c r="L365" i="6"/>
  <c r="M365" i="6" s="1"/>
  <c r="G365" i="6"/>
  <c r="S371" i="6"/>
  <c r="H365" i="6"/>
  <c r="I365" i="6" s="1"/>
  <c r="N365" i="6" s="1"/>
  <c r="N373" i="6" s="1"/>
  <c r="N374" i="6" s="1"/>
  <c r="G367" i="6"/>
  <c r="I367" i="6" s="1"/>
  <c r="N367" i="6" s="1"/>
  <c r="K368" i="6"/>
  <c r="N368" i="6" s="1"/>
  <c r="K369" i="6"/>
  <c r="N369" i="6" s="1"/>
  <c r="M370" i="6"/>
  <c r="N370" i="6" s="1"/>
  <c r="I370" i="6"/>
  <c r="M372" i="6"/>
  <c r="I372" i="6"/>
  <c r="N372" i="6" s="1"/>
  <c r="K373" i="6"/>
  <c r="Q363" i="6"/>
  <c r="Q364" i="6"/>
  <c r="Q334" i="6"/>
  <c r="G334" i="6" s="1"/>
  <c r="R341" i="6"/>
  <c r="L336" i="6" s="1"/>
  <c r="G338" i="6"/>
  <c r="I338" i="6" s="1"/>
  <c r="N338" i="6" s="1"/>
  <c r="G339" i="6"/>
  <c r="K339" i="6" s="1"/>
  <c r="K343" i="6" s="1"/>
  <c r="M340" i="6"/>
  <c r="I340" i="6"/>
  <c r="M342" i="6"/>
  <c r="I342" i="6"/>
  <c r="N342" i="6" s="1"/>
  <c r="Q304" i="6"/>
  <c r="G304" i="6" s="1"/>
  <c r="R311" i="6"/>
  <c r="L306" i="6" s="1"/>
  <c r="G308" i="6"/>
  <c r="I308" i="6" s="1"/>
  <c r="N308" i="6" s="1"/>
  <c r="G309" i="6"/>
  <c r="K309" i="6" s="1"/>
  <c r="K313" i="6" s="1"/>
  <c r="M310" i="6"/>
  <c r="I310" i="6"/>
  <c r="N310" i="6" s="1"/>
  <c r="M312" i="6"/>
  <c r="I312" i="6"/>
  <c r="Q275" i="6"/>
  <c r="G275" i="6" s="1"/>
  <c r="R282" i="6"/>
  <c r="L277" i="6" s="1"/>
  <c r="S282" i="6"/>
  <c r="H277" i="6" s="1"/>
  <c r="G279" i="6"/>
  <c r="I279" i="6" s="1"/>
  <c r="N279" i="6" s="1"/>
  <c r="G280" i="6"/>
  <c r="K280" i="6" s="1"/>
  <c r="K284" i="6" s="1"/>
  <c r="M281" i="6"/>
  <c r="I281" i="6"/>
  <c r="N281" i="6" s="1"/>
  <c r="M283" i="6"/>
  <c r="I283" i="6"/>
  <c r="Q245" i="6"/>
  <c r="G245" i="6" s="1"/>
  <c r="R252" i="6"/>
  <c r="G249" i="6"/>
  <c r="I249" i="6" s="1"/>
  <c r="N249" i="6" s="1"/>
  <c r="G250" i="6"/>
  <c r="K250" i="6" s="1"/>
  <c r="K254" i="6" s="1"/>
  <c r="M251" i="6"/>
  <c r="I251" i="6"/>
  <c r="M253" i="6"/>
  <c r="I253" i="6"/>
  <c r="N253" i="6" s="1"/>
  <c r="Q216" i="6"/>
  <c r="G216" i="6" s="1"/>
  <c r="R223" i="6"/>
  <c r="L218" i="6" s="1"/>
  <c r="G220" i="6"/>
  <c r="I220" i="6" s="1"/>
  <c r="N220" i="6" s="1"/>
  <c r="G221" i="6"/>
  <c r="K221" i="6" s="1"/>
  <c r="K225" i="6" s="1"/>
  <c r="M222" i="6"/>
  <c r="I222" i="6"/>
  <c r="M224" i="6"/>
  <c r="I224" i="6"/>
  <c r="N224" i="6" s="1"/>
  <c r="Q186" i="6"/>
  <c r="G186" i="6" s="1"/>
  <c r="R193" i="6"/>
  <c r="L188" i="6" s="1"/>
  <c r="G190" i="6"/>
  <c r="I190" i="6" s="1"/>
  <c r="N190" i="6" s="1"/>
  <c r="G191" i="6"/>
  <c r="K191" i="6" s="1"/>
  <c r="K195" i="6" s="1"/>
  <c r="M192" i="6"/>
  <c r="I192" i="6"/>
  <c r="N192" i="6" s="1"/>
  <c r="M194" i="6"/>
  <c r="I194" i="6"/>
  <c r="Q157" i="6"/>
  <c r="G157" i="6" s="1"/>
  <c r="R164" i="6"/>
  <c r="L159" i="6" s="1"/>
  <c r="S164" i="6"/>
  <c r="H159" i="6" s="1"/>
  <c r="G161" i="6"/>
  <c r="I161" i="6" s="1"/>
  <c r="N161" i="6" s="1"/>
  <c r="G162" i="6"/>
  <c r="K162" i="6" s="1"/>
  <c r="K166" i="6" s="1"/>
  <c r="M163" i="6"/>
  <c r="I163" i="6"/>
  <c r="N163" i="6" s="1"/>
  <c r="M165" i="6"/>
  <c r="I165" i="6"/>
  <c r="Q127" i="6"/>
  <c r="G127" i="6" s="1"/>
  <c r="R134" i="6"/>
  <c r="L129" i="6" s="1"/>
  <c r="G131" i="6"/>
  <c r="I131" i="6" s="1"/>
  <c r="N131" i="6" s="1"/>
  <c r="G132" i="6"/>
  <c r="K132" i="6" s="1"/>
  <c r="K136" i="6" s="1"/>
  <c r="M133" i="6"/>
  <c r="I133" i="6"/>
  <c r="M135" i="6"/>
  <c r="I135" i="6"/>
  <c r="N135" i="6" s="1"/>
  <c r="Q98" i="6"/>
  <c r="G98" i="6" s="1"/>
  <c r="R105" i="6"/>
  <c r="G102" i="6"/>
  <c r="I102" i="6" s="1"/>
  <c r="N102" i="6" s="1"/>
  <c r="G103" i="6"/>
  <c r="K103" i="6" s="1"/>
  <c r="K107" i="6" s="1"/>
  <c r="M104" i="6"/>
  <c r="I104" i="6"/>
  <c r="M106" i="6"/>
  <c r="I106" i="6"/>
  <c r="N106" i="6" s="1"/>
  <c r="Q68" i="6"/>
  <c r="G68" i="6" s="1"/>
  <c r="R75" i="6"/>
  <c r="L70" i="6" s="1"/>
  <c r="S75" i="6"/>
  <c r="H70" i="6" s="1"/>
  <c r="G72" i="6"/>
  <c r="I72" i="6" s="1"/>
  <c r="N72" i="6" s="1"/>
  <c r="G73" i="6"/>
  <c r="K73" i="6" s="1"/>
  <c r="K77" i="6" s="1"/>
  <c r="M74" i="6"/>
  <c r="I74" i="6"/>
  <c r="N74" i="6" s="1"/>
  <c r="M76" i="6"/>
  <c r="I76" i="6"/>
  <c r="N76" i="6" s="1"/>
  <c r="Q39" i="6"/>
  <c r="G39" i="6" s="1"/>
  <c r="R46" i="6"/>
  <c r="L41" i="6" s="1"/>
  <c r="S46" i="6"/>
  <c r="H41" i="6" s="1"/>
  <c r="G43" i="6"/>
  <c r="I43" i="6" s="1"/>
  <c r="N43" i="6" s="1"/>
  <c r="G44" i="6"/>
  <c r="K44" i="6" s="1"/>
  <c r="K48" i="6" s="1"/>
  <c r="M45" i="6"/>
  <c r="I45" i="6"/>
  <c r="N45" i="6" s="1"/>
  <c r="M47" i="6"/>
  <c r="I47" i="6"/>
  <c r="Q9" i="6"/>
  <c r="G9" i="6" s="1"/>
  <c r="R16" i="6"/>
  <c r="L11" i="6" s="1"/>
  <c r="S16" i="6"/>
  <c r="H11" i="6" s="1"/>
  <c r="G13" i="6"/>
  <c r="I13" i="6" s="1"/>
  <c r="N13" i="6" s="1"/>
  <c r="G14" i="6"/>
  <c r="K14" i="6" s="1"/>
  <c r="K18" i="6" s="1"/>
  <c r="M15" i="6"/>
  <c r="I15" i="6"/>
  <c r="N15" i="6" s="1"/>
  <c r="M17" i="6"/>
  <c r="I17" i="6"/>
  <c r="N17" i="6" s="1"/>
  <c r="Q504" i="5"/>
  <c r="G504" i="5" s="1"/>
  <c r="R503" i="5"/>
  <c r="Q477" i="5"/>
  <c r="G477" i="5" s="1"/>
  <c r="G478" i="5" s="1"/>
  <c r="R476" i="5"/>
  <c r="G479" i="5"/>
  <c r="Q449" i="5"/>
  <c r="G449" i="5" s="1"/>
  <c r="R448" i="5"/>
  <c r="L451" i="5" s="1"/>
  <c r="S448" i="5"/>
  <c r="H451" i="5"/>
  <c r="Q421" i="5"/>
  <c r="G421" i="5" s="1"/>
  <c r="G422" i="5" s="1"/>
  <c r="R420" i="5"/>
  <c r="L423" i="5" s="1"/>
  <c r="G423" i="5"/>
  <c r="S420" i="5"/>
  <c r="H423" i="5" s="1"/>
  <c r="I423" i="5" s="1"/>
  <c r="Q393" i="5"/>
  <c r="G393" i="5" s="1"/>
  <c r="R392" i="5"/>
  <c r="L395" i="5" s="1"/>
  <c r="S392" i="5"/>
  <c r="H395" i="5" s="1"/>
  <c r="Q366" i="5"/>
  <c r="G366" i="5" s="1"/>
  <c r="R365" i="5"/>
  <c r="L368" i="5" s="1"/>
  <c r="S365" i="5"/>
  <c r="H368" i="5" s="1"/>
  <c r="Q339" i="5"/>
  <c r="G339" i="5" s="1"/>
  <c r="R338" i="5"/>
  <c r="S338" i="5" s="1"/>
  <c r="H341" i="5" s="1"/>
  <c r="L341" i="5"/>
  <c r="Q312" i="5"/>
  <c r="G312" i="5" s="1"/>
  <c r="G313" i="5" s="1"/>
  <c r="R311" i="5"/>
  <c r="G314" i="5"/>
  <c r="Q285" i="5"/>
  <c r="G285" i="5" s="1"/>
  <c r="G286" i="5" s="1"/>
  <c r="R284" i="5"/>
  <c r="S284" i="5" s="1"/>
  <c r="Q257" i="5"/>
  <c r="G257" i="5" s="1"/>
  <c r="G258" i="5" s="1"/>
  <c r="M258" i="5" s="1"/>
  <c r="R256" i="5"/>
  <c r="L259" i="5" s="1"/>
  <c r="G259" i="5"/>
  <c r="S256" i="5"/>
  <c r="H259" i="5" s="1"/>
  <c r="Q230" i="5"/>
  <c r="G230" i="5" s="1"/>
  <c r="R229" i="5"/>
  <c r="S229" i="5" s="1"/>
  <c r="H232" i="5" s="1"/>
  <c r="L232" i="5"/>
  <c r="Q203" i="5"/>
  <c r="G203" i="5" s="1"/>
  <c r="R202" i="5"/>
  <c r="L205" i="5" s="1"/>
  <c r="Q175" i="5"/>
  <c r="G175" i="5" s="1"/>
  <c r="G176" i="5" s="1"/>
  <c r="R174" i="5"/>
  <c r="L177" i="5"/>
  <c r="S174" i="5"/>
  <c r="H177" i="5" s="1"/>
  <c r="Q148" i="5"/>
  <c r="G148" i="5" s="1"/>
  <c r="R147" i="5"/>
  <c r="L150" i="5" s="1"/>
  <c r="S147" i="5"/>
  <c r="H150" i="5" s="1"/>
  <c r="Q120" i="5"/>
  <c r="G120" i="5"/>
  <c r="G121" i="5" s="1"/>
  <c r="R119" i="5"/>
  <c r="S119" i="5" s="1"/>
  <c r="H122" i="5" s="1"/>
  <c r="L122" i="5"/>
  <c r="Q92" i="5"/>
  <c r="G92" i="5" s="1"/>
  <c r="R91" i="5"/>
  <c r="Q64" i="5"/>
  <c r="G64" i="5"/>
  <c r="R63" i="5"/>
  <c r="L66" i="5"/>
  <c r="S63" i="5"/>
  <c r="H66" i="5"/>
  <c r="Q37" i="5"/>
  <c r="G37" i="5" s="1"/>
  <c r="G38" i="5" s="1"/>
  <c r="M38" i="5" s="1"/>
  <c r="R36" i="5"/>
  <c r="L39" i="5" s="1"/>
  <c r="S36" i="5"/>
  <c r="H39" i="5" s="1"/>
  <c r="Q11" i="5"/>
  <c r="G11" i="5" s="1"/>
  <c r="R10" i="5"/>
  <c r="L13" i="5"/>
  <c r="S10" i="5"/>
  <c r="H13" i="5" s="1"/>
  <c r="L668" i="4"/>
  <c r="M668" i="4" s="1"/>
  <c r="K668" i="4"/>
  <c r="I668" i="4"/>
  <c r="N668" i="4" s="1"/>
  <c r="L669" i="4"/>
  <c r="M669" i="4" s="1"/>
  <c r="I669" i="4"/>
  <c r="M671" i="4"/>
  <c r="K671" i="4"/>
  <c r="I671" i="4"/>
  <c r="L672" i="4"/>
  <c r="M672" i="4" s="1"/>
  <c r="K672" i="4"/>
  <c r="I672" i="4"/>
  <c r="M674" i="4"/>
  <c r="K674" i="4"/>
  <c r="I674" i="4"/>
  <c r="L675" i="4"/>
  <c r="M675" i="4" s="1"/>
  <c r="K675" i="4"/>
  <c r="I675" i="4"/>
  <c r="M676" i="4"/>
  <c r="K676" i="4"/>
  <c r="I676" i="4"/>
  <c r="G678" i="4"/>
  <c r="M678" i="4" s="1"/>
  <c r="I678" i="4"/>
  <c r="G679" i="4"/>
  <c r="K679" i="4" s="1"/>
  <c r="N679" i="4" s="1"/>
  <c r="M680" i="4"/>
  <c r="I680" i="4"/>
  <c r="N680" i="4"/>
  <c r="G682" i="4"/>
  <c r="G683" i="4"/>
  <c r="K683" i="4" s="1"/>
  <c r="N683" i="4" s="1"/>
  <c r="I685" i="4"/>
  <c r="N685" i="4" s="1"/>
  <c r="M686" i="4"/>
  <c r="N686" i="4" s="1"/>
  <c r="I686" i="4"/>
  <c r="M687" i="4"/>
  <c r="I687" i="4"/>
  <c r="N687" i="4" s="1"/>
  <c r="I689" i="4"/>
  <c r="N689" i="4" s="1"/>
  <c r="G690" i="4"/>
  <c r="K690" i="4" s="1"/>
  <c r="N690" i="4" s="1"/>
  <c r="M691" i="4"/>
  <c r="I691" i="4"/>
  <c r="N691" i="4" s="1"/>
  <c r="M693" i="4"/>
  <c r="I693" i="4"/>
  <c r="G695" i="4"/>
  <c r="M695" i="4" s="1"/>
  <c r="I695" i="4"/>
  <c r="G696" i="4"/>
  <c r="M697" i="4"/>
  <c r="I697" i="4"/>
  <c r="N697" i="4" s="1"/>
  <c r="M677" i="4"/>
  <c r="M681" i="4"/>
  <c r="K677" i="4"/>
  <c r="K681" i="4"/>
  <c r="U680" i="4"/>
  <c r="O626" i="4"/>
  <c r="M615" i="4"/>
  <c r="I615" i="4"/>
  <c r="Q616" i="4"/>
  <c r="L616" i="4" s="1"/>
  <c r="G616" i="4"/>
  <c r="R616" i="4"/>
  <c r="H616" i="4" s="1"/>
  <c r="G617" i="4"/>
  <c r="K617" i="4" s="1"/>
  <c r="N617" i="4" s="1"/>
  <c r="M618" i="4"/>
  <c r="I618" i="4"/>
  <c r="N618" i="4" s="1"/>
  <c r="G590" i="4"/>
  <c r="I590" i="4" s="1"/>
  <c r="Q591" i="4"/>
  <c r="R591" i="4" s="1"/>
  <c r="H591" i="4" s="1"/>
  <c r="I591" i="4" s="1"/>
  <c r="G591" i="4"/>
  <c r="G593" i="4"/>
  <c r="I593" i="4" s="1"/>
  <c r="N593" i="4" s="1"/>
  <c r="G594" i="4"/>
  <c r="K594" i="4" s="1"/>
  <c r="N594" i="4" s="1"/>
  <c r="M595" i="4"/>
  <c r="I595" i="4"/>
  <c r="M597" i="4"/>
  <c r="I597" i="4"/>
  <c r="N597" i="4"/>
  <c r="G599" i="4"/>
  <c r="I599" i="4" s="1"/>
  <c r="G600" i="4"/>
  <c r="G601" i="4"/>
  <c r="M601" i="4" s="1"/>
  <c r="K601" i="4"/>
  <c r="Q603" i="4"/>
  <c r="G603" i="4"/>
  <c r="G604" i="4"/>
  <c r="K604" i="4" s="1"/>
  <c r="M605" i="4"/>
  <c r="I605" i="4"/>
  <c r="G565" i="4"/>
  <c r="M565" i="4" s="1"/>
  <c r="N565" i="4" s="1"/>
  <c r="I565" i="4"/>
  <c r="Q566" i="4"/>
  <c r="G566" i="4"/>
  <c r="G568" i="4"/>
  <c r="I568" i="4"/>
  <c r="N568" i="4" s="1"/>
  <c r="G569" i="4"/>
  <c r="K569" i="4" s="1"/>
  <c r="N569" i="4" s="1"/>
  <c r="M570" i="4"/>
  <c r="I570" i="4"/>
  <c r="N570" i="4" s="1"/>
  <c r="M572" i="4"/>
  <c r="I572" i="4"/>
  <c r="G574" i="4"/>
  <c r="M574" i="4" s="1"/>
  <c r="K574" i="4"/>
  <c r="G575" i="4"/>
  <c r="G576" i="4"/>
  <c r="M576" i="4" s="1"/>
  <c r="K576" i="4"/>
  <c r="I576" i="4"/>
  <c r="Q578" i="4"/>
  <c r="L578" i="4" s="1"/>
  <c r="G578" i="4"/>
  <c r="R578" i="4"/>
  <c r="H578" i="4" s="1"/>
  <c r="I578" i="4"/>
  <c r="G579" i="4"/>
  <c r="K579" i="4" s="1"/>
  <c r="M580" i="4"/>
  <c r="I580" i="4"/>
  <c r="G540" i="4"/>
  <c r="M540" i="4" s="1"/>
  <c r="I540" i="4"/>
  <c r="N540" i="4"/>
  <c r="Q541" i="4"/>
  <c r="L541" i="4" s="1"/>
  <c r="M541" i="4" s="1"/>
  <c r="N541" i="4" s="1"/>
  <c r="G541" i="4"/>
  <c r="R541" i="4"/>
  <c r="H541" i="4" s="1"/>
  <c r="I541" i="4" s="1"/>
  <c r="G543" i="4"/>
  <c r="I543" i="4" s="1"/>
  <c r="N543" i="4" s="1"/>
  <c r="G544" i="4"/>
  <c r="K544" i="4" s="1"/>
  <c r="N544" i="4" s="1"/>
  <c r="M545" i="4"/>
  <c r="I545" i="4"/>
  <c r="M547" i="4"/>
  <c r="N547" i="4" s="1"/>
  <c r="I547" i="4"/>
  <c r="G549" i="4"/>
  <c r="M549" i="4"/>
  <c r="K549" i="4"/>
  <c r="I549" i="4"/>
  <c r="G550" i="4"/>
  <c r="G551" i="4"/>
  <c r="M551" i="4" s="1"/>
  <c r="Q553" i="4"/>
  <c r="L553" i="4" s="1"/>
  <c r="G553" i="4"/>
  <c r="R553" i="4"/>
  <c r="H553" i="4" s="1"/>
  <c r="I553" i="4" s="1"/>
  <c r="G554" i="4"/>
  <c r="K554" i="4" s="1"/>
  <c r="M555" i="4"/>
  <c r="I555" i="4"/>
  <c r="G515" i="4"/>
  <c r="M515" i="4" s="1"/>
  <c r="Q516" i="4"/>
  <c r="L516" i="4" s="1"/>
  <c r="M516" i="4" s="1"/>
  <c r="G516" i="4"/>
  <c r="R516" i="4"/>
  <c r="H516" i="4" s="1"/>
  <c r="I516" i="4" s="1"/>
  <c r="G518" i="4"/>
  <c r="I518" i="4" s="1"/>
  <c r="N518" i="4" s="1"/>
  <c r="G519" i="4"/>
  <c r="K519" i="4" s="1"/>
  <c r="N519" i="4"/>
  <c r="M520" i="4"/>
  <c r="I520" i="4"/>
  <c r="M522" i="4"/>
  <c r="I522" i="4"/>
  <c r="N522" i="4" s="1"/>
  <c r="G524" i="4"/>
  <c r="G525" i="4"/>
  <c r="G526" i="4"/>
  <c r="I526" i="4" s="1"/>
  <c r="K526" i="4"/>
  <c r="Q528" i="4"/>
  <c r="L528" i="4" s="1"/>
  <c r="G528" i="4"/>
  <c r="G529" i="4"/>
  <c r="K529" i="4" s="1"/>
  <c r="M530" i="4"/>
  <c r="I530" i="4"/>
  <c r="G490" i="4"/>
  <c r="I490" i="4" s="1"/>
  <c r="Q491" i="4"/>
  <c r="L491" i="4" s="1"/>
  <c r="M491" i="4" s="1"/>
  <c r="G491" i="4"/>
  <c r="G493" i="4"/>
  <c r="I493" i="4"/>
  <c r="N493" i="4" s="1"/>
  <c r="G494" i="4"/>
  <c r="K494" i="4" s="1"/>
  <c r="N494" i="4" s="1"/>
  <c r="M495" i="4"/>
  <c r="I495" i="4"/>
  <c r="N495" i="4" s="1"/>
  <c r="M497" i="4"/>
  <c r="I497" i="4"/>
  <c r="G499" i="4"/>
  <c r="M499" i="4" s="1"/>
  <c r="K499" i="4"/>
  <c r="G500" i="4"/>
  <c r="G501" i="4"/>
  <c r="M501" i="4" s="1"/>
  <c r="K501" i="4"/>
  <c r="I501" i="4"/>
  <c r="Q503" i="4"/>
  <c r="L503" i="4" s="1"/>
  <c r="G503" i="4"/>
  <c r="R503" i="4"/>
  <c r="H503" i="4" s="1"/>
  <c r="I503" i="4" s="1"/>
  <c r="G504" i="4"/>
  <c r="K504" i="4" s="1"/>
  <c r="M505" i="4"/>
  <c r="I505" i="4"/>
  <c r="G465" i="4"/>
  <c r="M465" i="4" s="1"/>
  <c r="N465" i="4" s="1"/>
  <c r="I465" i="4"/>
  <c r="Q466" i="4"/>
  <c r="L466" i="4" s="1"/>
  <c r="M466" i="4" s="1"/>
  <c r="G466" i="4"/>
  <c r="R466" i="4"/>
  <c r="H466" i="4" s="1"/>
  <c r="G468" i="4"/>
  <c r="I468" i="4"/>
  <c r="N468" i="4" s="1"/>
  <c r="G469" i="4"/>
  <c r="K469" i="4" s="1"/>
  <c r="N469" i="4" s="1"/>
  <c r="M470" i="4"/>
  <c r="I470" i="4"/>
  <c r="N470" i="4" s="1"/>
  <c r="M472" i="4"/>
  <c r="I472" i="4"/>
  <c r="G474" i="4"/>
  <c r="M474" i="4"/>
  <c r="K474" i="4"/>
  <c r="I474" i="4"/>
  <c r="G475" i="4"/>
  <c r="G476" i="4"/>
  <c r="M476" i="4" s="1"/>
  <c r="Q478" i="4"/>
  <c r="L478" i="4" s="1"/>
  <c r="G478" i="4"/>
  <c r="R478" i="4"/>
  <c r="H478" i="4" s="1"/>
  <c r="I478" i="4" s="1"/>
  <c r="G479" i="4"/>
  <c r="K479" i="4" s="1"/>
  <c r="M480" i="4"/>
  <c r="I480" i="4"/>
  <c r="G440" i="4"/>
  <c r="M440" i="4" s="1"/>
  <c r="Q441" i="4"/>
  <c r="L441" i="4" s="1"/>
  <c r="M441" i="4" s="1"/>
  <c r="G441" i="4"/>
  <c r="R441" i="4"/>
  <c r="H441" i="4" s="1"/>
  <c r="I441" i="4" s="1"/>
  <c r="G443" i="4"/>
  <c r="I443" i="4" s="1"/>
  <c r="N443" i="4" s="1"/>
  <c r="G444" i="4"/>
  <c r="K444" i="4" s="1"/>
  <c r="N444" i="4"/>
  <c r="M445" i="4"/>
  <c r="I445" i="4"/>
  <c r="M447" i="4"/>
  <c r="I447" i="4"/>
  <c r="N447" i="4" s="1"/>
  <c r="G449" i="4"/>
  <c r="M449" i="4" s="1"/>
  <c r="G450" i="4"/>
  <c r="G451" i="4"/>
  <c r="K451" i="4" s="1"/>
  <c r="Q453" i="4"/>
  <c r="L453" i="4" s="1"/>
  <c r="G453" i="4"/>
  <c r="G454" i="4"/>
  <c r="K454" i="4" s="1"/>
  <c r="M455" i="4"/>
  <c r="I455" i="4"/>
  <c r="G415" i="4"/>
  <c r="I415" i="4" s="1"/>
  <c r="Q416" i="4"/>
  <c r="R416" i="4" s="1"/>
  <c r="H416" i="4" s="1"/>
  <c r="I416" i="4" s="1"/>
  <c r="G416" i="4"/>
  <c r="G418" i="4"/>
  <c r="I418" i="4" s="1"/>
  <c r="N418" i="4" s="1"/>
  <c r="K419" i="4"/>
  <c r="N419" i="4" s="1"/>
  <c r="M420" i="4"/>
  <c r="I420" i="4"/>
  <c r="M422" i="4"/>
  <c r="I422" i="4"/>
  <c r="G424" i="4"/>
  <c r="K424" i="4" s="1"/>
  <c r="G425" i="4"/>
  <c r="M425" i="4" s="1"/>
  <c r="G426" i="4"/>
  <c r="Q428" i="4"/>
  <c r="L428" i="4" s="1"/>
  <c r="M428" i="4" s="1"/>
  <c r="G428" i="4"/>
  <c r="R428" i="4"/>
  <c r="H428" i="4" s="1"/>
  <c r="I428" i="4" s="1"/>
  <c r="G429" i="4"/>
  <c r="M429" i="4" s="1"/>
  <c r="K429" i="4"/>
  <c r="I429" i="4"/>
  <c r="M430" i="4"/>
  <c r="I430" i="4"/>
  <c r="N430" i="4" s="1"/>
  <c r="X413" i="4"/>
  <c r="K357" i="4"/>
  <c r="Q347" i="4"/>
  <c r="Q348" i="4"/>
  <c r="Q349" i="4"/>
  <c r="K300" i="4"/>
  <c r="K272" i="4"/>
  <c r="K104" i="4"/>
  <c r="K76" i="4"/>
  <c r="K20" i="4"/>
  <c r="Q347" i="3"/>
  <c r="G347" i="3" s="1"/>
  <c r="G348" i="3" s="1"/>
  <c r="R346" i="3"/>
  <c r="L349" i="3" s="1"/>
  <c r="G349" i="3"/>
  <c r="M294" i="3"/>
  <c r="R291" i="3"/>
  <c r="S291" i="3" s="1"/>
  <c r="Q40" i="3"/>
  <c r="G40" i="3" s="1"/>
  <c r="R39" i="3"/>
  <c r="L42" i="3"/>
  <c r="S39" i="3"/>
  <c r="H42" i="3" s="1"/>
  <c r="M79" i="1"/>
  <c r="I79" i="1"/>
  <c r="N79" i="1" s="1"/>
  <c r="G80" i="1"/>
  <c r="M80" i="1" s="1"/>
  <c r="G81" i="1"/>
  <c r="K81" i="1" s="1"/>
  <c r="K83" i="1" s="1"/>
  <c r="M82" i="1"/>
  <c r="I82" i="1"/>
  <c r="N82" i="1" s="1"/>
  <c r="M113" i="1"/>
  <c r="I113" i="1"/>
  <c r="G114" i="1"/>
  <c r="M114" i="1" s="1"/>
  <c r="I114" i="1"/>
  <c r="G115" i="1"/>
  <c r="K115" i="1" s="1"/>
  <c r="K117" i="1" s="1"/>
  <c r="M116" i="1"/>
  <c r="I116" i="1"/>
  <c r="N116" i="1" s="1"/>
  <c r="M147" i="1"/>
  <c r="I147" i="1"/>
  <c r="G148" i="1"/>
  <c r="M148" i="1" s="1"/>
  <c r="I148" i="1"/>
  <c r="G149" i="1"/>
  <c r="K149" i="1" s="1"/>
  <c r="M150" i="1"/>
  <c r="I150" i="1"/>
  <c r="N150" i="1"/>
  <c r="M181" i="1"/>
  <c r="I181" i="1"/>
  <c r="Q182" i="1"/>
  <c r="L182" i="1" s="1"/>
  <c r="G182" i="1"/>
  <c r="R182" i="1"/>
  <c r="H182" i="1" s="1"/>
  <c r="I182" i="1" s="1"/>
  <c r="G183" i="1"/>
  <c r="K183" i="1" s="1"/>
  <c r="K185" i="1" s="1"/>
  <c r="N183" i="1"/>
  <c r="M184" i="1"/>
  <c r="I184" i="1"/>
  <c r="M214" i="1"/>
  <c r="I214" i="1"/>
  <c r="N214" i="1" s="1"/>
  <c r="Q215" i="1"/>
  <c r="L215" i="1" s="1"/>
  <c r="G215" i="1"/>
  <c r="G216" i="1"/>
  <c r="K216" i="1" s="1"/>
  <c r="K218" i="1" s="1"/>
  <c r="M217" i="1"/>
  <c r="I217" i="1"/>
  <c r="N217" i="1" s="1"/>
  <c r="M247" i="1"/>
  <c r="I247" i="1"/>
  <c r="Q248" i="1"/>
  <c r="L248" i="1" s="1"/>
  <c r="G248" i="1"/>
  <c r="R248" i="1"/>
  <c r="H248" i="1" s="1"/>
  <c r="I248" i="1" s="1"/>
  <c r="G249" i="1"/>
  <c r="K249" i="1" s="1"/>
  <c r="K251" i="1" s="1"/>
  <c r="N249" i="1"/>
  <c r="M250" i="1"/>
  <c r="I250" i="1"/>
  <c r="M280" i="1"/>
  <c r="I280" i="1"/>
  <c r="N280" i="1" s="1"/>
  <c r="Q281" i="1"/>
  <c r="L281" i="1" s="1"/>
  <c r="M281" i="1" s="1"/>
  <c r="G281" i="1"/>
  <c r="G282" i="1"/>
  <c r="K282" i="1" s="1"/>
  <c r="M283" i="1"/>
  <c r="I283" i="1"/>
  <c r="N283" i="1" s="1"/>
  <c r="G313" i="1"/>
  <c r="M313" i="1" s="1"/>
  <c r="Q314" i="1"/>
  <c r="L314" i="1" s="1"/>
  <c r="G314" i="1"/>
  <c r="G315" i="1"/>
  <c r="K315" i="1" s="1"/>
  <c r="K317" i="1" s="1"/>
  <c r="G316" i="1"/>
  <c r="M316" i="1" s="1"/>
  <c r="G346" i="1"/>
  <c r="M346" i="1" s="1"/>
  <c r="Q347" i="1"/>
  <c r="L347" i="1" s="1"/>
  <c r="G347" i="1"/>
  <c r="G348" i="1"/>
  <c r="K348" i="1" s="1"/>
  <c r="K350" i="1" s="1"/>
  <c r="G349" i="1"/>
  <c r="I349" i="1" s="1"/>
  <c r="G379" i="1"/>
  <c r="M379" i="1" s="1"/>
  <c r="Q380" i="1"/>
  <c r="L380" i="1" s="1"/>
  <c r="G380" i="1"/>
  <c r="R380" i="1"/>
  <c r="H380" i="1" s="1"/>
  <c r="I380" i="1" s="1"/>
  <c r="G381" i="1"/>
  <c r="K381" i="1" s="1"/>
  <c r="K383" i="1" s="1"/>
  <c r="G382" i="1"/>
  <c r="M382" i="1" s="1"/>
  <c r="G412" i="1"/>
  <c r="M412" i="1" s="1"/>
  <c r="Q413" i="1"/>
  <c r="L413" i="1" s="1"/>
  <c r="G413" i="1"/>
  <c r="R413" i="1"/>
  <c r="H413" i="1" s="1"/>
  <c r="G414" i="1"/>
  <c r="K414" i="1" s="1"/>
  <c r="K416" i="1" s="1"/>
  <c r="G415" i="1"/>
  <c r="M415" i="1" s="1"/>
  <c r="I415" i="1"/>
  <c r="G445" i="1"/>
  <c r="M445" i="1" s="1"/>
  <c r="Q446" i="1"/>
  <c r="L446" i="1" s="1"/>
  <c r="G446" i="1"/>
  <c r="R446" i="1"/>
  <c r="H446" i="1" s="1"/>
  <c r="I446" i="1" s="1"/>
  <c r="G447" i="1"/>
  <c r="K447" i="1" s="1"/>
  <c r="K449" i="1" s="1"/>
  <c r="G448" i="1"/>
  <c r="M448" i="1" s="1"/>
  <c r="N448" i="1" s="1"/>
  <c r="I448" i="1"/>
  <c r="G477" i="1"/>
  <c r="M477" i="1" s="1"/>
  <c r="Q478" i="1"/>
  <c r="L478" i="1" s="1"/>
  <c r="M478" i="1" s="1"/>
  <c r="G478" i="1"/>
  <c r="R478" i="1"/>
  <c r="H478" i="1" s="1"/>
  <c r="I478" i="1" s="1"/>
  <c r="G479" i="1"/>
  <c r="K479" i="1" s="1"/>
  <c r="G480" i="1"/>
  <c r="M480" i="1" s="1"/>
  <c r="G511" i="1"/>
  <c r="M511" i="1" s="1"/>
  <c r="Q512" i="1"/>
  <c r="L512" i="1" s="1"/>
  <c r="M512" i="1" s="1"/>
  <c r="G512" i="1"/>
  <c r="G513" i="1"/>
  <c r="K513" i="1" s="1"/>
  <c r="K515" i="1" s="1"/>
  <c r="G514" i="1"/>
  <c r="M514" i="1" s="1"/>
  <c r="G543" i="1"/>
  <c r="M543" i="1" s="1"/>
  <c r="Q544" i="1"/>
  <c r="L544" i="1" s="1"/>
  <c r="G544" i="1"/>
  <c r="R544" i="1"/>
  <c r="H544" i="1" s="1"/>
  <c r="G545" i="1"/>
  <c r="K545" i="1" s="1"/>
  <c r="K547" i="1" s="1"/>
  <c r="G546" i="1"/>
  <c r="M546" i="1"/>
  <c r="N546" i="1" s="1"/>
  <c r="I546" i="1"/>
  <c r="G576" i="1"/>
  <c r="M576" i="1" s="1"/>
  <c r="Q577" i="1"/>
  <c r="L577" i="1" s="1"/>
  <c r="M577" i="1" s="1"/>
  <c r="G577" i="1"/>
  <c r="G578" i="1"/>
  <c r="K578" i="1" s="1"/>
  <c r="K580" i="1" s="1"/>
  <c r="G579" i="1"/>
  <c r="M579" i="1" s="1"/>
  <c r="G609" i="1"/>
  <c r="M609" i="1" s="1"/>
  <c r="Q610" i="1"/>
  <c r="L610" i="1" s="1"/>
  <c r="G610" i="1"/>
  <c r="R610" i="1"/>
  <c r="H610" i="1" s="1"/>
  <c r="G611" i="1"/>
  <c r="K611" i="1" s="1"/>
  <c r="K613" i="1" s="1"/>
  <c r="G612" i="1"/>
  <c r="M612" i="1" s="1"/>
  <c r="I612" i="1"/>
  <c r="G642" i="1"/>
  <c r="M642" i="1" s="1"/>
  <c r="Q643" i="1"/>
  <c r="L643" i="1" s="1"/>
  <c r="G643" i="1"/>
  <c r="R643" i="1"/>
  <c r="H643" i="1" s="1"/>
  <c r="G644" i="1"/>
  <c r="K644" i="1" s="1"/>
  <c r="G645" i="1"/>
  <c r="M645" i="1" s="1"/>
  <c r="G675" i="1"/>
  <c r="I675" i="1" s="1"/>
  <c r="Q676" i="1"/>
  <c r="L676" i="1" s="1"/>
  <c r="M676" i="1" s="1"/>
  <c r="G676" i="1"/>
  <c r="R676" i="1"/>
  <c r="H676" i="1" s="1"/>
  <c r="I676" i="1" s="1"/>
  <c r="G677" i="1"/>
  <c r="K677" i="1" s="1"/>
  <c r="G678" i="1"/>
  <c r="M678" i="1" s="1"/>
  <c r="G708" i="1"/>
  <c r="M708" i="1" s="1"/>
  <c r="Q709" i="1"/>
  <c r="L709" i="1" s="1"/>
  <c r="G709" i="1"/>
  <c r="R709" i="1"/>
  <c r="H709" i="1" s="1"/>
  <c r="G710" i="1"/>
  <c r="K710" i="1"/>
  <c r="G711" i="1"/>
  <c r="M711" i="1" s="1"/>
  <c r="G741" i="1"/>
  <c r="M741" i="1" s="1"/>
  <c r="I741" i="1"/>
  <c r="Q742" i="1"/>
  <c r="L742" i="1" s="1"/>
  <c r="G742" i="1"/>
  <c r="G743" i="1"/>
  <c r="K743" i="1" s="1"/>
  <c r="K745" i="1" s="1"/>
  <c r="G744" i="1"/>
  <c r="M744" i="1" s="1"/>
  <c r="N744" i="1" s="1"/>
  <c r="I744" i="1"/>
  <c r="G774" i="1"/>
  <c r="M774" i="1"/>
  <c r="I774" i="1"/>
  <c r="N774" i="1" s="1"/>
  <c r="Q775" i="1"/>
  <c r="L775" i="1" s="1"/>
  <c r="M775" i="1" s="1"/>
  <c r="M778" i="1" s="1"/>
  <c r="G775" i="1"/>
  <c r="R775" i="1"/>
  <c r="H775" i="1" s="1"/>
  <c r="I775" i="1" s="1"/>
  <c r="G776" i="1"/>
  <c r="K776" i="1" s="1"/>
  <c r="G777" i="1"/>
  <c r="M777" i="1" s="1"/>
  <c r="G807" i="1"/>
  <c r="M807" i="1" s="1"/>
  <c r="I807" i="1"/>
  <c r="Q808" i="1"/>
  <c r="L808" i="1" s="1"/>
  <c r="M808" i="1" s="1"/>
  <c r="G808" i="1"/>
  <c r="G809" i="1"/>
  <c r="K809" i="1" s="1"/>
  <c r="G810" i="1"/>
  <c r="M810" i="1" s="1"/>
  <c r="I810" i="1"/>
  <c r="G840" i="1"/>
  <c r="I840" i="1" s="1"/>
  <c r="Q841" i="1"/>
  <c r="L841" i="1" s="1"/>
  <c r="M841" i="1" s="1"/>
  <c r="G841" i="1"/>
  <c r="G842" i="1"/>
  <c r="K842" i="1"/>
  <c r="G843" i="1"/>
  <c r="M843" i="1" s="1"/>
  <c r="G873" i="1"/>
  <c r="M873" i="1"/>
  <c r="N873" i="1" s="1"/>
  <c r="I873" i="1"/>
  <c r="Q874" i="1"/>
  <c r="R874" i="1" s="1"/>
  <c r="H874" i="1" s="1"/>
  <c r="I874" i="1" s="1"/>
  <c r="L874" i="1"/>
  <c r="G874" i="1"/>
  <c r="G875" i="1"/>
  <c r="K875" i="1"/>
  <c r="G876" i="1"/>
  <c r="M876" i="1" s="1"/>
  <c r="G906" i="1"/>
  <c r="M906" i="1"/>
  <c r="N906" i="1" s="1"/>
  <c r="I906" i="1"/>
  <c r="Q907" i="1"/>
  <c r="L907" i="1" s="1"/>
  <c r="G907" i="1"/>
  <c r="R907" i="1"/>
  <c r="H907" i="1" s="1"/>
  <c r="G908" i="1"/>
  <c r="K908" i="1"/>
  <c r="G909" i="1"/>
  <c r="M909" i="1" s="1"/>
  <c r="G939" i="1"/>
  <c r="M939" i="1"/>
  <c r="I939" i="1"/>
  <c r="N939" i="1" s="1"/>
  <c r="Q940" i="1"/>
  <c r="L940" i="1"/>
  <c r="G940" i="1"/>
  <c r="M940" i="1" s="1"/>
  <c r="R940" i="1"/>
  <c r="H940" i="1" s="1"/>
  <c r="G941" i="1"/>
  <c r="K941" i="1" s="1"/>
  <c r="G942" i="1"/>
  <c r="M942" i="1" s="1"/>
  <c r="G972" i="1"/>
  <c r="M972" i="1"/>
  <c r="I972" i="1"/>
  <c r="N972" i="1" s="1"/>
  <c r="Q973" i="1"/>
  <c r="L973" i="1" s="1"/>
  <c r="M973" i="1" s="1"/>
  <c r="G973" i="1"/>
  <c r="R973" i="1"/>
  <c r="H973" i="1" s="1"/>
  <c r="I973" i="1" s="1"/>
  <c r="G974" i="1"/>
  <c r="K974" i="1" s="1"/>
  <c r="G975" i="1"/>
  <c r="M975" i="1" s="1"/>
  <c r="I975" i="1"/>
  <c r="D42" i="2"/>
  <c r="M1066" i="1"/>
  <c r="I1066" i="1"/>
  <c r="Q1067" i="1"/>
  <c r="L1067" i="1" s="1"/>
  <c r="G1067" i="1"/>
  <c r="G1068" i="1"/>
  <c r="K1068" i="1" s="1"/>
  <c r="N1068" i="1" s="1"/>
  <c r="M1069" i="1"/>
  <c r="I1069" i="1"/>
  <c r="M1003" i="1"/>
  <c r="I1003" i="1"/>
  <c r="N1003" i="1"/>
  <c r="Q1004" i="1"/>
  <c r="L1004" i="1" s="1"/>
  <c r="M1004" i="1" s="1"/>
  <c r="G1004" i="1"/>
  <c r="R1004" i="1"/>
  <c r="H1004" i="1" s="1"/>
  <c r="I1004" i="1" s="1"/>
  <c r="G1005" i="1"/>
  <c r="K1005" i="1"/>
  <c r="N1005" i="1" s="1"/>
  <c r="G1006" i="1"/>
  <c r="M1006" i="1" s="1"/>
  <c r="Q1007" i="1"/>
  <c r="G1007" i="1" s="1"/>
  <c r="G1008" i="1" s="1"/>
  <c r="Q1010" i="1"/>
  <c r="G1010" i="1" s="1"/>
  <c r="G1011" i="1"/>
  <c r="M1011" i="1" s="1"/>
  <c r="I151" i="1"/>
  <c r="L140" i="1" s="1"/>
  <c r="Q148" i="1"/>
  <c r="R148" i="1" s="1"/>
  <c r="M117" i="1"/>
  <c r="M83" i="1"/>
  <c r="M17" i="1"/>
  <c r="I17" i="1"/>
  <c r="G18" i="1"/>
  <c r="M18" i="1" s="1"/>
  <c r="I18" i="1"/>
  <c r="G20" i="1"/>
  <c r="I20" i="1" s="1"/>
  <c r="N21" i="1"/>
  <c r="K22" i="1"/>
  <c r="N22" i="1"/>
  <c r="M23" i="1"/>
  <c r="I23" i="1"/>
  <c r="G25" i="1"/>
  <c r="I25" i="1" s="1"/>
  <c r="N25" i="1" s="1"/>
  <c r="G26" i="1"/>
  <c r="K26" i="1" s="1"/>
  <c r="M27" i="1"/>
  <c r="I27" i="1"/>
  <c r="N27" i="1" s="1"/>
  <c r="G29" i="1"/>
  <c r="I29" i="1" s="1"/>
  <c r="N29" i="1" s="1"/>
  <c r="G30" i="1"/>
  <c r="M30" i="1"/>
  <c r="K30" i="1"/>
  <c r="N30" i="1" s="1"/>
  <c r="G31" i="1"/>
  <c r="M31" i="1"/>
  <c r="K31" i="1"/>
  <c r="N31" i="1" s="1"/>
  <c r="M33" i="1"/>
  <c r="K33" i="1"/>
  <c r="I33" i="1"/>
  <c r="N33" i="1" s="1"/>
  <c r="G34" i="1"/>
  <c r="M34" i="1" s="1"/>
  <c r="K34" i="1"/>
  <c r="I34" i="1"/>
  <c r="G35" i="1"/>
  <c r="K35" i="1" s="1"/>
  <c r="N35" i="1" s="1"/>
  <c r="G21" i="1"/>
  <c r="M26" i="1" l="1"/>
  <c r="N26" i="1" s="1"/>
  <c r="K1012" i="1"/>
  <c r="N1069" i="1"/>
  <c r="I942" i="1"/>
  <c r="I940" i="1"/>
  <c r="N940" i="1" s="1"/>
  <c r="I909" i="1"/>
  <c r="I907" i="1"/>
  <c r="M874" i="1"/>
  <c r="M840" i="1"/>
  <c r="N840" i="1" s="1"/>
  <c r="N743" i="1"/>
  <c r="I711" i="1"/>
  <c r="I709" i="1"/>
  <c r="M675" i="1"/>
  <c r="I643" i="1"/>
  <c r="I610" i="1"/>
  <c r="I579" i="1"/>
  <c r="I544" i="1"/>
  <c r="N544" i="1" s="1"/>
  <c r="I514" i="1"/>
  <c r="I477" i="1"/>
  <c r="I413" i="1"/>
  <c r="I382" i="1"/>
  <c r="N382" i="1" s="1"/>
  <c r="I379" i="1"/>
  <c r="M349" i="1"/>
  <c r="N349" i="1" s="1"/>
  <c r="K48" i="4"/>
  <c r="N420" i="4"/>
  <c r="L416" i="4"/>
  <c r="M416" i="4" s="1"/>
  <c r="N416" i="4" s="1"/>
  <c r="M415" i="4"/>
  <c r="N415" i="4" s="1"/>
  <c r="M451" i="4"/>
  <c r="N451" i="4" s="1"/>
  <c r="I440" i="4"/>
  <c r="N440" i="4" s="1"/>
  <c r="K476" i="4"/>
  <c r="N505" i="4"/>
  <c r="M490" i="4"/>
  <c r="N490" i="4" s="1"/>
  <c r="I515" i="4"/>
  <c r="K551" i="4"/>
  <c r="N580" i="4"/>
  <c r="L603" i="4"/>
  <c r="M603" i="4" s="1"/>
  <c r="N603" i="4" s="1"/>
  <c r="R603" i="4"/>
  <c r="H603" i="4" s="1"/>
  <c r="I603" i="4" s="1"/>
  <c r="L591" i="4"/>
  <c r="M591" i="4" s="1"/>
  <c r="N591" i="4" s="1"/>
  <c r="I259" i="5"/>
  <c r="L247" i="6"/>
  <c r="S252" i="6"/>
  <c r="H247" i="6" s="1"/>
  <c r="S214" i="4"/>
  <c r="H209" i="4" s="1"/>
  <c r="L209" i="4"/>
  <c r="L41" i="4"/>
  <c r="S46" i="4"/>
  <c r="H41" i="4" s="1"/>
  <c r="I41" i="4" s="1"/>
  <c r="M414" i="8"/>
  <c r="N414" i="8" s="1"/>
  <c r="I414" i="8"/>
  <c r="M545" i="8"/>
  <c r="N545" i="8" s="1"/>
  <c r="I545" i="8"/>
  <c r="M524" i="4"/>
  <c r="M531" i="4" s="1"/>
  <c r="K524" i="4"/>
  <c r="L566" i="4"/>
  <c r="M566" i="4" s="1"/>
  <c r="R566" i="4"/>
  <c r="H566" i="4" s="1"/>
  <c r="I566" i="4" s="1"/>
  <c r="M599" i="4"/>
  <c r="N599" i="4" s="1"/>
  <c r="K599" i="4"/>
  <c r="S298" i="4"/>
  <c r="H293" i="4" s="1"/>
  <c r="L293" i="4"/>
  <c r="G266" i="3"/>
  <c r="G265" i="3"/>
  <c r="M265" i="3" s="1"/>
  <c r="M479" i="8"/>
  <c r="I479" i="8"/>
  <c r="I483" i="8" s="1"/>
  <c r="L472" i="8" s="1"/>
  <c r="L514" i="8"/>
  <c r="R514" i="8"/>
  <c r="H514" i="8" s="1"/>
  <c r="I514" i="8" s="1"/>
  <c r="L1130" i="8"/>
  <c r="M1130" i="8" s="1"/>
  <c r="R1130" i="8"/>
  <c r="H1130" i="8" s="1"/>
  <c r="I1130" i="8" s="1"/>
  <c r="N1130" i="8" s="1"/>
  <c r="N18" i="1"/>
  <c r="M907" i="1"/>
  <c r="R808" i="1"/>
  <c r="H808" i="1" s="1"/>
  <c r="I808" i="1" s="1"/>
  <c r="M709" i="1"/>
  <c r="M712" i="1" s="1"/>
  <c r="M643" i="1"/>
  <c r="N612" i="1"/>
  <c r="N415" i="1"/>
  <c r="N381" i="1"/>
  <c r="R314" i="1"/>
  <c r="H314" i="1" s="1"/>
  <c r="I314" i="1" s="1"/>
  <c r="R281" i="1"/>
  <c r="H281" i="1" s="1"/>
  <c r="I281" i="1" s="1"/>
  <c r="I284" i="1" s="1"/>
  <c r="L273" i="1" s="1"/>
  <c r="R215" i="1"/>
  <c r="H215" i="1" s="1"/>
  <c r="I215" i="1" s="1"/>
  <c r="N455" i="4"/>
  <c r="I451" i="4"/>
  <c r="N530" i="4"/>
  <c r="R528" i="4"/>
  <c r="H528" i="4" s="1"/>
  <c r="I528" i="4" s="1"/>
  <c r="M526" i="4"/>
  <c r="N526" i="4" s="1"/>
  <c r="M590" i="4"/>
  <c r="N590" i="4" s="1"/>
  <c r="N671" i="4"/>
  <c r="G93" i="5"/>
  <c r="M93" i="5" s="1"/>
  <c r="G94" i="5"/>
  <c r="S202" i="5"/>
  <c r="H205" i="5" s="1"/>
  <c r="L100" i="6"/>
  <c r="S105" i="6"/>
  <c r="H100" i="6" s="1"/>
  <c r="N133" i="6"/>
  <c r="S134" i="6"/>
  <c r="H129" i="6" s="1"/>
  <c r="L349" i="4"/>
  <c r="S355" i="4"/>
  <c r="H349" i="4" s="1"/>
  <c r="I349" i="4" s="1"/>
  <c r="I357" i="4" s="1"/>
  <c r="L343" i="4" s="1"/>
  <c r="G460" i="3"/>
  <c r="G461" i="3"/>
  <c r="I384" i="8"/>
  <c r="M384" i="8"/>
  <c r="N384" i="8" s="1"/>
  <c r="I516" i="8"/>
  <c r="M516" i="8"/>
  <c r="M578" i="8"/>
  <c r="I578" i="8"/>
  <c r="N515" i="4"/>
  <c r="M696" i="4"/>
  <c r="K696" i="4"/>
  <c r="M682" i="4"/>
  <c r="N682" i="4" s="1"/>
  <c r="I682" i="4"/>
  <c r="L94" i="5"/>
  <c r="S91" i="5"/>
  <c r="H94" i="5" s="1"/>
  <c r="L479" i="5"/>
  <c r="M479" i="5" s="1"/>
  <c r="N479" i="5" s="1"/>
  <c r="S476" i="5"/>
  <c r="H479" i="5" s="1"/>
  <c r="I479" i="5" s="1"/>
  <c r="L125" i="4"/>
  <c r="S130" i="4"/>
  <c r="H125" i="4" s="1"/>
  <c r="I125" i="4" s="1"/>
  <c r="L382" i="8"/>
  <c r="R382" i="8"/>
  <c r="H382" i="8" s="1"/>
  <c r="I382" i="8" s="1"/>
  <c r="N23" i="1"/>
  <c r="N17" i="1"/>
  <c r="R1067" i="1"/>
  <c r="H1067" i="1" s="1"/>
  <c r="I1067" i="1" s="1"/>
  <c r="I876" i="1"/>
  <c r="I843" i="1"/>
  <c r="R841" i="1"/>
  <c r="H841" i="1" s="1"/>
  <c r="I841" i="1" s="1"/>
  <c r="R742" i="1"/>
  <c r="H742" i="1" s="1"/>
  <c r="I742" i="1" s="1"/>
  <c r="I745" i="1" s="1"/>
  <c r="L734" i="1" s="1"/>
  <c r="I708" i="1"/>
  <c r="I642" i="1"/>
  <c r="R577" i="1"/>
  <c r="H577" i="1" s="1"/>
  <c r="I577" i="1" s="1"/>
  <c r="R512" i="1"/>
  <c r="H512" i="1" s="1"/>
  <c r="I512" i="1" s="1"/>
  <c r="N512" i="1" s="1"/>
  <c r="R347" i="1"/>
  <c r="H347" i="1" s="1"/>
  <c r="I316" i="1"/>
  <c r="N316" i="1" s="1"/>
  <c r="N250" i="1"/>
  <c r="N247" i="1"/>
  <c r="N216" i="1"/>
  <c r="N184" i="1"/>
  <c r="N181" i="1"/>
  <c r="N147" i="1"/>
  <c r="N115" i="1"/>
  <c r="N113" i="1"/>
  <c r="S346" i="3"/>
  <c r="H349" i="3" s="1"/>
  <c r="I349" i="3" s="1"/>
  <c r="K425" i="4"/>
  <c r="N425" i="4" s="1"/>
  <c r="R453" i="4"/>
  <c r="H453" i="4" s="1"/>
  <c r="I453" i="4" s="1"/>
  <c r="K449" i="4"/>
  <c r="N445" i="4"/>
  <c r="N472" i="4"/>
  <c r="I466" i="4"/>
  <c r="N466" i="4" s="1"/>
  <c r="N497" i="4"/>
  <c r="R491" i="4"/>
  <c r="H491" i="4" s="1"/>
  <c r="I491" i="4" s="1"/>
  <c r="L314" i="5"/>
  <c r="M314" i="5" s="1"/>
  <c r="N314" i="5" s="1"/>
  <c r="S311" i="5"/>
  <c r="H314" i="5" s="1"/>
  <c r="I314" i="5" s="1"/>
  <c r="G367" i="5"/>
  <c r="G368" i="5"/>
  <c r="I368" i="5" s="1"/>
  <c r="L506" i="5"/>
  <c r="S503" i="5"/>
  <c r="H506" i="5" s="1"/>
  <c r="S207" i="3"/>
  <c r="H210" i="3" s="1"/>
  <c r="L210" i="3"/>
  <c r="I125" i="3"/>
  <c r="L14" i="3"/>
  <c r="S11" i="3"/>
  <c r="H14" i="3" s="1"/>
  <c r="K26" i="8"/>
  <c r="M26" i="8"/>
  <c r="N26" i="8" s="1"/>
  <c r="I18" i="8"/>
  <c r="M18" i="8"/>
  <c r="M710" i="8"/>
  <c r="I710" i="8"/>
  <c r="I714" i="8" s="1"/>
  <c r="L703" i="8" s="1"/>
  <c r="M914" i="8"/>
  <c r="I914" i="8"/>
  <c r="N194" i="6"/>
  <c r="N251" i="6"/>
  <c r="N312" i="6"/>
  <c r="N297" i="4"/>
  <c r="N131" i="4"/>
  <c r="I154" i="3"/>
  <c r="N27" i="8"/>
  <c r="I184" i="8"/>
  <c r="I217" i="8"/>
  <c r="I250" i="8"/>
  <c r="I645" i="8"/>
  <c r="I678" i="8"/>
  <c r="I879" i="8"/>
  <c r="I876" i="8"/>
  <c r="AA912" i="8"/>
  <c r="I912" i="8"/>
  <c r="N912" i="8" s="1"/>
  <c r="N911" i="8"/>
  <c r="I945" i="8"/>
  <c r="N1074" i="8"/>
  <c r="N695" i="4"/>
  <c r="N678" i="4"/>
  <c r="M259" i="5"/>
  <c r="S193" i="6"/>
  <c r="H188" i="6" s="1"/>
  <c r="S311" i="6"/>
  <c r="H306" i="6" s="1"/>
  <c r="Q365" i="6"/>
  <c r="G517" i="3"/>
  <c r="I517" i="3" s="1"/>
  <c r="I348" i="4"/>
  <c r="N327" i="4"/>
  <c r="G321" i="4"/>
  <c r="I321" i="4" s="1"/>
  <c r="S458" i="3"/>
  <c r="H461" i="3" s="1"/>
  <c r="I461" i="3" s="1"/>
  <c r="N299" i="4"/>
  <c r="N271" i="4"/>
  <c r="S242" i="4"/>
  <c r="H237" i="4" s="1"/>
  <c r="G125" i="3"/>
  <c r="N33" i="8"/>
  <c r="N30" i="8"/>
  <c r="M184" i="8"/>
  <c r="M250" i="8"/>
  <c r="R283" i="8"/>
  <c r="H283" i="8" s="1"/>
  <c r="I351" i="8"/>
  <c r="N351" i="8" s="1"/>
  <c r="I450" i="8"/>
  <c r="I581" i="8"/>
  <c r="R612" i="8"/>
  <c r="H612" i="8" s="1"/>
  <c r="I612" i="8" s="1"/>
  <c r="M645" i="8"/>
  <c r="N645" i="8" s="1"/>
  <c r="N680" i="8"/>
  <c r="I746" i="8"/>
  <c r="R777" i="8"/>
  <c r="H777" i="8" s="1"/>
  <c r="I777" i="8" s="1"/>
  <c r="R810" i="8"/>
  <c r="H810" i="8" s="1"/>
  <c r="I810" i="8" s="1"/>
  <c r="I813" i="8" s="1"/>
  <c r="L802" i="8" s="1"/>
  <c r="N809" i="8"/>
  <c r="R843" i="8"/>
  <c r="H843" i="8" s="1"/>
  <c r="I843" i="8" s="1"/>
  <c r="G881" i="8"/>
  <c r="M879" i="8"/>
  <c r="M876" i="8"/>
  <c r="AB911" i="8"/>
  <c r="M912" i="8"/>
  <c r="N947" i="8"/>
  <c r="M945" i="8"/>
  <c r="R978" i="8"/>
  <c r="H978" i="8" s="1"/>
  <c r="I978" i="8" s="1"/>
  <c r="N977" i="8"/>
  <c r="R1009" i="8"/>
  <c r="H1009" i="8" s="1"/>
  <c r="I1009" i="8" s="1"/>
  <c r="N1071" i="8"/>
  <c r="N520" i="4"/>
  <c r="N572" i="4"/>
  <c r="N693" i="4"/>
  <c r="N676" i="4"/>
  <c r="N47" i="6"/>
  <c r="N104" i="6"/>
  <c r="N165" i="6"/>
  <c r="N222" i="6"/>
  <c r="S223" i="6"/>
  <c r="H218" i="6" s="1"/>
  <c r="N283" i="6"/>
  <c r="N340" i="6"/>
  <c r="S341" i="6"/>
  <c r="H336" i="6" s="1"/>
  <c r="N354" i="4"/>
  <c r="N157" i="4"/>
  <c r="S158" i="4"/>
  <c r="H153" i="4" s="1"/>
  <c r="N101" i="4"/>
  <c r="S94" i="3"/>
  <c r="H97" i="3" s="1"/>
  <c r="S67" i="3"/>
  <c r="H70" i="3" s="1"/>
  <c r="N19" i="4"/>
  <c r="K31" i="8"/>
  <c r="N31" i="8" s="1"/>
  <c r="N23" i="8"/>
  <c r="N450" i="8"/>
  <c r="N581" i="8"/>
  <c r="I614" i="8"/>
  <c r="N614" i="8" s="1"/>
  <c r="V629" i="8"/>
  <c r="I644" i="8"/>
  <c r="N644" i="8" s="1"/>
  <c r="I677" i="8"/>
  <c r="N746" i="8"/>
  <c r="I779" i="8"/>
  <c r="N779" i="8" s="1"/>
  <c r="I845" i="8"/>
  <c r="N845" i="8" s="1"/>
  <c r="I875" i="8"/>
  <c r="N875" i="8" s="1"/>
  <c r="I911" i="8"/>
  <c r="M976" i="1"/>
  <c r="N973" i="1"/>
  <c r="M943" i="1"/>
  <c r="N841" i="1"/>
  <c r="M580" i="1"/>
  <c r="N579" i="1"/>
  <c r="M515" i="1"/>
  <c r="N514" i="1"/>
  <c r="N478" i="1"/>
  <c r="N477" i="1"/>
  <c r="M481" i="1"/>
  <c r="N441" i="4"/>
  <c r="M910" i="1"/>
  <c r="N907" i="1"/>
  <c r="N874" i="1"/>
  <c r="M877" i="1"/>
  <c r="N808" i="1"/>
  <c r="N807" i="1"/>
  <c r="M811" i="1"/>
  <c r="N709" i="1"/>
  <c r="N708" i="1"/>
  <c r="N643" i="1"/>
  <c r="N642" i="1"/>
  <c r="M646" i="1"/>
  <c r="N281" i="1"/>
  <c r="M284" i="1"/>
  <c r="N148" i="1"/>
  <c r="M151" i="1"/>
  <c r="K1070" i="1"/>
  <c r="M1067" i="1"/>
  <c r="M1070" i="1" s="1"/>
  <c r="I976" i="1"/>
  <c r="L965" i="1" s="1"/>
  <c r="I910" i="1"/>
  <c r="L899" i="1" s="1"/>
  <c r="I844" i="1"/>
  <c r="L833" i="1" s="1"/>
  <c r="N611" i="1"/>
  <c r="I609" i="1"/>
  <c r="I613" i="1" s="1"/>
  <c r="L602" i="1" s="1"/>
  <c r="M544" i="1"/>
  <c r="M547" i="1" s="1"/>
  <c r="N447" i="1"/>
  <c r="I445" i="1"/>
  <c r="I449" i="1" s="1"/>
  <c r="L438" i="1" s="1"/>
  <c r="N414" i="1"/>
  <c r="I412" i="1"/>
  <c r="I416" i="1" s="1"/>
  <c r="L405" i="1" s="1"/>
  <c r="N428" i="4"/>
  <c r="N491" i="4"/>
  <c r="N516" i="4"/>
  <c r="N566" i="4"/>
  <c r="M698" i="4"/>
  <c r="N669" i="4"/>
  <c r="I286" i="5"/>
  <c r="I287" i="5" s="1"/>
  <c r="M286" i="5"/>
  <c r="N1004" i="1"/>
  <c r="I877" i="1"/>
  <c r="L866" i="1" s="1"/>
  <c r="I811" i="1"/>
  <c r="L800" i="1" s="1"/>
  <c r="N775" i="1"/>
  <c r="I712" i="1"/>
  <c r="L701" i="1" s="1"/>
  <c r="N676" i="1"/>
  <c r="I347" i="1"/>
  <c r="M347" i="1"/>
  <c r="M350" i="1" s="1"/>
  <c r="N315" i="1"/>
  <c r="I313" i="1"/>
  <c r="I317" i="1" s="1"/>
  <c r="L306" i="1" s="1"/>
  <c r="I425" i="4"/>
  <c r="N422" i="4"/>
  <c r="I449" i="4"/>
  <c r="N480" i="4"/>
  <c r="I476" i="4"/>
  <c r="N476" i="4" s="1"/>
  <c r="I524" i="4"/>
  <c r="N555" i="4"/>
  <c r="I551" i="4"/>
  <c r="N545" i="4"/>
  <c r="I574" i="4"/>
  <c r="N605" i="4"/>
  <c r="I601" i="4"/>
  <c r="N595" i="4"/>
  <c r="I616" i="4"/>
  <c r="N616" i="4" s="1"/>
  <c r="M616" i="4"/>
  <c r="I696" i="4"/>
  <c r="I698" i="4" s="1"/>
  <c r="L663" i="4" s="1"/>
  <c r="N675" i="4"/>
  <c r="G265" i="4"/>
  <c r="I265" i="4" s="1"/>
  <c r="N265" i="4" s="1"/>
  <c r="I405" i="3"/>
  <c r="M405" i="3"/>
  <c r="M406" i="3" s="1"/>
  <c r="N241" i="4"/>
  <c r="I377" i="3"/>
  <c r="M377" i="3"/>
  <c r="G321" i="3"/>
  <c r="M321" i="3" s="1"/>
  <c r="I266" i="3"/>
  <c r="M266" i="3"/>
  <c r="N213" i="4"/>
  <c r="N185" i="4"/>
  <c r="N480" i="8"/>
  <c r="N646" i="8"/>
  <c r="K648" i="8"/>
  <c r="N711" i="8"/>
  <c r="N877" i="8"/>
  <c r="K882" i="8"/>
  <c r="N979" i="8"/>
  <c r="K981" i="8"/>
  <c r="I499" i="4"/>
  <c r="N499" i="4" s="1"/>
  <c r="G39" i="5"/>
  <c r="I39" i="5" s="1"/>
  <c r="M265" i="4"/>
  <c r="M272" i="4" s="1"/>
  <c r="I321" i="3"/>
  <c r="N150" i="8"/>
  <c r="M153" i="8"/>
  <c r="N416" i="8"/>
  <c r="K418" i="8"/>
  <c r="N547" i="8"/>
  <c r="K549" i="8"/>
  <c r="N1131" i="8"/>
  <c r="K1133" i="8"/>
  <c r="G238" i="3"/>
  <c r="I238" i="3" s="1"/>
  <c r="N73" i="4"/>
  <c r="N47" i="4"/>
  <c r="M41" i="4"/>
  <c r="G14" i="3"/>
  <c r="M14" i="3" s="1"/>
  <c r="N14" i="3" s="1"/>
  <c r="I34" i="8"/>
  <c r="N778" i="8"/>
  <c r="I776" i="8"/>
  <c r="I780" i="8" s="1"/>
  <c r="L769" i="8" s="1"/>
  <c r="W912" i="8"/>
  <c r="AB912" i="8" s="1"/>
  <c r="I1075" i="8"/>
  <c r="L1064" i="8" s="1"/>
  <c r="S102" i="4"/>
  <c r="H97" i="4" s="1"/>
  <c r="I14" i="3"/>
  <c r="M217" i="8"/>
  <c r="I283" i="8"/>
  <c r="N283" i="8" s="1"/>
  <c r="M283" i="8"/>
  <c r="N350" i="8"/>
  <c r="I348" i="8"/>
  <c r="M382" i="8"/>
  <c r="N382" i="8" s="1"/>
  <c r="N449" i="8"/>
  <c r="I447" i="8"/>
  <c r="M514" i="8"/>
  <c r="N580" i="8"/>
  <c r="N679" i="8"/>
  <c r="M1008" i="1"/>
  <c r="I1008" i="1"/>
  <c r="M348" i="3"/>
  <c r="I348" i="3"/>
  <c r="I350" i="3" s="1"/>
  <c r="L343" i="3" s="1"/>
  <c r="N20" i="1"/>
  <c r="I36" i="1"/>
  <c r="L10" i="1" s="1"/>
  <c r="N974" i="1"/>
  <c r="K976" i="1"/>
  <c r="N941" i="1"/>
  <c r="K943" i="1"/>
  <c r="N908" i="1"/>
  <c r="K910" i="1"/>
  <c r="N875" i="1"/>
  <c r="K877" i="1"/>
  <c r="N842" i="1"/>
  <c r="K844" i="1"/>
  <c r="N809" i="1"/>
  <c r="K811" i="1"/>
  <c r="N710" i="1"/>
  <c r="K712" i="1"/>
  <c r="N577" i="1"/>
  <c r="N282" i="1"/>
  <c r="N284" i="1" s="1"/>
  <c r="K284" i="1"/>
  <c r="G41" i="3"/>
  <c r="G42" i="3"/>
  <c r="M42" i="3" s="1"/>
  <c r="M426" i="4"/>
  <c r="I426" i="4"/>
  <c r="M450" i="4"/>
  <c r="I450" i="4"/>
  <c r="M475" i="4"/>
  <c r="I475" i="4"/>
  <c r="N501" i="4"/>
  <c r="M500" i="4"/>
  <c r="I500" i="4"/>
  <c r="M525" i="4"/>
  <c r="I525" i="4"/>
  <c r="N551" i="4"/>
  <c r="M550" i="4"/>
  <c r="I550" i="4"/>
  <c r="N576" i="4"/>
  <c r="M575" i="4"/>
  <c r="I575" i="4"/>
  <c r="N601" i="4"/>
  <c r="M600" i="4"/>
  <c r="I600" i="4"/>
  <c r="M619" i="4"/>
  <c r="N696" i="4"/>
  <c r="N672" i="4"/>
  <c r="K698" i="4"/>
  <c r="G12" i="5"/>
  <c r="G13" i="5"/>
  <c r="M13" i="5" s="1"/>
  <c r="G65" i="5"/>
  <c r="G66" i="5"/>
  <c r="I66" i="5" s="1"/>
  <c r="I121" i="5"/>
  <c r="M121" i="5"/>
  <c r="G149" i="5"/>
  <c r="G150" i="5"/>
  <c r="I150" i="5" s="1"/>
  <c r="M367" i="5"/>
  <c r="I367" i="5"/>
  <c r="M478" i="5"/>
  <c r="I478" i="5"/>
  <c r="I480" i="5" s="1"/>
  <c r="M320" i="4"/>
  <c r="I320" i="4"/>
  <c r="M124" i="4"/>
  <c r="I124" i="4"/>
  <c r="I132" i="4" s="1"/>
  <c r="L119" i="4" s="1"/>
  <c r="M153" i="3"/>
  <c r="I153" i="3"/>
  <c r="K36" i="1"/>
  <c r="N34" i="1"/>
  <c r="I117" i="1"/>
  <c r="L106" i="1" s="1"/>
  <c r="I185" i="1"/>
  <c r="L174" i="1" s="1"/>
  <c r="I218" i="1"/>
  <c r="L207" i="1" s="1"/>
  <c r="I251" i="1"/>
  <c r="L240" i="1" s="1"/>
  <c r="I1011" i="1"/>
  <c r="N1011" i="1" s="1"/>
  <c r="G1009" i="1"/>
  <c r="I1006" i="1"/>
  <c r="N1006" i="1" s="1"/>
  <c r="N1066" i="1"/>
  <c r="N975" i="1"/>
  <c r="N942" i="1"/>
  <c r="N909" i="1"/>
  <c r="N876" i="1"/>
  <c r="N843" i="1"/>
  <c r="N810" i="1"/>
  <c r="I777" i="1"/>
  <c r="I778" i="1" s="1"/>
  <c r="L767" i="1" s="1"/>
  <c r="N776" i="1"/>
  <c r="K778" i="1"/>
  <c r="M742" i="1"/>
  <c r="N741" i="1"/>
  <c r="N711" i="1"/>
  <c r="I678" i="1"/>
  <c r="I679" i="1" s="1"/>
  <c r="L668" i="1" s="1"/>
  <c r="N677" i="1"/>
  <c r="K679" i="1"/>
  <c r="I645" i="1"/>
  <c r="I646" i="1" s="1"/>
  <c r="L635" i="1" s="1"/>
  <c r="N644" i="1"/>
  <c r="K646" i="1"/>
  <c r="M610" i="1"/>
  <c r="N609" i="1"/>
  <c r="N578" i="1"/>
  <c r="I576" i="1"/>
  <c r="I580" i="1" s="1"/>
  <c r="L569" i="1" s="1"/>
  <c r="N545" i="1"/>
  <c r="I543" i="1"/>
  <c r="N513" i="1"/>
  <c r="I511" i="1"/>
  <c r="I515" i="1" s="1"/>
  <c r="L504" i="1" s="1"/>
  <c r="I480" i="1"/>
  <c r="N480" i="1" s="1"/>
  <c r="N479" i="1"/>
  <c r="K481" i="1"/>
  <c r="M446" i="1"/>
  <c r="M413" i="1"/>
  <c r="N412" i="1"/>
  <c r="M380" i="1"/>
  <c r="N379" i="1"/>
  <c r="N348" i="1"/>
  <c r="I346" i="1"/>
  <c r="M314" i="1"/>
  <c r="N313" i="1"/>
  <c r="M248" i="1"/>
  <c r="M215" i="1"/>
  <c r="M182" i="1"/>
  <c r="N149" i="1"/>
  <c r="K151" i="1"/>
  <c r="N151" i="1"/>
  <c r="N114" i="1"/>
  <c r="N117" i="1" s="1"/>
  <c r="N81" i="1"/>
  <c r="I80" i="1"/>
  <c r="I83" i="1" s="1"/>
  <c r="L72" i="1" s="1"/>
  <c r="I42" i="3"/>
  <c r="M349" i="3"/>
  <c r="N349" i="3" s="1"/>
  <c r="K619" i="4"/>
  <c r="N429" i="4"/>
  <c r="K426" i="4"/>
  <c r="K431" i="4" s="1"/>
  <c r="M424" i="4"/>
  <c r="I424" i="4"/>
  <c r="I431" i="4"/>
  <c r="M454" i="4"/>
  <c r="I454" i="4"/>
  <c r="M453" i="4"/>
  <c r="N453" i="4" s="1"/>
  <c r="K450" i="4"/>
  <c r="K456" i="4" s="1"/>
  <c r="N449" i="4"/>
  <c r="M479" i="4"/>
  <c r="I479" i="4"/>
  <c r="M478" i="4"/>
  <c r="N478" i="4" s="1"/>
  <c r="K475" i="4"/>
  <c r="K481" i="4" s="1"/>
  <c r="N474" i="4"/>
  <c r="I481" i="4"/>
  <c r="M481" i="4"/>
  <c r="M504" i="4"/>
  <c r="I504" i="4"/>
  <c r="M503" i="4"/>
  <c r="N503" i="4" s="1"/>
  <c r="K500" i="4"/>
  <c r="K506" i="4" s="1"/>
  <c r="M529" i="4"/>
  <c r="I529" i="4"/>
  <c r="M528" i="4"/>
  <c r="N528" i="4" s="1"/>
  <c r="K525" i="4"/>
  <c r="K531" i="4" s="1"/>
  <c r="N524" i="4"/>
  <c r="M554" i="4"/>
  <c r="I554" i="4"/>
  <c r="M553" i="4"/>
  <c r="N553" i="4" s="1"/>
  <c r="K550" i="4"/>
  <c r="K556" i="4" s="1"/>
  <c r="N549" i="4"/>
  <c r="M579" i="4"/>
  <c r="M581" i="4" s="1"/>
  <c r="I579" i="4"/>
  <c r="M578" i="4"/>
  <c r="N578" i="4" s="1"/>
  <c r="K575" i="4"/>
  <c r="K581" i="4" s="1"/>
  <c r="N574" i="4"/>
  <c r="I581" i="4"/>
  <c r="M604" i="4"/>
  <c r="I604" i="4"/>
  <c r="I606" i="4" s="1"/>
  <c r="K600" i="4"/>
  <c r="K606" i="4"/>
  <c r="N615" i="4"/>
  <c r="I619" i="4"/>
  <c r="N674" i="4"/>
  <c r="I13" i="5"/>
  <c r="I38" i="5"/>
  <c r="I93" i="5"/>
  <c r="I176" i="5"/>
  <c r="M176" i="5"/>
  <c r="G204" i="5"/>
  <c r="G205" i="5"/>
  <c r="I205" i="5" s="1"/>
  <c r="M313" i="5"/>
  <c r="I313" i="5"/>
  <c r="I315" i="5" s="1"/>
  <c r="M422" i="5"/>
  <c r="I422" i="5"/>
  <c r="I424" i="5" s="1"/>
  <c r="M516" i="3"/>
  <c r="I516" i="3"/>
  <c r="M460" i="3"/>
  <c r="I460" i="3"/>
  <c r="I462" i="3" s="1"/>
  <c r="L455" i="3" s="1"/>
  <c r="M181" i="3"/>
  <c r="I181" i="3"/>
  <c r="I183" i="3" s="1"/>
  <c r="L176" i="3" s="1"/>
  <c r="M124" i="3"/>
  <c r="I124" i="3"/>
  <c r="G231" i="5"/>
  <c r="G232" i="5"/>
  <c r="M232" i="5" s="1"/>
  <c r="N259" i="5"/>
  <c r="M260" i="5"/>
  <c r="G488" i="3"/>
  <c r="G489" i="3"/>
  <c r="M489" i="3" s="1"/>
  <c r="G292" i="4"/>
  <c r="G293" i="4"/>
  <c r="N405" i="3"/>
  <c r="N377" i="3"/>
  <c r="N266" i="3"/>
  <c r="G209" i="3"/>
  <c r="G210" i="3"/>
  <c r="M210" i="3" s="1"/>
  <c r="G68" i="4"/>
  <c r="G69" i="4"/>
  <c r="M69" i="4" s="1"/>
  <c r="M40" i="4"/>
  <c r="I40" i="4"/>
  <c r="I48" i="4" s="1"/>
  <c r="L35" i="4" s="1"/>
  <c r="M13" i="3"/>
  <c r="I13" i="3"/>
  <c r="I15" i="3" s="1"/>
  <c r="L8" i="3" s="1"/>
  <c r="M80" i="8"/>
  <c r="I80" i="8"/>
  <c r="N184" i="8"/>
  <c r="N217" i="8"/>
  <c r="N250" i="8"/>
  <c r="M253" i="8"/>
  <c r="N316" i="8"/>
  <c r="K385" i="8"/>
  <c r="N383" i="8"/>
  <c r="M381" i="8"/>
  <c r="I381" i="8"/>
  <c r="I385" i="8" s="1"/>
  <c r="L374" i="8" s="1"/>
  <c r="M417" i="8"/>
  <c r="I417" i="8"/>
  <c r="I451" i="8"/>
  <c r="L440" i="8" s="1"/>
  <c r="N514" i="8"/>
  <c r="N843" i="8"/>
  <c r="G1013" i="8"/>
  <c r="G1014" i="8"/>
  <c r="M267" i="3"/>
  <c r="M378" i="3"/>
  <c r="K132" i="4"/>
  <c r="K160" i="4"/>
  <c r="K188" i="4"/>
  <c r="K216" i="4"/>
  <c r="K244" i="4"/>
  <c r="K328" i="4"/>
  <c r="G122" i="5"/>
  <c r="M122" i="5" s="1"/>
  <c r="G177" i="5"/>
  <c r="M177" i="5" s="1"/>
  <c r="I258" i="5"/>
  <c r="I260" i="5" s="1"/>
  <c r="M287" i="5"/>
  <c r="G340" i="5"/>
  <c r="G341" i="5"/>
  <c r="M341" i="5" s="1"/>
  <c r="M368" i="5"/>
  <c r="G394" i="5"/>
  <c r="G395" i="5"/>
  <c r="M395" i="5" s="1"/>
  <c r="M423" i="5"/>
  <c r="N423" i="5" s="1"/>
  <c r="G450" i="5"/>
  <c r="G451" i="5"/>
  <c r="M451" i="5" s="1"/>
  <c r="G505" i="5"/>
  <c r="G506" i="5"/>
  <c r="M506" i="5" s="1"/>
  <c r="N14" i="6"/>
  <c r="G10" i="6"/>
  <c r="G11" i="6"/>
  <c r="M11" i="6" s="1"/>
  <c r="N44" i="6"/>
  <c r="G40" i="6"/>
  <c r="G41" i="6"/>
  <c r="M41" i="6" s="1"/>
  <c r="N73" i="6"/>
  <c r="G69" i="6"/>
  <c r="G70" i="6"/>
  <c r="M70" i="6" s="1"/>
  <c r="N103" i="6"/>
  <c r="G99" i="6"/>
  <c r="G100" i="6"/>
  <c r="M100" i="6" s="1"/>
  <c r="N132" i="6"/>
  <c r="G128" i="6"/>
  <c r="G129" i="6"/>
  <c r="M129" i="6" s="1"/>
  <c r="N162" i="6"/>
  <c r="G158" i="6"/>
  <c r="G159" i="6"/>
  <c r="M159" i="6" s="1"/>
  <c r="N191" i="6"/>
  <c r="G187" i="6"/>
  <c r="G188" i="6"/>
  <c r="M188" i="6" s="1"/>
  <c r="N221" i="6"/>
  <c r="G217" i="6"/>
  <c r="G218" i="6"/>
  <c r="M218" i="6" s="1"/>
  <c r="N250" i="6"/>
  <c r="G246" i="6"/>
  <c r="G247" i="6"/>
  <c r="N280" i="6"/>
  <c r="G276" i="6"/>
  <c r="G277" i="6"/>
  <c r="M277" i="6" s="1"/>
  <c r="N309" i="6"/>
  <c r="G305" i="6"/>
  <c r="G306" i="6"/>
  <c r="M306" i="6" s="1"/>
  <c r="N339" i="6"/>
  <c r="G335" i="6"/>
  <c r="G336" i="6"/>
  <c r="M336" i="6" s="1"/>
  <c r="N375" i="6"/>
  <c r="I373" i="6"/>
  <c r="M373" i="6"/>
  <c r="M517" i="3"/>
  <c r="M349" i="4"/>
  <c r="N348" i="4"/>
  <c r="M321" i="4"/>
  <c r="M461" i="3"/>
  <c r="N461" i="3" s="1"/>
  <c r="I293" i="4"/>
  <c r="G432" i="3"/>
  <c r="G433" i="3"/>
  <c r="M433" i="3" s="1"/>
  <c r="I264" i="4"/>
  <c r="I404" i="3"/>
  <c r="I406" i="3" s="1"/>
  <c r="L399" i="3" s="1"/>
  <c r="G236" i="4"/>
  <c r="G237" i="4"/>
  <c r="M237" i="4" s="1"/>
  <c r="I376" i="3"/>
  <c r="I378" i="3" s="1"/>
  <c r="L371" i="3" s="1"/>
  <c r="I320" i="3"/>
  <c r="I322" i="3" s="1"/>
  <c r="L315" i="3" s="1"/>
  <c r="I293" i="3"/>
  <c r="I294" i="3" s="1"/>
  <c r="L288" i="3" s="1"/>
  <c r="I265" i="3"/>
  <c r="I267" i="3" s="1"/>
  <c r="L260" i="3" s="1"/>
  <c r="G208" i="4"/>
  <c r="G209" i="4"/>
  <c r="M209" i="4" s="1"/>
  <c r="G180" i="4"/>
  <c r="G181" i="4"/>
  <c r="M181" i="4" s="1"/>
  <c r="I237" i="3"/>
  <c r="G152" i="4"/>
  <c r="G153" i="4"/>
  <c r="M153" i="4" s="1"/>
  <c r="I210" i="3"/>
  <c r="M125" i="4"/>
  <c r="N125" i="4" s="1"/>
  <c r="M182" i="3"/>
  <c r="N182" i="3" s="1"/>
  <c r="M154" i="3"/>
  <c r="M125" i="3"/>
  <c r="N125" i="3" s="1"/>
  <c r="G97" i="4"/>
  <c r="I96" i="4"/>
  <c r="N96" i="4" s="1"/>
  <c r="G97" i="3"/>
  <c r="I97" i="3" s="1"/>
  <c r="I96" i="3"/>
  <c r="G70" i="3"/>
  <c r="I70" i="3" s="1"/>
  <c r="I69" i="3"/>
  <c r="I71" i="3" s="1"/>
  <c r="L64" i="3" s="1"/>
  <c r="N41" i="4"/>
  <c r="N35" i="8"/>
  <c r="K36" i="8"/>
  <c r="N20" i="8"/>
  <c r="I36" i="8"/>
  <c r="L10" i="8" s="1"/>
  <c r="N113" i="8"/>
  <c r="I117" i="8"/>
  <c r="L106" i="8" s="1"/>
  <c r="K187" i="8"/>
  <c r="N185" i="8"/>
  <c r="M183" i="8"/>
  <c r="G186" i="8"/>
  <c r="I183" i="8"/>
  <c r="M216" i="8"/>
  <c r="I216" i="8"/>
  <c r="K286" i="8"/>
  <c r="N284" i="8"/>
  <c r="M282" i="8"/>
  <c r="G285" i="8"/>
  <c r="I282" i="8"/>
  <c r="K317" i="8"/>
  <c r="W316" i="8"/>
  <c r="M315" i="8"/>
  <c r="I315" i="8"/>
  <c r="I319" i="8" s="1"/>
  <c r="L308" i="8" s="1"/>
  <c r="I352" i="8"/>
  <c r="L341" i="8" s="1"/>
  <c r="I418" i="8"/>
  <c r="L407" i="8" s="1"/>
  <c r="N415" i="8"/>
  <c r="M418" i="8"/>
  <c r="N481" i="8"/>
  <c r="K483" i="8"/>
  <c r="K517" i="8"/>
  <c r="N515" i="8"/>
  <c r="N546" i="8"/>
  <c r="K615" i="8"/>
  <c r="N613" i="8"/>
  <c r="M611" i="8"/>
  <c r="I611" i="8"/>
  <c r="I615" i="8" s="1"/>
  <c r="L604" i="8" s="1"/>
  <c r="N712" i="8"/>
  <c r="K714" i="8"/>
  <c r="K747" i="8"/>
  <c r="N745" i="8"/>
  <c r="M743" i="8"/>
  <c r="I743" i="8"/>
  <c r="I747" i="8" s="1"/>
  <c r="L736" i="8" s="1"/>
  <c r="AA914" i="8"/>
  <c r="AB914" i="8" s="1"/>
  <c r="W914" i="8"/>
  <c r="N945" i="8"/>
  <c r="M97" i="3"/>
  <c r="N97" i="3" s="1"/>
  <c r="I69" i="4"/>
  <c r="M70" i="3"/>
  <c r="G12" i="4"/>
  <c r="G13" i="4"/>
  <c r="M13" i="4" s="1"/>
  <c r="N34" i="8"/>
  <c r="N79" i="8"/>
  <c r="I83" i="8"/>
  <c r="L72" i="8" s="1"/>
  <c r="M114" i="8"/>
  <c r="N151" i="8"/>
  <c r="N153" i="8" s="1"/>
  <c r="K153" i="8"/>
  <c r="N249" i="8"/>
  <c r="I253" i="8"/>
  <c r="L242" i="8" s="1"/>
  <c r="M349" i="8"/>
  <c r="N348" i="8"/>
  <c r="M448" i="8"/>
  <c r="N447" i="8"/>
  <c r="N482" i="8"/>
  <c r="M483" i="8"/>
  <c r="M513" i="8"/>
  <c r="I513" i="8"/>
  <c r="I517" i="8" s="1"/>
  <c r="L506" i="8" s="1"/>
  <c r="M548" i="8"/>
  <c r="I548" i="8"/>
  <c r="I549" i="8" s="1"/>
  <c r="L538" i="8" s="1"/>
  <c r="I582" i="8"/>
  <c r="L571" i="8" s="1"/>
  <c r="N612" i="8"/>
  <c r="M647" i="8"/>
  <c r="I647" i="8"/>
  <c r="I681" i="8"/>
  <c r="L670" i="8" s="1"/>
  <c r="N744" i="8"/>
  <c r="N811" i="8"/>
  <c r="K813" i="8"/>
  <c r="K846" i="8"/>
  <c r="N844" i="8"/>
  <c r="M842" i="8"/>
  <c r="I842" i="8"/>
  <c r="N879" i="8"/>
  <c r="N978" i="8"/>
  <c r="I1016" i="8"/>
  <c r="M1016" i="8"/>
  <c r="M579" i="8"/>
  <c r="N578" i="8"/>
  <c r="X642" i="8"/>
  <c r="M678" i="8"/>
  <c r="N677" i="8"/>
  <c r="N713" i="8"/>
  <c r="M714" i="8"/>
  <c r="M777" i="8"/>
  <c r="N776" i="8"/>
  <c r="N812" i="8"/>
  <c r="M813" i="8"/>
  <c r="N876" i="8"/>
  <c r="N913" i="8"/>
  <c r="K915" i="8"/>
  <c r="K948" i="8"/>
  <c r="N946" i="8"/>
  <c r="M944" i="8"/>
  <c r="I944" i="8"/>
  <c r="I948" i="8" s="1"/>
  <c r="L937" i="8" s="1"/>
  <c r="M980" i="8"/>
  <c r="I980" i="8"/>
  <c r="I981" i="8" s="1"/>
  <c r="L970" i="8" s="1"/>
  <c r="N1008" i="8"/>
  <c r="N1072" i="8"/>
  <c r="M1132" i="8"/>
  <c r="I1132" i="8"/>
  <c r="N914" i="8"/>
  <c r="I915" i="8"/>
  <c r="L904" i="8" s="1"/>
  <c r="M915" i="8"/>
  <c r="K1010" i="8"/>
  <c r="G1011" i="8"/>
  <c r="M1009" i="8"/>
  <c r="N1073" i="8"/>
  <c r="K1075" i="8"/>
  <c r="I1070" i="1" l="1"/>
  <c r="L1059" i="1" s="1"/>
  <c r="N1067" i="1"/>
  <c r="N321" i="3"/>
  <c r="M322" i="3"/>
  <c r="N321" i="4"/>
  <c r="N483" i="8"/>
  <c r="N484" i="8" s="1"/>
  <c r="I97" i="4"/>
  <c r="I272" i="4"/>
  <c r="L259" i="4" s="1"/>
  <c r="I518" i="3"/>
  <c r="L511" i="3" s="1"/>
  <c r="N619" i="4"/>
  <c r="N445" i="1"/>
  <c r="N36" i="1"/>
  <c r="N238" i="3"/>
  <c r="N810" i="8"/>
  <c r="I943" i="1"/>
  <c r="L932" i="1" s="1"/>
  <c r="N915" i="8"/>
  <c r="N36" i="8"/>
  <c r="N517" i="3"/>
  <c r="I846" i="8"/>
  <c r="L835" i="8" s="1"/>
  <c r="I648" i="8"/>
  <c r="L637" i="8" s="1"/>
  <c r="N253" i="8"/>
  <c r="N254" i="8" s="1"/>
  <c r="N255" i="8" s="1"/>
  <c r="N154" i="3"/>
  <c r="I489" i="3"/>
  <c r="N489" i="3" s="1"/>
  <c r="M247" i="6"/>
  <c r="M293" i="4"/>
  <c r="N293" i="4" s="1"/>
  <c r="I126" i="3"/>
  <c r="L119" i="3" s="1"/>
  <c r="M150" i="5"/>
  <c r="N698" i="4"/>
  <c r="N604" i="4"/>
  <c r="I506" i="4"/>
  <c r="I350" i="1"/>
  <c r="L339" i="1" s="1"/>
  <c r="I155" i="3"/>
  <c r="L148" i="3" s="1"/>
  <c r="I328" i="4"/>
  <c r="L315" i="4" s="1"/>
  <c r="I369" i="5"/>
  <c r="N347" i="1"/>
  <c r="M238" i="3"/>
  <c r="M239" i="3" s="1"/>
  <c r="I383" i="1"/>
  <c r="L372" i="1" s="1"/>
  <c r="M844" i="1"/>
  <c r="I881" i="8"/>
  <c r="I882" i="8" s="1"/>
  <c r="L868" i="8" s="1"/>
  <c r="M881" i="8"/>
  <c r="N881" i="8" s="1"/>
  <c r="N710" i="8"/>
  <c r="N714" i="8" s="1"/>
  <c r="I94" i="5"/>
  <c r="N479" i="8"/>
  <c r="N368" i="5"/>
  <c r="N675" i="1"/>
  <c r="M679" i="1"/>
  <c r="I1133" i="8"/>
  <c r="L1122" i="8" s="1"/>
  <c r="N882" i="8"/>
  <c r="N813" i="8"/>
  <c r="N814" i="8" s="1"/>
  <c r="M648" i="8"/>
  <c r="M549" i="8"/>
  <c r="I220" i="8"/>
  <c r="L209" i="8" s="1"/>
  <c r="I232" i="5"/>
  <c r="N232" i="5" s="1"/>
  <c r="I95" i="5"/>
  <c r="N424" i="4"/>
  <c r="I547" i="1"/>
  <c r="L536" i="1" s="1"/>
  <c r="N712" i="1"/>
  <c r="N713" i="1" s="1"/>
  <c r="N714" i="1" s="1"/>
  <c r="N18" i="8"/>
  <c r="M94" i="5"/>
  <c r="N516" i="8"/>
  <c r="N1132" i="8"/>
  <c r="N1133" i="8" s="1"/>
  <c r="N980" i="8"/>
  <c r="N69" i="4"/>
  <c r="I239" i="3"/>
  <c r="L232" i="3" s="1"/>
  <c r="N293" i="3"/>
  <c r="N294" i="3" s="1"/>
  <c r="N295" i="3" s="1"/>
  <c r="N296" i="3" s="1"/>
  <c r="N264" i="4"/>
  <c r="N272" i="4" s="1"/>
  <c r="I306" i="6"/>
  <c r="I188" i="6"/>
  <c r="N188" i="6" s="1"/>
  <c r="I70" i="6"/>
  <c r="I451" i="5"/>
  <c r="I40" i="5"/>
  <c r="M205" i="5"/>
  <c r="N205" i="5" s="1"/>
  <c r="N777" i="1"/>
  <c r="N811" i="1"/>
  <c r="N844" i="1"/>
  <c r="N877" i="1"/>
  <c r="N878" i="1" s="1"/>
  <c r="N879" i="1" s="1"/>
  <c r="N910" i="1"/>
  <c r="N943" i="1"/>
  <c r="N976" i="1"/>
  <c r="I481" i="1"/>
  <c r="L470" i="1" s="1"/>
  <c r="M39" i="5"/>
  <c r="N1075" i="8"/>
  <c r="N417" i="8"/>
  <c r="N237" i="3"/>
  <c r="N239" i="3" s="1"/>
  <c r="N240" i="3" s="1"/>
  <c r="N241" i="3" s="1"/>
  <c r="I247" i="6"/>
  <c r="I129" i="6"/>
  <c r="I11" i="6"/>
  <c r="I341" i="5"/>
  <c r="N341" i="5" s="1"/>
  <c r="N258" i="5"/>
  <c r="N260" i="5" s="1"/>
  <c r="I177" i="5"/>
  <c r="N529" i="4"/>
  <c r="N504" i="4"/>
  <c r="M431" i="4"/>
  <c r="N481" i="1"/>
  <c r="N778" i="1"/>
  <c r="N779" i="1" s="1"/>
  <c r="N780" i="1" s="1"/>
  <c r="N13" i="5"/>
  <c r="I531" i="4"/>
  <c r="N42" i="3"/>
  <c r="N80" i="1"/>
  <c r="N83" i="1" s="1"/>
  <c r="N1008" i="1"/>
  <c r="N286" i="5"/>
  <c r="N287" i="5" s="1"/>
  <c r="N1076" i="8"/>
  <c r="N1077" i="8" s="1"/>
  <c r="N482" i="1"/>
  <c r="N483" i="1" s="1"/>
  <c r="N916" i="8"/>
  <c r="N917" i="8" s="1"/>
  <c r="N883" i="8"/>
  <c r="N884" i="8" s="1"/>
  <c r="N37" i="8"/>
  <c r="N38" i="8" s="1"/>
  <c r="N699" i="4"/>
  <c r="N700" i="4" s="1"/>
  <c r="N118" i="1"/>
  <c r="N119" i="1" s="1"/>
  <c r="N37" i="1"/>
  <c r="N38" i="1" s="1"/>
  <c r="N812" i="1"/>
  <c r="N813" i="1" s="1"/>
  <c r="N845" i="1"/>
  <c r="N846" i="1" s="1"/>
  <c r="N911" i="1"/>
  <c r="N912" i="1" s="1"/>
  <c r="N944" i="1"/>
  <c r="N945" i="1" s="1"/>
  <c r="N977" i="1"/>
  <c r="N978" i="1" s="1"/>
  <c r="I1011" i="8"/>
  <c r="M1011" i="8"/>
  <c r="N1011" i="8" s="1"/>
  <c r="N944" i="8"/>
  <c r="N948" i="8" s="1"/>
  <c r="M948" i="8"/>
  <c r="N777" i="8"/>
  <c r="M780" i="8"/>
  <c r="N579" i="8"/>
  <c r="N582" i="8" s="1"/>
  <c r="M582" i="8"/>
  <c r="N981" i="8"/>
  <c r="N842" i="8"/>
  <c r="N846" i="8" s="1"/>
  <c r="M846" i="8"/>
  <c r="N448" i="8"/>
  <c r="M451" i="8"/>
  <c r="N349" i="8"/>
  <c r="N352" i="8" s="1"/>
  <c r="M352" i="8"/>
  <c r="N114" i="8"/>
  <c r="N117" i="8" s="1"/>
  <c r="M117" i="8"/>
  <c r="N70" i="3"/>
  <c r="M71" i="3"/>
  <c r="N743" i="8"/>
  <c r="N747" i="8" s="1"/>
  <c r="M747" i="8"/>
  <c r="N315" i="8"/>
  <c r="M319" i="8"/>
  <c r="K319" i="8"/>
  <c r="N317" i="8"/>
  <c r="I285" i="8"/>
  <c r="I286" i="8" s="1"/>
  <c r="L275" i="8" s="1"/>
  <c r="M285" i="8"/>
  <c r="N183" i="8"/>
  <c r="I152" i="4"/>
  <c r="M152" i="4"/>
  <c r="I305" i="6"/>
  <c r="I313" i="6" s="1"/>
  <c r="M305" i="6"/>
  <c r="I246" i="6"/>
  <c r="I254" i="6" s="1"/>
  <c r="M246" i="6"/>
  <c r="I187" i="6"/>
  <c r="M187" i="6"/>
  <c r="I128" i="6"/>
  <c r="I136" i="6" s="1"/>
  <c r="M128" i="6"/>
  <c r="I69" i="6"/>
  <c r="I77" i="6" s="1"/>
  <c r="M69" i="6"/>
  <c r="I10" i="6"/>
  <c r="I18" i="6" s="1"/>
  <c r="M10" i="6"/>
  <c r="I450" i="5"/>
  <c r="I452" i="5" s="1"/>
  <c r="M450" i="5"/>
  <c r="I340" i="5"/>
  <c r="M340" i="5"/>
  <c r="M98" i="3"/>
  <c r="I1014" i="8"/>
  <c r="M1014" i="8"/>
  <c r="N381" i="8"/>
  <c r="N385" i="8" s="1"/>
  <c r="M385" i="8"/>
  <c r="N80" i="8"/>
  <c r="N83" i="8" s="1"/>
  <c r="M83" i="8"/>
  <c r="N69" i="3"/>
  <c r="I68" i="4"/>
  <c r="I76" i="4" s="1"/>
  <c r="L63" i="4" s="1"/>
  <c r="M68" i="4"/>
  <c r="I209" i="3"/>
  <c r="I211" i="3" s="1"/>
  <c r="L204" i="3" s="1"/>
  <c r="M209" i="3"/>
  <c r="I181" i="4"/>
  <c r="N181" i="4" s="1"/>
  <c r="N265" i="3"/>
  <c r="N267" i="3" s="1"/>
  <c r="N404" i="3"/>
  <c r="N406" i="3" s="1"/>
  <c r="N273" i="4"/>
  <c r="N274" i="4" s="1"/>
  <c r="I433" i="3"/>
  <c r="N433" i="3" s="1"/>
  <c r="I292" i="4"/>
  <c r="I300" i="4" s="1"/>
  <c r="L287" i="4" s="1"/>
  <c r="M292" i="4"/>
  <c r="I488" i="3"/>
  <c r="I490" i="3" s="1"/>
  <c r="L483" i="3" s="1"/>
  <c r="M488" i="3"/>
  <c r="N261" i="5"/>
  <c r="N262" i="5" s="1"/>
  <c r="N210" i="3"/>
  <c r="N516" i="3"/>
  <c r="N518" i="3" s="1"/>
  <c r="M518" i="3"/>
  <c r="N422" i="5"/>
  <c r="N424" i="5" s="1"/>
  <c r="M424" i="5"/>
  <c r="N313" i="5"/>
  <c r="N315" i="5" s="1"/>
  <c r="M315" i="5"/>
  <c r="M204" i="5"/>
  <c r="I204" i="5"/>
  <c r="I206" i="5" s="1"/>
  <c r="N176" i="5"/>
  <c r="M178" i="5"/>
  <c r="N620" i="4"/>
  <c r="N621" i="4" s="1"/>
  <c r="N152" i="1"/>
  <c r="N153" i="1" s="1"/>
  <c r="N215" i="1"/>
  <c r="N218" i="1" s="1"/>
  <c r="M218" i="1"/>
  <c r="N285" i="1"/>
  <c r="N286" i="1" s="1"/>
  <c r="N314" i="1"/>
  <c r="M317" i="1"/>
  <c r="N380" i="1"/>
  <c r="M383" i="1"/>
  <c r="N413" i="1"/>
  <c r="M416" i="1"/>
  <c r="N446" i="1"/>
  <c r="N449" i="1" s="1"/>
  <c r="M449" i="1"/>
  <c r="N742" i="1"/>
  <c r="N745" i="1" s="1"/>
  <c r="M745" i="1"/>
  <c r="N153" i="3"/>
  <c r="N155" i="3" s="1"/>
  <c r="M155" i="3"/>
  <c r="N124" i="4"/>
  <c r="N132" i="4" s="1"/>
  <c r="M132" i="4"/>
  <c r="N320" i="4"/>
  <c r="N328" i="4" s="1"/>
  <c r="M328" i="4"/>
  <c r="N478" i="5"/>
  <c r="N480" i="5" s="1"/>
  <c r="M480" i="5"/>
  <c r="N367" i="5"/>
  <c r="N369" i="5" s="1"/>
  <c r="M369" i="5"/>
  <c r="M149" i="5"/>
  <c r="I149" i="5"/>
  <c r="I151" i="5" s="1"/>
  <c r="N121" i="5"/>
  <c r="M123" i="5"/>
  <c r="I122" i="5"/>
  <c r="N122" i="5" s="1"/>
  <c r="N93" i="5"/>
  <c r="I12" i="5"/>
  <c r="I14" i="5" s="1"/>
  <c r="M12" i="5"/>
  <c r="N600" i="4"/>
  <c r="M606" i="4"/>
  <c r="M556" i="4"/>
  <c r="N550" i="4"/>
  <c r="N500" i="4"/>
  <c r="N506" i="4" s="1"/>
  <c r="M506" i="4"/>
  <c r="M456" i="4"/>
  <c r="N450" i="4"/>
  <c r="N511" i="1"/>
  <c r="N515" i="1" s="1"/>
  <c r="N543" i="1"/>
  <c r="N547" i="1" s="1"/>
  <c r="N576" i="1"/>
  <c r="N580" i="1" s="1"/>
  <c r="N645" i="1"/>
  <c r="N646" i="1" s="1"/>
  <c r="M66" i="5"/>
  <c r="N66" i="5" s="1"/>
  <c r="N1009" i="8"/>
  <c r="K1017" i="8"/>
  <c r="N1010" i="8"/>
  <c r="N780" i="8"/>
  <c r="N678" i="8"/>
  <c r="N681" i="8" s="1"/>
  <c r="M681" i="8"/>
  <c r="N1016" i="8"/>
  <c r="M981" i="8"/>
  <c r="N647" i="8"/>
  <c r="N648" i="8" s="1"/>
  <c r="N548" i="8"/>
  <c r="N513" i="8"/>
  <c r="N517" i="8" s="1"/>
  <c r="M517" i="8"/>
  <c r="N451" i="8"/>
  <c r="N154" i="8"/>
  <c r="N155" i="8" s="1"/>
  <c r="I12" i="4"/>
  <c r="M12" i="4"/>
  <c r="M97" i="4"/>
  <c r="N611" i="8"/>
  <c r="N615" i="8" s="1"/>
  <c r="M615" i="8"/>
  <c r="N549" i="8"/>
  <c r="N418" i="8"/>
  <c r="N282" i="8"/>
  <c r="M286" i="8"/>
  <c r="N216" i="8"/>
  <c r="N220" i="8" s="1"/>
  <c r="M220" i="8"/>
  <c r="I186" i="8"/>
  <c r="I187" i="8" s="1"/>
  <c r="L176" i="8" s="1"/>
  <c r="M186" i="8"/>
  <c r="M187" i="8" s="1"/>
  <c r="I98" i="3"/>
  <c r="L91" i="3" s="1"/>
  <c r="I104" i="4"/>
  <c r="L91" i="4" s="1"/>
  <c r="I180" i="4"/>
  <c r="M180" i="4"/>
  <c r="I208" i="4"/>
  <c r="M208" i="4"/>
  <c r="I236" i="4"/>
  <c r="M236" i="4"/>
  <c r="I432" i="3"/>
  <c r="M432" i="3"/>
  <c r="N349" i="4"/>
  <c r="N357" i="4" s="1"/>
  <c r="M357" i="4"/>
  <c r="N376" i="6"/>
  <c r="N377" i="6" s="1"/>
  <c r="I335" i="6"/>
  <c r="M335" i="6"/>
  <c r="N306" i="6"/>
  <c r="I276" i="6"/>
  <c r="M276" i="6"/>
  <c r="N247" i="6"/>
  <c r="I217" i="6"/>
  <c r="M217" i="6"/>
  <c r="I158" i="6"/>
  <c r="M158" i="6"/>
  <c r="N129" i="6"/>
  <c r="I99" i="6"/>
  <c r="M99" i="6"/>
  <c r="N70" i="6"/>
  <c r="I40" i="6"/>
  <c r="M40" i="6"/>
  <c r="N11" i="6"/>
  <c r="I505" i="5"/>
  <c r="M505" i="5"/>
  <c r="N451" i="5"/>
  <c r="I394" i="5"/>
  <c r="M394" i="5"/>
  <c r="N177" i="5"/>
  <c r="M1133" i="8"/>
  <c r="I1013" i="8"/>
  <c r="M1013" i="8"/>
  <c r="I13" i="4"/>
  <c r="N13" i="4" s="1"/>
  <c r="N13" i="3"/>
  <c r="N15" i="3" s="1"/>
  <c r="M15" i="3"/>
  <c r="N40" i="4"/>
  <c r="N48" i="4" s="1"/>
  <c r="M48" i="4"/>
  <c r="N96" i="3"/>
  <c r="N98" i="3" s="1"/>
  <c r="I153" i="4"/>
  <c r="N153" i="4" s="1"/>
  <c r="I209" i="4"/>
  <c r="N209" i="4" s="1"/>
  <c r="N320" i="3"/>
  <c r="N376" i="3"/>
  <c r="N378" i="3" s="1"/>
  <c r="I237" i="4"/>
  <c r="N237" i="4" s="1"/>
  <c r="I336" i="6"/>
  <c r="N336" i="6" s="1"/>
  <c r="I277" i="6"/>
  <c r="N277" i="6" s="1"/>
  <c r="I218" i="6"/>
  <c r="N218" i="6" s="1"/>
  <c r="I159" i="6"/>
  <c r="N159" i="6" s="1"/>
  <c r="I100" i="6"/>
  <c r="N100" i="6" s="1"/>
  <c r="I41" i="6"/>
  <c r="N41" i="6" s="1"/>
  <c r="I506" i="5"/>
  <c r="N506" i="5" s="1"/>
  <c r="I395" i="5"/>
  <c r="N395" i="5" s="1"/>
  <c r="I231" i="5"/>
  <c r="I233" i="5" s="1"/>
  <c r="M231" i="5"/>
  <c r="N124" i="3"/>
  <c r="N126" i="3" s="1"/>
  <c r="M126" i="3"/>
  <c r="N181" i="3"/>
  <c r="N183" i="3" s="1"/>
  <c r="M183" i="3"/>
  <c r="N460" i="3"/>
  <c r="N462" i="3" s="1"/>
  <c r="M462" i="3"/>
  <c r="I178" i="5"/>
  <c r="N150" i="5"/>
  <c r="N579" i="4"/>
  <c r="N554" i="4"/>
  <c r="N479" i="4"/>
  <c r="N454" i="4"/>
  <c r="N182" i="1"/>
  <c r="N185" i="1" s="1"/>
  <c r="M185" i="1"/>
  <c r="N248" i="1"/>
  <c r="N251" i="1" s="1"/>
  <c r="M251" i="1"/>
  <c r="N317" i="1"/>
  <c r="N383" i="1"/>
  <c r="N416" i="1"/>
  <c r="N610" i="1"/>
  <c r="N613" i="1" s="1"/>
  <c r="M613" i="1"/>
  <c r="N1070" i="1"/>
  <c r="M1009" i="1"/>
  <c r="I1009" i="1"/>
  <c r="I1012" i="1" s="1"/>
  <c r="L997" i="1" s="1"/>
  <c r="I123" i="5"/>
  <c r="I65" i="5"/>
  <c r="I67" i="5" s="1"/>
  <c r="M65" i="5"/>
  <c r="N38" i="5"/>
  <c r="N575" i="4"/>
  <c r="N581" i="4" s="1"/>
  <c r="I556" i="4"/>
  <c r="N525" i="4"/>
  <c r="N475" i="4"/>
  <c r="I456" i="4"/>
  <c r="N426" i="4"/>
  <c r="N431" i="4" s="1"/>
  <c r="I41" i="3"/>
  <c r="I43" i="3" s="1"/>
  <c r="L36" i="3" s="1"/>
  <c r="M41" i="3"/>
  <c r="N346" i="1"/>
  <c r="N350" i="1" s="1"/>
  <c r="N678" i="1"/>
  <c r="N679" i="1" s="1"/>
  <c r="M1012" i="1"/>
  <c r="N348" i="3"/>
  <c r="N350" i="3" s="1"/>
  <c r="M350" i="3"/>
  <c r="N715" i="8" l="1"/>
  <c r="N716" i="8" s="1"/>
  <c r="N717" i="8" s="1"/>
  <c r="N718" i="8" s="1"/>
  <c r="N95" i="5"/>
  <c r="N96" i="5" s="1"/>
  <c r="N97" i="5" s="1"/>
  <c r="N481" i="4"/>
  <c r="N606" i="4"/>
  <c r="I342" i="5"/>
  <c r="N815" i="8"/>
  <c r="N816" i="8" s="1"/>
  <c r="N817" i="8" s="1"/>
  <c r="N485" i="8"/>
  <c r="M882" i="8"/>
  <c r="N531" i="4"/>
  <c r="N322" i="3"/>
  <c r="N323" i="3" s="1"/>
  <c r="N324" i="3" s="1"/>
  <c r="N94" i="5"/>
  <c r="M95" i="5"/>
  <c r="L409" i="4"/>
  <c r="I434" i="3"/>
  <c r="L427" i="3" s="1"/>
  <c r="N71" i="3"/>
  <c r="I195" i="6"/>
  <c r="N456" i="4"/>
  <c r="N556" i="4"/>
  <c r="N558" i="4" s="1"/>
  <c r="M40" i="5"/>
  <c r="N39" i="5"/>
  <c r="N40" i="5" s="1"/>
  <c r="N41" i="5" s="1"/>
  <c r="N42" i="5" s="1"/>
  <c r="N1013" i="8"/>
  <c r="N319" i="8"/>
  <c r="N320" i="8" s="1"/>
  <c r="N321" i="8" s="1"/>
  <c r="N288" i="5"/>
  <c r="N289" i="5" s="1"/>
  <c r="N582" i="4"/>
  <c r="N583" i="4" s="1"/>
  <c r="N649" i="8"/>
  <c r="N650" i="8" s="1"/>
  <c r="N457" i="4"/>
  <c r="N458" i="4" s="1"/>
  <c r="N557" i="4"/>
  <c r="N746" i="1"/>
  <c r="N747" i="1" s="1"/>
  <c r="N154" i="1"/>
  <c r="N155" i="1" s="1"/>
  <c r="N297" i="3"/>
  <c r="N298" i="3" s="1"/>
  <c r="N84" i="8"/>
  <c r="N85" i="8" s="1"/>
  <c r="N256" i="8"/>
  <c r="N257" i="8"/>
  <c r="N353" i="8"/>
  <c r="N354" i="8" s="1"/>
  <c r="N701" i="4"/>
  <c r="N702" i="4" s="1"/>
  <c r="N885" i="8"/>
  <c r="N886" i="8" s="1"/>
  <c r="N715" i="1"/>
  <c r="N716" i="1" s="1"/>
  <c r="N680" i="1"/>
  <c r="N681" i="1" s="1"/>
  <c r="N432" i="4"/>
  <c r="N433" i="4" s="1"/>
  <c r="N482" i="4"/>
  <c r="N483" i="4"/>
  <c r="N614" i="1"/>
  <c r="N615" i="1" s="1"/>
  <c r="N507" i="4"/>
  <c r="N508" i="4" s="1"/>
  <c r="N607" i="4"/>
  <c r="N608" i="4" s="1"/>
  <c r="N287" i="1"/>
  <c r="N288" i="1" s="1"/>
  <c r="N263" i="5"/>
  <c r="N264" i="5" s="1"/>
  <c r="N242" i="3"/>
  <c r="N243" i="3" s="1"/>
  <c r="N118" i="8"/>
  <c r="N119" i="8" s="1"/>
  <c r="N39" i="1"/>
  <c r="N40" i="1" s="1"/>
  <c r="N120" i="1"/>
  <c r="N121" i="1" s="1"/>
  <c r="N39" i="8"/>
  <c r="N40" i="8" s="1"/>
  <c r="N781" i="1"/>
  <c r="N782" i="1" s="1"/>
  <c r="N1078" i="8"/>
  <c r="N1079" i="8" s="1"/>
  <c r="N351" i="3"/>
  <c r="N352" i="3" s="1"/>
  <c r="N41" i="3"/>
  <c r="N43" i="3" s="1"/>
  <c r="M43" i="3"/>
  <c r="N1071" i="1"/>
  <c r="N1072" i="1" s="1"/>
  <c r="N451" i="1"/>
  <c r="N450" i="1"/>
  <c r="N384" i="1"/>
  <c r="N385" i="1" s="1"/>
  <c r="N231" i="5"/>
  <c r="N233" i="5" s="1"/>
  <c r="M233" i="5"/>
  <c r="I396" i="5"/>
  <c r="N505" i="5"/>
  <c r="N507" i="5" s="1"/>
  <c r="M507" i="5"/>
  <c r="I48" i="6"/>
  <c r="N99" i="6"/>
  <c r="N107" i="6" s="1"/>
  <c r="M107" i="6"/>
  <c r="I166" i="6"/>
  <c r="N217" i="6"/>
  <c r="N225" i="6" s="1"/>
  <c r="M225" i="6"/>
  <c r="I284" i="6"/>
  <c r="N335" i="6"/>
  <c r="N343" i="6" s="1"/>
  <c r="M343" i="6"/>
  <c r="N378" i="6"/>
  <c r="N379" i="6" s="1"/>
  <c r="N432" i="3"/>
  <c r="N434" i="3" s="1"/>
  <c r="M434" i="3"/>
  <c r="N236" i="4"/>
  <c r="N244" i="4" s="1"/>
  <c r="M244" i="4"/>
  <c r="N208" i="4"/>
  <c r="N216" i="4" s="1"/>
  <c r="M216" i="4"/>
  <c r="N180" i="4"/>
  <c r="N188" i="4" s="1"/>
  <c r="M188" i="4"/>
  <c r="N221" i="8"/>
  <c r="N222" i="8" s="1"/>
  <c r="N419" i="8"/>
  <c r="N420" i="8" s="1"/>
  <c r="N97" i="4"/>
  <c r="N104" i="4" s="1"/>
  <c r="M104" i="4"/>
  <c r="I20" i="4"/>
  <c r="L7" i="4" s="1"/>
  <c r="N156" i="8"/>
  <c r="N157" i="8" s="1"/>
  <c r="N452" i="8"/>
  <c r="N453" i="8" s="1"/>
  <c r="N518" i="8"/>
  <c r="N519" i="8" s="1"/>
  <c r="N781" i="8"/>
  <c r="N782" i="8" s="1"/>
  <c r="N581" i="1"/>
  <c r="N582" i="1" s="1"/>
  <c r="N516" i="1"/>
  <c r="N517" i="1" s="1"/>
  <c r="N12" i="5"/>
  <c r="N14" i="5" s="1"/>
  <c r="M14" i="5"/>
  <c r="N370" i="5"/>
  <c r="N371" i="5" s="1"/>
  <c r="N481" i="5"/>
  <c r="N482" i="5" s="1"/>
  <c r="N329" i="4"/>
  <c r="N330" i="4" s="1"/>
  <c r="N133" i="4"/>
  <c r="N134" i="4" s="1"/>
  <c r="N156" i="3"/>
  <c r="N157" i="3" s="1"/>
  <c r="N532" i="4"/>
  <c r="N533" i="4" s="1"/>
  <c r="N622" i="4"/>
  <c r="N623" i="4" s="1"/>
  <c r="N275" i="4"/>
  <c r="N276" i="4" s="1"/>
  <c r="N407" i="3"/>
  <c r="N408" i="3" s="1"/>
  <c r="N68" i="4"/>
  <c r="N76" i="4" s="1"/>
  <c r="M76" i="4"/>
  <c r="N72" i="3"/>
  <c r="N73" i="3" s="1"/>
  <c r="N386" i="8"/>
  <c r="N387" i="8" s="1"/>
  <c r="N340" i="5"/>
  <c r="N342" i="5" s="1"/>
  <c r="M342" i="5"/>
  <c r="N10" i="6"/>
  <c r="N18" i="6" s="1"/>
  <c r="M18" i="6"/>
  <c r="N128" i="6"/>
  <c r="N136" i="6" s="1"/>
  <c r="M136" i="6"/>
  <c r="N246" i="6"/>
  <c r="N254" i="6" s="1"/>
  <c r="M254" i="6"/>
  <c r="N358" i="4"/>
  <c r="N359" i="4" s="1"/>
  <c r="I160" i="4"/>
  <c r="L147" i="4" s="1"/>
  <c r="N748" i="8"/>
  <c r="N749" i="8" s="1"/>
  <c r="N847" i="8"/>
  <c r="N848" i="8" s="1"/>
  <c r="N682" i="8"/>
  <c r="N683" i="8" s="1"/>
  <c r="N949" i="8"/>
  <c r="N950" i="8" s="1"/>
  <c r="N979" i="1"/>
  <c r="N980" i="1" s="1"/>
  <c r="N946" i="1"/>
  <c r="N947" i="1" s="1"/>
  <c r="N913" i="1"/>
  <c r="N914" i="1" s="1"/>
  <c r="N880" i="1"/>
  <c r="N881" i="1" s="1"/>
  <c r="N847" i="1"/>
  <c r="N848" i="1" s="1"/>
  <c r="N814" i="1"/>
  <c r="N815" i="1" s="1"/>
  <c r="N647" i="1"/>
  <c r="N648" i="1" s="1"/>
  <c r="N918" i="8"/>
  <c r="N919" i="8" s="1"/>
  <c r="N484" i="1"/>
  <c r="N485" i="1" s="1"/>
  <c r="N486" i="8"/>
  <c r="N487" i="8" s="1"/>
  <c r="N351" i="1"/>
  <c r="N352" i="1" s="1"/>
  <c r="N65" i="5"/>
  <c r="N67" i="5" s="1"/>
  <c r="M67" i="5"/>
  <c r="N1009" i="1"/>
  <c r="N1012" i="1" s="1"/>
  <c r="N417" i="1"/>
  <c r="N418" i="1" s="1"/>
  <c r="N318" i="1"/>
  <c r="N319" i="1" s="1"/>
  <c r="N252" i="1"/>
  <c r="N253" i="1" s="1"/>
  <c r="N186" i="1"/>
  <c r="N187" i="1" s="1"/>
  <c r="N463" i="3"/>
  <c r="N464" i="3" s="1"/>
  <c r="N184" i="3"/>
  <c r="N185" i="3" s="1"/>
  <c r="N127" i="3"/>
  <c r="N128" i="3" s="1"/>
  <c r="N379" i="3"/>
  <c r="N380" i="3" s="1"/>
  <c r="N99" i="3"/>
  <c r="N100" i="3" s="1"/>
  <c r="N49" i="4"/>
  <c r="N50" i="4" s="1"/>
  <c r="N16" i="3"/>
  <c r="N17" i="3" s="1"/>
  <c r="N394" i="5"/>
  <c r="N396" i="5" s="1"/>
  <c r="M396" i="5"/>
  <c r="I507" i="5"/>
  <c r="N40" i="6"/>
  <c r="N48" i="6" s="1"/>
  <c r="M48" i="6"/>
  <c r="I107" i="6"/>
  <c r="N158" i="6"/>
  <c r="N166" i="6" s="1"/>
  <c r="M166" i="6"/>
  <c r="I225" i="6"/>
  <c r="N276" i="6"/>
  <c r="N284" i="6" s="1"/>
  <c r="M284" i="6"/>
  <c r="I343" i="6"/>
  <c r="I244" i="4"/>
  <c r="L231" i="4" s="1"/>
  <c r="I216" i="4"/>
  <c r="L203" i="4" s="1"/>
  <c r="I188" i="4"/>
  <c r="L175" i="4" s="1"/>
  <c r="N186" i="8"/>
  <c r="N550" i="8"/>
  <c r="N551" i="8" s="1"/>
  <c r="N616" i="8"/>
  <c r="N617" i="8" s="1"/>
  <c r="N12" i="4"/>
  <c r="N20" i="4" s="1"/>
  <c r="M20" i="4"/>
  <c r="N583" i="8"/>
  <c r="N584" i="8" s="1"/>
  <c r="M1017" i="8"/>
  <c r="N548" i="1"/>
  <c r="N549" i="1" s="1"/>
  <c r="N84" i="1"/>
  <c r="N85" i="1" s="1"/>
  <c r="N123" i="5"/>
  <c r="N149" i="5"/>
  <c r="N151" i="5" s="1"/>
  <c r="M151" i="5"/>
  <c r="N219" i="1"/>
  <c r="N220" i="1" s="1"/>
  <c r="N178" i="5"/>
  <c r="N204" i="5"/>
  <c r="N206" i="5" s="1"/>
  <c r="M206" i="5"/>
  <c r="N316" i="5"/>
  <c r="N317" i="5" s="1"/>
  <c r="N425" i="5"/>
  <c r="N426" i="5" s="1"/>
  <c r="N519" i="3"/>
  <c r="N520" i="3" s="1"/>
  <c r="N488" i="3"/>
  <c r="N490" i="3" s="1"/>
  <c r="M490" i="3"/>
  <c r="N292" i="4"/>
  <c r="N300" i="4" s="1"/>
  <c r="M300" i="4"/>
  <c r="N268" i="3"/>
  <c r="N269" i="3" s="1"/>
  <c r="M211" i="3"/>
  <c r="N209" i="3"/>
  <c r="N211" i="3" s="1"/>
  <c r="N1014" i="8"/>
  <c r="N1017" i="8" s="1"/>
  <c r="N1134" i="8"/>
  <c r="N1135" i="8" s="1"/>
  <c r="N450" i="5"/>
  <c r="N452" i="5" s="1"/>
  <c r="M452" i="5"/>
  <c r="N69" i="6"/>
  <c r="N77" i="6" s="1"/>
  <c r="M77" i="6"/>
  <c r="N187" i="6"/>
  <c r="N195" i="6" s="1"/>
  <c r="M195" i="6"/>
  <c r="N305" i="6"/>
  <c r="N313" i="6" s="1"/>
  <c r="M313" i="6"/>
  <c r="N152" i="4"/>
  <c r="N160" i="4" s="1"/>
  <c r="M160" i="4"/>
  <c r="N187" i="8"/>
  <c r="N285" i="8"/>
  <c r="N286" i="8" s="1"/>
  <c r="N982" i="8"/>
  <c r="N983" i="8" s="1"/>
  <c r="I1017" i="8"/>
  <c r="L1002" i="8" s="1"/>
  <c r="N290" i="5" l="1"/>
  <c r="N291" i="5"/>
  <c r="N984" i="8"/>
  <c r="N985" i="8" s="1"/>
  <c r="N1021" i="8"/>
  <c r="N1022" i="8" s="1"/>
  <c r="N221" i="1"/>
  <c r="N222" i="1" s="1"/>
  <c r="N550" i="1"/>
  <c r="N551" i="1" s="1"/>
  <c r="N552" i="8"/>
  <c r="N553" i="8" s="1"/>
  <c r="N51" i="4"/>
  <c r="N52" i="4"/>
  <c r="N381" i="3"/>
  <c r="N382" i="3" s="1"/>
  <c r="N186" i="3"/>
  <c r="N187" i="3"/>
  <c r="N188" i="1"/>
  <c r="N189" i="1" s="1"/>
  <c r="N951" i="8"/>
  <c r="N952" i="8" s="1"/>
  <c r="N849" i="8"/>
  <c r="N850" i="8" s="1"/>
  <c r="N322" i="8"/>
  <c r="N323" i="8" s="1"/>
  <c r="N74" i="3"/>
  <c r="N75" i="3" s="1"/>
  <c r="N277" i="4"/>
  <c r="N278" i="4" s="1"/>
  <c r="L258" i="4" s="1"/>
  <c r="N534" i="4"/>
  <c r="N535" i="4" s="1"/>
  <c r="N135" i="4"/>
  <c r="N136" i="4" s="1"/>
  <c r="N483" i="5"/>
  <c r="N484" i="5" s="1"/>
  <c r="N98" i="5"/>
  <c r="N99" i="5" s="1"/>
  <c r="N1073" i="1"/>
  <c r="N1074" i="1" s="1"/>
  <c r="N353" i="3"/>
  <c r="N354" i="3" s="1"/>
  <c r="N122" i="1"/>
  <c r="N123" i="1" s="1"/>
  <c r="L105" i="1" s="1"/>
  <c r="E14" i="2" s="1"/>
  <c r="N244" i="3"/>
  <c r="N245" i="3" s="1"/>
  <c r="L231" i="3" s="1"/>
  <c r="N609" i="4"/>
  <c r="N610" i="4" s="1"/>
  <c r="N616" i="1"/>
  <c r="N617" i="1" s="1"/>
  <c r="N703" i="4"/>
  <c r="N704" i="4" s="1"/>
  <c r="L662" i="4" s="1"/>
  <c r="N156" i="1"/>
  <c r="N157" i="1" s="1"/>
  <c r="L139" i="1" s="1"/>
  <c r="E15" i="2" s="1"/>
  <c r="N1136" i="8"/>
  <c r="N1137" i="8" s="1"/>
  <c r="N18" i="3"/>
  <c r="N19" i="3" s="1"/>
  <c r="N101" i="3"/>
  <c r="N102" i="3" s="1"/>
  <c r="N129" i="3"/>
  <c r="N130" i="3" s="1"/>
  <c r="N465" i="3"/>
  <c r="N466" i="3" s="1"/>
  <c r="N254" i="1"/>
  <c r="N255" i="1" s="1"/>
  <c r="N353" i="1"/>
  <c r="N354" i="1" s="1"/>
  <c r="N684" i="8"/>
  <c r="N685" i="8" s="1"/>
  <c r="N750" i="8"/>
  <c r="N751" i="8" s="1"/>
  <c r="N409" i="3"/>
  <c r="N410" i="3" s="1"/>
  <c r="N624" i="4"/>
  <c r="N625" i="4" s="1"/>
  <c r="N158" i="3"/>
  <c r="N159" i="3" s="1"/>
  <c r="N331" i="4"/>
  <c r="N332" i="4" s="1"/>
  <c r="N372" i="5"/>
  <c r="N373" i="5" s="1"/>
  <c r="N223" i="8"/>
  <c r="N224" i="8" s="1"/>
  <c r="N325" i="3"/>
  <c r="N326" i="3" s="1"/>
  <c r="N43" i="5"/>
  <c r="N44" i="5" s="1"/>
  <c r="N783" i="1"/>
  <c r="N784" i="1" s="1"/>
  <c r="L766" i="1" s="1"/>
  <c r="E35" i="2" s="1"/>
  <c r="N120" i="8"/>
  <c r="N121" i="8" s="1"/>
  <c r="N265" i="5"/>
  <c r="N266" i="5" s="1"/>
  <c r="N509" i="4"/>
  <c r="N510" i="4" s="1"/>
  <c r="N434" i="4"/>
  <c r="N435" i="4" s="1"/>
  <c r="N355" i="8"/>
  <c r="N356" i="8" s="1"/>
  <c r="N748" i="1"/>
  <c r="N749" i="1" s="1"/>
  <c r="N188" i="8"/>
  <c r="N189" i="8" s="1"/>
  <c r="N161" i="4"/>
  <c r="N162" i="4" s="1"/>
  <c r="N314" i="6"/>
  <c r="N315" i="6" s="1"/>
  <c r="N196" i="6"/>
  <c r="N197" i="6" s="1"/>
  <c r="N78" i="6"/>
  <c r="N79" i="6" s="1"/>
  <c r="N453" i="5"/>
  <c r="N454" i="5" s="1"/>
  <c r="N212" i="3"/>
  <c r="N213" i="3" s="1"/>
  <c r="N270" i="3"/>
  <c r="N271" i="3" s="1"/>
  <c r="N521" i="3"/>
  <c r="N522" i="3" s="1"/>
  <c r="N427" i="5"/>
  <c r="N428" i="5" s="1"/>
  <c r="N318" i="5"/>
  <c r="N319" i="5" s="1"/>
  <c r="N179" i="5"/>
  <c r="N180" i="5" s="1"/>
  <c r="N152" i="5"/>
  <c r="N153" i="5"/>
  <c r="N86" i="1"/>
  <c r="N87" i="1" s="1"/>
  <c r="N585" i="8"/>
  <c r="N586" i="8" s="1"/>
  <c r="N21" i="4"/>
  <c r="N22" i="4" s="1"/>
  <c r="N618" i="8"/>
  <c r="N619" i="8" s="1"/>
  <c r="N167" i="6"/>
  <c r="N168" i="6" s="1"/>
  <c r="N397" i="5"/>
  <c r="N398" i="5" s="1"/>
  <c r="N320" i="1"/>
  <c r="N321" i="1" s="1"/>
  <c r="N419" i="1"/>
  <c r="N420" i="1" s="1"/>
  <c r="N719" i="8"/>
  <c r="N720" i="8" s="1"/>
  <c r="L702" i="8" s="1"/>
  <c r="N488" i="8"/>
  <c r="N489" i="8" s="1"/>
  <c r="L471" i="8" s="1"/>
  <c r="N486" i="1"/>
  <c r="N487" i="1" s="1"/>
  <c r="L469" i="1" s="1"/>
  <c r="E25" i="2" s="1"/>
  <c r="N920" i="8"/>
  <c r="N921" i="8" s="1"/>
  <c r="L903" i="8" s="1"/>
  <c r="N818" i="8"/>
  <c r="N819" i="8" s="1"/>
  <c r="L801" i="8" s="1"/>
  <c r="N649" i="1"/>
  <c r="N650" i="1" s="1"/>
  <c r="N816" i="1"/>
  <c r="N817" i="1" s="1"/>
  <c r="L799" i="1" s="1"/>
  <c r="E36" i="2" s="1"/>
  <c r="H36" i="2" s="1"/>
  <c r="I36" i="2" s="1"/>
  <c r="N849" i="1"/>
  <c r="N850" i="1" s="1"/>
  <c r="L832" i="1" s="1"/>
  <c r="E37" i="2" s="1"/>
  <c r="N882" i="1"/>
  <c r="N883" i="1" s="1"/>
  <c r="L865" i="1" s="1"/>
  <c r="E38" i="2" s="1"/>
  <c r="N915" i="1"/>
  <c r="N916" i="1" s="1"/>
  <c r="L898" i="1" s="1"/>
  <c r="E39" i="2" s="1"/>
  <c r="N948" i="1"/>
  <c r="N949" i="1" s="1"/>
  <c r="L931" i="1" s="1"/>
  <c r="E40" i="2" s="1"/>
  <c r="N981" i="1"/>
  <c r="N982" i="1" s="1"/>
  <c r="L964" i="1" s="1"/>
  <c r="E41" i="2" s="1"/>
  <c r="N360" i="4"/>
  <c r="N361" i="4" s="1"/>
  <c r="N255" i="6"/>
  <c r="N256" i="6" s="1"/>
  <c r="N137" i="6"/>
  <c r="N138" i="6" s="1"/>
  <c r="N19" i="6"/>
  <c r="N20" i="6" s="1"/>
  <c r="N343" i="5"/>
  <c r="N344" i="5" s="1"/>
  <c r="N388" i="8"/>
  <c r="N389" i="8" s="1"/>
  <c r="N77" i="4"/>
  <c r="N78" i="4" s="1"/>
  <c r="N15" i="5"/>
  <c r="N16" i="5" s="1"/>
  <c r="N518" i="1"/>
  <c r="N519" i="1" s="1"/>
  <c r="N583" i="1"/>
  <c r="N584" i="1" s="1"/>
  <c r="N783" i="8"/>
  <c r="N784" i="8" s="1"/>
  <c r="N520" i="8"/>
  <c r="N521" i="8" s="1"/>
  <c r="N454" i="8"/>
  <c r="N455" i="8" s="1"/>
  <c r="N158" i="8"/>
  <c r="N159" i="8" s="1"/>
  <c r="L141" i="8" s="1"/>
  <c r="N421" i="8"/>
  <c r="N422" i="8" s="1"/>
  <c r="N287" i="8"/>
  <c r="N288" i="8" s="1"/>
  <c r="N189" i="4"/>
  <c r="N190" i="4" s="1"/>
  <c r="N217" i="4"/>
  <c r="N218" i="4" s="1"/>
  <c r="N245" i="4"/>
  <c r="N246" i="4" s="1"/>
  <c r="N435" i="3"/>
  <c r="N436" i="3" s="1"/>
  <c r="N344" i="6"/>
  <c r="N345" i="6" s="1"/>
  <c r="N108" i="6"/>
  <c r="N109" i="6" s="1"/>
  <c r="N234" i="5"/>
  <c r="N235" i="5" s="1"/>
  <c r="N386" i="1"/>
  <c r="N387" i="1" s="1"/>
  <c r="N452" i="1"/>
  <c r="N453" i="1" s="1"/>
  <c r="N44" i="3"/>
  <c r="N45" i="3" s="1"/>
  <c r="N1080" i="8"/>
  <c r="N1081" i="8" s="1"/>
  <c r="L1063" i="8" s="1"/>
  <c r="N41" i="8"/>
  <c r="N42" i="8" s="1"/>
  <c r="L9" i="8" s="1"/>
  <c r="N41" i="1"/>
  <c r="N42" i="1" s="1"/>
  <c r="L9" i="1" s="1"/>
  <c r="N289" i="1"/>
  <c r="N290" i="1" s="1"/>
  <c r="L272" i="1" s="1"/>
  <c r="E19" i="2" s="1"/>
  <c r="N484" i="4"/>
  <c r="N485" i="4"/>
  <c r="N682" i="1"/>
  <c r="N683" i="1"/>
  <c r="N717" i="1"/>
  <c r="N718" i="1"/>
  <c r="L700" i="1" s="1"/>
  <c r="E33" i="2" s="1"/>
  <c r="N887" i="8"/>
  <c r="N888" i="8"/>
  <c r="L867" i="8" s="1"/>
  <c r="N258" i="8"/>
  <c r="N259" i="8"/>
  <c r="L241" i="8" s="1"/>
  <c r="N86" i="8"/>
  <c r="N87" i="8"/>
  <c r="N299" i="3"/>
  <c r="N300" i="3"/>
  <c r="L287" i="3" s="1"/>
  <c r="N559" i="4"/>
  <c r="N560" i="4"/>
  <c r="N459" i="4"/>
  <c r="N460" i="4"/>
  <c r="N651" i="8"/>
  <c r="N652" i="8"/>
  <c r="N584" i="4"/>
  <c r="N585" i="4"/>
  <c r="N301" i="4"/>
  <c r="N302" i="4" s="1"/>
  <c r="N491" i="3"/>
  <c r="N492" i="3" s="1"/>
  <c r="N207" i="5"/>
  <c r="N208" i="5"/>
  <c r="N124" i="5"/>
  <c r="N125" i="5" s="1"/>
  <c r="N285" i="6"/>
  <c r="N286" i="6" s="1"/>
  <c r="N49" i="6"/>
  <c r="N50" i="6" s="1"/>
  <c r="N1016" i="1"/>
  <c r="N1017" i="1" s="1"/>
  <c r="N68" i="5"/>
  <c r="N69" i="5" s="1"/>
  <c r="N105" i="4"/>
  <c r="N106" i="4" s="1"/>
  <c r="N226" i="6"/>
  <c r="N227" i="6" s="1"/>
  <c r="N508" i="5"/>
  <c r="N509" i="5" s="1"/>
  <c r="N292" i="5" l="1"/>
  <c r="N293" i="5"/>
  <c r="N228" i="6"/>
  <c r="N229" i="6" s="1"/>
  <c r="N70" i="5"/>
  <c r="N71" i="5" s="1"/>
  <c r="N287" i="6"/>
  <c r="N288" i="6" s="1"/>
  <c r="N493" i="3"/>
  <c r="N494" i="3" s="1"/>
  <c r="N46" i="3"/>
  <c r="N47" i="3" s="1"/>
  <c r="N388" i="1"/>
  <c r="N389" i="1" s="1"/>
  <c r="L371" i="1" s="1"/>
  <c r="E22" i="2" s="1"/>
  <c r="H22" i="2" s="1"/>
  <c r="I22" i="2" s="1"/>
  <c r="N110" i="6"/>
  <c r="N111" i="6" s="1"/>
  <c r="N437" i="3"/>
  <c r="N438" i="3" s="1"/>
  <c r="N219" i="4"/>
  <c r="N220" i="4" s="1"/>
  <c r="N289" i="8"/>
  <c r="N290" i="8" s="1"/>
  <c r="N456" i="8"/>
  <c r="N457" i="8" s="1"/>
  <c r="L439" i="8" s="1"/>
  <c r="N785" i="8"/>
  <c r="N786" i="8" s="1"/>
  <c r="L768" i="8" s="1"/>
  <c r="N520" i="1"/>
  <c r="N521" i="1" s="1"/>
  <c r="L503" i="1" s="1"/>
  <c r="E26" i="2" s="1"/>
  <c r="N79" i="4"/>
  <c r="N80" i="4" s="1"/>
  <c r="N345" i="5"/>
  <c r="N346" i="5" s="1"/>
  <c r="N139" i="6"/>
  <c r="N140" i="6" s="1"/>
  <c r="N362" i="4"/>
  <c r="N363" i="4" s="1"/>
  <c r="L342" i="4" s="1"/>
  <c r="N322" i="1"/>
  <c r="N323" i="1" s="1"/>
  <c r="L305" i="1" s="1"/>
  <c r="E20" i="2" s="1"/>
  <c r="H20" i="2" s="1"/>
  <c r="I20" i="2" s="1"/>
  <c r="N169" i="6"/>
  <c r="N170" i="6" s="1"/>
  <c r="N23" i="4"/>
  <c r="N24" i="4" s="1"/>
  <c r="N181" i="5"/>
  <c r="N182" i="5" s="1"/>
  <c r="N455" i="5"/>
  <c r="N456" i="5" s="1"/>
  <c r="N198" i="6"/>
  <c r="N199" i="6" s="1"/>
  <c r="N163" i="4"/>
  <c r="N164" i="4" s="1"/>
  <c r="N750" i="1"/>
  <c r="N751" i="1" s="1"/>
  <c r="L733" i="1" s="1"/>
  <c r="E34" i="2" s="1"/>
  <c r="N436" i="4"/>
  <c r="N437" i="4" s="1"/>
  <c r="N686" i="8"/>
  <c r="N687" i="8" s="1"/>
  <c r="L669" i="8" s="1"/>
  <c r="N618" i="1"/>
  <c r="N619" i="1" s="1"/>
  <c r="L601" i="1" s="1"/>
  <c r="E29" i="2" s="1"/>
  <c r="H29" i="2" s="1"/>
  <c r="I29" i="2" s="1"/>
  <c r="N851" i="8"/>
  <c r="N852" i="8" s="1"/>
  <c r="L834" i="8" s="1"/>
  <c r="N552" i="1"/>
  <c r="N553" i="1" s="1"/>
  <c r="L535" i="1" s="1"/>
  <c r="E27" i="2" s="1"/>
  <c r="N510" i="5"/>
  <c r="N511" i="5" s="1"/>
  <c r="N107" i="4"/>
  <c r="N108" i="4" s="1"/>
  <c r="N51" i="6"/>
  <c r="N52" i="6" s="1"/>
  <c r="N126" i="5"/>
  <c r="N127" i="5" s="1"/>
  <c r="N303" i="4"/>
  <c r="N304" i="4" s="1"/>
  <c r="N454" i="1"/>
  <c r="N455" i="1" s="1"/>
  <c r="L437" i="1" s="1"/>
  <c r="E24" i="2" s="1"/>
  <c r="N236" i="5"/>
  <c r="N237" i="5" s="1"/>
  <c r="N346" i="6"/>
  <c r="N347" i="6" s="1"/>
  <c r="N247" i="4"/>
  <c r="N248" i="4" s="1"/>
  <c r="N191" i="4"/>
  <c r="N192" i="4" s="1"/>
  <c r="N522" i="8"/>
  <c r="N523" i="8" s="1"/>
  <c r="L505" i="8" s="1"/>
  <c r="N585" i="1"/>
  <c r="N586" i="1" s="1"/>
  <c r="L568" i="1" s="1"/>
  <c r="E28" i="2" s="1"/>
  <c r="N17" i="5"/>
  <c r="N18" i="5" s="1"/>
  <c r="N390" i="8"/>
  <c r="N391" i="8" s="1"/>
  <c r="L373" i="8" s="1"/>
  <c r="N21" i="6"/>
  <c r="N22" i="6" s="1"/>
  <c r="N257" i="6"/>
  <c r="N258" i="6" s="1"/>
  <c r="N421" i="1"/>
  <c r="N422" i="1" s="1"/>
  <c r="L404" i="1" s="1"/>
  <c r="E23" i="2" s="1"/>
  <c r="N399" i="5"/>
  <c r="N400" i="5" s="1"/>
  <c r="N620" i="8"/>
  <c r="N621" i="8" s="1"/>
  <c r="L603" i="8" s="1"/>
  <c r="N587" i="8"/>
  <c r="N588" i="8" s="1"/>
  <c r="L570" i="8" s="1"/>
  <c r="N214" i="3"/>
  <c r="N215" i="3" s="1"/>
  <c r="N80" i="6"/>
  <c r="N81" i="6" s="1"/>
  <c r="N316" i="6"/>
  <c r="N317" i="6" s="1"/>
  <c r="N190" i="8"/>
  <c r="N191" i="8" s="1"/>
  <c r="N357" i="8"/>
  <c r="N358" i="8" s="1"/>
  <c r="L340" i="8" s="1"/>
  <c r="N752" i="8"/>
  <c r="N753" i="8" s="1"/>
  <c r="L735" i="8" s="1"/>
  <c r="N355" i="1"/>
  <c r="N356" i="1" s="1"/>
  <c r="L338" i="1" s="1"/>
  <c r="E21" i="2" s="1"/>
  <c r="H21" i="2" s="1"/>
  <c r="I21" i="2" s="1"/>
  <c r="N324" i="8"/>
  <c r="N325" i="8" s="1"/>
  <c r="L307" i="8" s="1"/>
  <c r="N953" i="8"/>
  <c r="N954" i="8" s="1"/>
  <c r="L936" i="8" s="1"/>
  <c r="N1023" i="8"/>
  <c r="N1024" i="8" s="1"/>
  <c r="N1018" i="1"/>
  <c r="N1019" i="1"/>
  <c r="N209" i="5"/>
  <c r="N210" i="5"/>
  <c r="N586" i="4"/>
  <c r="N587" i="4"/>
  <c r="N653" i="8"/>
  <c r="N654" i="8"/>
  <c r="L636" i="8" s="1"/>
  <c r="N461" i="4"/>
  <c r="N462" i="4"/>
  <c r="N561" i="4"/>
  <c r="N562" i="4"/>
  <c r="F32" i="2"/>
  <c r="H32" i="2" s="1"/>
  <c r="I32" i="2" s="1"/>
  <c r="E25" i="7"/>
  <c r="G25" i="7" s="1"/>
  <c r="N88" i="8"/>
  <c r="N89" i="8"/>
  <c r="L71" i="8" s="1"/>
  <c r="N684" i="1"/>
  <c r="N685" i="1"/>
  <c r="L667" i="1" s="1"/>
  <c r="E31" i="2" s="1"/>
  <c r="N486" i="4"/>
  <c r="N487" i="4"/>
  <c r="N423" i="8"/>
  <c r="N424" i="8"/>
  <c r="L406" i="8" s="1"/>
  <c r="N651" i="1"/>
  <c r="N652" i="1"/>
  <c r="L634" i="1" s="1"/>
  <c r="E30" i="2" s="1"/>
  <c r="N88" i="1"/>
  <c r="N89" i="1"/>
  <c r="L71" i="1" s="1"/>
  <c r="E13" i="2" s="1"/>
  <c r="N154" i="5"/>
  <c r="N155" i="5"/>
  <c r="N320" i="5"/>
  <c r="N321" i="5"/>
  <c r="N429" i="5"/>
  <c r="N430" i="5"/>
  <c r="N523" i="3"/>
  <c r="N524" i="3"/>
  <c r="N272" i="3"/>
  <c r="N273" i="3"/>
  <c r="L259" i="3" s="1"/>
  <c r="N511" i="4"/>
  <c r="N512" i="4"/>
  <c r="N122" i="8"/>
  <c r="N123" i="8"/>
  <c r="L105" i="8" s="1"/>
  <c r="N45" i="5"/>
  <c r="N46" i="5"/>
  <c r="N327" i="3"/>
  <c r="N328" i="3"/>
  <c r="L314" i="3" s="1"/>
  <c r="N225" i="8"/>
  <c r="N226" i="8"/>
  <c r="L208" i="8" s="1"/>
  <c r="N374" i="5"/>
  <c r="N375" i="5"/>
  <c r="N333" i="4"/>
  <c r="N334" i="4"/>
  <c r="L314" i="4" s="1"/>
  <c r="N160" i="3"/>
  <c r="N161" i="3"/>
  <c r="L147" i="3" s="1"/>
  <c r="N411" i="3"/>
  <c r="N412" i="3" s="1"/>
  <c r="L398" i="3" s="1"/>
  <c r="N256" i="1"/>
  <c r="N257" i="1" s="1"/>
  <c r="L239" i="1" s="1"/>
  <c r="E18" i="2" s="1"/>
  <c r="H18" i="2" s="1"/>
  <c r="I18" i="2" s="1"/>
  <c r="N467" i="3"/>
  <c r="N468" i="3" s="1"/>
  <c r="L454" i="3" s="1"/>
  <c r="N131" i="3"/>
  <c r="N132" i="3" s="1"/>
  <c r="L118" i="3" s="1"/>
  <c r="N103" i="3"/>
  <c r="N104" i="3" s="1"/>
  <c r="L90" i="3" s="1"/>
  <c r="N20" i="3"/>
  <c r="N21" i="3" s="1"/>
  <c r="L7" i="3" s="1"/>
  <c r="N1138" i="8"/>
  <c r="N1139" i="8" s="1"/>
  <c r="L1121" i="8" s="1"/>
  <c r="N611" i="4"/>
  <c r="N612" i="4" s="1"/>
  <c r="F28" i="2"/>
  <c r="E21" i="7"/>
  <c r="N355" i="3"/>
  <c r="N356" i="3" s="1"/>
  <c r="L342" i="3" s="1"/>
  <c r="F34" i="2" s="1"/>
  <c r="H34" i="2" s="1"/>
  <c r="I34" i="2" s="1"/>
  <c r="N1075" i="1"/>
  <c r="N1076" i="1" s="1"/>
  <c r="L1058" i="1" s="1"/>
  <c r="N100" i="5"/>
  <c r="N101" i="5" s="1"/>
  <c r="N485" i="5"/>
  <c r="N486" i="5" s="1"/>
  <c r="N137" i="4"/>
  <c r="N138" i="4" s="1"/>
  <c r="L118" i="4" s="1"/>
  <c r="N536" i="4"/>
  <c r="N537" i="4" s="1"/>
  <c r="F30" i="7"/>
  <c r="G38" i="2"/>
  <c r="N76" i="3"/>
  <c r="N77" i="3" s="1"/>
  <c r="L63" i="3" s="1"/>
  <c r="N190" i="1"/>
  <c r="N191" i="1" s="1"/>
  <c r="L173" i="1" s="1"/>
  <c r="E16" i="2" s="1"/>
  <c r="N188" i="3"/>
  <c r="N189" i="3" s="1"/>
  <c r="L175" i="3" s="1"/>
  <c r="N383" i="3"/>
  <c r="N384" i="3" s="1"/>
  <c r="L370" i="3" s="1"/>
  <c r="N53" i="4"/>
  <c r="N54" i="4" s="1"/>
  <c r="L34" i="4" s="1"/>
  <c r="N554" i="8"/>
  <c r="N555" i="8" s="1"/>
  <c r="L537" i="8" s="1"/>
  <c r="N223" i="1"/>
  <c r="N224" i="1" s="1"/>
  <c r="L206" i="1" s="1"/>
  <c r="E17" i="2" s="1"/>
  <c r="H17" i="2" s="1"/>
  <c r="I17" i="2" s="1"/>
  <c r="N986" i="8"/>
  <c r="N987" i="8" s="1"/>
  <c r="L969" i="8" s="1"/>
  <c r="E27" i="7" l="1"/>
  <c r="G27" i="7" s="1"/>
  <c r="F35" i="2"/>
  <c r="H35" i="2" s="1"/>
  <c r="I35" i="2" s="1"/>
  <c r="E8" i="7"/>
  <c r="F14" i="2"/>
  <c r="N1025" i="8"/>
  <c r="N1026" i="8" s="1"/>
  <c r="L1001" i="8" s="1"/>
  <c r="N192" i="8"/>
  <c r="N193" i="8" s="1"/>
  <c r="L175" i="8" s="1"/>
  <c r="N83" i="6"/>
  <c r="N82" i="6"/>
  <c r="N401" i="5"/>
  <c r="N402" i="5" s="1"/>
  <c r="N260" i="6"/>
  <c r="N259" i="6"/>
  <c r="N193" i="4"/>
  <c r="N194" i="4" s="1"/>
  <c r="L174" i="4" s="1"/>
  <c r="N349" i="6"/>
  <c r="N348" i="6"/>
  <c r="N128" i="5"/>
  <c r="N129" i="5" s="1"/>
  <c r="N109" i="4"/>
  <c r="N110" i="4" s="1"/>
  <c r="L90" i="4" s="1"/>
  <c r="N165" i="4"/>
  <c r="N166" i="4" s="1"/>
  <c r="L146" i="4" s="1"/>
  <c r="N457" i="5"/>
  <c r="N458" i="5" s="1"/>
  <c r="N25" i="4"/>
  <c r="N26" i="4" s="1"/>
  <c r="L6" i="4" s="1"/>
  <c r="N141" i="6"/>
  <c r="N142" i="6" s="1"/>
  <c r="N81" i="4"/>
  <c r="N82" i="4" s="1"/>
  <c r="L62" i="4" s="1"/>
  <c r="N291" i="8"/>
  <c r="N292" i="8" s="1"/>
  <c r="L274" i="8" s="1"/>
  <c r="N439" i="3"/>
  <c r="N440" i="3" s="1"/>
  <c r="L426" i="3" s="1"/>
  <c r="N495" i="3"/>
  <c r="N496" i="3" s="1"/>
  <c r="N72" i="5"/>
  <c r="N73" i="5" s="1"/>
  <c r="N626" i="4"/>
  <c r="L408" i="4" s="1"/>
  <c r="E17" i="7"/>
  <c r="F24" i="2"/>
  <c r="F9" i="7"/>
  <c r="G9" i="7" s="1"/>
  <c r="G16" i="2"/>
  <c r="H16" i="2" s="1"/>
  <c r="I16" i="2" s="1"/>
  <c r="E19" i="7"/>
  <c r="G19" i="7" s="1"/>
  <c r="F26" i="2"/>
  <c r="H26" i="2" s="1"/>
  <c r="I26" i="2" s="1"/>
  <c r="E12" i="7"/>
  <c r="G12" i="7" s="1"/>
  <c r="F19" i="2"/>
  <c r="H19" i="2" s="1"/>
  <c r="I19" i="2" s="1"/>
  <c r="F20" i="7"/>
  <c r="G27" i="2"/>
  <c r="E16" i="7"/>
  <c r="F23" i="2"/>
  <c r="E31" i="7"/>
  <c r="F39" i="2"/>
  <c r="E29" i="7"/>
  <c r="F37" i="2"/>
  <c r="N318" i="6"/>
  <c r="N319" i="6" s="1"/>
  <c r="N216" i="3"/>
  <c r="N217" i="3" s="1"/>
  <c r="L203" i="3" s="1"/>
  <c r="N24" i="6"/>
  <c r="N23" i="6"/>
  <c r="N19" i="5"/>
  <c r="N20" i="5" s="1"/>
  <c r="N249" i="4"/>
  <c r="N250" i="4" s="1"/>
  <c r="L230" i="4" s="1"/>
  <c r="N238" i="5"/>
  <c r="N239" i="5" s="1"/>
  <c r="N305" i="4"/>
  <c r="N306" i="4" s="1"/>
  <c r="L286" i="4" s="1"/>
  <c r="N53" i="6"/>
  <c r="N54" i="6" s="1"/>
  <c r="N512" i="5"/>
  <c r="N513" i="5" s="1"/>
  <c r="N200" i="6"/>
  <c r="N201" i="6" s="1"/>
  <c r="N183" i="5"/>
  <c r="N184" i="5" s="1"/>
  <c r="N171" i="6"/>
  <c r="N172" i="6" s="1"/>
  <c r="F33" i="7"/>
  <c r="G41" i="2"/>
  <c r="N347" i="5"/>
  <c r="N348" i="5" s="1"/>
  <c r="N221" i="4"/>
  <c r="N222" i="4" s="1"/>
  <c r="L202" i="4" s="1"/>
  <c r="N112" i="6"/>
  <c r="N113" i="6" s="1"/>
  <c r="N48" i="3"/>
  <c r="N49" i="3" s="1"/>
  <c r="L35" i="3" s="1"/>
  <c r="F15" i="2" s="1"/>
  <c r="H15" i="2" s="1"/>
  <c r="I15" i="2" s="1"/>
  <c r="N289" i="6"/>
  <c r="N290" i="6" s="1"/>
  <c r="N230" i="6"/>
  <c r="N231" i="6" s="1"/>
  <c r="G40" i="2"/>
  <c r="F32" i="7"/>
  <c r="E26" i="7"/>
  <c r="G26" i="7" s="1"/>
  <c r="F33" i="2"/>
  <c r="H33" i="2" s="1"/>
  <c r="I33" i="2" s="1"/>
  <c r="E18" i="7"/>
  <c r="G18" i="7" s="1"/>
  <c r="F25" i="2"/>
  <c r="H25" i="2" s="1"/>
  <c r="I25" i="2" s="1"/>
  <c r="E24" i="7"/>
  <c r="F31" i="2"/>
  <c r="E33" i="7"/>
  <c r="L510" i="3"/>
  <c r="F41" i="2"/>
  <c r="N156" i="5"/>
  <c r="N157" i="5" s="1"/>
  <c r="H13" i="2"/>
  <c r="E42" i="2"/>
  <c r="N211" i="5"/>
  <c r="N212" i="5"/>
  <c r="N1020" i="1"/>
  <c r="N1021" i="1" s="1"/>
  <c r="L996" i="1" s="1"/>
  <c r="F31" i="7" l="1"/>
  <c r="G31" i="7" s="1"/>
  <c r="G39" i="2"/>
  <c r="H39" i="2" s="1"/>
  <c r="I39" i="2" s="1"/>
  <c r="F29" i="7"/>
  <c r="G29" i="7" s="1"/>
  <c r="G37" i="2"/>
  <c r="H37" i="2" s="1"/>
  <c r="I37" i="2" s="1"/>
  <c r="F17" i="7"/>
  <c r="G17" i="7" s="1"/>
  <c r="G24" i="2"/>
  <c r="H24" i="2" s="1"/>
  <c r="I24" i="2" s="1"/>
  <c r="F24" i="7"/>
  <c r="G24" i="7" s="1"/>
  <c r="G31" i="2"/>
  <c r="H31" i="2" s="1"/>
  <c r="I31" i="2" s="1"/>
  <c r="F21" i="7"/>
  <c r="G21" i="7" s="1"/>
  <c r="G28" i="2"/>
  <c r="H28" i="2" s="1"/>
  <c r="I28" i="2" s="1"/>
  <c r="I13" i="2"/>
  <c r="G33" i="7"/>
  <c r="E20" i="7"/>
  <c r="F27" i="2"/>
  <c r="H27" i="2" s="1"/>
  <c r="I27" i="2" s="1"/>
  <c r="G20" i="7"/>
  <c r="H41" i="2"/>
  <c r="I41" i="2" s="1"/>
  <c r="L482" i="3"/>
  <c r="E32" i="7"/>
  <c r="G32" i="7" s="1"/>
  <c r="F40" i="2"/>
  <c r="H40" i="2" s="1"/>
  <c r="I40" i="2" s="1"/>
  <c r="E30" i="7"/>
  <c r="G30" i="7" s="1"/>
  <c r="F38" i="2"/>
  <c r="H38" i="2" s="1"/>
  <c r="I38" i="2" s="1"/>
  <c r="F16" i="7"/>
  <c r="G16" i="7" s="1"/>
  <c r="G23" i="2"/>
  <c r="H23" i="2" s="1"/>
  <c r="I23" i="2" s="1"/>
  <c r="F8" i="7"/>
  <c r="G14" i="2"/>
  <c r="F23" i="7"/>
  <c r="G23" i="7" s="1"/>
  <c r="G30" i="2"/>
  <c r="H30" i="2" s="1"/>
  <c r="I30" i="2" s="1"/>
  <c r="E34" i="7" l="1"/>
  <c r="H14" i="2"/>
  <c r="G42" i="2"/>
  <c r="F42" i="2"/>
  <c r="G8" i="7"/>
  <c r="G34" i="7" s="1"/>
  <c r="F34" i="7"/>
  <c r="I14" i="2" l="1"/>
  <c r="I42" i="2" s="1"/>
  <c r="H42" i="2"/>
</calcChain>
</file>

<file path=xl/sharedStrings.xml><?xml version="1.0" encoding="utf-8"?>
<sst xmlns="http://schemas.openxmlformats.org/spreadsheetml/2006/main" count="8023" uniqueCount="388">
  <si>
    <t>P</t>
  </si>
  <si>
    <t>xarjTaRricxva</t>
  </si>
  <si>
    <t>SeTanxmebulia</t>
  </si>
  <si>
    <t>zugdidis municipalitetis gamgebeli</t>
  </si>
  <si>
    <t>obieqti</t>
  </si>
  <si>
    <t>zugdidis municipalitetis sof.GaxalsoflSi</t>
  </si>
  <si>
    <t>a. qobalia</t>
  </si>
  <si>
    <t>saniaRvre arxisa da xidbogiris mowyoba</t>
  </si>
  <si>
    <t>saxarjTaRricxvo Rirebuleba</t>
  </si>
  <si>
    <t>lari</t>
  </si>
  <si>
    <t>saxarjTaRricxvo xelfasi</t>
  </si>
  <si>
    <t>#</t>
  </si>
  <si>
    <t>normativis nomeri            da Sifri</t>
  </si>
  <si>
    <t>samuSaoebis da danaxarjebis dasaxeleba</t>
  </si>
  <si>
    <t>raodenoba</t>
  </si>
  <si>
    <t xml:space="preserve">xelfasi </t>
  </si>
  <si>
    <t xml:space="preserve">masala </t>
  </si>
  <si>
    <t>manqana-meqanizmi</t>
  </si>
  <si>
    <t>ganzomilebis erTeuli</t>
  </si>
  <si>
    <t>ganzomilebis erTeulze</t>
  </si>
  <si>
    <t>saproeqto monacemebiT</t>
  </si>
  <si>
    <t>erTeulis fasi</t>
  </si>
  <si>
    <t>Rirebuleba</t>
  </si>
  <si>
    <t>kolxidis ubani(samosio)</t>
  </si>
  <si>
    <t>sabazro</t>
  </si>
  <si>
    <t xml:space="preserve">arxis gaTxra eqskavatoriT CamCis moculobiT  0,65 kub.mavtoTviTmclelebze datvirTviT </t>
  </si>
  <si>
    <t>kub.m</t>
  </si>
  <si>
    <t xml:space="preserve">srf 2012                 </t>
  </si>
  <si>
    <t>eqskavatori</t>
  </si>
  <si>
    <t>m/sT</t>
  </si>
  <si>
    <t>srf 2012                 13-1</t>
  </si>
  <si>
    <t>gruntis transportireba 1 km-ze</t>
  </si>
  <si>
    <t>tona</t>
  </si>
  <si>
    <t>xidbogiris mowyoba liTonis milisagan                    d-800</t>
  </si>
  <si>
    <t>grZ.m</t>
  </si>
  <si>
    <t>SromiTi resursi</t>
  </si>
  <si>
    <t xml:space="preserve"> liTonis mili   d-800</t>
  </si>
  <si>
    <t xml:space="preserve">srf 2012 12-43 kodi 0470                 </t>
  </si>
  <si>
    <t>avtoamwe</t>
  </si>
  <si>
    <r>
      <t>wyalamridebi milebis boloebSi da fila ormetriani xidbogiris Tavze betonisagan              B</t>
    </r>
    <r>
      <rPr>
        <b/>
        <sz val="10"/>
        <color theme="1"/>
        <rFont val="Arial"/>
        <family val="2"/>
        <charset val="204"/>
      </rPr>
      <t>B</t>
    </r>
    <r>
      <rPr>
        <b/>
        <sz val="10"/>
        <color theme="1"/>
        <rFont val="AcadNusx"/>
      </rPr>
      <t>-15</t>
    </r>
  </si>
  <si>
    <r>
      <t>betoniB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>-15</t>
    </r>
  </si>
  <si>
    <t>srf2012          5-25</t>
  </si>
  <si>
    <t>daxerxili masala</t>
  </si>
  <si>
    <t>milis dafarva mdinaris balastiT da safaris mowyoba RorRiT</t>
  </si>
  <si>
    <t>balastis transportireba</t>
  </si>
  <si>
    <t>balasti</t>
  </si>
  <si>
    <t>sul pirdapiri xarjebi</t>
  </si>
  <si>
    <t>zednadebi xarjebi</t>
  </si>
  <si>
    <t>%</t>
  </si>
  <si>
    <t>jami</t>
  </si>
  <si>
    <t>gegmiuri dagroveba</t>
  </si>
  <si>
    <t>dRg</t>
  </si>
  <si>
    <t>sul xarjTaRricxviT</t>
  </si>
  <si>
    <t>Seadgina: "Sps Tavadi-1" direqtori</t>
  </si>
  <si>
    <t>e. gurieli</t>
  </si>
  <si>
    <t xml:space="preserve"> Rirebuleba lari</t>
  </si>
  <si>
    <t>soflis dasaxeleba</t>
  </si>
  <si>
    <t>gzebis moxreSva</t>
  </si>
  <si>
    <t>saniaRvre arxebi</t>
  </si>
  <si>
    <t>xidbogirebi</t>
  </si>
  <si>
    <t>abasTumani</t>
  </si>
  <si>
    <t>anaklia</t>
  </si>
  <si>
    <t>axalabasTumani</t>
  </si>
  <si>
    <t>axlkaxaTi</t>
  </si>
  <si>
    <t>axalsofeli</t>
  </si>
  <si>
    <t>ganmuxuri</t>
  </si>
  <si>
    <t>grigoliSi</t>
  </si>
  <si>
    <t>darCeli</t>
  </si>
  <si>
    <t>didineZi</t>
  </si>
  <si>
    <t>ergeta</t>
  </si>
  <si>
    <t>ingiri</t>
  </si>
  <si>
    <t>kaxaTi</t>
  </si>
  <si>
    <t>koki</t>
  </si>
  <si>
    <t>korcxeli</t>
  </si>
  <si>
    <t>odiSi</t>
  </si>
  <si>
    <t>orsantia</t>
  </si>
  <si>
    <t>orulu</t>
  </si>
  <si>
    <t>oqtomberi</t>
  </si>
  <si>
    <t>yuliSkari</t>
  </si>
  <si>
    <t>riye</t>
  </si>
  <si>
    <t>ruxi</t>
  </si>
  <si>
    <t>urTa</t>
  </si>
  <si>
    <t>Samgona</t>
  </si>
  <si>
    <t>Cxoria</t>
  </si>
  <si>
    <t>caiSi</t>
  </si>
  <si>
    <t>Waqvinji</t>
  </si>
  <si>
    <t>WkaduaSi</t>
  </si>
  <si>
    <t>WiTawyari</t>
  </si>
  <si>
    <t>jixaSkari</t>
  </si>
  <si>
    <t>Seadgina: Sps "Tavadi-1"-is</t>
  </si>
  <si>
    <t>zugdidis municipalitetis sof.GabasTumnis</t>
  </si>
  <si>
    <t>mTliani Rirebuleba lari</t>
  </si>
  <si>
    <t xml:space="preserve"> Sida gzebis moxreSva</t>
  </si>
  <si>
    <t>gzis safaris moxvewa greideriT</t>
  </si>
  <si>
    <t>greideri</t>
  </si>
  <si>
    <t>gzis safaris profilireba greideriT</t>
  </si>
  <si>
    <t>Sida saubno gzebis reabilitacia</t>
  </si>
  <si>
    <t>fraqciuli RorRi 0-70 mm</t>
  </si>
  <si>
    <t>RorRis transportireba 10 km-ze da ganawileba gzis dazianebul adgilebze</t>
  </si>
  <si>
    <t>srf-2012   p-13-10</t>
  </si>
  <si>
    <t>zugdidis municipalitetis sof.Ganakliis</t>
  </si>
  <si>
    <t>RorRis transportireba 15 km-ze da ganawileba gzis dazianebul adgilebze</t>
  </si>
  <si>
    <t>zugdidis municipalitetis sof.GaxalabasTumnis</t>
  </si>
  <si>
    <t>RorRis transportireba 6 km-ze da ganawileba gzis dazianebul adgilebze</t>
  </si>
  <si>
    <t>srf-2012   p-13-6</t>
  </si>
  <si>
    <t>srf-2012   p-13-15</t>
  </si>
  <si>
    <t>xelfasi</t>
  </si>
  <si>
    <t>zugdidis municipalitetis sof.GaxalkaxaTis</t>
  </si>
  <si>
    <t>RorRis transportireba 7 km-ze da ganawileba gzis dazianebul adgilebze</t>
  </si>
  <si>
    <t>srf-2012   p-13-7</t>
  </si>
  <si>
    <t>zugdidis municipalitetis sof.Gaxlsoflis</t>
  </si>
  <si>
    <t>zugdidis municipalitetis sof. ganmuxuris</t>
  </si>
  <si>
    <t>RorRis transportireba 13 km-ze da ganawileba gzis dazianebul adgilebze</t>
  </si>
  <si>
    <t>srf-2012   p-13-13</t>
  </si>
  <si>
    <t>zugdidis municipalitetis sof. grigoliSis</t>
  </si>
  <si>
    <t>RorRis transportireba 8 km-ze da ganawileba gzis dazianebul adgilebze</t>
  </si>
  <si>
    <t>srf-2012   p-13-8</t>
  </si>
  <si>
    <t>zugdidis municipalitetis sof. darCelis</t>
  </si>
  <si>
    <t>zugdidis municipalitetis sof. didineZis</t>
  </si>
  <si>
    <t>zugdidis municipalitetis sof. Eergetas</t>
  </si>
  <si>
    <t>srf-2012   p-13-12</t>
  </si>
  <si>
    <t>RorRis transportireba 12 km-ze da ganawileba gzis dazianebul adgilebze</t>
  </si>
  <si>
    <t>zugdidis municipalitetis sof. ingiris</t>
  </si>
  <si>
    <t>zugdidis municipalitetis sof. kaxaTis</t>
  </si>
  <si>
    <t>RorRis transportireba 5 km-ze da ganawileba gzis dazianebul adgilebze</t>
  </si>
  <si>
    <t>srf-2012   p-13-5</t>
  </si>
  <si>
    <t>zugdidis municipalitetis sof. Kkokis</t>
  </si>
  <si>
    <t>zugdidis municipalitetis sof. korcxelis</t>
  </si>
  <si>
    <t>zugdidis municipalitetis sof. odiSis</t>
  </si>
  <si>
    <t>zugdidis municipalitetis sof. Oorsantias</t>
  </si>
  <si>
    <t>zugdidis municipalitetis sof. Oorulus</t>
  </si>
  <si>
    <t>zugdidis municipalitetis sof. Ooqtombris</t>
  </si>
  <si>
    <t>zugdidis municipalitetis sof. yuliSkaris</t>
  </si>
  <si>
    <t>zugdidis municipalitetis sof. ruxis</t>
  </si>
  <si>
    <t>zugdidis municipalitetis sof. urTas</t>
  </si>
  <si>
    <t>srf-2012   p-13-4</t>
  </si>
  <si>
    <t>RorRis transportireba 4 km-ze da ganawileba gzis dazianebul adgilebze</t>
  </si>
  <si>
    <t>zugdidis municipalitetis sof. Samgonas</t>
  </si>
  <si>
    <t>zugdidis municipalitetis sof. Cxorias</t>
  </si>
  <si>
    <t>zugdidis municipalitetis sof. Waqvinjis</t>
  </si>
  <si>
    <t>zugdidis municipalitetis sof. caiSis</t>
  </si>
  <si>
    <t>zugdidis municipalitetis sof. WkaduaSis</t>
  </si>
  <si>
    <t>zugdidis municipalitetis sof. WiTawyaris</t>
  </si>
  <si>
    <t>zugdidis municipalitetis sof. jixaSkari</t>
  </si>
  <si>
    <t>srf 13-2</t>
  </si>
  <si>
    <t>zugdidis municipalitetis sof.GanakliaSi saniaRvre arxebis mowyoba</t>
  </si>
  <si>
    <t xml:space="preserve">gruntis transportireba </t>
  </si>
  <si>
    <t>srf.2-85</t>
  </si>
  <si>
    <t>avtomobili bortiani</t>
  </si>
  <si>
    <t>12-43</t>
  </si>
  <si>
    <t>arxis gaTxra eqskavatoriT avtoTviTmclelebze datvirTviT xidbogiris mosawyobad</t>
  </si>
  <si>
    <t>milebis transsportireba 35 km-ze</t>
  </si>
  <si>
    <t>SeTanxmebulia:</t>
  </si>
  <si>
    <t>zugdidis municipalitetis sof.GanakliaSi xidbogiris mowyoba</t>
  </si>
  <si>
    <t>zugdidis municipalitetis sof.GaxalkaxaTSi xidbogiris mowyoba</t>
  </si>
  <si>
    <t>xidbogiri foladis meoradi milisagan d-820</t>
  </si>
  <si>
    <t>mili d-820</t>
  </si>
  <si>
    <t>xidbogiri foladis meoradi milisagan d-500</t>
  </si>
  <si>
    <t>mili d-500</t>
  </si>
  <si>
    <t>milebis transsportireba 18 km-ze</t>
  </si>
  <si>
    <t>zugdidis municipalitetis sof.GingirSi xidbogiris mowyoba</t>
  </si>
  <si>
    <t>zugdidis municipalitetis sof.GkaxaTSi xidbogiris mowyoba</t>
  </si>
  <si>
    <t>milebis transsportireba 10 km-ze</t>
  </si>
  <si>
    <t>milebis transsportireba 20 km-ze</t>
  </si>
  <si>
    <t>zugdidis municipalitetis sof.GodiSSi xidbogiris mowyoba</t>
  </si>
  <si>
    <t>zugdidis municipalitetis sof.GorsantiaSi xidbogiris mowyoba</t>
  </si>
  <si>
    <t>zugdidis municipalitetis sof.GoqtomberSi xidbogiris mowyoba</t>
  </si>
  <si>
    <t>milebis transsportireba 25 km-ze</t>
  </si>
  <si>
    <t>zugdidis municipalitetis sof.GyuliSkarSi xidbogiris mowyoba</t>
  </si>
  <si>
    <t>milebis transsportireba  km-ze</t>
  </si>
  <si>
    <t>zugdidis municipalitetis sof.GcaiSSi xidbogiris mowyoba</t>
  </si>
  <si>
    <t>milebis transsportireba 15 km-ze</t>
  </si>
  <si>
    <t>zugdidis municipalitetis sof.GWaqvinjSi xidbogiris mowyoba</t>
  </si>
  <si>
    <t>zugdidis municipalitetis sof.GWkaduaSSi xidbogiris mowyoba</t>
  </si>
  <si>
    <t>milebis transsportireba</t>
  </si>
  <si>
    <t>zugdidis municipalitetis sof.GWiTawyarSi xidbogiris mowyoba</t>
  </si>
  <si>
    <t>milebis transsportireba 5 km-ze</t>
  </si>
  <si>
    <t>zugdidis municipalitetis sof.GjixaSkarSi xidbogiris mowyoba</t>
  </si>
  <si>
    <t>arxis gaTxra eqskavatoriT avtoTviTmclelebze datvirTviT (arxis kveTi 0,6*0,5)</t>
  </si>
  <si>
    <t>zugdidis municipalitetis sof.GaxalabasTumanSi saniaRvre arxebis mowyoba</t>
  </si>
  <si>
    <t>zugdidis municipalitetis sof.GgrigoliSSi saniaRvre arxebis mowyoba</t>
  </si>
  <si>
    <t>zugdidis municipalitetis sof.GingirSi saniaRvre arxebis mowyoba</t>
  </si>
  <si>
    <t>zugdidis municipalitetis sof.GkaxaTSi saniaRvre arxebis mowyoba</t>
  </si>
  <si>
    <t>zugdidis municipalitetis sof.GkokSi saniaRvre arxebis mowyoba</t>
  </si>
  <si>
    <t>zugdidis municipalitetis sof.GkorcxelSi saniaRvre arxebis mowyoba</t>
  </si>
  <si>
    <t>zugdidis municipalitetis sof.GodiSSi saniaRvre arxebis mowyoba</t>
  </si>
  <si>
    <t>zugdidis municipalitetis sof.GorsantiaSi saniaRvre arxebis mowyoba</t>
  </si>
  <si>
    <t>xidbogiri a/c meoradi milisagan d-500</t>
  </si>
  <si>
    <t>zugdidis municipalitetis sof.GyuliSkarSi saniaRvre arxebis mowyoba</t>
  </si>
  <si>
    <t>zugdidis municipalitetis sof.GriyeSi saniaRvre arxebis mowyoba</t>
  </si>
  <si>
    <t>zugdidis municipalitetis sof.GruxSi saniaRvre arxebis mowyoba</t>
  </si>
  <si>
    <t>zugdidis municipalitetis sof.GurTaSi saniaRvre arxebis mowyoba</t>
  </si>
  <si>
    <t>zugdidis municipalitetis sof.GSamgonaSi saniaRvre arxebis mowyoba</t>
  </si>
  <si>
    <t>zugdidis municipalitetis sof.GcaiSSi saniaRvre arxebis mowyoba</t>
  </si>
  <si>
    <t>zugdidis municipalitetis sof. WaqvinjSi saniaRvre arxebis mowyoba</t>
  </si>
  <si>
    <t>zugdidis municipalitetis sof. WkaduaSSi saniaRvre arxebis mowyoba</t>
  </si>
  <si>
    <t>zugdidis municipalitetis sof. WiTawyarSi saniaRvre arxebis mowyoba</t>
  </si>
  <si>
    <t>zugdidis municipalitetis sof. jixaSkarSi saniaRvre arxebis mowyoba</t>
  </si>
  <si>
    <t>savaraudo Tanxa (lari)</t>
  </si>
  <si>
    <t xml:space="preserve"> zugdidis municipalitetis gamgebeli </t>
  </si>
  <si>
    <t>nakrebi  xarjTaRricxva</t>
  </si>
  <si>
    <t>direqtori:                       e. gurieli</t>
  </si>
  <si>
    <t xml:space="preserve">soflis gzebis sareabilitacio samuSaoebi, xidbogirebis mowyoba da saniaRvre arxebis gaTxra </t>
  </si>
  <si>
    <t xml:space="preserve">arxis gaTxra eqskavatoriT avtoTviTmclelebze datvirTviT (arxis kveTi 0,6*0,5) </t>
  </si>
  <si>
    <t xml:space="preserve">arxis gaTxra eqskavatoriT amoRebuli gruntis gverdze dayriT (arxis kveTi 1,5*1,2) </t>
  </si>
  <si>
    <t>zugdidis municipalitetis sof. narazenSi</t>
  </si>
  <si>
    <t>Sida saubno gzebis reabilitacia da saniaRvre arxebis mowyoba</t>
  </si>
  <si>
    <t>RorRis transportireba 20 km-ze da ganawileba gzis dazianebul adgilebze</t>
  </si>
  <si>
    <t xml:space="preserve">arxis gaTxra eqskavatoriT amoRebuli gruntis gverdze dayriT (arxis kveTi 0,6*0,5) </t>
  </si>
  <si>
    <t>gzis safaris moxvewa greideriT 3,0 km</t>
  </si>
  <si>
    <t>anZasTan da transformatorTan misasvleli gzis mowyoba</t>
  </si>
  <si>
    <t>gruntis moWra mosawyobi gzis monakveTze moWrili gruntis gverdze gadaadgilebiT</t>
  </si>
  <si>
    <t>meqanizmi</t>
  </si>
  <si>
    <t>mdinaris balasti</t>
  </si>
  <si>
    <t xml:space="preserve">gzis safaris profilireba </t>
  </si>
  <si>
    <t>zugdidis municipalitetis sof. ganmuxurSi</t>
  </si>
  <si>
    <t>mSenebare akvaparkis mimdebare teritoriaze</t>
  </si>
  <si>
    <t xml:space="preserve">maRali  Zabvis anZis da transpormatoris </t>
  </si>
  <si>
    <t>samontaWo adgilamde  misasvleli gzis mowyoba</t>
  </si>
  <si>
    <t xml:space="preserve">mdinaris balastis  transportireba 17km-ze </t>
  </si>
  <si>
    <t>Sesrulebul samuSaoTa aqti</t>
  </si>
  <si>
    <t>forma #2</t>
  </si>
  <si>
    <t>06 ivlisi 2012 weli</t>
  </si>
  <si>
    <t xml:space="preserve">Semsyidveli: zugdidis municipalitetis gamgeoba                                                                                                                mimwodebeli: Sps "Tavadi-I"                                                                                                                         xelSekruleba: #213 07. 05. 2012 </t>
  </si>
  <si>
    <t>Caabara: "Sps Tavadi-1" direqtori</t>
  </si>
  <si>
    <t>miiRo</t>
  </si>
  <si>
    <t xml:space="preserve">zugdidis municipalitetis gamgeobis kapmSeneblobis </t>
  </si>
  <si>
    <t>samsaxuris ufrosi</t>
  </si>
  <si>
    <t>j. ardia</t>
  </si>
  <si>
    <t>organos rwmunebuli:                  d. cxadaia</t>
  </si>
  <si>
    <t>organos rwmunebuli:                  g. Jvania</t>
  </si>
  <si>
    <t>organos rwmunebuli:                  g.rogava</t>
  </si>
  <si>
    <t>organos rwmunebuli:                  g. jijelava</t>
  </si>
  <si>
    <t>organos rwmunebuli:                 e. gulordava</t>
  </si>
  <si>
    <t>organos rwmunebuli:                  v. laSxia</t>
  </si>
  <si>
    <t>organos rwmunebuli:                  t. bulia</t>
  </si>
  <si>
    <t>organos rwmunebuli:                  b. morgoSia</t>
  </si>
  <si>
    <t>organos rwmunebuli:                 m. qvaraia</t>
  </si>
  <si>
    <t>organos rwmunebuli:                  v. gogia</t>
  </si>
  <si>
    <t>organos rwmunebuli:                  b. Todua</t>
  </si>
  <si>
    <t>organos rwmunebuli:                  b. ninua</t>
  </si>
  <si>
    <t>organos rwmunebuli:                  g. Sengelia</t>
  </si>
  <si>
    <t>organos rwmunebuli:                  z. janjRava</t>
  </si>
  <si>
    <t>organos rwmunebuli:                  v. xubulava</t>
  </si>
  <si>
    <t>zugdidis municipalitetis sof. WkaduaSis teritoriuli</t>
  </si>
  <si>
    <t>organos rwmunebuli:                  g. WiTanava</t>
  </si>
  <si>
    <t>organos rwmunebuli:                 n. qvaraia</t>
  </si>
  <si>
    <t>organos rwmunebuli:                  p. ebraliZe</t>
  </si>
  <si>
    <t>zugdidis municipalitetis sof. anakliis teritoriuli</t>
  </si>
  <si>
    <t>zugdidis municipalitetis sof. axalabasTumnis teritoriuli</t>
  </si>
  <si>
    <t>zugdidis municipalitetis sof. grigoliSis teritoriuli</t>
  </si>
  <si>
    <t>zugdidis municipalitetis sof. ingiris teritoriuli</t>
  </si>
  <si>
    <t>zugdidis municipalitetis sof. kaxaTis teritoriuli</t>
  </si>
  <si>
    <t>zugdidis municipalitetis sof. kokis teritoriuli</t>
  </si>
  <si>
    <t>zugdidis municipalitetis sof. korcxelis teritoriuli</t>
  </si>
  <si>
    <t>zugdidis municipalitetis sof. odiSis teritoriuli</t>
  </si>
  <si>
    <t>zugdidis municipalitetis sof. orsantiis teritoriuli</t>
  </si>
  <si>
    <t>zugdidis municipalitetis sof. yuliSkaris teritoriuli</t>
  </si>
  <si>
    <t>zugdidis municipalitetis sof. riyis teritoriuli</t>
  </si>
  <si>
    <t>zugdidis municipalitetis sof. urTis teritoriuli</t>
  </si>
  <si>
    <t>zugdidis municipalitetis sof. WiTawyaris teritoriuli</t>
  </si>
  <si>
    <t>zugdidis municipalitetis sof. jixaSkaris teritoriuli</t>
  </si>
  <si>
    <t>zugdidis municipalitetis sof.Samgonis teritoriuli</t>
  </si>
  <si>
    <t>zugdidis municipalitetis sof. caiSis teritoriuli</t>
  </si>
  <si>
    <t>zugdidis municipalitetis sof. Waqvinjis teritoriuli</t>
  </si>
  <si>
    <t>zugdidis municipalitetis sof. ruxis teritoriuli</t>
  </si>
  <si>
    <t>zugdidis municipalitetis sof. axalkaxaTis teritoriuli</t>
  </si>
  <si>
    <t>organos rwmunebuli:                 t. bulia</t>
  </si>
  <si>
    <t>organos rwmunebuli:                 b. morgoSia</t>
  </si>
  <si>
    <t>zugdidis municipalitetis sof. oqtombris teritoriuli</t>
  </si>
  <si>
    <t>organos rwmunebuli:                 a. alania</t>
  </si>
  <si>
    <t>organos rwmunebuli:                 z. janjRava</t>
  </si>
  <si>
    <t>organos rwmunebuli:                 v. xubulava</t>
  </si>
  <si>
    <t>organos rwmunebuli:                 g. WiTanava</t>
  </si>
  <si>
    <t>organos rwmunebuli:                 p. ebraliZe</t>
  </si>
  <si>
    <t>Sesrulebul samuSaoTa nakrebi reestri</t>
  </si>
  <si>
    <t xml:space="preserve"> Sps "Tavadi-1"-is direqtori</t>
  </si>
  <si>
    <t xml:space="preserve">                      e. gurieli</t>
  </si>
  <si>
    <t>organos rwmunebuli:                 r. Selia</t>
  </si>
  <si>
    <t>organos rwmunebuli:                g. sordia</t>
  </si>
  <si>
    <t>organos rwmunebuli:                 g. sordia</t>
  </si>
  <si>
    <t>I.sobogis ubanSi kekelias saxlTan milxidis mowyoba</t>
  </si>
  <si>
    <t>milxidi foladis meoradi milisagan d-800</t>
  </si>
  <si>
    <t>mili d-800</t>
  </si>
  <si>
    <r>
      <t xml:space="preserve">betonis saTavisebis mowyoba milis boloebSi betonisagan </t>
    </r>
    <r>
      <rPr>
        <b/>
        <sz val="10"/>
        <color theme="1"/>
        <rFont val="Arial"/>
        <family val="2"/>
        <charset val="204"/>
      </rPr>
      <t>B-15</t>
    </r>
  </si>
  <si>
    <t>gruntis transportireba 5 km-ze</t>
  </si>
  <si>
    <r>
      <t xml:space="preserve">betoni </t>
    </r>
    <r>
      <rPr>
        <sz val="10"/>
        <color theme="1"/>
        <rFont val="Arial"/>
        <family val="2"/>
        <charset val="204"/>
      </rPr>
      <t>B-15</t>
    </r>
  </si>
  <si>
    <t>milis dafarva da misasvleli gzis mowyoba mdinaris balastiT</t>
  </si>
  <si>
    <t>mdinaris balastis transportireba 10 km-ze</t>
  </si>
  <si>
    <t>srf 13-10</t>
  </si>
  <si>
    <t>II.sobogis ubanSi araCemias saxlTan milxidis mowyoba</t>
  </si>
  <si>
    <t>balastis transportireba 10km-ze da ganawileba gzis dazianebul adgilebze</t>
  </si>
  <si>
    <r>
      <t xml:space="preserve">muSaoba mdinaris kalapotSi eqskavatoriT dinebis mimarTulebis Sesacvlelad (arxis gaWra </t>
    </r>
    <r>
      <rPr>
        <b/>
        <sz val="10"/>
        <color theme="1"/>
        <rFont val="Arial"/>
        <family val="2"/>
        <charset val="204"/>
      </rPr>
      <t xml:space="preserve">L-150 </t>
    </r>
    <r>
      <rPr>
        <b/>
        <sz val="10"/>
        <color theme="1"/>
        <rFont val="AcadNusx"/>
      </rPr>
      <t xml:space="preserve">m ) </t>
    </r>
  </si>
  <si>
    <t>eqskavatoris eqspluatacia</t>
  </si>
  <si>
    <t>betonis konstruqciebis amotana mdinaridan avtoamwiT da gamoyeneba droebiT napirsamagrad</t>
  </si>
  <si>
    <t>cali</t>
  </si>
  <si>
    <t>srf                          12-123</t>
  </si>
  <si>
    <t>avtoamwe 25 tonamde</t>
  </si>
  <si>
    <t>meoradi rk/betonis panelebiT sayrdeni kedlis mowyoba</t>
  </si>
  <si>
    <t>kv.m</t>
  </si>
  <si>
    <t>meoradi rk/betonis paneli</t>
  </si>
  <si>
    <t xml:space="preserve">  xidamde misasvleli gzis moxreSva</t>
  </si>
  <si>
    <t xml:space="preserve">mdinaris balastis  transportireba  1km-mde </t>
  </si>
  <si>
    <t>xidis TavTan Carecxili napiris Sevseba mdinaris balastiT</t>
  </si>
  <si>
    <t>zugdidis municipalitetis sof.GurTaSi xidis funqcionirebis aRsadgenad stiqiiT gamowveuli Sedegebis salikvidacio droebiTi RonisZiebebi</t>
  </si>
  <si>
    <t xml:space="preserve">milxidis demontaJi </t>
  </si>
  <si>
    <t>mdinaris balastis transportireba 1 km-ze</t>
  </si>
  <si>
    <t>buldozeri</t>
  </si>
  <si>
    <t>srf                          12-6 gv110</t>
  </si>
  <si>
    <t>zugdidis municipalitetis sof.GjixaSkarSi stiqiisgan dazianebuli xidbogirebisa da gzis aRdgeniTi samuSaoebi</t>
  </si>
  <si>
    <t>gzis safaris moxvewa da profilireba greideriT 6 km</t>
  </si>
  <si>
    <t>xreSi</t>
  </si>
  <si>
    <t>mdinaris xreSis transportireba 7 km-ze da ganawileba gzis dazianebul adgilebze</t>
  </si>
  <si>
    <t>xreSis transportireba 16 km-ze da ganawileba gzis dazianebul adgilebze</t>
  </si>
  <si>
    <t>xreSis transportireba 12 km-ze da ganawileba gzis dazianebul adgilebze</t>
  </si>
  <si>
    <t>RorRis transportireba 22 km-ze da ganawileba gzis dazianebul adgilebze</t>
  </si>
  <si>
    <t>srf-2012   p-13-16</t>
  </si>
  <si>
    <t>srf-2012   p-13-22</t>
  </si>
  <si>
    <t>balastis transportireba 10 km-ze da ganawileba gzis dazianebul adgilebze</t>
  </si>
  <si>
    <t>RorRis transportireba 17 km-ze da ganawileba gzis dazianebul adgilebze</t>
  </si>
  <si>
    <t>centraluri gzis moxreSva fraqciuli RorRiT</t>
  </si>
  <si>
    <t>III.sobogis ubanSi fifias saxlTan milxidis mowyoba</t>
  </si>
  <si>
    <t>IV.sobogis ubanSi ninuas saxlTan milxidis mowyoba</t>
  </si>
  <si>
    <t>V.bendelianis saxlTan milxidis mowyoba</t>
  </si>
  <si>
    <t>VI.sajaias saxlTan milxidis mowyoba</t>
  </si>
  <si>
    <t>VII.gabeCavas saxlTan milxidis mowyoba</t>
  </si>
  <si>
    <t>VIII.araxamias saxlTan milxidis mowyoba</t>
  </si>
  <si>
    <t>IX. Sida gzebis moxreSva</t>
  </si>
  <si>
    <t>I+II+III+IV+V+VI+VII+VIII+IX</t>
  </si>
  <si>
    <t>zugdidis municipalitetis sof. abasTumnis</t>
  </si>
  <si>
    <t>mdinaris xreSis transportireba 9 km-ze da ganawileba gzis dazianebul adgilebze</t>
  </si>
  <si>
    <t>srf-2012   p-13-9</t>
  </si>
  <si>
    <t>RorRis transportireba 19 km-ze da ganawileba gzis dazianebul adgilebze</t>
  </si>
  <si>
    <t>srf-2012   p-13-19</t>
  </si>
  <si>
    <t>srf-2012   p-13-20</t>
  </si>
  <si>
    <t>RorRis transportireba 25 km-ze da ganawileba gzis dazianebul adgilebze</t>
  </si>
  <si>
    <t>balastis transportireba 6 km-ze da ganawileba gzis dazianebul adgilebze</t>
  </si>
  <si>
    <t>balastis transportireba 11 km-ze da ganawileba gzis dazianebul adgilebze</t>
  </si>
  <si>
    <t>reisi</t>
  </si>
  <si>
    <t>balastis transportireba 17 km-ze da ganawileba gzis dazianebul adgilebze</t>
  </si>
  <si>
    <t>balastis transportireba 20 km-ze da ganawileba gzis dazianebul adgilebze</t>
  </si>
  <si>
    <t>balastis transportireba 14km-ze da ganawileba gzis dazianebul adgilebze</t>
  </si>
  <si>
    <t>balastis transportireba  13 km-ze da ganawileba gzis dazianebul adgilebze</t>
  </si>
  <si>
    <t>srf-2012   p-13</t>
  </si>
  <si>
    <t>srf-2012   p-13-11</t>
  </si>
  <si>
    <t>srf-2012   p-13-14</t>
  </si>
  <si>
    <t>srf-2012   p-13-17</t>
  </si>
  <si>
    <t>balastis transportireba 5 km-ze da ganawileba gzis dazianebul adgilebze</t>
  </si>
  <si>
    <t xml:space="preserve">                </t>
  </si>
  <si>
    <t>balastis transportireba 13 km-ze da ganawileba gzis dazianebul adgilebze</t>
  </si>
  <si>
    <t>srf-2012   p-13-</t>
  </si>
  <si>
    <t>balastis transportireba 8 km-ze da ganawileba gzis dazianebul adgilebze</t>
  </si>
  <si>
    <t>balastis transportireba 14 km-ze da ganawileba gzis dazianebul adgilebze</t>
  </si>
  <si>
    <t>zugdidis municipalitetis sakrebulos Tavmjdomare</t>
  </si>
  <si>
    <t>l. konjaria</t>
  </si>
  <si>
    <t>kac/sT</t>
  </si>
  <si>
    <t>t</t>
  </si>
  <si>
    <r>
      <t>m</t>
    </r>
    <r>
      <rPr>
        <vertAlign val="superscript"/>
        <sz val="10"/>
        <rFont val="AcadNusx"/>
      </rPr>
      <t>3</t>
    </r>
  </si>
  <si>
    <r>
      <t>100m</t>
    </r>
    <r>
      <rPr>
        <b/>
        <vertAlign val="superscript"/>
        <sz val="10"/>
        <rFont val="AcadNusx"/>
      </rPr>
      <t>3</t>
    </r>
  </si>
  <si>
    <t>SromiTi danaxarji</t>
  </si>
  <si>
    <r>
      <t>m</t>
    </r>
    <r>
      <rPr>
        <b/>
        <vertAlign val="superscript"/>
        <sz val="10"/>
        <rFont val="AcadNusx"/>
      </rPr>
      <t>3</t>
    </r>
  </si>
  <si>
    <t xml:space="preserve">satransporto xarjebi masalebidan </t>
  </si>
  <si>
    <t>sxva manqanebi</t>
  </si>
  <si>
    <t xml:space="preserve">sxvadasxva masalebi </t>
  </si>
  <si>
    <r>
      <t>100m</t>
    </r>
    <r>
      <rPr>
        <b/>
        <vertAlign val="superscript"/>
        <sz val="10"/>
        <rFont val="AcadNusx"/>
      </rPr>
      <t>2</t>
    </r>
  </si>
  <si>
    <t>iatakze laminirebuli parketis qvesagebi Rrublis, laminirebuli parketisa da laminirebuli plintusis mowyoba</t>
  </si>
  <si>
    <t>laminirebuli parketis qvesagebi Rrubeli</t>
  </si>
  <si>
    <r>
      <t>m</t>
    </r>
    <r>
      <rPr>
        <vertAlign val="superscript"/>
        <sz val="10"/>
        <rFont val="AcadNusx"/>
      </rPr>
      <t>2</t>
    </r>
  </si>
  <si>
    <r>
      <t xml:space="preserve">laminirebuli parketi </t>
    </r>
    <r>
      <rPr>
        <sz val="10"/>
        <rFont val="Arial"/>
        <family val="2"/>
      </rPr>
      <t xml:space="preserve">C32 </t>
    </r>
    <r>
      <rPr>
        <sz val="10"/>
        <rFont val="AcadNusx"/>
      </rPr>
      <t>sisqiT 10 mm.</t>
    </r>
  </si>
  <si>
    <t>sul jami</t>
  </si>
  <si>
    <t>zugdidis municipalitetis CxouSis administraciul erTeulSi,  sabavSvo baRis  reabilitacia</t>
  </si>
  <si>
    <t>balastiT Sevseba sisqiT 45 sm-ze</t>
  </si>
  <si>
    <t>balastis transportireba 20 km-dan</t>
  </si>
  <si>
    <t xml:space="preserve">Sromis danaxarji </t>
  </si>
  <si>
    <t>RorRi fraqcia 20-40mm.</t>
  </si>
  <si>
    <t>RorRis transportireba 10km-dan</t>
  </si>
  <si>
    <t xml:space="preserve"> RorRis safenis mowyoba fr 20-40mm. 12sm-ze </t>
  </si>
  <si>
    <t>betonis iatakis mowyoba sisqiT 8 sm-ze</t>
  </si>
  <si>
    <r>
      <t xml:space="preserve">laminirebuli plintusi </t>
    </r>
    <r>
      <rPr>
        <sz val="10"/>
        <rFont val="Arial"/>
        <family val="2"/>
      </rPr>
      <t>H=</t>
    </r>
    <r>
      <rPr>
        <sz val="10"/>
        <rFont val="AcadNusx"/>
      </rPr>
      <t>2.8 (69*1.02=71)</t>
    </r>
  </si>
  <si>
    <t>SromiTi danaxarji 40.2+10X1.06=50.8</t>
  </si>
  <si>
    <t>sxva manqanebi 1.74+10X0.28=4.54</t>
  </si>
  <si>
    <r>
      <t>betoni b 18.5 3,06+10X0,51=8.16m</t>
    </r>
    <r>
      <rPr>
        <vertAlign val="superscript"/>
        <sz val="10"/>
        <rFont val="AcadNusx"/>
      </rPr>
      <t>3</t>
    </r>
  </si>
  <si>
    <t>betonis transportireba 15km-ze</t>
  </si>
  <si>
    <t>ars. xis iatakis demontaJi</t>
  </si>
  <si>
    <t>gauTvaliswinebeli xarjebi</t>
  </si>
  <si>
    <t>danarTi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</si>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</sst>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4"/>
      <color theme="1"/>
      <name val="AcadNusx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AcadNusx"/>
    </font>
    <font>
      <b/>
      <i/>
      <sz val="10"/>
      <color theme="1"/>
      <name val="AcadNusx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vertAlign val="superscript"/>
      <sz val="10"/>
      <name val="AcadNusx"/>
    </font>
    <font>
      <sz val="10"/>
      <name val="AcadNusx"/>
    </font>
    <font>
      <vertAlign val="superscript"/>
      <sz val="10"/>
      <name val="AcadNusx"/>
    </font>
    <font>
      <b/>
      <sz val="12"/>
      <name val="AcadNusx"/>
    </font>
    <font>
      <sz val="10"/>
      <name val="Calibri"/>
      <family val="2"/>
      <charset val="204"/>
      <scheme val="minor"/>
    </font>
    <font>
      <b/>
      <i/>
      <sz val="10"/>
      <name val="AcadNusx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4" borderId="0" xfId="0" applyFont="1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6"/>
    </xf>
    <xf numFmtId="0" fontId="6" fillId="2" borderId="0" xfId="0" applyFont="1" applyFill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" fontId="13" fillId="0" borderId="7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/>
    <xf numFmtId="2" fontId="13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/>
    <xf numFmtId="0" fontId="16" fillId="0" borderId="2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2" fontId="13" fillId="0" borderId="3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16" fontId="13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6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2"/>
  <sheetViews>
    <sheetView topLeftCell="B1050" workbookViewId="0">
      <selection activeCell="D1068" sqref="D1068:N1068"/>
    </sheetView>
  </sheetViews>
  <sheetFormatPr defaultRowHeight="15" x14ac:dyDescent="0.25"/>
  <cols>
    <col min="1" max="1" width="4" style="43" customWidth="1"/>
    <col min="2" max="2" width="3.42578125" style="43" customWidth="1"/>
    <col min="3" max="3" width="9.140625" style="43"/>
    <col min="4" max="4" width="48.5703125" style="43" customWidth="1"/>
    <col min="5" max="5" width="6.7109375" style="43" customWidth="1"/>
    <col min="6" max="6" width="6.42578125" style="43" customWidth="1"/>
    <col min="7" max="7" width="6.7109375" style="43" customWidth="1"/>
    <col min="8" max="8" width="7.7109375" style="43" customWidth="1"/>
    <col min="9" max="9" width="7.5703125" style="43" customWidth="1"/>
    <col min="10" max="10" width="5.85546875" style="43" customWidth="1"/>
    <col min="11" max="11" width="8.28515625" style="43" customWidth="1"/>
    <col min="12" max="12" width="6.7109375" style="43" customWidth="1"/>
    <col min="13" max="13" width="7.7109375" style="43" customWidth="1"/>
    <col min="14" max="14" width="9.7109375" style="43" customWidth="1"/>
    <col min="15" max="27" width="9.140625" style="43"/>
    <col min="28" max="28" width="10" style="43" bestFit="1" customWidth="1"/>
    <col min="29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2" t="s">
        <v>1</v>
      </c>
      <c r="F3" s="271" t="s">
        <v>2</v>
      </c>
      <c r="G3" s="271"/>
      <c r="H3" s="271"/>
      <c r="I3" s="271"/>
    </row>
    <row r="4" spans="1:14" s="1" customFormat="1" ht="13.5" customHeight="1" x14ac:dyDescent="0.25">
      <c r="D4" s="26"/>
      <c r="E4" s="26"/>
      <c r="F4" s="26"/>
      <c r="G4" s="271" t="s">
        <v>3</v>
      </c>
      <c r="H4" s="271"/>
      <c r="I4" s="271"/>
      <c r="J4" s="271"/>
      <c r="K4" s="271"/>
      <c r="L4" s="271"/>
      <c r="M4" s="271"/>
      <c r="N4" s="271"/>
    </row>
    <row r="5" spans="1:14" s="1" customFormat="1" ht="13.5" customHeight="1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" customFormat="1" ht="27" x14ac:dyDescent="0.25">
      <c r="C6" s="26" t="s">
        <v>4</v>
      </c>
      <c r="D6" s="280" t="s">
        <v>5</v>
      </c>
      <c r="E6" s="280"/>
      <c r="L6" s="271" t="s">
        <v>6</v>
      </c>
      <c r="M6" s="271"/>
    </row>
    <row r="7" spans="1:14" s="1" customFormat="1" ht="13.5" x14ac:dyDescent="0.25">
      <c r="C7" s="26"/>
      <c r="D7" s="27" t="s">
        <v>7</v>
      </c>
    </row>
    <row r="8" spans="1:14" s="1" customFormat="1" ht="13.5" x14ac:dyDescent="0.25">
      <c r="C8" s="26"/>
      <c r="D8" s="27"/>
    </row>
    <row r="9" spans="1:14" s="1" customFormat="1" ht="13.5" x14ac:dyDescent="0.25">
      <c r="C9" s="26"/>
      <c r="D9" s="26"/>
      <c r="G9" s="271" t="s">
        <v>8</v>
      </c>
      <c r="H9" s="271"/>
      <c r="I9" s="271"/>
      <c r="J9" s="271"/>
      <c r="K9" s="271"/>
      <c r="L9" s="272">
        <f>N42</f>
        <v>4570.0982421600002</v>
      </c>
      <c r="M9" s="272"/>
      <c r="N9" s="26" t="s">
        <v>9</v>
      </c>
    </row>
    <row r="10" spans="1:14" s="1" customFormat="1" ht="13.5" x14ac:dyDescent="0.25">
      <c r="G10" s="273" t="s">
        <v>10</v>
      </c>
      <c r="H10" s="273"/>
      <c r="I10" s="273"/>
      <c r="J10" s="273"/>
      <c r="K10" s="273"/>
      <c r="L10" s="274">
        <f>I36</f>
        <v>973.63800000000003</v>
      </c>
      <c r="M10" s="274"/>
      <c r="N10" s="26" t="s">
        <v>9</v>
      </c>
    </row>
    <row r="11" spans="1:14" s="1" customFormat="1" ht="7.5" customHeight="1" x14ac:dyDescent="0.25">
      <c r="G11" s="22"/>
      <c r="H11" s="22"/>
      <c r="I11" s="22"/>
      <c r="J11" s="22"/>
      <c r="K11" s="22"/>
      <c r="L11" s="23"/>
      <c r="M11" s="23"/>
      <c r="N11" s="26"/>
    </row>
    <row r="12" spans="1:14" s="1" customFormat="1" ht="32.25" customHeight="1" x14ac:dyDescent="0.25">
      <c r="B12" s="275" t="s">
        <v>11</v>
      </c>
      <c r="C12" s="277" t="s">
        <v>12</v>
      </c>
      <c r="D12" s="275" t="s">
        <v>13</v>
      </c>
      <c r="E12" s="279" t="s">
        <v>14</v>
      </c>
      <c r="F12" s="279"/>
      <c r="G12" s="279"/>
      <c r="H12" s="279" t="s">
        <v>15</v>
      </c>
      <c r="I12" s="279"/>
      <c r="J12" s="279" t="s">
        <v>16</v>
      </c>
      <c r="K12" s="279"/>
      <c r="L12" s="279" t="s">
        <v>17</v>
      </c>
      <c r="M12" s="279"/>
      <c r="N12" s="277" t="s">
        <v>55</v>
      </c>
    </row>
    <row r="13" spans="1:14" s="1" customFormat="1" ht="77.25" x14ac:dyDescent="0.25">
      <c r="B13" s="276"/>
      <c r="C13" s="278"/>
      <c r="D13" s="276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78"/>
    </row>
    <row r="14" spans="1:14" s="1" customFormat="1" ht="13.5" x14ac:dyDescent="0.25">
      <c r="B14" s="25">
        <v>1</v>
      </c>
      <c r="C14" s="25"/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  <c r="L14" s="25">
        <v>10</v>
      </c>
      <c r="M14" s="25">
        <v>11</v>
      </c>
      <c r="N14" s="25">
        <v>12</v>
      </c>
    </row>
    <row r="15" spans="1:14" s="1" customFormat="1" ht="13.5" x14ac:dyDescent="0.25">
      <c r="B15" s="29"/>
      <c r="C15" s="19"/>
      <c r="D15" s="25" t="s">
        <v>23</v>
      </c>
      <c r="E15" s="25"/>
      <c r="F15" s="25"/>
      <c r="G15" s="25"/>
      <c r="H15" s="29"/>
      <c r="I15" s="29"/>
      <c r="J15" s="29"/>
      <c r="K15" s="29"/>
      <c r="L15" s="29"/>
      <c r="M15" s="29"/>
      <c r="N15" s="29"/>
    </row>
    <row r="16" spans="1:14" s="1" customFormat="1" ht="40.5" x14ac:dyDescent="0.25">
      <c r="B16" s="266">
        <v>1</v>
      </c>
      <c r="C16" s="19" t="s">
        <v>24</v>
      </c>
      <c r="D16" s="25" t="s">
        <v>25</v>
      </c>
      <c r="E16" s="25" t="s">
        <v>26</v>
      </c>
      <c r="F16" s="25"/>
      <c r="G16" s="4">
        <v>138</v>
      </c>
      <c r="H16" s="5"/>
      <c r="I16" s="5"/>
      <c r="J16" s="5"/>
      <c r="K16" s="5"/>
      <c r="L16" s="29"/>
      <c r="M16" s="5"/>
      <c r="N16" s="5"/>
    </row>
    <row r="17" spans="2:16" s="1" customFormat="1" ht="13.5" x14ac:dyDescent="0.25">
      <c r="B17" s="267"/>
      <c r="C17" s="21" t="s">
        <v>27</v>
      </c>
      <c r="D17" s="29" t="s">
        <v>28</v>
      </c>
      <c r="E17" s="29" t="s">
        <v>29</v>
      </c>
      <c r="F17" s="29"/>
      <c r="G17" s="6">
        <v>16</v>
      </c>
      <c r="H17" s="5">
        <v>7.1</v>
      </c>
      <c r="I17" s="5">
        <f>H17*G17</f>
        <v>113.6</v>
      </c>
      <c r="J17" s="5"/>
      <c r="K17" s="5"/>
      <c r="L17" s="29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68"/>
      <c r="C18" s="21" t="s">
        <v>30</v>
      </c>
      <c r="D18" s="19" t="s">
        <v>31</v>
      </c>
      <c r="E18" s="19" t="s">
        <v>32</v>
      </c>
      <c r="F18" s="19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9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66"/>
      <c r="C19" s="9" t="s">
        <v>24</v>
      </c>
      <c r="D19" s="25" t="s">
        <v>33</v>
      </c>
      <c r="E19" s="25" t="s">
        <v>34</v>
      </c>
      <c r="F19" s="25"/>
      <c r="G19" s="4">
        <v>13</v>
      </c>
      <c r="H19" s="29"/>
      <c r="I19" s="8"/>
      <c r="J19" s="5"/>
      <c r="K19" s="5"/>
      <c r="L19" s="29"/>
      <c r="M19" s="5"/>
      <c r="N19" s="5"/>
    </row>
    <row r="20" spans="2:16" s="1" customFormat="1" ht="13.5" x14ac:dyDescent="0.25">
      <c r="B20" s="267"/>
      <c r="C20" s="10"/>
      <c r="D20" s="29" t="s">
        <v>35</v>
      </c>
      <c r="E20" s="29" t="s">
        <v>34</v>
      </c>
      <c r="F20" s="29">
        <v>1</v>
      </c>
      <c r="G20" s="6">
        <f>G19*F20</f>
        <v>13</v>
      </c>
      <c r="H20" s="29">
        <v>6.25</v>
      </c>
      <c r="I20" s="8">
        <f>H20*G20</f>
        <v>81.25</v>
      </c>
      <c r="J20" s="5"/>
      <c r="K20" s="5"/>
      <c r="L20" s="29"/>
      <c r="M20" s="5"/>
      <c r="N20" s="5">
        <f>M20+K20+I20</f>
        <v>81.25</v>
      </c>
    </row>
    <row r="21" spans="2:16" s="1" customFormat="1" ht="13.5" x14ac:dyDescent="0.25">
      <c r="B21" s="267"/>
      <c r="C21" s="10"/>
      <c r="D21" s="29" t="s">
        <v>36</v>
      </c>
      <c r="E21" s="29" t="s">
        <v>34</v>
      </c>
      <c r="F21" s="29">
        <v>1</v>
      </c>
      <c r="G21" s="6">
        <f>G19*F21</f>
        <v>13</v>
      </c>
      <c r="H21" s="29"/>
      <c r="I21" s="8"/>
      <c r="J21" s="5"/>
      <c r="K21" s="5"/>
      <c r="L21" s="29"/>
      <c r="M21" s="5"/>
      <c r="N21" s="5">
        <f>M21+K21+I21</f>
        <v>0</v>
      </c>
    </row>
    <row r="22" spans="2:16" s="1" customFormat="1" ht="13.5" x14ac:dyDescent="0.25">
      <c r="B22" s="267"/>
      <c r="C22" s="20"/>
      <c r="D22" s="29" t="s">
        <v>36</v>
      </c>
      <c r="E22" s="29" t="s">
        <v>34</v>
      </c>
      <c r="F22" s="29"/>
      <c r="G22" s="6">
        <v>2</v>
      </c>
      <c r="H22" s="29"/>
      <c r="I22" s="8"/>
      <c r="J22" s="5">
        <v>200</v>
      </c>
      <c r="K22" s="5">
        <f>J22*G22</f>
        <v>400</v>
      </c>
      <c r="L22" s="29"/>
      <c r="M22" s="5"/>
      <c r="N22" s="5">
        <f>M22+K22+I22</f>
        <v>400</v>
      </c>
    </row>
    <row r="23" spans="2:16" s="1" customFormat="1" ht="54" x14ac:dyDescent="0.25">
      <c r="B23" s="268"/>
      <c r="C23" s="20" t="s">
        <v>37</v>
      </c>
      <c r="D23" s="29" t="s">
        <v>38</v>
      </c>
      <c r="E23" s="29" t="s">
        <v>29</v>
      </c>
      <c r="F23" s="29"/>
      <c r="G23" s="6">
        <v>4</v>
      </c>
      <c r="H23" s="29">
        <v>6.16</v>
      </c>
      <c r="I23" s="8">
        <f>H23*G23</f>
        <v>24.64</v>
      </c>
      <c r="J23" s="5"/>
      <c r="K23" s="5"/>
      <c r="L23" s="29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66"/>
      <c r="C24" s="9" t="s">
        <v>24</v>
      </c>
      <c r="D24" s="25" t="s">
        <v>33</v>
      </c>
      <c r="E24" s="25" t="s">
        <v>34</v>
      </c>
      <c r="F24" s="25"/>
      <c r="G24" s="4">
        <v>6</v>
      </c>
      <c r="H24" s="29"/>
      <c r="I24" s="8"/>
      <c r="J24" s="5"/>
      <c r="K24" s="5"/>
      <c r="L24" s="29"/>
      <c r="M24" s="5"/>
      <c r="N24" s="5"/>
    </row>
    <row r="25" spans="2:16" s="1" customFormat="1" ht="13.5" x14ac:dyDescent="0.25">
      <c r="B25" s="267"/>
      <c r="C25" s="10"/>
      <c r="D25" s="29" t="s">
        <v>35</v>
      </c>
      <c r="E25" s="29" t="s">
        <v>34</v>
      </c>
      <c r="F25" s="29">
        <v>1</v>
      </c>
      <c r="G25" s="6">
        <f>G24*F25</f>
        <v>6</v>
      </c>
      <c r="H25" s="29">
        <v>6.25</v>
      </c>
      <c r="I25" s="8">
        <f>H25*G25</f>
        <v>37.5</v>
      </c>
      <c r="J25" s="5"/>
      <c r="K25" s="5"/>
      <c r="L25" s="29"/>
      <c r="M25" s="5"/>
      <c r="N25" s="5">
        <f t="shared" ref="N25:N31" si="0">M25+K25+I25</f>
        <v>37.5</v>
      </c>
    </row>
    <row r="26" spans="2:16" s="1" customFormat="1" ht="13.5" x14ac:dyDescent="0.25">
      <c r="B26" s="267"/>
      <c r="C26" s="10"/>
      <c r="D26" s="29" t="s">
        <v>36</v>
      </c>
      <c r="E26" s="29" t="s">
        <v>34</v>
      </c>
      <c r="F26" s="29">
        <v>1</v>
      </c>
      <c r="G26" s="6">
        <f>G24*F26</f>
        <v>6</v>
      </c>
      <c r="H26" s="29"/>
      <c r="I26" s="8"/>
      <c r="J26" s="5"/>
      <c r="K26" s="5">
        <f t="shared" ref="K26:K31" si="1">J26*G26</f>
        <v>0</v>
      </c>
      <c r="L26" s="29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68"/>
      <c r="C27" s="20" t="s">
        <v>37</v>
      </c>
      <c r="D27" s="29" t="s">
        <v>38</v>
      </c>
      <c r="E27" s="29" t="s">
        <v>29</v>
      </c>
      <c r="F27" s="29"/>
      <c r="G27" s="6">
        <v>2</v>
      </c>
      <c r="H27" s="29">
        <v>6.16</v>
      </c>
      <c r="I27" s="8">
        <f>H27*G27</f>
        <v>12.32</v>
      </c>
      <c r="J27" s="5"/>
      <c r="K27" s="5"/>
      <c r="L27" s="29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66"/>
      <c r="C28" s="9"/>
      <c r="D28" s="25" t="s">
        <v>39</v>
      </c>
      <c r="E28" s="25" t="s">
        <v>26</v>
      </c>
      <c r="F28" s="25"/>
      <c r="G28" s="4">
        <v>5.8</v>
      </c>
      <c r="H28" s="29"/>
      <c r="I28" s="8"/>
      <c r="J28" s="5"/>
      <c r="K28" s="5"/>
      <c r="L28" s="29"/>
      <c r="M28" s="5"/>
      <c r="N28" s="5"/>
    </row>
    <row r="29" spans="2:16" s="1" customFormat="1" ht="13.5" x14ac:dyDescent="0.25">
      <c r="B29" s="267"/>
      <c r="C29" s="10" t="s">
        <v>24</v>
      </c>
      <c r="D29" s="29" t="s">
        <v>35</v>
      </c>
      <c r="E29" s="29" t="s">
        <v>26</v>
      </c>
      <c r="F29" s="29">
        <v>1</v>
      </c>
      <c r="G29" s="6">
        <f>G28*F29</f>
        <v>5.8</v>
      </c>
      <c r="H29" s="29">
        <v>37.5</v>
      </c>
      <c r="I29" s="8">
        <f>H29*G29</f>
        <v>217.5</v>
      </c>
      <c r="J29" s="5"/>
      <c r="K29" s="5"/>
      <c r="L29" s="29"/>
      <c r="M29" s="5"/>
      <c r="N29" s="5">
        <f t="shared" si="0"/>
        <v>217.5</v>
      </c>
    </row>
    <row r="30" spans="2:16" s="1" customFormat="1" ht="13.5" x14ac:dyDescent="0.25">
      <c r="B30" s="267"/>
      <c r="C30" s="11"/>
      <c r="D30" s="29" t="s">
        <v>40</v>
      </c>
      <c r="E30" s="29" t="s">
        <v>26</v>
      </c>
      <c r="F30" s="29">
        <v>1.02</v>
      </c>
      <c r="G30" s="6">
        <f>G28*F30</f>
        <v>5.9159999999999995</v>
      </c>
      <c r="H30" s="29"/>
      <c r="I30" s="8"/>
      <c r="J30" s="5">
        <v>135</v>
      </c>
      <c r="K30" s="5">
        <f t="shared" si="1"/>
        <v>798.66</v>
      </c>
      <c r="L30" s="29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68"/>
      <c r="C31" s="21" t="s">
        <v>41</v>
      </c>
      <c r="D31" s="29" t="s">
        <v>42</v>
      </c>
      <c r="E31" s="29" t="s">
        <v>26</v>
      </c>
      <c r="F31" s="29">
        <v>0.17399999999999999</v>
      </c>
      <c r="G31" s="6">
        <f>G28*F31</f>
        <v>1.0091999999999999</v>
      </c>
      <c r="H31" s="29"/>
      <c r="I31" s="8"/>
      <c r="J31" s="5">
        <v>466</v>
      </c>
      <c r="K31" s="5">
        <f t="shared" si="1"/>
        <v>470.28719999999993</v>
      </c>
      <c r="L31" s="29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66"/>
      <c r="C32" s="19"/>
      <c r="D32" s="25" t="s">
        <v>43</v>
      </c>
      <c r="E32" s="25" t="s">
        <v>26</v>
      </c>
      <c r="F32" s="25"/>
      <c r="G32" s="4">
        <v>23</v>
      </c>
      <c r="H32" s="29"/>
      <c r="I32" s="8"/>
      <c r="J32" s="5"/>
      <c r="K32" s="5"/>
      <c r="L32" s="29"/>
      <c r="M32" s="5"/>
      <c r="N32" s="5"/>
    </row>
    <row r="33" spans="2:14" s="1" customFormat="1" ht="13.5" x14ac:dyDescent="0.25">
      <c r="B33" s="267"/>
      <c r="C33" s="20" t="s">
        <v>24</v>
      </c>
      <c r="D33" s="29" t="s">
        <v>35</v>
      </c>
      <c r="E33" s="29" t="s">
        <v>26</v>
      </c>
      <c r="F33" s="29"/>
      <c r="G33" s="6">
        <v>15</v>
      </c>
      <c r="H33" s="29">
        <v>2.5</v>
      </c>
      <c r="I33" s="8">
        <f>H33*G33</f>
        <v>37.5</v>
      </c>
      <c r="J33" s="5"/>
      <c r="K33" s="5">
        <f>J33*G33</f>
        <v>0</v>
      </c>
      <c r="L33" s="29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67"/>
      <c r="C34" s="20"/>
      <c r="D34" s="29" t="s">
        <v>44</v>
      </c>
      <c r="E34" s="29" t="s">
        <v>32</v>
      </c>
      <c r="F34" s="29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29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67"/>
      <c r="C35" s="20"/>
      <c r="D35" s="29" t="s">
        <v>45</v>
      </c>
      <c r="E35" s="29" t="s">
        <v>26</v>
      </c>
      <c r="F35" s="29">
        <v>1.22</v>
      </c>
      <c r="G35" s="6">
        <f>G32*F35</f>
        <v>28.06</v>
      </c>
      <c r="H35" s="29"/>
      <c r="I35" s="8"/>
      <c r="J35" s="5">
        <v>5</v>
      </c>
      <c r="K35" s="5">
        <f>J35*G35</f>
        <v>140.29999999999998</v>
      </c>
      <c r="L35" s="29"/>
      <c r="M35" s="5"/>
      <c r="N35" s="5">
        <f>M35+K35+I35</f>
        <v>140.29999999999998</v>
      </c>
    </row>
    <row r="36" spans="2:14" s="1" customFormat="1" ht="13.5" x14ac:dyDescent="0.25">
      <c r="B36" s="29"/>
      <c r="C36" s="29"/>
      <c r="D36" s="25" t="s">
        <v>46</v>
      </c>
      <c r="E36" s="25"/>
      <c r="F36" s="25"/>
      <c r="G36" s="25"/>
      <c r="H36" s="25"/>
      <c r="I36" s="12">
        <f>SUM(I17:I35)</f>
        <v>973.63800000000003</v>
      </c>
      <c r="J36" s="25"/>
      <c r="K36" s="12">
        <f>SUM(K17:K35)</f>
        <v>1809.2471999999998</v>
      </c>
      <c r="L36" s="25"/>
      <c r="M36" s="12"/>
      <c r="N36" s="12">
        <f>SUM(N17:N35)</f>
        <v>3200.7972</v>
      </c>
    </row>
    <row r="37" spans="2:14" s="1" customFormat="1" ht="13.5" x14ac:dyDescent="0.25">
      <c r="B37" s="29"/>
      <c r="C37" s="29"/>
      <c r="D37" s="25" t="s">
        <v>47</v>
      </c>
      <c r="E37" s="25" t="s">
        <v>48</v>
      </c>
      <c r="F37" s="25">
        <v>10</v>
      </c>
      <c r="G37" s="25"/>
      <c r="H37" s="25"/>
      <c r="I37" s="25"/>
      <c r="J37" s="25"/>
      <c r="K37" s="25"/>
      <c r="L37" s="25"/>
      <c r="M37" s="25"/>
      <c r="N37" s="12">
        <f>N36*F37/100</f>
        <v>320.07972000000001</v>
      </c>
    </row>
    <row r="38" spans="2:14" s="1" customFormat="1" ht="13.5" x14ac:dyDescent="0.25">
      <c r="B38" s="29"/>
      <c r="C38" s="29"/>
      <c r="D38" s="25" t="s">
        <v>49</v>
      </c>
      <c r="E38" s="25"/>
      <c r="F38" s="25"/>
      <c r="G38" s="25"/>
      <c r="H38" s="25"/>
      <c r="I38" s="25"/>
      <c r="J38" s="25"/>
      <c r="K38" s="25"/>
      <c r="L38" s="25"/>
      <c r="M38" s="25"/>
      <c r="N38" s="12">
        <f>SUM(N36:N37)</f>
        <v>3520.8769200000002</v>
      </c>
    </row>
    <row r="39" spans="2:14" s="1" customFormat="1" ht="13.5" x14ac:dyDescent="0.25">
      <c r="B39" s="29"/>
      <c r="C39" s="29"/>
      <c r="D39" s="25" t="s">
        <v>50</v>
      </c>
      <c r="E39" s="25" t="s">
        <v>48</v>
      </c>
      <c r="F39" s="25">
        <v>10</v>
      </c>
      <c r="G39" s="25"/>
      <c r="H39" s="25"/>
      <c r="I39" s="25"/>
      <c r="J39" s="25"/>
      <c r="K39" s="25"/>
      <c r="L39" s="25"/>
      <c r="M39" s="25"/>
      <c r="N39" s="12">
        <f>N38*F39/100</f>
        <v>352.087692</v>
      </c>
    </row>
    <row r="40" spans="2:14" s="1" customFormat="1" ht="13.5" x14ac:dyDescent="0.25">
      <c r="B40" s="29"/>
      <c r="C40" s="29"/>
      <c r="D40" s="25" t="s">
        <v>49</v>
      </c>
      <c r="E40" s="25"/>
      <c r="F40" s="25"/>
      <c r="G40" s="25"/>
      <c r="H40" s="25"/>
      <c r="I40" s="25"/>
      <c r="J40" s="25"/>
      <c r="K40" s="25"/>
      <c r="L40" s="25"/>
      <c r="M40" s="25"/>
      <c r="N40" s="12">
        <f>SUM(N38:N39)</f>
        <v>3872.9646120000002</v>
      </c>
    </row>
    <row r="41" spans="2:14" s="1" customFormat="1" ht="13.5" x14ac:dyDescent="0.25">
      <c r="B41" s="29"/>
      <c r="C41" s="29"/>
      <c r="D41" s="25" t="s">
        <v>51</v>
      </c>
      <c r="E41" s="25" t="s">
        <v>48</v>
      </c>
      <c r="F41" s="25">
        <v>18</v>
      </c>
      <c r="G41" s="25"/>
      <c r="H41" s="25"/>
      <c r="I41" s="25"/>
      <c r="J41" s="25"/>
      <c r="K41" s="25"/>
      <c r="L41" s="25"/>
      <c r="M41" s="25"/>
      <c r="N41" s="12">
        <f>N40*F41/100</f>
        <v>697.13363016000005</v>
      </c>
    </row>
    <row r="42" spans="2:14" s="1" customFormat="1" ht="13.5" x14ac:dyDescent="0.25">
      <c r="B42" s="29"/>
      <c r="C42" s="29"/>
      <c r="D42" s="25" t="s">
        <v>52</v>
      </c>
      <c r="E42" s="25"/>
      <c r="F42" s="25"/>
      <c r="G42" s="25"/>
      <c r="H42" s="25"/>
      <c r="I42" s="25"/>
      <c r="J42" s="25"/>
      <c r="K42" s="25"/>
      <c r="L42" s="25"/>
      <c r="M42" s="25"/>
      <c r="N42" s="12">
        <f>SUM(N40:N41)</f>
        <v>4570.0982421600002</v>
      </c>
    </row>
    <row r="43" spans="2:14" s="1" customFormat="1" ht="13.5" x14ac:dyDescent="0.25">
      <c r="B43" s="13"/>
      <c r="C43" s="1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2:14" s="1" customFormat="1" ht="13.5" x14ac:dyDescent="0.25">
      <c r="B44" s="13"/>
      <c r="C44" s="1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2:14" s="1" customFormat="1" ht="13.5" x14ac:dyDescent="0.25">
      <c r="B45" s="13"/>
      <c r="C45" s="1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s="1" customFormat="1" ht="13.5" x14ac:dyDescent="0.25">
      <c r="B46" s="13"/>
      <c r="C46" s="13"/>
      <c r="D46" s="26" t="s">
        <v>53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2:14" s="1" customFormat="1" ht="13.5" x14ac:dyDescent="0.25">
      <c r="B47" s="13"/>
      <c r="C47" s="13"/>
      <c r="D47" s="26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2" t="s">
        <v>1</v>
      </c>
      <c r="F65" s="271" t="s">
        <v>2</v>
      </c>
      <c r="G65" s="271"/>
      <c r="H65" s="271"/>
      <c r="I65" s="271"/>
    </row>
    <row r="66" spans="1:16" s="1" customFormat="1" ht="13.5" x14ac:dyDescent="0.25">
      <c r="D66" s="26"/>
      <c r="E66" s="26"/>
      <c r="F66" s="26"/>
      <c r="G66" s="271" t="s">
        <v>3</v>
      </c>
      <c r="H66" s="271"/>
      <c r="I66" s="271"/>
      <c r="J66" s="271"/>
      <c r="K66" s="271"/>
      <c r="L66" s="271"/>
      <c r="M66" s="271"/>
      <c r="N66" s="271"/>
    </row>
    <row r="67" spans="1:16" s="1" customFormat="1" ht="13.5" customHeight="1" x14ac:dyDescent="0.2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6" s="1" customFormat="1" ht="27" x14ac:dyDescent="0.25">
      <c r="C68" s="26" t="s">
        <v>4</v>
      </c>
      <c r="D68" s="280" t="s">
        <v>90</v>
      </c>
      <c r="E68" s="280"/>
      <c r="L68" s="271" t="s">
        <v>6</v>
      </c>
      <c r="M68" s="271"/>
    </row>
    <row r="69" spans="1:16" s="1" customFormat="1" ht="13.5" x14ac:dyDescent="0.25">
      <c r="C69" s="26"/>
      <c r="D69" s="27" t="s">
        <v>96</v>
      </c>
    </row>
    <row r="70" spans="1:16" s="1" customFormat="1" ht="13.5" x14ac:dyDescent="0.25">
      <c r="C70" s="26"/>
      <c r="D70" s="27"/>
    </row>
    <row r="71" spans="1:16" s="1" customFormat="1" ht="13.5" x14ac:dyDescent="0.25">
      <c r="C71" s="26"/>
      <c r="D71" s="26"/>
      <c r="G71" s="271" t="s">
        <v>8</v>
      </c>
      <c r="H71" s="271"/>
      <c r="I71" s="271"/>
      <c r="J71" s="271"/>
      <c r="K71" s="271"/>
      <c r="L71" s="272">
        <f>N89</f>
        <v>9964.9174658000011</v>
      </c>
      <c r="M71" s="272"/>
      <c r="N71" s="26" t="s">
        <v>9</v>
      </c>
    </row>
    <row r="72" spans="1:16" s="1" customFormat="1" ht="13.5" x14ac:dyDescent="0.25">
      <c r="G72" s="273" t="s">
        <v>10</v>
      </c>
      <c r="H72" s="273"/>
      <c r="I72" s="273"/>
      <c r="J72" s="273"/>
      <c r="K72" s="273"/>
      <c r="L72" s="274">
        <f>I83</f>
        <v>1743.68</v>
      </c>
      <c r="M72" s="274"/>
      <c r="N72" s="26" t="s">
        <v>9</v>
      </c>
    </row>
    <row r="73" spans="1:16" s="1" customFormat="1" ht="7.5" customHeight="1" x14ac:dyDescent="0.25">
      <c r="G73" s="22"/>
      <c r="H73" s="22"/>
      <c r="I73" s="22"/>
      <c r="J73" s="22"/>
      <c r="K73" s="22"/>
      <c r="L73" s="23"/>
      <c r="M73" s="23"/>
      <c r="N73" s="26"/>
    </row>
    <row r="74" spans="1:16" s="1" customFormat="1" ht="32.25" customHeight="1" x14ac:dyDescent="0.25">
      <c r="B74" s="275" t="s">
        <v>11</v>
      </c>
      <c r="C74" s="277" t="s">
        <v>12</v>
      </c>
      <c r="D74" s="275" t="s">
        <v>13</v>
      </c>
      <c r="E74" s="279" t="s">
        <v>14</v>
      </c>
      <c r="F74" s="279"/>
      <c r="G74" s="279"/>
      <c r="H74" s="279" t="s">
        <v>15</v>
      </c>
      <c r="I74" s="279"/>
      <c r="J74" s="279" t="s">
        <v>16</v>
      </c>
      <c r="K74" s="279"/>
      <c r="L74" s="279" t="s">
        <v>17</v>
      </c>
      <c r="M74" s="279"/>
      <c r="N74" s="277" t="s">
        <v>91</v>
      </c>
    </row>
    <row r="75" spans="1:16" s="1" customFormat="1" ht="77.25" x14ac:dyDescent="0.25">
      <c r="B75" s="276"/>
      <c r="C75" s="278"/>
      <c r="D75" s="276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78"/>
    </row>
    <row r="76" spans="1:16" s="1" customFormat="1" ht="13.5" x14ac:dyDescent="0.25">
      <c r="B76" s="25">
        <v>1</v>
      </c>
      <c r="C76" s="25"/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  <c r="M76" s="25">
        <v>11</v>
      </c>
      <c r="N76" s="25">
        <v>12</v>
      </c>
    </row>
    <row r="77" spans="1:16" s="1" customFormat="1" ht="13.5" x14ac:dyDescent="0.25">
      <c r="B77" s="29"/>
      <c r="C77" s="19"/>
      <c r="D77" s="25" t="s">
        <v>92</v>
      </c>
      <c r="E77" s="25" t="s">
        <v>26</v>
      </c>
      <c r="F77" s="25"/>
      <c r="G77" s="25">
        <v>305</v>
      </c>
      <c r="H77" s="29"/>
      <c r="I77" s="29"/>
      <c r="J77" s="29"/>
      <c r="K77" s="29"/>
      <c r="L77" s="29"/>
      <c r="M77" s="29"/>
      <c r="N77" s="29"/>
    </row>
    <row r="78" spans="1:16" s="1" customFormat="1" ht="13.5" x14ac:dyDescent="0.25">
      <c r="B78" s="266">
        <v>1</v>
      </c>
      <c r="C78" s="266" t="s">
        <v>24</v>
      </c>
      <c r="D78" s="29" t="s">
        <v>93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6" s="1" customFormat="1" ht="13.5" x14ac:dyDescent="0.25">
      <c r="B79" s="267"/>
      <c r="C79" s="268"/>
      <c r="D79" s="29" t="s">
        <v>94</v>
      </c>
      <c r="E79" s="29" t="s">
        <v>29</v>
      </c>
      <c r="F79" s="29"/>
      <c r="G79" s="29">
        <v>8</v>
      </c>
      <c r="H79" s="29">
        <v>5.28</v>
      </c>
      <c r="I79" s="5">
        <f>H79*G79</f>
        <v>42.24</v>
      </c>
      <c r="J79" s="29"/>
      <c r="K79" s="29"/>
      <c r="L79" s="29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67"/>
      <c r="C80" s="29" t="s">
        <v>99</v>
      </c>
      <c r="D80" s="29" t="s">
        <v>98</v>
      </c>
      <c r="E80" s="29" t="s">
        <v>32</v>
      </c>
      <c r="F80" s="29">
        <v>1.6</v>
      </c>
      <c r="G80" s="29">
        <f>G77*F80</f>
        <v>488</v>
      </c>
      <c r="H80" s="5">
        <v>3.4</v>
      </c>
      <c r="I80" s="5">
        <f>H80*G80</f>
        <v>1659.2</v>
      </c>
      <c r="J80" s="5"/>
      <c r="K80" s="5"/>
      <c r="L80" s="29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67"/>
      <c r="C81" s="21" t="s">
        <v>24</v>
      </c>
      <c r="D81" s="29" t="s">
        <v>97</v>
      </c>
      <c r="E81" s="29" t="s">
        <v>26</v>
      </c>
      <c r="F81" s="29">
        <v>1.26</v>
      </c>
      <c r="G81" s="29">
        <f>G77*F81</f>
        <v>384.3</v>
      </c>
      <c r="H81" s="5"/>
      <c r="I81" s="5"/>
      <c r="J81" s="5">
        <v>10.17</v>
      </c>
      <c r="K81" s="5">
        <f>J81*G81</f>
        <v>3908.3310000000001</v>
      </c>
      <c r="L81" s="29"/>
      <c r="M81" s="5"/>
      <c r="N81" s="5">
        <f>M81+K81+I81</f>
        <v>3908.3310000000001</v>
      </c>
    </row>
    <row r="82" spans="2:14" s="1" customFormat="1" ht="13.5" x14ac:dyDescent="0.25">
      <c r="B82" s="268"/>
      <c r="C82" s="29" t="s">
        <v>24</v>
      </c>
      <c r="D82" s="29" t="s">
        <v>95</v>
      </c>
      <c r="E82" s="29" t="s">
        <v>29</v>
      </c>
      <c r="F82" s="29"/>
      <c r="G82" s="6">
        <v>8</v>
      </c>
      <c r="H82" s="29">
        <v>5.28</v>
      </c>
      <c r="I82" s="5">
        <f>H82*G82</f>
        <v>42.24</v>
      </c>
      <c r="J82" s="5"/>
      <c r="K82" s="5"/>
      <c r="L82" s="29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29"/>
      <c r="C83" s="29"/>
      <c r="D83" s="25" t="s">
        <v>46</v>
      </c>
      <c r="E83" s="25"/>
      <c r="F83" s="25"/>
      <c r="G83" s="25"/>
      <c r="H83" s="25"/>
      <c r="I83" s="12">
        <f>SUM(I79:I82)</f>
        <v>1743.68</v>
      </c>
      <c r="J83" s="25"/>
      <c r="K83" s="12">
        <f>SUM(K79:K82)</f>
        <v>3908.3310000000001</v>
      </c>
      <c r="L83" s="25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29"/>
      <c r="C84" s="29"/>
      <c r="D84" s="25" t="s">
        <v>47</v>
      </c>
      <c r="E84" s="25" t="s">
        <v>48</v>
      </c>
      <c r="F84" s="25">
        <v>10</v>
      </c>
      <c r="G84" s="25"/>
      <c r="H84" s="25"/>
      <c r="I84" s="25"/>
      <c r="J84" s="25"/>
      <c r="K84" s="25"/>
      <c r="L84" s="25"/>
      <c r="M84" s="25"/>
      <c r="N84" s="12">
        <f>N83*F84/100</f>
        <v>697.92110000000002</v>
      </c>
    </row>
    <row r="85" spans="2:14" s="1" customFormat="1" ht="13.5" x14ac:dyDescent="0.25">
      <c r="B85" s="29"/>
      <c r="C85" s="29"/>
      <c r="D85" s="25" t="s">
        <v>49</v>
      </c>
      <c r="E85" s="25"/>
      <c r="F85" s="25"/>
      <c r="G85" s="25"/>
      <c r="H85" s="25"/>
      <c r="I85" s="25"/>
      <c r="J85" s="25"/>
      <c r="K85" s="25"/>
      <c r="L85" s="25"/>
      <c r="M85" s="25"/>
      <c r="N85" s="12">
        <f>SUM(N83:N84)</f>
        <v>7677.1321000000007</v>
      </c>
    </row>
    <row r="86" spans="2:14" s="1" customFormat="1" ht="13.5" x14ac:dyDescent="0.25">
      <c r="B86" s="29"/>
      <c r="C86" s="29"/>
      <c r="D86" s="25" t="s">
        <v>50</v>
      </c>
      <c r="E86" s="25" t="s">
        <v>48</v>
      </c>
      <c r="F86" s="25">
        <v>10</v>
      </c>
      <c r="G86" s="25"/>
      <c r="H86" s="25"/>
      <c r="I86" s="25"/>
      <c r="J86" s="25"/>
      <c r="K86" s="25"/>
      <c r="L86" s="25"/>
      <c r="M86" s="25"/>
      <c r="N86" s="12">
        <f>N85*F86/100</f>
        <v>767.71321000000012</v>
      </c>
    </row>
    <row r="87" spans="2:14" s="1" customFormat="1" ht="13.5" x14ac:dyDescent="0.25">
      <c r="B87" s="29"/>
      <c r="C87" s="29"/>
      <c r="D87" s="25" t="s">
        <v>49</v>
      </c>
      <c r="E87" s="25"/>
      <c r="F87" s="25"/>
      <c r="G87" s="25"/>
      <c r="H87" s="25"/>
      <c r="I87" s="25"/>
      <c r="J87" s="25"/>
      <c r="K87" s="25"/>
      <c r="L87" s="25"/>
      <c r="M87" s="25"/>
      <c r="N87" s="12">
        <f>SUM(N85:N86)</f>
        <v>8444.8453100000006</v>
      </c>
    </row>
    <row r="88" spans="2:14" s="1" customFormat="1" ht="13.5" x14ac:dyDescent="0.25">
      <c r="B88" s="29"/>
      <c r="C88" s="29"/>
      <c r="D88" s="25" t="s">
        <v>51</v>
      </c>
      <c r="E88" s="25" t="s">
        <v>48</v>
      </c>
      <c r="F88" s="25">
        <v>18</v>
      </c>
      <c r="G88" s="25"/>
      <c r="H88" s="25"/>
      <c r="I88" s="25"/>
      <c r="J88" s="25"/>
      <c r="K88" s="25"/>
      <c r="L88" s="25"/>
      <c r="M88" s="25"/>
      <c r="N88" s="12">
        <f>N87*F88/100</f>
        <v>1520.0721558000002</v>
      </c>
    </row>
    <row r="89" spans="2:14" s="1" customFormat="1" ht="13.5" x14ac:dyDescent="0.25">
      <c r="B89" s="29"/>
      <c r="C89" s="29"/>
      <c r="D89" s="25" t="s">
        <v>52</v>
      </c>
      <c r="E89" s="25"/>
      <c r="F89" s="25"/>
      <c r="G89" s="25"/>
      <c r="H89" s="25"/>
      <c r="I89" s="25"/>
      <c r="J89" s="25"/>
      <c r="K89" s="25"/>
      <c r="L89" s="25"/>
      <c r="M89" s="25"/>
      <c r="N89" s="12">
        <f>SUM(N87:N88)</f>
        <v>9964.9174658000011</v>
      </c>
    </row>
    <row r="90" spans="2:14" s="1" customFormat="1" ht="13.5" x14ac:dyDescent="0.25">
      <c r="B90" s="13"/>
      <c r="C90" s="1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2:14" s="1" customFormat="1" ht="13.5" x14ac:dyDescent="0.25">
      <c r="B91" s="13"/>
      <c r="C91" s="1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2:14" s="1" customFormat="1" ht="13.5" x14ac:dyDescent="0.25"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2:14" s="1" customFormat="1" ht="13.5" x14ac:dyDescent="0.25">
      <c r="B93" s="13"/>
      <c r="C93" s="13"/>
      <c r="D93" s="26" t="s">
        <v>53</v>
      </c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2:14" s="1" customFormat="1" ht="13.5" x14ac:dyDescent="0.25">
      <c r="B94" s="13"/>
      <c r="C94" s="13"/>
      <c r="D94" s="26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9" spans="1:14" s="1" customFormat="1" ht="21" x14ac:dyDescent="0.25">
      <c r="A99" s="1" t="s">
        <v>0</v>
      </c>
      <c r="D99" s="2" t="s">
        <v>1</v>
      </c>
      <c r="F99" s="271" t="s">
        <v>2</v>
      </c>
      <c r="G99" s="271"/>
      <c r="H99" s="271"/>
      <c r="I99" s="271"/>
    </row>
    <row r="100" spans="1:14" s="1" customFormat="1" ht="13.5" x14ac:dyDescent="0.25">
      <c r="D100" s="26"/>
      <c r="E100" s="26"/>
      <c r="F100" s="26"/>
      <c r="G100" s="271" t="s">
        <v>3</v>
      </c>
      <c r="H100" s="271"/>
      <c r="I100" s="271"/>
      <c r="J100" s="271"/>
      <c r="K100" s="271"/>
      <c r="L100" s="271"/>
      <c r="M100" s="271"/>
      <c r="N100" s="271"/>
    </row>
    <row r="101" spans="1:14" s="1" customFormat="1" ht="13.5" customHeight="1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" customFormat="1" ht="27" x14ac:dyDescent="0.25">
      <c r="C102" s="26" t="s">
        <v>4</v>
      </c>
      <c r="D102" s="280" t="s">
        <v>100</v>
      </c>
      <c r="E102" s="280"/>
      <c r="L102" s="271" t="s">
        <v>6</v>
      </c>
      <c r="M102" s="271"/>
    </row>
    <row r="103" spans="1:14" s="1" customFormat="1" ht="13.5" x14ac:dyDescent="0.25">
      <c r="C103" s="26"/>
      <c r="D103" s="27" t="s">
        <v>96</v>
      </c>
    </row>
    <row r="104" spans="1:14" s="1" customFormat="1" ht="13.5" x14ac:dyDescent="0.25">
      <c r="C104" s="26"/>
      <c r="D104" s="27"/>
    </row>
    <row r="105" spans="1:14" s="1" customFormat="1" ht="13.5" x14ac:dyDescent="0.25">
      <c r="C105" s="26"/>
      <c r="D105" s="26"/>
      <c r="G105" s="271" t="s">
        <v>8</v>
      </c>
      <c r="H105" s="271"/>
      <c r="I105" s="271"/>
      <c r="J105" s="271"/>
      <c r="K105" s="271"/>
      <c r="L105" s="272">
        <f>N123</f>
        <v>7025.5338762399988</v>
      </c>
      <c r="M105" s="272"/>
      <c r="N105" s="26" t="s">
        <v>9</v>
      </c>
    </row>
    <row r="106" spans="1:14" s="1" customFormat="1" ht="13.5" x14ac:dyDescent="0.25">
      <c r="G106" s="273" t="s">
        <v>10</v>
      </c>
      <c r="H106" s="273"/>
      <c r="I106" s="273"/>
      <c r="J106" s="273"/>
      <c r="K106" s="273"/>
      <c r="L106" s="274">
        <f>I117</f>
        <v>1398.6879999999999</v>
      </c>
      <c r="M106" s="274"/>
      <c r="N106" s="26" t="s">
        <v>9</v>
      </c>
    </row>
    <row r="107" spans="1:14" s="1" customFormat="1" ht="7.5" customHeight="1" x14ac:dyDescent="0.25">
      <c r="G107" s="22"/>
      <c r="H107" s="22"/>
      <c r="I107" s="22"/>
      <c r="J107" s="22"/>
      <c r="K107" s="22"/>
      <c r="L107" s="23"/>
      <c r="M107" s="23"/>
      <c r="N107" s="26"/>
    </row>
    <row r="108" spans="1:14" s="1" customFormat="1" ht="32.25" customHeight="1" x14ac:dyDescent="0.25">
      <c r="B108" s="275" t="s">
        <v>11</v>
      </c>
      <c r="C108" s="277" t="s">
        <v>12</v>
      </c>
      <c r="D108" s="275" t="s">
        <v>13</v>
      </c>
      <c r="E108" s="279" t="s">
        <v>14</v>
      </c>
      <c r="F108" s="279"/>
      <c r="G108" s="279"/>
      <c r="H108" s="279" t="s">
        <v>15</v>
      </c>
      <c r="I108" s="279"/>
      <c r="J108" s="279" t="s">
        <v>16</v>
      </c>
      <c r="K108" s="279"/>
      <c r="L108" s="279" t="s">
        <v>17</v>
      </c>
      <c r="M108" s="279"/>
      <c r="N108" s="277" t="s">
        <v>91</v>
      </c>
    </row>
    <row r="109" spans="1:14" s="1" customFormat="1" ht="77.25" x14ac:dyDescent="0.25">
      <c r="B109" s="276"/>
      <c r="C109" s="278"/>
      <c r="D109" s="276"/>
      <c r="E109" s="3" t="s">
        <v>18</v>
      </c>
      <c r="F109" s="3" t="s">
        <v>19</v>
      </c>
      <c r="G109" s="3" t="s">
        <v>20</v>
      </c>
      <c r="H109" s="3" t="s">
        <v>21</v>
      </c>
      <c r="I109" s="3" t="s">
        <v>22</v>
      </c>
      <c r="J109" s="3" t="s">
        <v>21</v>
      </c>
      <c r="K109" s="3" t="s">
        <v>22</v>
      </c>
      <c r="L109" s="3" t="s">
        <v>21</v>
      </c>
      <c r="M109" s="3" t="s">
        <v>22</v>
      </c>
      <c r="N109" s="278"/>
    </row>
    <row r="110" spans="1:14" s="1" customFormat="1" ht="13.5" x14ac:dyDescent="0.25">
      <c r="B110" s="25">
        <v>1</v>
      </c>
      <c r="C110" s="25"/>
      <c r="D110" s="25">
        <v>2</v>
      </c>
      <c r="E110" s="25">
        <v>3</v>
      </c>
      <c r="F110" s="25">
        <v>4</v>
      </c>
      <c r="G110" s="25">
        <v>5</v>
      </c>
      <c r="H110" s="25">
        <v>6</v>
      </c>
      <c r="I110" s="25">
        <v>7</v>
      </c>
      <c r="J110" s="25">
        <v>8</v>
      </c>
      <c r="K110" s="25">
        <v>9</v>
      </c>
      <c r="L110" s="25">
        <v>10</v>
      </c>
      <c r="M110" s="25">
        <v>11</v>
      </c>
      <c r="N110" s="25">
        <v>12</v>
      </c>
    </row>
    <row r="111" spans="1:14" s="1" customFormat="1" ht="13.5" x14ac:dyDescent="0.25">
      <c r="B111" s="29"/>
      <c r="C111" s="19"/>
      <c r="D111" s="25" t="s">
        <v>92</v>
      </c>
      <c r="E111" s="25" t="s">
        <v>26</v>
      </c>
      <c r="F111" s="25"/>
      <c r="G111" s="25">
        <v>194</v>
      </c>
      <c r="H111" s="29"/>
      <c r="I111" s="29"/>
      <c r="J111" s="29"/>
      <c r="K111" s="29"/>
      <c r="L111" s="29"/>
      <c r="M111" s="29"/>
      <c r="N111" s="29"/>
    </row>
    <row r="112" spans="1:14" s="1" customFormat="1" ht="13.5" x14ac:dyDescent="0.25">
      <c r="B112" s="266">
        <v>1</v>
      </c>
      <c r="C112" s="266" t="s">
        <v>24</v>
      </c>
      <c r="D112" s="29" t="s">
        <v>93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2:16" s="1" customFormat="1" ht="13.5" x14ac:dyDescent="0.25">
      <c r="B113" s="267"/>
      <c r="C113" s="268"/>
      <c r="D113" s="29" t="s">
        <v>94</v>
      </c>
      <c r="E113" s="29" t="s">
        <v>29</v>
      </c>
      <c r="F113" s="29"/>
      <c r="G113" s="29">
        <v>4</v>
      </c>
      <c r="H113" s="29">
        <v>5.28</v>
      </c>
      <c r="I113" s="5">
        <f>H113*G113</f>
        <v>21.12</v>
      </c>
      <c r="J113" s="29"/>
      <c r="K113" s="29"/>
      <c r="L113" s="29">
        <v>31.71</v>
      </c>
      <c r="M113" s="5">
        <f>L113*G113</f>
        <v>126.84</v>
      </c>
      <c r="N113" s="5">
        <f>M113+K113+I113</f>
        <v>147.96</v>
      </c>
    </row>
    <row r="114" spans="2:16" s="1" customFormat="1" ht="27" x14ac:dyDescent="0.25">
      <c r="B114" s="267"/>
      <c r="C114" s="29" t="s">
        <v>105</v>
      </c>
      <c r="D114" s="29" t="s">
        <v>101</v>
      </c>
      <c r="E114" s="29" t="s">
        <v>32</v>
      </c>
      <c r="F114" s="29">
        <v>1.6</v>
      </c>
      <c r="G114" s="29">
        <f>G111*F114</f>
        <v>310.40000000000003</v>
      </c>
      <c r="H114" s="5">
        <v>4.37</v>
      </c>
      <c r="I114" s="5">
        <f>H114*G114</f>
        <v>1356.4480000000001</v>
      </c>
      <c r="J114" s="5"/>
      <c r="K114" s="5"/>
      <c r="L114" s="29">
        <v>2.52</v>
      </c>
      <c r="M114" s="5">
        <f>L114*G114</f>
        <v>782.20800000000008</v>
      </c>
      <c r="N114" s="5">
        <f>M114+K114+I114</f>
        <v>2138.6559999999999</v>
      </c>
      <c r="P114" s="1">
        <v>6.89</v>
      </c>
    </row>
    <row r="115" spans="2:16" s="1" customFormat="1" ht="13.5" x14ac:dyDescent="0.25">
      <c r="B115" s="267"/>
      <c r="C115" s="21" t="s">
        <v>24</v>
      </c>
      <c r="D115" s="29" t="s">
        <v>97</v>
      </c>
      <c r="E115" s="29" t="s">
        <v>26</v>
      </c>
      <c r="F115" s="29">
        <v>1.26</v>
      </c>
      <c r="G115" s="29">
        <f>G111*F115</f>
        <v>244.44</v>
      </c>
      <c r="H115" s="5"/>
      <c r="I115" s="5"/>
      <c r="J115" s="5">
        <v>10.17</v>
      </c>
      <c r="K115" s="5">
        <f>J115*G115</f>
        <v>2485.9548</v>
      </c>
      <c r="L115" s="29"/>
      <c r="M115" s="5"/>
      <c r="N115" s="5">
        <f>M115+K115+I115</f>
        <v>2485.9548</v>
      </c>
    </row>
    <row r="116" spans="2:16" s="1" customFormat="1" ht="13.5" x14ac:dyDescent="0.25">
      <c r="B116" s="268"/>
      <c r="C116" s="29" t="s">
        <v>24</v>
      </c>
      <c r="D116" s="29" t="s">
        <v>95</v>
      </c>
      <c r="E116" s="29" t="s">
        <v>29</v>
      </c>
      <c r="F116" s="29"/>
      <c r="G116" s="6">
        <v>4</v>
      </c>
      <c r="H116" s="29">
        <v>5.28</v>
      </c>
      <c r="I116" s="5">
        <f>H116*G116</f>
        <v>21.12</v>
      </c>
      <c r="J116" s="5"/>
      <c r="K116" s="5"/>
      <c r="L116" s="29">
        <v>31.71</v>
      </c>
      <c r="M116" s="5">
        <f>L116*G116</f>
        <v>126.84</v>
      </c>
      <c r="N116" s="5">
        <f>M116+K116+I116</f>
        <v>147.96</v>
      </c>
    </row>
    <row r="117" spans="2:16" s="1" customFormat="1" ht="13.5" x14ac:dyDescent="0.25">
      <c r="B117" s="29"/>
      <c r="C117" s="29"/>
      <c r="D117" s="25" t="s">
        <v>46</v>
      </c>
      <c r="E117" s="25"/>
      <c r="F117" s="25"/>
      <c r="G117" s="25"/>
      <c r="H117" s="25"/>
      <c r="I117" s="12">
        <f>SUM(I113:I116)</f>
        <v>1398.6879999999999</v>
      </c>
      <c r="J117" s="25"/>
      <c r="K117" s="12">
        <f>SUM(K113:K116)</f>
        <v>2485.9548</v>
      </c>
      <c r="L117" s="25"/>
      <c r="M117" s="12">
        <f>SUM(M113:M116)</f>
        <v>1035.8880000000001</v>
      </c>
      <c r="N117" s="12">
        <f>SUM(N113:N116)</f>
        <v>4920.5307999999995</v>
      </c>
    </row>
    <row r="118" spans="2:16" s="1" customFormat="1" ht="13.5" x14ac:dyDescent="0.25">
      <c r="B118" s="29"/>
      <c r="C118" s="29"/>
      <c r="D118" s="25" t="s">
        <v>47</v>
      </c>
      <c r="E118" s="25" t="s">
        <v>48</v>
      </c>
      <c r="F118" s="25">
        <v>10</v>
      </c>
      <c r="G118" s="25"/>
      <c r="H118" s="25"/>
      <c r="I118" s="25"/>
      <c r="J118" s="25"/>
      <c r="K118" s="25"/>
      <c r="L118" s="25"/>
      <c r="M118" s="25"/>
      <c r="N118" s="12">
        <f>N117*F118/100</f>
        <v>492.05307999999997</v>
      </c>
    </row>
    <row r="119" spans="2:16" s="1" customFormat="1" ht="13.5" x14ac:dyDescent="0.25">
      <c r="B119" s="29"/>
      <c r="C119" s="29"/>
      <c r="D119" s="25" t="s">
        <v>49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12">
        <f>SUM(N117:N118)</f>
        <v>5412.5838799999992</v>
      </c>
    </row>
    <row r="120" spans="2:16" s="1" customFormat="1" ht="13.5" x14ac:dyDescent="0.25">
      <c r="B120" s="29"/>
      <c r="C120" s="29"/>
      <c r="D120" s="25" t="s">
        <v>50</v>
      </c>
      <c r="E120" s="25" t="s">
        <v>48</v>
      </c>
      <c r="F120" s="25">
        <v>10</v>
      </c>
      <c r="G120" s="25"/>
      <c r="H120" s="25"/>
      <c r="I120" s="25"/>
      <c r="J120" s="25"/>
      <c r="K120" s="25"/>
      <c r="L120" s="25"/>
      <c r="M120" s="25"/>
      <c r="N120" s="12">
        <f>N119*F120/100</f>
        <v>541.25838799999985</v>
      </c>
    </row>
    <row r="121" spans="2:16" s="1" customFormat="1" ht="13.5" x14ac:dyDescent="0.25">
      <c r="B121" s="29"/>
      <c r="C121" s="29"/>
      <c r="D121" s="25" t="s">
        <v>49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12">
        <f>SUM(N119:N120)</f>
        <v>5953.8422679999994</v>
      </c>
    </row>
    <row r="122" spans="2:16" s="1" customFormat="1" ht="13.5" x14ac:dyDescent="0.25">
      <c r="B122" s="29"/>
      <c r="C122" s="29"/>
      <c r="D122" s="25" t="s">
        <v>51</v>
      </c>
      <c r="E122" s="25" t="s">
        <v>48</v>
      </c>
      <c r="F122" s="25">
        <v>18</v>
      </c>
      <c r="G122" s="25"/>
      <c r="H122" s="25"/>
      <c r="I122" s="25"/>
      <c r="J122" s="25"/>
      <c r="K122" s="25"/>
      <c r="L122" s="25"/>
      <c r="M122" s="25"/>
      <c r="N122" s="12">
        <f>N121*F122/100</f>
        <v>1071.6916082399998</v>
      </c>
    </row>
    <row r="123" spans="2:16" s="1" customFormat="1" ht="13.5" x14ac:dyDescent="0.25">
      <c r="B123" s="29"/>
      <c r="C123" s="29"/>
      <c r="D123" s="25" t="s">
        <v>52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12">
        <f>SUM(N121:N122)</f>
        <v>7025.5338762399988</v>
      </c>
    </row>
    <row r="124" spans="2:16" s="1" customFormat="1" ht="13.5" x14ac:dyDescent="0.25">
      <c r="B124" s="13"/>
      <c r="C124" s="1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</row>
    <row r="125" spans="2:16" s="1" customFormat="1" ht="13.5" x14ac:dyDescent="0.25">
      <c r="B125" s="13"/>
      <c r="C125" s="13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2:16" s="1" customFormat="1" ht="13.5" x14ac:dyDescent="0.25">
      <c r="B126" s="13"/>
      <c r="C126" s="1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</row>
    <row r="127" spans="2:16" s="1" customFormat="1" ht="13.5" x14ac:dyDescent="0.25">
      <c r="B127" s="13"/>
      <c r="C127" s="13"/>
      <c r="D127" s="26" t="s">
        <v>53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</row>
    <row r="128" spans="2:16" s="1" customFormat="1" ht="13.5" x14ac:dyDescent="0.25">
      <c r="B128" s="13"/>
      <c r="C128" s="13"/>
      <c r="D128" s="26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3" spans="1:14" s="1" customFormat="1" ht="21" x14ac:dyDescent="0.25">
      <c r="A133" s="1" t="s">
        <v>0</v>
      </c>
      <c r="D133" s="2" t="s">
        <v>1</v>
      </c>
      <c r="F133" s="271" t="s">
        <v>2</v>
      </c>
      <c r="G133" s="271"/>
      <c r="H133" s="271"/>
      <c r="I133" s="271"/>
    </row>
    <row r="134" spans="1:14" s="1" customFormat="1" ht="13.5" x14ac:dyDescent="0.25">
      <c r="D134" s="26"/>
      <c r="E134" s="26"/>
      <c r="F134" s="26"/>
      <c r="G134" s="271" t="s">
        <v>3</v>
      </c>
      <c r="H134" s="271"/>
      <c r="I134" s="271"/>
      <c r="J134" s="271"/>
      <c r="K134" s="271"/>
      <c r="L134" s="271"/>
      <c r="M134" s="271"/>
      <c r="N134" s="271"/>
    </row>
    <row r="135" spans="1:14" s="1" customFormat="1" ht="13.5" customHeight="1" x14ac:dyDescent="0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s="1" customFormat="1" ht="27" x14ac:dyDescent="0.25">
      <c r="C136" s="26" t="s">
        <v>4</v>
      </c>
      <c r="D136" s="280" t="s">
        <v>102</v>
      </c>
      <c r="E136" s="280"/>
      <c r="L136" s="271" t="s">
        <v>6</v>
      </c>
      <c r="M136" s="271"/>
    </row>
    <row r="137" spans="1:14" s="1" customFormat="1" ht="13.5" x14ac:dyDescent="0.25">
      <c r="C137" s="26"/>
      <c r="D137" s="27" t="s">
        <v>96</v>
      </c>
    </row>
    <row r="138" spans="1:14" s="1" customFormat="1" ht="13.5" x14ac:dyDescent="0.25">
      <c r="C138" s="26"/>
      <c r="D138" s="27"/>
    </row>
    <row r="139" spans="1:14" s="1" customFormat="1" ht="13.5" x14ac:dyDescent="0.25">
      <c r="C139" s="26"/>
      <c r="D139" s="26"/>
      <c r="G139" s="271" t="s">
        <v>8</v>
      </c>
      <c r="H139" s="271"/>
      <c r="I139" s="271"/>
      <c r="J139" s="271"/>
      <c r="K139" s="271"/>
      <c r="L139" s="272">
        <f>N157</f>
        <v>8464.0977748799996</v>
      </c>
      <c r="M139" s="272"/>
      <c r="N139" s="26" t="s">
        <v>9</v>
      </c>
    </row>
    <row r="140" spans="1:14" s="1" customFormat="1" ht="13.5" x14ac:dyDescent="0.25">
      <c r="G140" s="273" t="s">
        <v>10</v>
      </c>
      <c r="H140" s="273"/>
      <c r="I140" s="273"/>
      <c r="J140" s="273"/>
      <c r="K140" s="273"/>
      <c r="L140" s="274">
        <f>I151</f>
        <v>1234.8159999999998</v>
      </c>
      <c r="M140" s="274"/>
      <c r="N140" s="26" t="s">
        <v>9</v>
      </c>
    </row>
    <row r="141" spans="1:14" s="1" customFormat="1" ht="7.5" customHeight="1" x14ac:dyDescent="0.25">
      <c r="G141" s="22"/>
      <c r="H141" s="22"/>
      <c r="I141" s="22"/>
      <c r="J141" s="22"/>
      <c r="K141" s="22"/>
      <c r="L141" s="23"/>
      <c r="M141" s="23"/>
      <c r="N141" s="26"/>
    </row>
    <row r="142" spans="1:14" s="1" customFormat="1" ht="32.25" customHeight="1" x14ac:dyDescent="0.25">
      <c r="B142" s="275" t="s">
        <v>11</v>
      </c>
      <c r="C142" s="277" t="s">
        <v>12</v>
      </c>
      <c r="D142" s="275" t="s">
        <v>13</v>
      </c>
      <c r="E142" s="279" t="s">
        <v>14</v>
      </c>
      <c r="F142" s="279"/>
      <c r="G142" s="279"/>
      <c r="H142" s="279" t="s">
        <v>15</v>
      </c>
      <c r="I142" s="279"/>
      <c r="J142" s="279" t="s">
        <v>16</v>
      </c>
      <c r="K142" s="279"/>
      <c r="L142" s="279" t="s">
        <v>17</v>
      </c>
      <c r="M142" s="279"/>
      <c r="N142" s="277" t="s">
        <v>91</v>
      </c>
    </row>
    <row r="143" spans="1:14" s="1" customFormat="1" ht="77.25" x14ac:dyDescent="0.25">
      <c r="B143" s="276"/>
      <c r="C143" s="278"/>
      <c r="D143" s="276"/>
      <c r="E143" s="3" t="s">
        <v>18</v>
      </c>
      <c r="F143" s="3" t="s">
        <v>19</v>
      </c>
      <c r="G143" s="3" t="s">
        <v>20</v>
      </c>
      <c r="H143" s="3" t="s">
        <v>21</v>
      </c>
      <c r="I143" s="3" t="s">
        <v>22</v>
      </c>
      <c r="J143" s="3" t="s">
        <v>21</v>
      </c>
      <c r="K143" s="3" t="s">
        <v>22</v>
      </c>
      <c r="L143" s="3" t="s">
        <v>21</v>
      </c>
      <c r="M143" s="3" t="s">
        <v>22</v>
      </c>
      <c r="N143" s="278"/>
    </row>
    <row r="144" spans="1:14" s="1" customFormat="1" ht="13.5" x14ac:dyDescent="0.25">
      <c r="B144" s="25">
        <v>1</v>
      </c>
      <c r="C144" s="25"/>
      <c r="D144" s="25">
        <v>2</v>
      </c>
      <c r="E144" s="25">
        <v>3</v>
      </c>
      <c r="F144" s="25">
        <v>4</v>
      </c>
      <c r="G144" s="25">
        <v>5</v>
      </c>
      <c r="H144" s="25">
        <v>6</v>
      </c>
      <c r="I144" s="25">
        <v>7</v>
      </c>
      <c r="J144" s="25">
        <v>8</v>
      </c>
      <c r="K144" s="25">
        <v>9</v>
      </c>
      <c r="L144" s="25">
        <v>10</v>
      </c>
      <c r="M144" s="25">
        <v>11</v>
      </c>
      <c r="N144" s="25">
        <v>12</v>
      </c>
    </row>
    <row r="145" spans="2:18" s="1" customFormat="1" ht="13.5" x14ac:dyDescent="0.25">
      <c r="B145" s="29"/>
      <c r="C145" s="19"/>
      <c r="D145" s="25" t="s">
        <v>92</v>
      </c>
      <c r="E145" s="25" t="s">
        <v>26</v>
      </c>
      <c r="F145" s="25"/>
      <c r="G145" s="25">
        <v>308</v>
      </c>
      <c r="H145" s="29"/>
      <c r="I145" s="29"/>
      <c r="J145" s="29"/>
      <c r="K145" s="29"/>
      <c r="L145" s="29"/>
      <c r="M145" s="29"/>
      <c r="N145" s="29"/>
    </row>
    <row r="146" spans="2:18" s="1" customFormat="1" ht="13.5" x14ac:dyDescent="0.25">
      <c r="B146" s="266">
        <v>1</v>
      </c>
      <c r="C146" s="266" t="s">
        <v>24</v>
      </c>
      <c r="D146" s="29" t="s">
        <v>93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2:18" s="1" customFormat="1" ht="13.5" x14ac:dyDescent="0.25">
      <c r="B147" s="267"/>
      <c r="C147" s="268"/>
      <c r="D147" s="29" t="s">
        <v>94</v>
      </c>
      <c r="E147" s="29" t="s">
        <v>29</v>
      </c>
      <c r="F147" s="29"/>
      <c r="G147" s="29">
        <v>4</v>
      </c>
      <c r="H147" s="29">
        <v>5.28</v>
      </c>
      <c r="I147" s="5">
        <f>H147*G147</f>
        <v>21.12</v>
      </c>
      <c r="J147" s="29"/>
      <c r="K147" s="29"/>
      <c r="L147" s="29">
        <v>31.71</v>
      </c>
      <c r="M147" s="5">
        <f>L147*G147</f>
        <v>126.84</v>
      </c>
      <c r="N147" s="5">
        <f>M147+K147+I147</f>
        <v>147.96</v>
      </c>
      <c r="R147" s="1" t="s">
        <v>106</v>
      </c>
    </row>
    <row r="148" spans="2:18" s="1" customFormat="1" ht="27" x14ac:dyDescent="0.25">
      <c r="B148" s="267"/>
      <c r="C148" s="29" t="s">
        <v>104</v>
      </c>
      <c r="D148" s="29" t="s">
        <v>103</v>
      </c>
      <c r="E148" s="29" t="s">
        <v>32</v>
      </c>
      <c r="F148" s="29">
        <v>1.6</v>
      </c>
      <c r="G148" s="29">
        <f>G145*F148</f>
        <v>492.8</v>
      </c>
      <c r="H148" s="5">
        <v>2.42</v>
      </c>
      <c r="I148" s="5">
        <f>H148*G148</f>
        <v>1192.576</v>
      </c>
      <c r="J148" s="5"/>
      <c r="K148" s="5"/>
      <c r="L148" s="29">
        <v>1</v>
      </c>
      <c r="M148" s="5">
        <f>L148*G148</f>
        <v>492.8</v>
      </c>
      <c r="N148" s="5">
        <f>M148+K148+I148</f>
        <v>1685.376</v>
      </c>
      <c r="O148" s="1">
        <v>3.42</v>
      </c>
      <c r="P148" s="1">
        <v>12</v>
      </c>
      <c r="Q148" s="1">
        <f>P148*0.42*2/10</f>
        <v>1.008</v>
      </c>
      <c r="R148" s="1">
        <f>O148-Q148</f>
        <v>2.4119999999999999</v>
      </c>
    </row>
    <row r="149" spans="2:18" s="1" customFormat="1" ht="13.5" x14ac:dyDescent="0.25">
      <c r="B149" s="267"/>
      <c r="C149" s="21" t="s">
        <v>24</v>
      </c>
      <c r="D149" s="29" t="s">
        <v>97</v>
      </c>
      <c r="E149" s="29" t="s">
        <v>26</v>
      </c>
      <c r="F149" s="29">
        <v>1.26</v>
      </c>
      <c r="G149" s="29">
        <f>G145*F149</f>
        <v>388.08</v>
      </c>
      <c r="H149" s="5"/>
      <c r="I149" s="5"/>
      <c r="J149" s="5">
        <v>10.17</v>
      </c>
      <c r="K149" s="5">
        <f>J149*G149</f>
        <v>3946.7736</v>
      </c>
      <c r="L149" s="29"/>
      <c r="M149" s="5"/>
      <c r="N149" s="5">
        <f>M149+K149+I149</f>
        <v>3946.7736</v>
      </c>
    </row>
    <row r="150" spans="2:18" s="1" customFormat="1" ht="13.5" x14ac:dyDescent="0.25">
      <c r="B150" s="268"/>
      <c r="C150" s="29" t="s">
        <v>24</v>
      </c>
      <c r="D150" s="29" t="s">
        <v>95</v>
      </c>
      <c r="E150" s="29" t="s">
        <v>29</v>
      </c>
      <c r="F150" s="29"/>
      <c r="G150" s="6">
        <v>4</v>
      </c>
      <c r="H150" s="29">
        <v>5.28</v>
      </c>
      <c r="I150" s="5">
        <f>H150*G150</f>
        <v>21.12</v>
      </c>
      <c r="J150" s="5"/>
      <c r="K150" s="5"/>
      <c r="L150" s="29">
        <v>31.71</v>
      </c>
      <c r="M150" s="5">
        <f>L150*G150</f>
        <v>126.84</v>
      </c>
      <c r="N150" s="5">
        <f>M150+K150+I150</f>
        <v>147.96</v>
      </c>
    </row>
    <row r="151" spans="2:18" s="1" customFormat="1" ht="13.5" x14ac:dyDescent="0.25">
      <c r="B151" s="29"/>
      <c r="C151" s="29"/>
      <c r="D151" s="25" t="s">
        <v>46</v>
      </c>
      <c r="E151" s="25"/>
      <c r="F151" s="25"/>
      <c r="G151" s="25"/>
      <c r="H151" s="25"/>
      <c r="I151" s="12">
        <f>SUM(I147:I150)</f>
        <v>1234.8159999999998</v>
      </c>
      <c r="J151" s="25"/>
      <c r="K151" s="12">
        <f>SUM(K147:K150)</f>
        <v>3946.7736</v>
      </c>
      <c r="L151" s="25"/>
      <c r="M151" s="12">
        <f>SUM(M147:M150)</f>
        <v>746.48</v>
      </c>
      <c r="N151" s="12">
        <f>SUM(N147:N150)</f>
        <v>5928.0695999999998</v>
      </c>
    </row>
    <row r="152" spans="2:18" s="1" customFormat="1" ht="13.5" x14ac:dyDescent="0.25">
      <c r="B152" s="29"/>
      <c r="C152" s="29"/>
      <c r="D152" s="25" t="s">
        <v>47</v>
      </c>
      <c r="E152" s="25" t="s">
        <v>48</v>
      </c>
      <c r="F152" s="25">
        <v>10</v>
      </c>
      <c r="G152" s="25"/>
      <c r="H152" s="25"/>
      <c r="I152" s="25"/>
      <c r="J152" s="25"/>
      <c r="K152" s="25"/>
      <c r="L152" s="25"/>
      <c r="M152" s="25"/>
      <c r="N152" s="12">
        <f>N151*F152/100</f>
        <v>592.80696</v>
      </c>
    </row>
    <row r="153" spans="2:18" s="1" customFormat="1" ht="13.5" x14ac:dyDescent="0.25">
      <c r="B153" s="29"/>
      <c r="C153" s="29"/>
      <c r="D153" s="25" t="s">
        <v>49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12">
        <f>SUM(N151:N152)</f>
        <v>6520.8765599999997</v>
      </c>
    </row>
    <row r="154" spans="2:18" s="1" customFormat="1" ht="13.5" x14ac:dyDescent="0.25">
      <c r="B154" s="29"/>
      <c r="C154" s="29"/>
      <c r="D154" s="25" t="s">
        <v>50</v>
      </c>
      <c r="E154" s="25" t="s">
        <v>48</v>
      </c>
      <c r="F154" s="25">
        <v>10</v>
      </c>
      <c r="G154" s="25"/>
      <c r="H154" s="25"/>
      <c r="I154" s="25"/>
      <c r="J154" s="25"/>
      <c r="K154" s="25"/>
      <c r="L154" s="25"/>
      <c r="M154" s="25"/>
      <c r="N154" s="12">
        <f>N153*F154/100</f>
        <v>652.08765600000004</v>
      </c>
    </row>
    <row r="155" spans="2:18" s="1" customFormat="1" ht="13.5" x14ac:dyDescent="0.25">
      <c r="B155" s="29"/>
      <c r="C155" s="29"/>
      <c r="D155" s="25" t="s">
        <v>49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12">
        <f>SUM(N153:N154)</f>
        <v>7172.9642159999994</v>
      </c>
    </row>
    <row r="156" spans="2:18" s="1" customFormat="1" ht="13.5" x14ac:dyDescent="0.25">
      <c r="B156" s="29"/>
      <c r="C156" s="29"/>
      <c r="D156" s="25" t="s">
        <v>51</v>
      </c>
      <c r="E156" s="25" t="s">
        <v>48</v>
      </c>
      <c r="F156" s="25">
        <v>18</v>
      </c>
      <c r="G156" s="25"/>
      <c r="H156" s="25"/>
      <c r="I156" s="25"/>
      <c r="J156" s="25"/>
      <c r="K156" s="25"/>
      <c r="L156" s="25"/>
      <c r="M156" s="25"/>
      <c r="N156" s="12">
        <f>N155*F156/100</f>
        <v>1291.13355888</v>
      </c>
    </row>
    <row r="157" spans="2:18" s="1" customFormat="1" ht="13.5" x14ac:dyDescent="0.25">
      <c r="B157" s="29"/>
      <c r="C157" s="29"/>
      <c r="D157" s="25" t="s">
        <v>52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8464.0977748799996</v>
      </c>
    </row>
    <row r="158" spans="2:18" s="1" customFormat="1" ht="13.5" x14ac:dyDescent="0.25">
      <c r="B158" s="13"/>
      <c r="C158" s="1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3"/>
    </row>
    <row r="159" spans="2:18" s="1" customFormat="1" ht="13.5" x14ac:dyDescent="0.25">
      <c r="B159" s="13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3"/>
    </row>
    <row r="160" spans="2:18" s="1" customFormat="1" ht="13.5" x14ac:dyDescent="0.25">
      <c r="B160" s="13"/>
      <c r="C160" s="1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3"/>
    </row>
    <row r="161" spans="1:14" s="1" customFormat="1" ht="13.5" x14ac:dyDescent="0.25">
      <c r="B161" s="13"/>
      <c r="C161" s="13"/>
      <c r="D161" s="26" t="s">
        <v>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s="1" customFormat="1" ht="13.5" x14ac:dyDescent="0.25">
      <c r="B162" s="13"/>
      <c r="C162" s="13"/>
      <c r="D162" s="26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1:14" s="1" customFormat="1" ht="13.5" x14ac:dyDescent="0.25">
      <c r="D163" s="14" t="s">
        <v>54</v>
      </c>
    </row>
    <row r="164" spans="1:14" s="1" customFormat="1" ht="13.5" x14ac:dyDescent="0.25">
      <c r="D164" s="14"/>
    </row>
    <row r="167" spans="1:14" s="1" customFormat="1" ht="21" x14ac:dyDescent="0.25">
      <c r="A167" s="1" t="s">
        <v>0</v>
      </c>
      <c r="D167" s="2" t="s">
        <v>1</v>
      </c>
      <c r="F167" s="271" t="s">
        <v>2</v>
      </c>
      <c r="G167" s="271"/>
      <c r="H167" s="271"/>
      <c r="I167" s="271"/>
    </row>
    <row r="168" spans="1:14" s="1" customFormat="1" ht="13.5" x14ac:dyDescent="0.25">
      <c r="D168" s="26"/>
      <c r="E168" s="26"/>
      <c r="F168" s="26"/>
      <c r="G168" s="271" t="s">
        <v>3</v>
      </c>
      <c r="H168" s="271"/>
      <c r="I168" s="271"/>
      <c r="J168" s="271"/>
      <c r="K168" s="271"/>
      <c r="L168" s="271"/>
      <c r="M168" s="271"/>
      <c r="N168" s="271"/>
    </row>
    <row r="169" spans="1:14" s="1" customFormat="1" ht="13.5" customHeight="1" x14ac:dyDescent="0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s="1" customFormat="1" ht="27" x14ac:dyDescent="0.25">
      <c r="C170" s="26" t="s">
        <v>4</v>
      </c>
      <c r="D170" s="280" t="s">
        <v>107</v>
      </c>
      <c r="E170" s="280"/>
      <c r="L170" s="271" t="s">
        <v>6</v>
      </c>
      <c r="M170" s="271"/>
    </row>
    <row r="171" spans="1:14" s="1" customFormat="1" ht="13.5" x14ac:dyDescent="0.25">
      <c r="C171" s="26"/>
      <c r="D171" s="27" t="s">
        <v>96</v>
      </c>
    </row>
    <row r="172" spans="1:14" s="1" customFormat="1" ht="13.5" x14ac:dyDescent="0.25">
      <c r="C172" s="26"/>
      <c r="D172" s="27"/>
    </row>
    <row r="173" spans="1:14" s="1" customFormat="1" ht="13.5" x14ac:dyDescent="0.25">
      <c r="C173" s="26"/>
      <c r="D173" s="26"/>
      <c r="G173" s="271" t="s">
        <v>8</v>
      </c>
      <c r="H173" s="271"/>
      <c r="I173" s="271"/>
      <c r="J173" s="271"/>
      <c r="K173" s="271"/>
      <c r="L173" s="272">
        <f>N191</f>
        <v>9418.5075437200012</v>
      </c>
      <c r="M173" s="272"/>
      <c r="N173" s="26" t="s">
        <v>9</v>
      </c>
    </row>
    <row r="174" spans="1:14" s="1" customFormat="1" ht="13.5" x14ac:dyDescent="0.25">
      <c r="G174" s="273" t="s">
        <v>10</v>
      </c>
      <c r="H174" s="273"/>
      <c r="I174" s="273"/>
      <c r="J174" s="273"/>
      <c r="K174" s="273"/>
      <c r="L174" s="274">
        <f>I185</f>
        <v>1515.7984000000001</v>
      </c>
      <c r="M174" s="274"/>
      <c r="N174" s="26" t="s">
        <v>9</v>
      </c>
    </row>
    <row r="175" spans="1:14" s="1" customFormat="1" ht="7.5" customHeight="1" x14ac:dyDescent="0.25">
      <c r="G175" s="22"/>
      <c r="H175" s="22"/>
      <c r="I175" s="22"/>
      <c r="J175" s="22"/>
      <c r="K175" s="22"/>
      <c r="L175" s="23"/>
      <c r="M175" s="23"/>
      <c r="N175" s="26"/>
    </row>
    <row r="176" spans="1:14" s="1" customFormat="1" ht="32.25" customHeight="1" x14ac:dyDescent="0.25">
      <c r="B176" s="275" t="s">
        <v>11</v>
      </c>
      <c r="C176" s="277" t="s">
        <v>12</v>
      </c>
      <c r="D176" s="275" t="s">
        <v>13</v>
      </c>
      <c r="E176" s="279" t="s">
        <v>14</v>
      </c>
      <c r="F176" s="279"/>
      <c r="G176" s="279"/>
      <c r="H176" s="279" t="s">
        <v>15</v>
      </c>
      <c r="I176" s="279"/>
      <c r="J176" s="279" t="s">
        <v>16</v>
      </c>
      <c r="K176" s="279"/>
      <c r="L176" s="279" t="s">
        <v>17</v>
      </c>
      <c r="M176" s="279"/>
      <c r="N176" s="277" t="s">
        <v>91</v>
      </c>
    </row>
    <row r="177" spans="2:18" s="1" customFormat="1" ht="77.25" x14ac:dyDescent="0.25">
      <c r="B177" s="276"/>
      <c r="C177" s="278"/>
      <c r="D177" s="276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78"/>
    </row>
    <row r="178" spans="2:18" s="1" customFormat="1" ht="13.5" x14ac:dyDescent="0.25">
      <c r="B178" s="2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</row>
    <row r="179" spans="2:18" s="1" customFormat="1" ht="13.5" x14ac:dyDescent="0.25">
      <c r="B179" s="29"/>
      <c r="C179" s="19"/>
      <c r="D179" s="25" t="s">
        <v>92</v>
      </c>
      <c r="E179" s="25" t="s">
        <v>26</v>
      </c>
      <c r="F179" s="25"/>
      <c r="G179" s="25">
        <v>317</v>
      </c>
      <c r="H179" s="29"/>
      <c r="I179" s="29"/>
      <c r="J179" s="29"/>
      <c r="K179" s="29"/>
      <c r="L179" s="29"/>
      <c r="M179" s="29"/>
      <c r="N179" s="29"/>
    </row>
    <row r="180" spans="2:18" s="1" customFormat="1" ht="13.5" x14ac:dyDescent="0.25">
      <c r="B180" s="266">
        <v>1</v>
      </c>
      <c r="C180" s="266" t="s">
        <v>24</v>
      </c>
      <c r="D180" s="29" t="s">
        <v>93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2:18" s="1" customFormat="1" ht="13.5" x14ac:dyDescent="0.25">
      <c r="B181" s="267"/>
      <c r="C181" s="268"/>
      <c r="D181" s="29" t="s">
        <v>94</v>
      </c>
      <c r="E181" s="29" t="s">
        <v>29</v>
      </c>
      <c r="F181" s="29"/>
      <c r="G181" s="29">
        <v>8</v>
      </c>
      <c r="H181" s="29">
        <v>5.28</v>
      </c>
      <c r="I181" s="5">
        <f>H181*G181</f>
        <v>42.24</v>
      </c>
      <c r="J181" s="29"/>
      <c r="K181" s="29"/>
      <c r="L181" s="29">
        <v>31.71</v>
      </c>
      <c r="M181" s="5">
        <f>L181*G181</f>
        <v>253.68</v>
      </c>
      <c r="N181" s="5">
        <f>M181+K181+I181</f>
        <v>295.92</v>
      </c>
      <c r="R181" s="1" t="s">
        <v>106</v>
      </c>
    </row>
    <row r="182" spans="2:18" s="1" customFormat="1" ht="27" x14ac:dyDescent="0.25">
      <c r="B182" s="267"/>
      <c r="C182" s="29" t="s">
        <v>109</v>
      </c>
      <c r="D182" s="29" t="s">
        <v>108</v>
      </c>
      <c r="E182" s="29" t="s">
        <v>32</v>
      </c>
      <c r="F182" s="29">
        <v>1.6</v>
      </c>
      <c r="G182" s="29">
        <f>G179*F182</f>
        <v>507.20000000000005</v>
      </c>
      <c r="H182" s="5">
        <f>R182</f>
        <v>2.8220000000000001</v>
      </c>
      <c r="I182" s="5">
        <f>H182*G182</f>
        <v>1431.3184000000001</v>
      </c>
      <c r="J182" s="5"/>
      <c r="K182" s="5"/>
      <c r="L182" s="5">
        <f>Q182</f>
        <v>1.008</v>
      </c>
      <c r="M182" s="5">
        <f>L182*G182</f>
        <v>511.25760000000002</v>
      </c>
      <c r="N182" s="5">
        <f>M182+K182+I182</f>
        <v>1942.576</v>
      </c>
      <c r="O182" s="18">
        <v>3.83</v>
      </c>
      <c r="P182" s="18">
        <v>12</v>
      </c>
      <c r="Q182" s="18">
        <f>P182*0.42*2/10</f>
        <v>1.008</v>
      </c>
      <c r="R182" s="18">
        <f>O182-Q182</f>
        <v>2.8220000000000001</v>
      </c>
    </row>
    <row r="183" spans="2:18" s="1" customFormat="1" ht="13.5" x14ac:dyDescent="0.25">
      <c r="B183" s="267"/>
      <c r="C183" s="21" t="s">
        <v>24</v>
      </c>
      <c r="D183" s="29" t="s">
        <v>97</v>
      </c>
      <c r="E183" s="29" t="s">
        <v>26</v>
      </c>
      <c r="F183" s="29">
        <v>1.26</v>
      </c>
      <c r="G183" s="29">
        <f>G179*F183</f>
        <v>399.42</v>
      </c>
      <c r="H183" s="5"/>
      <c r="I183" s="5"/>
      <c r="J183" s="5">
        <v>10.17</v>
      </c>
      <c r="K183" s="5">
        <f>J183*G183</f>
        <v>4062.1014</v>
      </c>
      <c r="L183" s="29"/>
      <c r="M183" s="5"/>
      <c r="N183" s="5">
        <f>M183+K183+I183</f>
        <v>4062.1014</v>
      </c>
    </row>
    <row r="184" spans="2:18" s="1" customFormat="1" ht="13.5" x14ac:dyDescent="0.25">
      <c r="B184" s="268"/>
      <c r="C184" s="29" t="s">
        <v>24</v>
      </c>
      <c r="D184" s="29" t="s">
        <v>95</v>
      </c>
      <c r="E184" s="29" t="s">
        <v>29</v>
      </c>
      <c r="F184" s="29"/>
      <c r="G184" s="6">
        <v>8</v>
      </c>
      <c r="H184" s="29">
        <v>5.28</v>
      </c>
      <c r="I184" s="5">
        <f>H184*G184</f>
        <v>42.24</v>
      </c>
      <c r="J184" s="5"/>
      <c r="K184" s="5"/>
      <c r="L184" s="29">
        <v>31.71</v>
      </c>
      <c r="M184" s="5">
        <f>L184*G184</f>
        <v>253.68</v>
      </c>
      <c r="N184" s="5">
        <f>M184+K184+I184</f>
        <v>295.92</v>
      </c>
    </row>
    <row r="185" spans="2:18" s="1" customFormat="1" ht="13.5" x14ac:dyDescent="0.25">
      <c r="B185" s="29"/>
      <c r="C185" s="29"/>
      <c r="D185" s="25" t="s">
        <v>46</v>
      </c>
      <c r="E185" s="25"/>
      <c r="F185" s="25"/>
      <c r="G185" s="25"/>
      <c r="H185" s="25"/>
      <c r="I185" s="12">
        <f>SUM(I181:I184)</f>
        <v>1515.7984000000001</v>
      </c>
      <c r="J185" s="25"/>
      <c r="K185" s="12">
        <f>SUM(K181:K184)</f>
        <v>4062.1014</v>
      </c>
      <c r="L185" s="25"/>
      <c r="M185" s="12">
        <f>SUM(M181:M184)</f>
        <v>1018.6176</v>
      </c>
      <c r="N185" s="12">
        <f>SUM(N181:N184)</f>
        <v>6596.5174000000006</v>
      </c>
    </row>
    <row r="186" spans="2:18" s="1" customFormat="1" ht="13.5" x14ac:dyDescent="0.25">
      <c r="B186" s="29"/>
      <c r="C186" s="29"/>
      <c r="D186" s="25" t="s">
        <v>47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659.65174000000002</v>
      </c>
    </row>
    <row r="187" spans="2:18" s="1" customFormat="1" ht="13.5" x14ac:dyDescent="0.25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7256.1691400000009</v>
      </c>
    </row>
    <row r="188" spans="2:18" s="1" customFormat="1" ht="13.5" x14ac:dyDescent="0.25">
      <c r="B188" s="29"/>
      <c r="C188" s="29"/>
      <c r="D188" s="25" t="s">
        <v>50</v>
      </c>
      <c r="E188" s="25" t="s">
        <v>48</v>
      </c>
      <c r="F188" s="25">
        <v>10</v>
      </c>
      <c r="G188" s="25"/>
      <c r="H188" s="25"/>
      <c r="I188" s="25"/>
      <c r="J188" s="25"/>
      <c r="K188" s="25"/>
      <c r="L188" s="25"/>
      <c r="M188" s="25"/>
      <c r="N188" s="12">
        <f>N187*F188/100</f>
        <v>725.61691400000007</v>
      </c>
    </row>
    <row r="189" spans="2:18" s="1" customFormat="1" ht="13.5" x14ac:dyDescent="0.25">
      <c r="B189" s="29"/>
      <c r="C189" s="29"/>
      <c r="D189" s="25" t="s">
        <v>49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7981.7860540000011</v>
      </c>
    </row>
    <row r="190" spans="2:18" s="1" customFormat="1" ht="13.5" x14ac:dyDescent="0.25">
      <c r="B190" s="29"/>
      <c r="C190" s="29"/>
      <c r="D190" s="25" t="s">
        <v>51</v>
      </c>
      <c r="E190" s="25" t="s">
        <v>48</v>
      </c>
      <c r="F190" s="25">
        <v>18</v>
      </c>
      <c r="G190" s="25"/>
      <c r="H190" s="25"/>
      <c r="I190" s="25"/>
      <c r="J190" s="25"/>
      <c r="K190" s="25"/>
      <c r="L190" s="25"/>
      <c r="M190" s="25"/>
      <c r="N190" s="12">
        <f>N189*F190/100</f>
        <v>1436.7214897200001</v>
      </c>
    </row>
    <row r="191" spans="2:18" s="1" customFormat="1" ht="13.5" x14ac:dyDescent="0.25">
      <c r="B191" s="29"/>
      <c r="C191" s="29"/>
      <c r="D191" s="25" t="s">
        <v>52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12">
        <f>SUM(N189:N190)</f>
        <v>9418.5075437200012</v>
      </c>
    </row>
    <row r="192" spans="2:18" s="1" customFormat="1" ht="13.5" x14ac:dyDescent="0.25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1:14" s="1" customFormat="1" ht="13.5" x14ac:dyDescent="0.25">
      <c r="B193" s="13"/>
      <c r="C193" s="13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1:14" s="1" customFormat="1" ht="13.5" x14ac:dyDescent="0.25">
      <c r="B194" s="13"/>
      <c r="C194" s="13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1:14" s="1" customFormat="1" ht="13.5" x14ac:dyDescent="0.25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1:14" s="1" customFormat="1" ht="13.5" x14ac:dyDescent="0.25">
      <c r="B196" s="13"/>
      <c r="C196" s="13"/>
      <c r="D196" s="26"/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7" spans="1:14" s="1" customFormat="1" ht="13.5" x14ac:dyDescent="0.25">
      <c r="D197" s="14" t="s">
        <v>54</v>
      </c>
    </row>
    <row r="200" spans="1:14" s="1" customFormat="1" ht="21" x14ac:dyDescent="0.25">
      <c r="A200" s="1" t="s">
        <v>0</v>
      </c>
      <c r="D200" s="2" t="s">
        <v>1</v>
      </c>
      <c r="F200" s="271" t="s">
        <v>2</v>
      </c>
      <c r="G200" s="271"/>
      <c r="H200" s="271"/>
      <c r="I200" s="271"/>
    </row>
    <row r="201" spans="1:14" s="1" customFormat="1" ht="13.5" x14ac:dyDescent="0.25">
      <c r="D201" s="26"/>
      <c r="E201" s="26"/>
      <c r="F201" s="26"/>
      <c r="G201" s="271" t="s">
        <v>3</v>
      </c>
      <c r="H201" s="271"/>
      <c r="I201" s="271"/>
      <c r="J201" s="271"/>
      <c r="K201" s="271"/>
      <c r="L201" s="271"/>
      <c r="M201" s="271"/>
      <c r="N201" s="271"/>
    </row>
    <row r="202" spans="1:14" s="1" customFormat="1" ht="13.5" customHeight="1" x14ac:dyDescent="0.2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1" customFormat="1" ht="27" x14ac:dyDescent="0.25">
      <c r="C203" s="26" t="s">
        <v>4</v>
      </c>
      <c r="D203" s="280" t="s">
        <v>110</v>
      </c>
      <c r="E203" s="280"/>
      <c r="L203" s="271" t="s">
        <v>6</v>
      </c>
      <c r="M203" s="271"/>
    </row>
    <row r="204" spans="1:14" s="1" customFormat="1" ht="13.5" x14ac:dyDescent="0.25">
      <c r="C204" s="26"/>
      <c r="D204" s="27" t="s">
        <v>96</v>
      </c>
    </row>
    <row r="205" spans="1:14" s="1" customFormat="1" ht="13.5" x14ac:dyDescent="0.25">
      <c r="C205" s="26"/>
      <c r="D205" s="27"/>
    </row>
    <row r="206" spans="1:14" s="1" customFormat="1" ht="13.5" x14ac:dyDescent="0.25">
      <c r="C206" s="26"/>
      <c r="D206" s="26"/>
      <c r="G206" s="271" t="s">
        <v>8</v>
      </c>
      <c r="H206" s="271"/>
      <c r="I206" s="271"/>
      <c r="J206" s="271"/>
      <c r="K206" s="271"/>
      <c r="L206" s="272">
        <f>N224</f>
        <v>14990.279732559999</v>
      </c>
      <c r="M206" s="272"/>
      <c r="N206" s="26" t="s">
        <v>9</v>
      </c>
    </row>
    <row r="207" spans="1:14" s="1" customFormat="1" ht="13.5" x14ac:dyDescent="0.25">
      <c r="G207" s="273" t="s">
        <v>10</v>
      </c>
      <c r="H207" s="273"/>
      <c r="I207" s="273"/>
      <c r="J207" s="273"/>
      <c r="K207" s="273"/>
      <c r="L207" s="274">
        <f>I218</f>
        <v>2640.6400000000003</v>
      </c>
      <c r="M207" s="274"/>
      <c r="N207" s="26" t="s">
        <v>9</v>
      </c>
    </row>
    <row r="208" spans="1:14" s="1" customFormat="1" ht="7.5" customHeight="1" x14ac:dyDescent="0.25">
      <c r="G208" s="22"/>
      <c r="H208" s="22"/>
      <c r="I208" s="22"/>
      <c r="J208" s="22"/>
      <c r="K208" s="22"/>
      <c r="L208" s="23"/>
      <c r="M208" s="23"/>
      <c r="N208" s="26"/>
    </row>
    <row r="209" spans="2:18" s="1" customFormat="1" ht="32.25" customHeight="1" x14ac:dyDescent="0.25">
      <c r="B209" s="275" t="s">
        <v>11</v>
      </c>
      <c r="C209" s="277" t="s">
        <v>12</v>
      </c>
      <c r="D209" s="275" t="s">
        <v>13</v>
      </c>
      <c r="E209" s="279" t="s">
        <v>14</v>
      </c>
      <c r="F209" s="279"/>
      <c r="G209" s="279"/>
      <c r="H209" s="279" t="s">
        <v>15</v>
      </c>
      <c r="I209" s="279"/>
      <c r="J209" s="279" t="s">
        <v>16</v>
      </c>
      <c r="K209" s="279"/>
      <c r="L209" s="279" t="s">
        <v>17</v>
      </c>
      <c r="M209" s="279"/>
      <c r="N209" s="277" t="s">
        <v>91</v>
      </c>
    </row>
    <row r="210" spans="2:18" s="1" customFormat="1" ht="77.25" x14ac:dyDescent="0.25">
      <c r="B210" s="276"/>
      <c r="C210" s="278"/>
      <c r="D210" s="276"/>
      <c r="E210" s="3" t="s">
        <v>18</v>
      </c>
      <c r="F210" s="3" t="s">
        <v>19</v>
      </c>
      <c r="G210" s="3" t="s">
        <v>20</v>
      </c>
      <c r="H210" s="3" t="s">
        <v>21</v>
      </c>
      <c r="I210" s="3" t="s">
        <v>22</v>
      </c>
      <c r="J210" s="3" t="s">
        <v>21</v>
      </c>
      <c r="K210" s="3" t="s">
        <v>22</v>
      </c>
      <c r="L210" s="3" t="s">
        <v>21</v>
      </c>
      <c r="M210" s="3" t="s">
        <v>22</v>
      </c>
      <c r="N210" s="278"/>
    </row>
    <row r="211" spans="2:18" s="1" customFormat="1" ht="13.5" x14ac:dyDescent="0.25">
      <c r="B211" s="25">
        <v>1</v>
      </c>
      <c r="C211" s="25"/>
      <c r="D211" s="25">
        <v>2</v>
      </c>
      <c r="E211" s="25">
        <v>3</v>
      </c>
      <c r="F211" s="25">
        <v>4</v>
      </c>
      <c r="G211" s="25">
        <v>5</v>
      </c>
      <c r="H211" s="25">
        <v>6</v>
      </c>
      <c r="I211" s="25">
        <v>7</v>
      </c>
      <c r="J211" s="25">
        <v>8</v>
      </c>
      <c r="K211" s="25">
        <v>9</v>
      </c>
      <c r="L211" s="25">
        <v>10</v>
      </c>
      <c r="M211" s="25">
        <v>11</v>
      </c>
      <c r="N211" s="25">
        <v>12</v>
      </c>
    </row>
    <row r="212" spans="2:18" s="1" customFormat="1" ht="13.5" x14ac:dyDescent="0.25">
      <c r="B212" s="29"/>
      <c r="C212" s="19"/>
      <c r="D212" s="25" t="s">
        <v>92</v>
      </c>
      <c r="E212" s="25" t="s">
        <v>26</v>
      </c>
      <c r="F212" s="25"/>
      <c r="G212" s="25">
        <v>466</v>
      </c>
      <c r="H212" s="29"/>
      <c r="I212" s="29"/>
      <c r="J212" s="29"/>
      <c r="K212" s="29"/>
      <c r="L212" s="29"/>
      <c r="M212" s="29"/>
      <c r="N212" s="29"/>
    </row>
    <row r="213" spans="2:18" s="1" customFormat="1" ht="13.5" x14ac:dyDescent="0.25">
      <c r="B213" s="266">
        <v>1</v>
      </c>
      <c r="C213" s="266" t="s">
        <v>24</v>
      </c>
      <c r="D213" s="29" t="s">
        <v>93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2:18" s="1" customFormat="1" ht="13.5" x14ac:dyDescent="0.25">
      <c r="B214" s="267"/>
      <c r="C214" s="268"/>
      <c r="D214" s="29" t="s">
        <v>94</v>
      </c>
      <c r="E214" s="29" t="s">
        <v>29</v>
      </c>
      <c r="F214" s="29"/>
      <c r="G214" s="29">
        <v>10</v>
      </c>
      <c r="H214" s="29">
        <v>5.28</v>
      </c>
      <c r="I214" s="5">
        <f>H214*G214</f>
        <v>52.800000000000004</v>
      </c>
      <c r="J214" s="29"/>
      <c r="K214" s="29"/>
      <c r="L214" s="29">
        <v>31.71</v>
      </c>
      <c r="M214" s="5">
        <f>L214*G214</f>
        <v>317.10000000000002</v>
      </c>
      <c r="N214" s="5">
        <f>M214+K214+I214</f>
        <v>369.90000000000003</v>
      </c>
      <c r="R214" s="1" t="s">
        <v>106</v>
      </c>
    </row>
    <row r="215" spans="2:18" s="1" customFormat="1" ht="27" x14ac:dyDescent="0.25">
      <c r="B215" s="267"/>
      <c r="C215" s="29" t="s">
        <v>99</v>
      </c>
      <c r="D215" s="29" t="s">
        <v>98</v>
      </c>
      <c r="E215" s="29" t="s">
        <v>32</v>
      </c>
      <c r="F215" s="29">
        <v>1.6</v>
      </c>
      <c r="G215" s="29">
        <f>G212*F215</f>
        <v>745.6</v>
      </c>
      <c r="H215" s="5">
        <f>R215</f>
        <v>3.4</v>
      </c>
      <c r="I215" s="5">
        <f>H215*G215</f>
        <v>2535.04</v>
      </c>
      <c r="J215" s="5"/>
      <c r="K215" s="5"/>
      <c r="L215" s="5">
        <f>Q215</f>
        <v>1.6800000000000002</v>
      </c>
      <c r="M215" s="5">
        <f>L215*G215</f>
        <v>1252.6080000000002</v>
      </c>
      <c r="N215" s="5">
        <f>M215+K215+I215</f>
        <v>3787.6480000000001</v>
      </c>
      <c r="O215" s="18">
        <v>5.08</v>
      </c>
      <c r="P215" s="18">
        <v>20</v>
      </c>
      <c r="Q215" s="18">
        <f>P215*0.42*2/10</f>
        <v>1.6800000000000002</v>
      </c>
      <c r="R215" s="18">
        <f>O215-Q215</f>
        <v>3.4</v>
      </c>
    </row>
    <row r="216" spans="2:18" s="1" customFormat="1" ht="13.5" x14ac:dyDescent="0.25">
      <c r="B216" s="267"/>
      <c r="C216" s="21" t="s">
        <v>24</v>
      </c>
      <c r="D216" s="29" t="s">
        <v>97</v>
      </c>
      <c r="E216" s="29" t="s">
        <v>26</v>
      </c>
      <c r="F216" s="29">
        <v>1.26</v>
      </c>
      <c r="G216" s="29">
        <f>G212*F216</f>
        <v>587.16</v>
      </c>
      <c r="H216" s="5"/>
      <c r="I216" s="5"/>
      <c r="J216" s="5">
        <v>10.17</v>
      </c>
      <c r="K216" s="5">
        <f>J216*G216</f>
        <v>5971.4171999999999</v>
      </c>
      <c r="L216" s="29"/>
      <c r="M216" s="5"/>
      <c r="N216" s="5">
        <f>M216+K216+I216</f>
        <v>5971.4171999999999</v>
      </c>
    </row>
    <row r="217" spans="2:18" s="1" customFormat="1" ht="13.5" x14ac:dyDescent="0.25">
      <c r="B217" s="268"/>
      <c r="C217" s="29" t="s">
        <v>24</v>
      </c>
      <c r="D217" s="29" t="s">
        <v>95</v>
      </c>
      <c r="E217" s="29" t="s">
        <v>29</v>
      </c>
      <c r="F217" s="29"/>
      <c r="G217" s="6">
        <v>10</v>
      </c>
      <c r="H217" s="29">
        <v>5.28</v>
      </c>
      <c r="I217" s="5">
        <f>H217*G217</f>
        <v>52.800000000000004</v>
      </c>
      <c r="J217" s="5"/>
      <c r="K217" s="5"/>
      <c r="L217" s="29">
        <v>31.71</v>
      </c>
      <c r="M217" s="5">
        <f>L217*G217</f>
        <v>317.10000000000002</v>
      </c>
      <c r="N217" s="5">
        <f>M217+K217+I217</f>
        <v>369.90000000000003</v>
      </c>
    </row>
    <row r="218" spans="2:18" s="1" customFormat="1" ht="13.5" x14ac:dyDescent="0.25">
      <c r="B218" s="29"/>
      <c r="C218" s="29"/>
      <c r="D218" s="25" t="s">
        <v>46</v>
      </c>
      <c r="E218" s="25"/>
      <c r="F218" s="25"/>
      <c r="G218" s="25"/>
      <c r="H218" s="25"/>
      <c r="I218" s="12">
        <f>SUM(I214:I217)</f>
        <v>2640.6400000000003</v>
      </c>
      <c r="J218" s="25"/>
      <c r="K218" s="12">
        <f>SUM(K214:K217)</f>
        <v>5971.4171999999999</v>
      </c>
      <c r="L218" s="25"/>
      <c r="M218" s="12">
        <f>SUM(M214:M217)</f>
        <v>1886.808</v>
      </c>
      <c r="N218" s="12">
        <f>SUM(N214:N217)</f>
        <v>10498.865199999998</v>
      </c>
    </row>
    <row r="219" spans="2:18" s="1" customFormat="1" ht="13.5" x14ac:dyDescent="0.25">
      <c r="B219" s="29"/>
      <c r="C219" s="29"/>
      <c r="D219" s="25" t="s">
        <v>47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1049.8865199999998</v>
      </c>
    </row>
    <row r="220" spans="2:18" s="1" customFormat="1" ht="13.5" x14ac:dyDescent="0.25">
      <c r="B220" s="29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11548.751719999998</v>
      </c>
    </row>
    <row r="221" spans="2:18" s="1" customFormat="1" ht="13.5" x14ac:dyDescent="0.25">
      <c r="B221" s="29"/>
      <c r="C221" s="29"/>
      <c r="D221" s="25" t="s">
        <v>50</v>
      </c>
      <c r="E221" s="25" t="s">
        <v>48</v>
      </c>
      <c r="F221" s="25">
        <v>10</v>
      </c>
      <c r="G221" s="25"/>
      <c r="H221" s="25"/>
      <c r="I221" s="25"/>
      <c r="J221" s="25"/>
      <c r="K221" s="25"/>
      <c r="L221" s="25"/>
      <c r="M221" s="25"/>
      <c r="N221" s="12">
        <f>N220*F221/100</f>
        <v>1154.8751719999998</v>
      </c>
    </row>
    <row r="222" spans="2:18" s="1" customFormat="1" ht="13.5" x14ac:dyDescent="0.25">
      <c r="B222" s="29"/>
      <c r="C222" s="29"/>
      <c r="D222" s="25" t="s">
        <v>49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12703.626891999998</v>
      </c>
    </row>
    <row r="223" spans="2:18" s="1" customFormat="1" ht="13.5" x14ac:dyDescent="0.25">
      <c r="B223" s="29"/>
      <c r="C223" s="29"/>
      <c r="D223" s="25" t="s">
        <v>51</v>
      </c>
      <c r="E223" s="25" t="s">
        <v>48</v>
      </c>
      <c r="F223" s="25">
        <v>18</v>
      </c>
      <c r="G223" s="25"/>
      <c r="H223" s="25"/>
      <c r="I223" s="25"/>
      <c r="J223" s="25"/>
      <c r="K223" s="25"/>
      <c r="L223" s="25"/>
      <c r="M223" s="25"/>
      <c r="N223" s="12">
        <f>N222*F223/100</f>
        <v>2286.6528405599997</v>
      </c>
    </row>
    <row r="224" spans="2:18" s="1" customFormat="1" ht="13.5" x14ac:dyDescent="0.25">
      <c r="B224" s="29"/>
      <c r="C224" s="29"/>
      <c r="D224" s="25" t="s">
        <v>52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12">
        <f>SUM(N222:N223)</f>
        <v>14990.279732559999</v>
      </c>
    </row>
    <row r="225" spans="1:14" s="1" customFormat="1" ht="13.5" x14ac:dyDescent="0.25">
      <c r="B225" s="13"/>
      <c r="C225" s="1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3"/>
    </row>
    <row r="226" spans="1:14" s="1" customFormat="1" ht="13.5" x14ac:dyDescent="0.25">
      <c r="B226" s="13"/>
      <c r="C226" s="1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3"/>
    </row>
    <row r="227" spans="1:14" s="1" customFormat="1" ht="13.5" x14ac:dyDescent="0.25">
      <c r="B227" s="13"/>
      <c r="C227" s="1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3"/>
    </row>
    <row r="228" spans="1:14" s="1" customFormat="1" ht="13.5" x14ac:dyDescent="0.25">
      <c r="B228" s="13"/>
      <c r="C228" s="13"/>
      <c r="D228" s="26" t="s">
        <v>53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3"/>
    </row>
    <row r="229" spans="1:14" s="1" customFormat="1" ht="13.5" x14ac:dyDescent="0.25">
      <c r="B229" s="13"/>
      <c r="C229" s="13"/>
      <c r="D229" s="26"/>
      <c r="E229" s="22"/>
      <c r="F229" s="22"/>
      <c r="G229" s="22"/>
      <c r="H229" s="22"/>
      <c r="I229" s="22"/>
      <c r="J229" s="22"/>
      <c r="K229" s="22"/>
      <c r="L229" s="22"/>
      <c r="M229" s="22"/>
      <c r="N229" s="23"/>
    </row>
    <row r="230" spans="1:14" s="1" customFormat="1" ht="13.5" x14ac:dyDescent="0.25">
      <c r="D230" s="14" t="s">
        <v>54</v>
      </c>
    </row>
    <row r="233" spans="1:14" s="1" customFormat="1" ht="21" x14ac:dyDescent="0.25">
      <c r="A233" s="1" t="s">
        <v>0</v>
      </c>
      <c r="D233" s="2" t="s">
        <v>1</v>
      </c>
      <c r="F233" s="271" t="s">
        <v>2</v>
      </c>
      <c r="G233" s="271"/>
      <c r="H233" s="271"/>
      <c r="I233" s="271"/>
    </row>
    <row r="234" spans="1:14" s="1" customFormat="1" ht="13.5" x14ac:dyDescent="0.25">
      <c r="D234" s="26"/>
      <c r="E234" s="26"/>
      <c r="F234" s="26"/>
      <c r="G234" s="271" t="s">
        <v>3</v>
      </c>
      <c r="H234" s="271"/>
      <c r="I234" s="271"/>
      <c r="J234" s="271"/>
      <c r="K234" s="271"/>
      <c r="L234" s="271"/>
      <c r="M234" s="271"/>
      <c r="N234" s="271"/>
    </row>
    <row r="235" spans="1:14" s="1" customFormat="1" ht="13.5" customHeight="1" x14ac:dyDescent="0.2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1" customFormat="1" ht="27" x14ac:dyDescent="0.25">
      <c r="C236" s="26" t="s">
        <v>4</v>
      </c>
      <c r="D236" s="280" t="s">
        <v>111</v>
      </c>
      <c r="E236" s="280"/>
      <c r="L236" s="271" t="s">
        <v>6</v>
      </c>
      <c r="M236" s="271"/>
    </row>
    <row r="237" spans="1:14" s="1" customFormat="1" ht="13.5" x14ac:dyDescent="0.25">
      <c r="C237" s="26"/>
      <c r="D237" s="27" t="s">
        <v>96</v>
      </c>
    </row>
    <row r="238" spans="1:14" s="1" customFormat="1" ht="13.5" x14ac:dyDescent="0.25">
      <c r="C238" s="26"/>
      <c r="D238" s="27"/>
    </row>
    <row r="239" spans="1:14" s="1" customFormat="1" ht="13.5" x14ac:dyDescent="0.25">
      <c r="C239" s="26"/>
      <c r="D239" s="26"/>
      <c r="G239" s="271" t="s">
        <v>8</v>
      </c>
      <c r="H239" s="271"/>
      <c r="I239" s="271"/>
      <c r="J239" s="271"/>
      <c r="K239" s="271"/>
      <c r="L239" s="272">
        <f>N257</f>
        <v>9996.9801425999995</v>
      </c>
      <c r="M239" s="272"/>
      <c r="N239" s="26" t="s">
        <v>9</v>
      </c>
    </row>
    <row r="240" spans="1:14" s="1" customFormat="1" ht="13.5" x14ac:dyDescent="0.25">
      <c r="G240" s="273" t="s">
        <v>10</v>
      </c>
      <c r="H240" s="273"/>
      <c r="I240" s="273"/>
      <c r="J240" s="273"/>
      <c r="K240" s="273"/>
      <c r="L240" s="274">
        <f>I251</f>
        <v>1909.7760000000001</v>
      </c>
      <c r="M240" s="274"/>
      <c r="N240" s="26" t="s">
        <v>9</v>
      </c>
    </row>
    <row r="241" spans="2:18" s="1" customFormat="1" ht="7.5" customHeight="1" x14ac:dyDescent="0.25">
      <c r="G241" s="22"/>
      <c r="H241" s="22"/>
      <c r="I241" s="22"/>
      <c r="J241" s="22"/>
      <c r="K241" s="22"/>
      <c r="L241" s="23"/>
      <c r="M241" s="23"/>
      <c r="N241" s="26"/>
    </row>
    <row r="242" spans="2:18" s="1" customFormat="1" ht="32.25" customHeight="1" x14ac:dyDescent="0.25">
      <c r="B242" s="275" t="s">
        <v>11</v>
      </c>
      <c r="C242" s="277" t="s">
        <v>12</v>
      </c>
      <c r="D242" s="275" t="s">
        <v>13</v>
      </c>
      <c r="E242" s="279" t="s">
        <v>14</v>
      </c>
      <c r="F242" s="279"/>
      <c r="G242" s="279"/>
      <c r="H242" s="279" t="s">
        <v>15</v>
      </c>
      <c r="I242" s="279"/>
      <c r="J242" s="279" t="s">
        <v>16</v>
      </c>
      <c r="K242" s="279"/>
      <c r="L242" s="279" t="s">
        <v>17</v>
      </c>
      <c r="M242" s="279"/>
      <c r="N242" s="277" t="s">
        <v>91</v>
      </c>
    </row>
    <row r="243" spans="2:18" s="1" customFormat="1" ht="77.25" x14ac:dyDescent="0.25">
      <c r="B243" s="276"/>
      <c r="C243" s="278"/>
      <c r="D243" s="276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78"/>
    </row>
    <row r="244" spans="2:18" s="1" customFormat="1" ht="13.5" x14ac:dyDescent="0.25">
      <c r="B244" s="25">
        <v>1</v>
      </c>
      <c r="C244" s="25"/>
      <c r="D244" s="25">
        <v>2</v>
      </c>
      <c r="E244" s="25">
        <v>3</v>
      </c>
      <c r="F244" s="25">
        <v>4</v>
      </c>
      <c r="G244" s="25">
        <v>5</v>
      </c>
      <c r="H244" s="25">
        <v>6</v>
      </c>
      <c r="I244" s="25">
        <v>7</v>
      </c>
      <c r="J244" s="25">
        <v>8</v>
      </c>
      <c r="K244" s="25">
        <v>9</v>
      </c>
      <c r="L244" s="25">
        <v>10</v>
      </c>
      <c r="M244" s="25">
        <v>11</v>
      </c>
      <c r="N244" s="25">
        <v>12</v>
      </c>
    </row>
    <row r="245" spans="2:18" s="1" customFormat="1" ht="13.5" x14ac:dyDescent="0.25">
      <c r="B245" s="29"/>
      <c r="C245" s="19"/>
      <c r="D245" s="25" t="s">
        <v>92</v>
      </c>
      <c r="E245" s="25" t="s">
        <v>26</v>
      </c>
      <c r="F245" s="25"/>
      <c r="G245" s="25">
        <v>285</v>
      </c>
      <c r="H245" s="29"/>
      <c r="I245" s="29"/>
      <c r="J245" s="29"/>
      <c r="K245" s="29"/>
      <c r="L245" s="29"/>
      <c r="M245" s="29"/>
      <c r="N245" s="29"/>
    </row>
    <row r="246" spans="2:18" s="1" customFormat="1" ht="13.5" x14ac:dyDescent="0.25">
      <c r="B246" s="266">
        <v>1</v>
      </c>
      <c r="C246" s="266" t="s">
        <v>24</v>
      </c>
      <c r="D246" s="29" t="s">
        <v>93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2:18" s="1" customFormat="1" ht="13.5" x14ac:dyDescent="0.25">
      <c r="B247" s="267"/>
      <c r="C247" s="268"/>
      <c r="D247" s="29" t="s">
        <v>94</v>
      </c>
      <c r="E247" s="29" t="s">
        <v>29</v>
      </c>
      <c r="F247" s="29"/>
      <c r="G247" s="29">
        <v>7</v>
      </c>
      <c r="H247" s="29">
        <v>5.28</v>
      </c>
      <c r="I247" s="5">
        <f>H247*G247</f>
        <v>36.96</v>
      </c>
      <c r="J247" s="29"/>
      <c r="K247" s="29"/>
      <c r="L247" s="29">
        <v>31.71</v>
      </c>
      <c r="M247" s="5">
        <f>L247*G247</f>
        <v>221.97</v>
      </c>
      <c r="N247" s="5">
        <f>M247+K247+I247</f>
        <v>258.93</v>
      </c>
      <c r="R247" s="1" t="s">
        <v>106</v>
      </c>
    </row>
    <row r="248" spans="2:18" s="1" customFormat="1" ht="27" x14ac:dyDescent="0.25">
      <c r="B248" s="267"/>
      <c r="C248" s="29" t="s">
        <v>113</v>
      </c>
      <c r="D248" s="29" t="s">
        <v>112</v>
      </c>
      <c r="E248" s="29" t="s">
        <v>32</v>
      </c>
      <c r="F248" s="29">
        <v>1.6</v>
      </c>
      <c r="G248" s="29">
        <f>G245*F248</f>
        <v>456</v>
      </c>
      <c r="H248" s="5">
        <f>R248</f>
        <v>4.0259999999999998</v>
      </c>
      <c r="I248" s="5">
        <f>H248*G248</f>
        <v>1835.856</v>
      </c>
      <c r="J248" s="5"/>
      <c r="K248" s="5"/>
      <c r="L248" s="5">
        <f>Q248</f>
        <v>2.1840000000000002</v>
      </c>
      <c r="M248" s="5">
        <f>L248*G248</f>
        <v>995.90400000000011</v>
      </c>
      <c r="N248" s="5">
        <f>M248+K248+I248</f>
        <v>2831.76</v>
      </c>
      <c r="O248" s="18">
        <v>6.21</v>
      </c>
      <c r="P248" s="18">
        <v>26</v>
      </c>
      <c r="Q248" s="18">
        <f>P248*0.42*2/10</f>
        <v>2.1840000000000002</v>
      </c>
      <c r="R248" s="18">
        <f>O248-Q248</f>
        <v>4.0259999999999998</v>
      </c>
    </row>
    <row r="249" spans="2:18" s="1" customFormat="1" ht="13.5" x14ac:dyDescent="0.25">
      <c r="B249" s="267"/>
      <c r="C249" s="21" t="s">
        <v>24</v>
      </c>
      <c r="D249" s="29" t="s">
        <v>97</v>
      </c>
      <c r="E249" s="29" t="s">
        <v>26</v>
      </c>
      <c r="F249" s="29">
        <v>1.26</v>
      </c>
      <c r="G249" s="29">
        <f>G245*F249</f>
        <v>359.1</v>
      </c>
      <c r="H249" s="5"/>
      <c r="I249" s="5"/>
      <c r="J249" s="5">
        <v>10.17</v>
      </c>
      <c r="K249" s="5">
        <f>J249*G249</f>
        <v>3652.047</v>
      </c>
      <c r="L249" s="29"/>
      <c r="M249" s="5"/>
      <c r="N249" s="5">
        <f>M249+K249+I249</f>
        <v>3652.047</v>
      </c>
    </row>
    <row r="250" spans="2:18" s="1" customFormat="1" ht="13.5" x14ac:dyDescent="0.25">
      <c r="B250" s="268"/>
      <c r="C250" s="29" t="s">
        <v>24</v>
      </c>
      <c r="D250" s="29" t="s">
        <v>95</v>
      </c>
      <c r="E250" s="29" t="s">
        <v>29</v>
      </c>
      <c r="F250" s="29"/>
      <c r="G250" s="6">
        <v>7</v>
      </c>
      <c r="H250" s="29">
        <v>5.28</v>
      </c>
      <c r="I250" s="5">
        <f>H250*G250</f>
        <v>36.96</v>
      </c>
      <c r="J250" s="5"/>
      <c r="K250" s="5"/>
      <c r="L250" s="29">
        <v>31.71</v>
      </c>
      <c r="M250" s="5">
        <f>L250*G250</f>
        <v>221.97</v>
      </c>
      <c r="N250" s="5">
        <f>M250+K250+I250</f>
        <v>258.93</v>
      </c>
    </row>
    <row r="251" spans="2:18" s="1" customFormat="1" ht="13.5" x14ac:dyDescent="0.25">
      <c r="B251" s="29"/>
      <c r="C251" s="29"/>
      <c r="D251" s="25" t="s">
        <v>46</v>
      </c>
      <c r="E251" s="25"/>
      <c r="F251" s="25"/>
      <c r="G251" s="25"/>
      <c r="H251" s="25"/>
      <c r="I251" s="12">
        <f>SUM(I247:I250)</f>
        <v>1909.7760000000001</v>
      </c>
      <c r="J251" s="25"/>
      <c r="K251" s="12">
        <f>SUM(K247:K250)</f>
        <v>3652.047</v>
      </c>
      <c r="L251" s="25"/>
      <c r="M251" s="12">
        <f>SUM(M247:M250)</f>
        <v>1439.8440000000001</v>
      </c>
      <c r="N251" s="12">
        <f>SUM(N247:N250)</f>
        <v>7001.6670000000004</v>
      </c>
    </row>
    <row r="252" spans="2:18" s="1" customFormat="1" ht="13.5" x14ac:dyDescent="0.25">
      <c r="B252" s="29"/>
      <c r="C252" s="29"/>
      <c r="D252" s="25" t="s">
        <v>47</v>
      </c>
      <c r="E252" s="25" t="s">
        <v>48</v>
      </c>
      <c r="F252" s="25">
        <v>10</v>
      </c>
      <c r="G252" s="25"/>
      <c r="H252" s="25"/>
      <c r="I252" s="25"/>
      <c r="J252" s="25"/>
      <c r="K252" s="25"/>
      <c r="L252" s="25"/>
      <c r="M252" s="25"/>
      <c r="N252" s="12">
        <f>N251*F252/100</f>
        <v>700.16669999999999</v>
      </c>
    </row>
    <row r="253" spans="2:18" s="1" customFormat="1" ht="13.5" x14ac:dyDescent="0.25">
      <c r="B253" s="29"/>
      <c r="C253" s="29"/>
      <c r="D253" s="25" t="s">
        <v>49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12">
        <f>SUM(N251:N252)</f>
        <v>7701.8337000000001</v>
      </c>
    </row>
    <row r="254" spans="2:18" s="1" customFormat="1" ht="13.5" x14ac:dyDescent="0.25">
      <c r="B254" s="29"/>
      <c r="C254" s="29"/>
      <c r="D254" s="25" t="s">
        <v>50</v>
      </c>
      <c r="E254" s="25" t="s">
        <v>48</v>
      </c>
      <c r="F254" s="25">
        <v>10</v>
      </c>
      <c r="G254" s="25"/>
      <c r="H254" s="25"/>
      <c r="I254" s="25"/>
      <c r="J254" s="25"/>
      <c r="K254" s="25"/>
      <c r="L254" s="25"/>
      <c r="M254" s="25"/>
      <c r="N254" s="12">
        <f>N253*F254/100</f>
        <v>770.18336999999997</v>
      </c>
    </row>
    <row r="255" spans="2:18" s="1" customFormat="1" ht="13.5" x14ac:dyDescent="0.25">
      <c r="B255" s="29"/>
      <c r="C255" s="29"/>
      <c r="D255" s="25" t="s">
        <v>49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12">
        <f>SUM(N253:N254)</f>
        <v>8472.0170699999999</v>
      </c>
    </row>
    <row r="256" spans="2:18" s="1" customFormat="1" ht="13.5" x14ac:dyDescent="0.25">
      <c r="B256" s="29"/>
      <c r="C256" s="29"/>
      <c r="D256" s="25" t="s">
        <v>51</v>
      </c>
      <c r="E256" s="25" t="s">
        <v>48</v>
      </c>
      <c r="F256" s="25">
        <v>18</v>
      </c>
      <c r="G256" s="25"/>
      <c r="H256" s="25"/>
      <c r="I256" s="25"/>
      <c r="J256" s="25"/>
      <c r="K256" s="25"/>
      <c r="L256" s="25"/>
      <c r="M256" s="25"/>
      <c r="N256" s="12">
        <f>N255*F256/100</f>
        <v>1524.9630726</v>
      </c>
    </row>
    <row r="257" spans="1:14" s="1" customFormat="1" ht="13.5" x14ac:dyDescent="0.25">
      <c r="B257" s="29"/>
      <c r="C257" s="29"/>
      <c r="D257" s="25" t="s">
        <v>52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12">
        <f>SUM(N255:N256)</f>
        <v>9996.9801425999995</v>
      </c>
    </row>
    <row r="258" spans="1:14" s="1" customFormat="1" ht="13.5" x14ac:dyDescent="0.25">
      <c r="B258" s="13"/>
      <c r="C258" s="1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3"/>
    </row>
    <row r="259" spans="1:14" s="1" customFormat="1" ht="13.5" x14ac:dyDescent="0.25">
      <c r="B259" s="13"/>
      <c r="C259" s="1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3"/>
    </row>
    <row r="260" spans="1:14" s="1" customFormat="1" ht="13.5" x14ac:dyDescent="0.25">
      <c r="B260" s="13"/>
      <c r="C260" s="13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3"/>
    </row>
    <row r="261" spans="1:14" s="1" customFormat="1" ht="13.5" x14ac:dyDescent="0.25">
      <c r="B261" s="13"/>
      <c r="C261" s="13"/>
      <c r="D261" s="26" t="s">
        <v>53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3"/>
    </row>
    <row r="262" spans="1:14" s="1" customFormat="1" ht="13.5" x14ac:dyDescent="0.25">
      <c r="B262" s="13"/>
      <c r="C262" s="13"/>
      <c r="D262" s="26"/>
      <c r="E262" s="22"/>
      <c r="F262" s="22"/>
      <c r="G262" s="22"/>
      <c r="H262" s="22"/>
      <c r="I262" s="22"/>
      <c r="J262" s="22"/>
      <c r="K262" s="22"/>
      <c r="L262" s="22"/>
      <c r="M262" s="22"/>
      <c r="N262" s="23"/>
    </row>
    <row r="263" spans="1:14" s="1" customFormat="1" ht="13.5" x14ac:dyDescent="0.25">
      <c r="D263" s="14" t="s">
        <v>54</v>
      </c>
    </row>
    <row r="266" spans="1:14" s="1" customFormat="1" ht="21" x14ac:dyDescent="0.25">
      <c r="A266" s="1" t="s">
        <v>0</v>
      </c>
      <c r="D266" s="2" t="s">
        <v>1</v>
      </c>
      <c r="F266" s="271" t="s">
        <v>2</v>
      </c>
      <c r="G266" s="271"/>
      <c r="H266" s="271"/>
      <c r="I266" s="271"/>
    </row>
    <row r="267" spans="1:14" s="1" customFormat="1" ht="13.5" x14ac:dyDescent="0.25">
      <c r="D267" s="26"/>
      <c r="E267" s="26"/>
      <c r="F267" s="26"/>
      <c r="G267" s="271" t="s">
        <v>3</v>
      </c>
      <c r="H267" s="271"/>
      <c r="I267" s="271"/>
      <c r="J267" s="271"/>
      <c r="K267" s="271"/>
      <c r="L267" s="271"/>
      <c r="M267" s="271"/>
      <c r="N267" s="271"/>
    </row>
    <row r="268" spans="1:14" s="1" customFormat="1" ht="13.5" customHeight="1" x14ac:dyDescent="0.2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s="1" customFormat="1" ht="27" x14ac:dyDescent="0.25">
      <c r="C269" s="26" t="s">
        <v>4</v>
      </c>
      <c r="D269" s="280" t="s">
        <v>114</v>
      </c>
      <c r="E269" s="280"/>
      <c r="L269" s="271" t="s">
        <v>6</v>
      </c>
      <c r="M269" s="271"/>
    </row>
    <row r="270" spans="1:14" s="1" customFormat="1" ht="13.5" x14ac:dyDescent="0.25">
      <c r="C270" s="26"/>
      <c r="D270" s="27" t="s">
        <v>96</v>
      </c>
    </row>
    <row r="271" spans="1:14" s="1" customFormat="1" ht="13.5" x14ac:dyDescent="0.25">
      <c r="C271" s="26"/>
      <c r="D271" s="27"/>
    </row>
    <row r="272" spans="1:14" s="1" customFormat="1" ht="13.5" x14ac:dyDescent="0.25">
      <c r="C272" s="26"/>
      <c r="D272" s="26"/>
      <c r="G272" s="271" t="s">
        <v>8</v>
      </c>
      <c r="H272" s="271"/>
      <c r="I272" s="271"/>
      <c r="J272" s="271"/>
      <c r="K272" s="271"/>
      <c r="L272" s="272">
        <f>N290</f>
        <v>9232.1330974399989</v>
      </c>
      <c r="M272" s="272"/>
      <c r="N272" s="26" t="s">
        <v>9</v>
      </c>
    </row>
    <row r="273" spans="2:18" s="1" customFormat="1" ht="13.5" x14ac:dyDescent="0.25">
      <c r="G273" s="273" t="s">
        <v>10</v>
      </c>
      <c r="H273" s="273"/>
      <c r="I273" s="273"/>
      <c r="J273" s="273"/>
      <c r="K273" s="273"/>
      <c r="L273" s="274">
        <f>I284</f>
        <v>1472.8064000000002</v>
      </c>
      <c r="M273" s="274"/>
      <c r="N273" s="26" t="s">
        <v>9</v>
      </c>
    </row>
    <row r="274" spans="2:18" s="1" customFormat="1" ht="7.5" customHeight="1" x14ac:dyDescent="0.25">
      <c r="G274" s="22"/>
      <c r="H274" s="22"/>
      <c r="I274" s="22"/>
      <c r="J274" s="22"/>
      <c r="K274" s="22"/>
      <c r="L274" s="23"/>
      <c r="M274" s="23"/>
      <c r="N274" s="26"/>
    </row>
    <row r="275" spans="2:18" s="1" customFormat="1" ht="32.25" customHeight="1" x14ac:dyDescent="0.25">
      <c r="B275" s="275" t="s">
        <v>11</v>
      </c>
      <c r="C275" s="277" t="s">
        <v>12</v>
      </c>
      <c r="D275" s="275" t="s">
        <v>13</v>
      </c>
      <c r="E275" s="279" t="s">
        <v>14</v>
      </c>
      <c r="F275" s="279"/>
      <c r="G275" s="279"/>
      <c r="H275" s="279" t="s">
        <v>15</v>
      </c>
      <c r="I275" s="279"/>
      <c r="J275" s="279" t="s">
        <v>16</v>
      </c>
      <c r="K275" s="279"/>
      <c r="L275" s="279" t="s">
        <v>17</v>
      </c>
      <c r="M275" s="279"/>
      <c r="N275" s="277" t="s">
        <v>91</v>
      </c>
    </row>
    <row r="276" spans="2:18" s="1" customFormat="1" ht="77.25" x14ac:dyDescent="0.25">
      <c r="B276" s="276"/>
      <c r="C276" s="278"/>
      <c r="D276" s="276"/>
      <c r="E276" s="3" t="s">
        <v>18</v>
      </c>
      <c r="F276" s="3" t="s">
        <v>19</v>
      </c>
      <c r="G276" s="3" t="s">
        <v>20</v>
      </c>
      <c r="H276" s="3" t="s">
        <v>21</v>
      </c>
      <c r="I276" s="3" t="s">
        <v>22</v>
      </c>
      <c r="J276" s="3" t="s">
        <v>21</v>
      </c>
      <c r="K276" s="3" t="s">
        <v>22</v>
      </c>
      <c r="L276" s="3" t="s">
        <v>21</v>
      </c>
      <c r="M276" s="3" t="s">
        <v>22</v>
      </c>
      <c r="N276" s="278"/>
    </row>
    <row r="277" spans="2:18" s="1" customFormat="1" ht="13.5" x14ac:dyDescent="0.25">
      <c r="B277" s="25">
        <v>1</v>
      </c>
      <c r="C277" s="25"/>
      <c r="D277" s="25">
        <v>2</v>
      </c>
      <c r="E277" s="25">
        <v>3</v>
      </c>
      <c r="F277" s="25">
        <v>4</v>
      </c>
      <c r="G277" s="25">
        <v>5</v>
      </c>
      <c r="H277" s="25">
        <v>6</v>
      </c>
      <c r="I277" s="25">
        <v>7</v>
      </c>
      <c r="J277" s="25">
        <v>8</v>
      </c>
      <c r="K277" s="25">
        <v>9</v>
      </c>
      <c r="L277" s="25">
        <v>10</v>
      </c>
      <c r="M277" s="25">
        <v>11</v>
      </c>
      <c r="N277" s="25">
        <v>12</v>
      </c>
    </row>
    <row r="278" spans="2:18" s="1" customFormat="1" ht="13.5" x14ac:dyDescent="0.25">
      <c r="B278" s="29"/>
      <c r="C278" s="19"/>
      <c r="D278" s="25" t="s">
        <v>92</v>
      </c>
      <c r="E278" s="25" t="s">
        <v>26</v>
      </c>
      <c r="F278" s="25"/>
      <c r="G278" s="25">
        <v>304</v>
      </c>
      <c r="H278" s="29"/>
      <c r="I278" s="29"/>
      <c r="J278" s="29"/>
      <c r="K278" s="29"/>
      <c r="L278" s="29"/>
      <c r="M278" s="29"/>
      <c r="N278" s="29"/>
    </row>
    <row r="279" spans="2:18" s="1" customFormat="1" ht="13.5" x14ac:dyDescent="0.25">
      <c r="B279" s="266">
        <v>1</v>
      </c>
      <c r="C279" s="266" t="s">
        <v>24</v>
      </c>
      <c r="D279" s="29" t="s">
        <v>93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2:18" s="1" customFormat="1" ht="13.5" x14ac:dyDescent="0.25">
      <c r="B280" s="267"/>
      <c r="C280" s="268"/>
      <c r="D280" s="29" t="s">
        <v>94</v>
      </c>
      <c r="E280" s="29" t="s">
        <v>29</v>
      </c>
      <c r="F280" s="29"/>
      <c r="G280" s="29">
        <v>7</v>
      </c>
      <c r="H280" s="29">
        <v>5.28</v>
      </c>
      <c r="I280" s="5">
        <f>H280*G280</f>
        <v>36.96</v>
      </c>
      <c r="J280" s="29"/>
      <c r="K280" s="29"/>
      <c r="L280" s="29">
        <v>31.71</v>
      </c>
      <c r="M280" s="5">
        <f>L280*G280</f>
        <v>221.97</v>
      </c>
      <c r="N280" s="5">
        <f>M280+K280+I280</f>
        <v>258.93</v>
      </c>
      <c r="R280" s="1" t="s">
        <v>106</v>
      </c>
    </row>
    <row r="281" spans="2:18" s="1" customFormat="1" ht="27" x14ac:dyDescent="0.25">
      <c r="B281" s="267"/>
      <c r="C281" s="29" t="s">
        <v>116</v>
      </c>
      <c r="D281" s="29" t="s">
        <v>115</v>
      </c>
      <c r="E281" s="29" t="s">
        <v>32</v>
      </c>
      <c r="F281" s="29">
        <v>1.6</v>
      </c>
      <c r="G281" s="29">
        <f>G278*F281</f>
        <v>486.40000000000003</v>
      </c>
      <c r="H281" s="5">
        <f>R281</f>
        <v>2.8759999999999999</v>
      </c>
      <c r="I281" s="5">
        <f>H281*G281</f>
        <v>1398.8864000000001</v>
      </c>
      <c r="J281" s="5"/>
      <c r="K281" s="5"/>
      <c r="L281" s="5">
        <f>Q281</f>
        <v>1.3439999999999999</v>
      </c>
      <c r="M281" s="5">
        <f>L281*G281</f>
        <v>653.72159999999997</v>
      </c>
      <c r="N281" s="5">
        <f>M281+K281+I281</f>
        <v>2052.6080000000002</v>
      </c>
      <c r="O281" s="18">
        <v>4.22</v>
      </c>
      <c r="P281" s="18">
        <v>16</v>
      </c>
      <c r="Q281" s="18">
        <f>P281*0.42*2/10</f>
        <v>1.3439999999999999</v>
      </c>
      <c r="R281" s="18">
        <f>O281-Q281</f>
        <v>2.8759999999999999</v>
      </c>
    </row>
    <row r="282" spans="2:18" s="1" customFormat="1" ht="13.5" x14ac:dyDescent="0.25">
      <c r="B282" s="267"/>
      <c r="C282" s="21" t="s">
        <v>24</v>
      </c>
      <c r="D282" s="29" t="s">
        <v>97</v>
      </c>
      <c r="E282" s="29" t="s">
        <v>26</v>
      </c>
      <c r="F282" s="29">
        <v>1.26</v>
      </c>
      <c r="G282" s="29">
        <f>G278*F282</f>
        <v>383.04</v>
      </c>
      <c r="H282" s="5"/>
      <c r="I282" s="5"/>
      <c r="J282" s="5">
        <v>10.17</v>
      </c>
      <c r="K282" s="5">
        <f>J282*G282</f>
        <v>3895.5168000000003</v>
      </c>
      <c r="L282" s="29"/>
      <c r="M282" s="5"/>
      <c r="N282" s="5">
        <f>M282+K282+I282</f>
        <v>3895.5168000000003</v>
      </c>
    </row>
    <row r="283" spans="2:18" s="1" customFormat="1" ht="13.5" x14ac:dyDescent="0.25">
      <c r="B283" s="268"/>
      <c r="C283" s="29" t="s">
        <v>24</v>
      </c>
      <c r="D283" s="29" t="s">
        <v>95</v>
      </c>
      <c r="E283" s="29" t="s">
        <v>29</v>
      </c>
      <c r="F283" s="29"/>
      <c r="G283" s="6">
        <v>7</v>
      </c>
      <c r="H283" s="29">
        <v>5.28</v>
      </c>
      <c r="I283" s="5">
        <f>H283*G283</f>
        <v>36.96</v>
      </c>
      <c r="J283" s="5"/>
      <c r="K283" s="5"/>
      <c r="L283" s="29">
        <v>31.71</v>
      </c>
      <c r="M283" s="5">
        <f>L283*G283</f>
        <v>221.97</v>
      </c>
      <c r="N283" s="5">
        <f>M283+K283+I283</f>
        <v>258.93</v>
      </c>
    </row>
    <row r="284" spans="2:18" s="1" customFormat="1" ht="13.5" x14ac:dyDescent="0.25">
      <c r="B284" s="29"/>
      <c r="C284" s="29"/>
      <c r="D284" s="25" t="s">
        <v>46</v>
      </c>
      <c r="E284" s="25"/>
      <c r="F284" s="25"/>
      <c r="G284" s="25"/>
      <c r="H284" s="25"/>
      <c r="I284" s="12">
        <f>SUM(I280:I283)</f>
        <v>1472.8064000000002</v>
      </c>
      <c r="J284" s="25"/>
      <c r="K284" s="12">
        <f>SUM(K280:K283)</f>
        <v>3895.5168000000003</v>
      </c>
      <c r="L284" s="25"/>
      <c r="M284" s="12">
        <f>SUM(M280:M283)</f>
        <v>1097.6615999999999</v>
      </c>
      <c r="N284" s="12">
        <f>SUM(N280:N283)</f>
        <v>6465.9848000000002</v>
      </c>
    </row>
    <row r="285" spans="2:18" s="1" customFormat="1" ht="13.5" x14ac:dyDescent="0.25">
      <c r="B285" s="29"/>
      <c r="C285" s="29"/>
      <c r="D285" s="25" t="s">
        <v>47</v>
      </c>
      <c r="E285" s="25" t="s">
        <v>48</v>
      </c>
      <c r="F285" s="25">
        <v>10</v>
      </c>
      <c r="G285" s="25"/>
      <c r="H285" s="25"/>
      <c r="I285" s="25"/>
      <c r="J285" s="25"/>
      <c r="K285" s="25"/>
      <c r="L285" s="25"/>
      <c r="M285" s="25"/>
      <c r="N285" s="12">
        <f>N284*F285/100</f>
        <v>646.59848</v>
      </c>
    </row>
    <row r="286" spans="2:18" s="1" customFormat="1" ht="13.5" x14ac:dyDescent="0.25">
      <c r="B286" s="29"/>
      <c r="C286" s="29"/>
      <c r="D286" s="25" t="s">
        <v>49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12">
        <f>SUM(N284:N285)</f>
        <v>7112.5832799999998</v>
      </c>
    </row>
    <row r="287" spans="2:18" s="1" customFormat="1" ht="13.5" x14ac:dyDescent="0.25">
      <c r="B287" s="29"/>
      <c r="C287" s="29"/>
      <c r="D287" s="25" t="s">
        <v>50</v>
      </c>
      <c r="E287" s="25" t="s">
        <v>48</v>
      </c>
      <c r="F287" s="25">
        <v>10</v>
      </c>
      <c r="G287" s="25"/>
      <c r="H287" s="25"/>
      <c r="I287" s="25"/>
      <c r="J287" s="25"/>
      <c r="K287" s="25"/>
      <c r="L287" s="25"/>
      <c r="M287" s="25"/>
      <c r="N287" s="12">
        <f>N286*F287/100</f>
        <v>711.25832800000001</v>
      </c>
    </row>
    <row r="288" spans="2:18" s="1" customFormat="1" ht="13.5" x14ac:dyDescent="0.25">
      <c r="B288" s="29"/>
      <c r="C288" s="29"/>
      <c r="D288" s="25" t="s">
        <v>49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12">
        <f>SUM(N286:N287)</f>
        <v>7823.8416079999997</v>
      </c>
    </row>
    <row r="289" spans="1:14" s="1" customFormat="1" ht="13.5" x14ac:dyDescent="0.25">
      <c r="B289" s="29"/>
      <c r="C289" s="29"/>
      <c r="D289" s="25" t="s">
        <v>51</v>
      </c>
      <c r="E289" s="25" t="s">
        <v>48</v>
      </c>
      <c r="F289" s="25">
        <v>18</v>
      </c>
      <c r="G289" s="25"/>
      <c r="H289" s="25"/>
      <c r="I289" s="25"/>
      <c r="J289" s="25"/>
      <c r="K289" s="25"/>
      <c r="L289" s="25"/>
      <c r="M289" s="25"/>
      <c r="N289" s="12">
        <f>N288*F289/100</f>
        <v>1408.2914894399999</v>
      </c>
    </row>
    <row r="290" spans="1:14" s="1" customFormat="1" ht="13.5" x14ac:dyDescent="0.25">
      <c r="B290" s="29"/>
      <c r="C290" s="29"/>
      <c r="D290" s="25" t="s">
        <v>52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12">
        <f>SUM(N288:N289)</f>
        <v>9232.1330974399989</v>
      </c>
    </row>
    <row r="291" spans="1:14" s="1" customFormat="1" ht="13.5" x14ac:dyDescent="0.25">
      <c r="B291" s="13"/>
      <c r="C291" s="1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3"/>
    </row>
    <row r="292" spans="1:14" s="1" customFormat="1" ht="13.5" x14ac:dyDescent="0.25">
      <c r="B292" s="13"/>
      <c r="C292" s="1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3"/>
    </row>
    <row r="293" spans="1:14" s="1" customFormat="1" ht="13.5" x14ac:dyDescent="0.25">
      <c r="B293" s="13"/>
      <c r="C293" s="1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3"/>
    </row>
    <row r="294" spans="1:14" s="1" customFormat="1" ht="13.5" x14ac:dyDescent="0.25">
      <c r="B294" s="13"/>
      <c r="C294" s="13"/>
      <c r="D294" s="26" t="s">
        <v>53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3"/>
    </row>
    <row r="295" spans="1:14" s="1" customFormat="1" ht="13.5" x14ac:dyDescent="0.25">
      <c r="B295" s="13"/>
      <c r="C295" s="13"/>
      <c r="D295" s="26"/>
      <c r="E295" s="22"/>
      <c r="F295" s="22"/>
      <c r="G295" s="22"/>
      <c r="H295" s="22"/>
      <c r="I295" s="22"/>
      <c r="J295" s="22"/>
      <c r="K295" s="22"/>
      <c r="L295" s="22"/>
      <c r="M295" s="22"/>
      <c r="N295" s="23"/>
    </row>
    <row r="296" spans="1:14" s="1" customFormat="1" ht="13.5" x14ac:dyDescent="0.25">
      <c r="D296" s="14" t="s">
        <v>54</v>
      </c>
    </row>
    <row r="299" spans="1:14" s="1" customFormat="1" ht="21" x14ac:dyDescent="0.25">
      <c r="A299" s="1" t="s">
        <v>0</v>
      </c>
      <c r="D299" s="2" t="s">
        <v>1</v>
      </c>
      <c r="F299" s="271" t="s">
        <v>2</v>
      </c>
      <c r="G299" s="271"/>
      <c r="H299" s="271"/>
      <c r="I299" s="271"/>
    </row>
    <row r="300" spans="1:14" s="1" customFormat="1" ht="13.5" x14ac:dyDescent="0.25">
      <c r="D300" s="26"/>
      <c r="E300" s="26"/>
      <c r="F300" s="26"/>
      <c r="G300" s="271" t="s">
        <v>3</v>
      </c>
      <c r="H300" s="271"/>
      <c r="I300" s="271"/>
      <c r="J300" s="271"/>
      <c r="K300" s="271"/>
      <c r="L300" s="271"/>
      <c r="M300" s="271"/>
      <c r="N300" s="271"/>
    </row>
    <row r="301" spans="1:14" s="1" customFormat="1" ht="13.5" customHeight="1" x14ac:dyDescent="0.2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s="1" customFormat="1" ht="27" x14ac:dyDescent="0.25">
      <c r="C302" s="26" t="s">
        <v>4</v>
      </c>
      <c r="D302" s="280" t="s">
        <v>117</v>
      </c>
      <c r="E302" s="280"/>
      <c r="L302" s="271" t="s">
        <v>6</v>
      </c>
      <c r="M302" s="271"/>
    </row>
    <row r="303" spans="1:14" s="1" customFormat="1" ht="13.5" x14ac:dyDescent="0.25">
      <c r="C303" s="26"/>
      <c r="D303" s="27" t="s">
        <v>96</v>
      </c>
    </row>
    <row r="304" spans="1:14" s="1" customFormat="1" ht="13.5" x14ac:dyDescent="0.25">
      <c r="C304" s="26"/>
      <c r="D304" s="27"/>
    </row>
    <row r="305" spans="2:18" s="1" customFormat="1" ht="13.5" x14ac:dyDescent="0.25">
      <c r="C305" s="26"/>
      <c r="D305" s="26"/>
      <c r="G305" s="271" t="s">
        <v>8</v>
      </c>
      <c r="H305" s="271"/>
      <c r="I305" s="271"/>
      <c r="J305" s="271"/>
      <c r="K305" s="271"/>
      <c r="L305" s="272">
        <f>N323</f>
        <v>19984.973255104</v>
      </c>
      <c r="M305" s="272"/>
      <c r="N305" s="26" t="s">
        <v>9</v>
      </c>
    </row>
    <row r="306" spans="2:18" s="1" customFormat="1" ht="13.5" x14ac:dyDescent="0.25">
      <c r="G306" s="273" t="s">
        <v>10</v>
      </c>
      <c r="H306" s="273"/>
      <c r="I306" s="273"/>
      <c r="J306" s="273"/>
      <c r="K306" s="273"/>
      <c r="L306" s="274">
        <f>I317</f>
        <v>2948.008960000001</v>
      </c>
      <c r="M306" s="274"/>
      <c r="N306" s="26" t="s">
        <v>9</v>
      </c>
    </row>
    <row r="307" spans="2:18" s="1" customFormat="1" ht="7.5" customHeight="1" x14ac:dyDescent="0.25">
      <c r="G307" s="22"/>
      <c r="H307" s="22"/>
      <c r="I307" s="22"/>
      <c r="J307" s="22"/>
      <c r="K307" s="22"/>
      <c r="L307" s="23"/>
      <c r="M307" s="23"/>
      <c r="N307" s="26"/>
    </row>
    <row r="308" spans="2:18" s="1" customFormat="1" ht="32.25" customHeight="1" x14ac:dyDescent="0.25">
      <c r="B308" s="275" t="s">
        <v>11</v>
      </c>
      <c r="C308" s="277" t="s">
        <v>12</v>
      </c>
      <c r="D308" s="275" t="s">
        <v>13</v>
      </c>
      <c r="E308" s="279" t="s">
        <v>14</v>
      </c>
      <c r="F308" s="279"/>
      <c r="G308" s="279"/>
      <c r="H308" s="279" t="s">
        <v>15</v>
      </c>
      <c r="I308" s="279"/>
      <c r="J308" s="279" t="s">
        <v>16</v>
      </c>
      <c r="K308" s="279"/>
      <c r="L308" s="279" t="s">
        <v>17</v>
      </c>
      <c r="M308" s="279"/>
      <c r="N308" s="277" t="s">
        <v>91</v>
      </c>
    </row>
    <row r="309" spans="2:18" s="1" customFormat="1" ht="77.25" x14ac:dyDescent="0.25">
      <c r="B309" s="276"/>
      <c r="C309" s="278"/>
      <c r="D309" s="276"/>
      <c r="E309" s="3" t="s">
        <v>18</v>
      </c>
      <c r="F309" s="3" t="s">
        <v>19</v>
      </c>
      <c r="G309" s="3" t="s">
        <v>20</v>
      </c>
      <c r="H309" s="3" t="s">
        <v>21</v>
      </c>
      <c r="I309" s="3" t="s">
        <v>22</v>
      </c>
      <c r="J309" s="3" t="s">
        <v>21</v>
      </c>
      <c r="K309" s="3" t="s">
        <v>22</v>
      </c>
      <c r="L309" s="3" t="s">
        <v>21</v>
      </c>
      <c r="M309" s="3" t="s">
        <v>22</v>
      </c>
      <c r="N309" s="278"/>
    </row>
    <row r="310" spans="2:18" s="1" customFormat="1" ht="13.5" x14ac:dyDescent="0.25">
      <c r="B310" s="25">
        <v>1</v>
      </c>
      <c r="C310" s="25"/>
      <c r="D310" s="25">
        <v>2</v>
      </c>
      <c r="E310" s="25">
        <v>3</v>
      </c>
      <c r="F310" s="25">
        <v>4</v>
      </c>
      <c r="G310" s="25">
        <v>5</v>
      </c>
      <c r="H310" s="25">
        <v>6</v>
      </c>
      <c r="I310" s="25">
        <v>7</v>
      </c>
      <c r="J310" s="25">
        <v>8</v>
      </c>
      <c r="K310" s="25">
        <v>9</v>
      </c>
      <c r="L310" s="25">
        <v>10</v>
      </c>
      <c r="M310" s="25">
        <v>11</v>
      </c>
      <c r="N310" s="25">
        <v>12</v>
      </c>
    </row>
    <row r="311" spans="2:18" s="1" customFormat="1" ht="13.5" x14ac:dyDescent="0.25">
      <c r="B311" s="29"/>
      <c r="C311" s="19"/>
      <c r="D311" s="25" t="s">
        <v>92</v>
      </c>
      <c r="E311" s="25" t="s">
        <v>26</v>
      </c>
      <c r="F311" s="25"/>
      <c r="G311" s="25">
        <v>676</v>
      </c>
      <c r="H311" s="29"/>
      <c r="I311" s="29"/>
      <c r="J311" s="29"/>
      <c r="K311" s="29"/>
      <c r="L311" s="29"/>
      <c r="M311" s="29"/>
      <c r="N311" s="29"/>
    </row>
    <row r="312" spans="2:18" s="1" customFormat="1" ht="13.5" x14ac:dyDescent="0.25">
      <c r="B312" s="266">
        <v>1</v>
      </c>
      <c r="C312" s="266" t="s">
        <v>24</v>
      </c>
      <c r="D312" s="29" t="s">
        <v>93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2:18" s="1" customFormat="1" ht="13.5" x14ac:dyDescent="0.25">
      <c r="B313" s="267"/>
      <c r="C313" s="268"/>
      <c r="D313" s="29" t="s">
        <v>94</v>
      </c>
      <c r="E313" s="29" t="s">
        <v>29</v>
      </c>
      <c r="F313" s="29"/>
      <c r="G313" s="6">
        <f>G311*0.026</f>
        <v>17.576000000000001</v>
      </c>
      <c r="H313" s="29">
        <v>5.28</v>
      </c>
      <c r="I313" s="5">
        <f>H313*G313</f>
        <v>92.801280000000006</v>
      </c>
      <c r="J313" s="29"/>
      <c r="K313" s="29"/>
      <c r="L313" s="29">
        <v>31.71</v>
      </c>
      <c r="M313" s="5">
        <f>L313*G313</f>
        <v>557.33496000000002</v>
      </c>
      <c r="N313" s="5">
        <f>M313+K313+I313</f>
        <v>650.13624000000004</v>
      </c>
      <c r="R313" s="1" t="s">
        <v>106</v>
      </c>
    </row>
    <row r="314" spans="2:18" s="1" customFormat="1" ht="27" x14ac:dyDescent="0.25">
      <c r="B314" s="267"/>
      <c r="C314" s="29" t="s">
        <v>109</v>
      </c>
      <c r="D314" s="29" t="s">
        <v>108</v>
      </c>
      <c r="E314" s="29" t="s">
        <v>32</v>
      </c>
      <c r="F314" s="29">
        <v>1.6</v>
      </c>
      <c r="G314" s="29">
        <f>G311*F314</f>
        <v>1081.6000000000001</v>
      </c>
      <c r="H314" s="5">
        <f>R314</f>
        <v>2.5540000000000003</v>
      </c>
      <c r="I314" s="5">
        <f>H314*G314</f>
        <v>2762.4064000000008</v>
      </c>
      <c r="J314" s="5"/>
      <c r="K314" s="5"/>
      <c r="L314" s="5">
        <f>Q314</f>
        <v>1.1759999999999999</v>
      </c>
      <c r="M314" s="5">
        <f>L314*G314</f>
        <v>1271.9616000000001</v>
      </c>
      <c r="N314" s="5">
        <f>M314+K314+I314</f>
        <v>4034.3680000000008</v>
      </c>
      <c r="O314" s="18">
        <v>3.73</v>
      </c>
      <c r="P314" s="18">
        <v>14</v>
      </c>
      <c r="Q314" s="18">
        <f>P314*0.42*2/10</f>
        <v>1.1759999999999999</v>
      </c>
      <c r="R314" s="18">
        <f>O314-Q314</f>
        <v>2.5540000000000003</v>
      </c>
    </row>
    <row r="315" spans="2:18" s="1" customFormat="1" ht="13.5" x14ac:dyDescent="0.25">
      <c r="B315" s="267"/>
      <c r="C315" s="21" t="s">
        <v>24</v>
      </c>
      <c r="D315" s="29" t="s">
        <v>97</v>
      </c>
      <c r="E315" s="29" t="s">
        <v>26</v>
      </c>
      <c r="F315" s="29">
        <v>1.26</v>
      </c>
      <c r="G315" s="29">
        <f>G311*F315</f>
        <v>851.76</v>
      </c>
      <c r="H315" s="5"/>
      <c r="I315" s="5"/>
      <c r="J315" s="5">
        <v>10.17</v>
      </c>
      <c r="K315" s="5">
        <f>J315*G315</f>
        <v>8662.3991999999998</v>
      </c>
      <c r="L315" s="29"/>
      <c r="M315" s="5"/>
      <c r="N315" s="5">
        <f>M315+K315+I315</f>
        <v>8662.3991999999998</v>
      </c>
    </row>
    <row r="316" spans="2:18" s="1" customFormat="1" ht="13.5" x14ac:dyDescent="0.25">
      <c r="B316" s="268"/>
      <c r="C316" s="29" t="s">
        <v>24</v>
      </c>
      <c r="D316" s="29" t="s">
        <v>95</v>
      </c>
      <c r="E316" s="29" t="s">
        <v>29</v>
      </c>
      <c r="F316" s="29"/>
      <c r="G316" s="6">
        <f>G311*0.026</f>
        <v>17.576000000000001</v>
      </c>
      <c r="H316" s="29">
        <v>5.28</v>
      </c>
      <c r="I316" s="5">
        <f>H316*G316</f>
        <v>92.801280000000006</v>
      </c>
      <c r="J316" s="5"/>
      <c r="K316" s="5"/>
      <c r="L316" s="29">
        <v>31.71</v>
      </c>
      <c r="M316" s="5">
        <f>L316*G316</f>
        <v>557.33496000000002</v>
      </c>
      <c r="N316" s="5">
        <f>M316+K316+I316</f>
        <v>650.13624000000004</v>
      </c>
    </row>
    <row r="317" spans="2:18" s="1" customFormat="1" ht="13.5" x14ac:dyDescent="0.25">
      <c r="B317" s="29"/>
      <c r="C317" s="29"/>
      <c r="D317" s="25" t="s">
        <v>46</v>
      </c>
      <c r="E317" s="25"/>
      <c r="F317" s="25"/>
      <c r="G317" s="25"/>
      <c r="H317" s="25"/>
      <c r="I317" s="12">
        <f>SUM(I313:I316)</f>
        <v>2948.008960000001</v>
      </c>
      <c r="J317" s="25"/>
      <c r="K317" s="12">
        <f>SUM(K313:K316)</f>
        <v>8662.3991999999998</v>
      </c>
      <c r="L317" s="25"/>
      <c r="M317" s="12">
        <f>SUM(M313:M316)</f>
        <v>2386.6315200000004</v>
      </c>
      <c r="N317" s="12">
        <f>SUM(N313:N316)</f>
        <v>13997.039680000002</v>
      </c>
    </row>
    <row r="318" spans="2:18" s="1" customFormat="1" ht="13.5" x14ac:dyDescent="0.25">
      <c r="B318" s="29"/>
      <c r="C318" s="29"/>
      <c r="D318" s="25" t="s">
        <v>47</v>
      </c>
      <c r="E318" s="25" t="s">
        <v>48</v>
      </c>
      <c r="F318" s="25">
        <v>10</v>
      </c>
      <c r="G318" s="25"/>
      <c r="H318" s="25"/>
      <c r="I318" s="25"/>
      <c r="J318" s="25"/>
      <c r="K318" s="25"/>
      <c r="L318" s="25"/>
      <c r="M318" s="25"/>
      <c r="N318" s="12">
        <f>N317*F318/100</f>
        <v>1399.7039680000003</v>
      </c>
    </row>
    <row r="319" spans="2:18" s="1" customFormat="1" ht="13.5" x14ac:dyDescent="0.25">
      <c r="B319" s="29"/>
      <c r="C319" s="29"/>
      <c r="D319" s="25" t="s">
        <v>49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12">
        <f>SUM(N317:N318)</f>
        <v>15396.743648000001</v>
      </c>
    </row>
    <row r="320" spans="2:18" s="1" customFormat="1" ht="13.5" x14ac:dyDescent="0.25">
      <c r="B320" s="29"/>
      <c r="C320" s="29"/>
      <c r="D320" s="25" t="s">
        <v>50</v>
      </c>
      <c r="E320" s="25" t="s">
        <v>48</v>
      </c>
      <c r="F320" s="25">
        <v>10</v>
      </c>
      <c r="G320" s="25"/>
      <c r="H320" s="25"/>
      <c r="I320" s="25"/>
      <c r="J320" s="25"/>
      <c r="K320" s="25"/>
      <c r="L320" s="25"/>
      <c r="M320" s="25"/>
      <c r="N320" s="12">
        <f>N319*F320/100</f>
        <v>1539.6743648000001</v>
      </c>
    </row>
    <row r="321" spans="1:14" s="1" customFormat="1" ht="13.5" x14ac:dyDescent="0.25">
      <c r="B321" s="29"/>
      <c r="C321" s="29"/>
      <c r="D321" s="25" t="s">
        <v>49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12">
        <f>SUM(N319:N320)</f>
        <v>16936.418012800001</v>
      </c>
    </row>
    <row r="322" spans="1:14" s="1" customFormat="1" ht="13.5" x14ac:dyDescent="0.25">
      <c r="B322" s="29"/>
      <c r="C322" s="29"/>
      <c r="D322" s="25" t="s">
        <v>51</v>
      </c>
      <c r="E322" s="25" t="s">
        <v>48</v>
      </c>
      <c r="F322" s="25">
        <v>18</v>
      </c>
      <c r="G322" s="25"/>
      <c r="H322" s="25"/>
      <c r="I322" s="25"/>
      <c r="J322" s="25"/>
      <c r="K322" s="25"/>
      <c r="L322" s="25"/>
      <c r="M322" s="25"/>
      <c r="N322" s="12">
        <f>N321*F322/100</f>
        <v>3048.5552423039999</v>
      </c>
    </row>
    <row r="323" spans="1:14" s="1" customFormat="1" ht="13.5" x14ac:dyDescent="0.25">
      <c r="B323" s="29"/>
      <c r="C323" s="29"/>
      <c r="D323" s="25" t="s">
        <v>52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12">
        <f>SUM(N321:N322)</f>
        <v>19984.973255104</v>
      </c>
    </row>
    <row r="324" spans="1:14" s="1" customFormat="1" ht="13.5" x14ac:dyDescent="0.25">
      <c r="B324" s="13"/>
      <c r="C324" s="1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3"/>
    </row>
    <row r="325" spans="1:14" s="1" customFormat="1" ht="13.5" x14ac:dyDescent="0.25">
      <c r="B325" s="13"/>
      <c r="C325" s="13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3"/>
    </row>
    <row r="326" spans="1:14" s="1" customFormat="1" ht="13.5" x14ac:dyDescent="0.25">
      <c r="B326" s="13"/>
      <c r="C326" s="13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3"/>
    </row>
    <row r="327" spans="1:14" s="1" customFormat="1" ht="13.5" x14ac:dyDescent="0.25">
      <c r="B327" s="13"/>
      <c r="C327" s="13"/>
      <c r="D327" s="26" t="s">
        <v>53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3"/>
    </row>
    <row r="328" spans="1:14" s="1" customFormat="1" ht="13.5" x14ac:dyDescent="0.25">
      <c r="B328" s="13"/>
      <c r="C328" s="13"/>
      <c r="D328" s="26"/>
      <c r="E328" s="22"/>
      <c r="F328" s="22"/>
      <c r="G328" s="22"/>
      <c r="H328" s="22"/>
      <c r="I328" s="22"/>
      <c r="J328" s="22"/>
      <c r="K328" s="22"/>
      <c r="L328" s="22"/>
      <c r="M328" s="22"/>
      <c r="N328" s="23"/>
    </row>
    <row r="329" spans="1:14" s="1" customFormat="1" ht="13.5" x14ac:dyDescent="0.25">
      <c r="D329" s="14" t="s">
        <v>54</v>
      </c>
    </row>
    <row r="332" spans="1:14" s="1" customFormat="1" ht="21" x14ac:dyDescent="0.25">
      <c r="A332" s="1" t="s">
        <v>0</v>
      </c>
      <c r="D332" s="2" t="s">
        <v>1</v>
      </c>
      <c r="F332" s="271" t="s">
        <v>2</v>
      </c>
      <c r="G332" s="271"/>
      <c r="H332" s="271"/>
      <c r="I332" s="271"/>
    </row>
    <row r="333" spans="1:14" s="1" customFormat="1" ht="13.5" x14ac:dyDescent="0.25">
      <c r="D333" s="26"/>
      <c r="E333" s="26"/>
      <c r="F333" s="26"/>
      <c r="G333" s="271" t="s">
        <v>3</v>
      </c>
      <c r="H333" s="271"/>
      <c r="I333" s="271"/>
      <c r="J333" s="271"/>
      <c r="K333" s="271"/>
      <c r="L333" s="271"/>
      <c r="M333" s="271"/>
      <c r="N333" s="271"/>
    </row>
    <row r="334" spans="1:14" s="1" customFormat="1" ht="13.5" customHeight="1" x14ac:dyDescent="0.2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s="1" customFormat="1" ht="27" x14ac:dyDescent="0.25">
      <c r="C335" s="26" t="s">
        <v>4</v>
      </c>
      <c r="D335" s="280" t="s">
        <v>118</v>
      </c>
      <c r="E335" s="280"/>
      <c r="L335" s="271" t="s">
        <v>6</v>
      </c>
      <c r="M335" s="271"/>
    </row>
    <row r="336" spans="1:14" s="1" customFormat="1" ht="13.5" x14ac:dyDescent="0.25">
      <c r="C336" s="26"/>
      <c r="D336" s="27" t="s">
        <v>96</v>
      </c>
    </row>
    <row r="337" spans="2:18" s="1" customFormat="1" ht="13.5" x14ac:dyDescent="0.25">
      <c r="C337" s="26"/>
      <c r="D337" s="27"/>
    </row>
    <row r="338" spans="2:18" s="1" customFormat="1" ht="13.5" x14ac:dyDescent="0.25">
      <c r="C338" s="26"/>
      <c r="D338" s="26"/>
      <c r="G338" s="271" t="s">
        <v>8</v>
      </c>
      <c r="H338" s="271"/>
      <c r="I338" s="271"/>
      <c r="J338" s="271"/>
      <c r="K338" s="271"/>
      <c r="L338" s="272">
        <f>N356</f>
        <v>9968.0647367839993</v>
      </c>
      <c r="M338" s="272"/>
      <c r="N338" s="26" t="s">
        <v>9</v>
      </c>
    </row>
    <row r="339" spans="2:18" s="1" customFormat="1" ht="13.5" x14ac:dyDescent="0.25">
      <c r="G339" s="273" t="s">
        <v>10</v>
      </c>
      <c r="H339" s="273"/>
      <c r="I339" s="273"/>
      <c r="J339" s="273"/>
      <c r="K339" s="273"/>
      <c r="L339" s="274">
        <f>I350</f>
        <v>1969.2377599999998</v>
      </c>
      <c r="M339" s="274"/>
      <c r="N339" s="26" t="s">
        <v>9</v>
      </c>
    </row>
    <row r="340" spans="2:18" s="1" customFormat="1" ht="7.5" customHeight="1" x14ac:dyDescent="0.25">
      <c r="G340" s="22"/>
      <c r="H340" s="22"/>
      <c r="I340" s="22"/>
      <c r="J340" s="22"/>
      <c r="K340" s="22"/>
      <c r="L340" s="23"/>
      <c r="M340" s="23"/>
      <c r="N340" s="26"/>
    </row>
    <row r="341" spans="2:18" s="1" customFormat="1" ht="32.25" customHeight="1" x14ac:dyDescent="0.25">
      <c r="B341" s="275" t="s">
        <v>11</v>
      </c>
      <c r="C341" s="277" t="s">
        <v>12</v>
      </c>
      <c r="D341" s="275" t="s">
        <v>13</v>
      </c>
      <c r="E341" s="279" t="s">
        <v>14</v>
      </c>
      <c r="F341" s="279"/>
      <c r="G341" s="279"/>
      <c r="H341" s="279" t="s">
        <v>15</v>
      </c>
      <c r="I341" s="279"/>
      <c r="J341" s="279" t="s">
        <v>16</v>
      </c>
      <c r="K341" s="279"/>
      <c r="L341" s="279" t="s">
        <v>17</v>
      </c>
      <c r="M341" s="279"/>
      <c r="N341" s="277" t="s">
        <v>91</v>
      </c>
    </row>
    <row r="342" spans="2:18" s="1" customFormat="1" ht="77.25" x14ac:dyDescent="0.25">
      <c r="B342" s="276"/>
      <c r="C342" s="278"/>
      <c r="D342" s="276"/>
      <c r="E342" s="3" t="s">
        <v>18</v>
      </c>
      <c r="F342" s="3" t="s">
        <v>19</v>
      </c>
      <c r="G342" s="3" t="s">
        <v>20</v>
      </c>
      <c r="H342" s="3" t="s">
        <v>21</v>
      </c>
      <c r="I342" s="3" t="s">
        <v>22</v>
      </c>
      <c r="J342" s="3" t="s">
        <v>21</v>
      </c>
      <c r="K342" s="3" t="s">
        <v>22</v>
      </c>
      <c r="L342" s="3" t="s">
        <v>21</v>
      </c>
      <c r="M342" s="3" t="s">
        <v>22</v>
      </c>
      <c r="N342" s="278"/>
    </row>
    <row r="343" spans="2:18" s="1" customFormat="1" ht="13.5" x14ac:dyDescent="0.25">
      <c r="B343" s="25">
        <v>1</v>
      </c>
      <c r="C343" s="25"/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</row>
    <row r="344" spans="2:18" s="1" customFormat="1" ht="13.5" x14ac:dyDescent="0.25">
      <c r="B344" s="29"/>
      <c r="C344" s="19"/>
      <c r="D344" s="25" t="s">
        <v>92</v>
      </c>
      <c r="E344" s="25" t="s">
        <v>26</v>
      </c>
      <c r="F344" s="25"/>
      <c r="G344" s="25">
        <v>271</v>
      </c>
      <c r="H344" s="29"/>
      <c r="I344" s="29"/>
      <c r="J344" s="29"/>
      <c r="K344" s="29"/>
      <c r="L344" s="29"/>
      <c r="M344" s="29"/>
      <c r="N344" s="29"/>
    </row>
    <row r="345" spans="2:18" s="1" customFormat="1" ht="13.5" x14ac:dyDescent="0.25">
      <c r="B345" s="266">
        <v>1</v>
      </c>
      <c r="C345" s="266" t="s">
        <v>24</v>
      </c>
      <c r="D345" s="29" t="s">
        <v>93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2:18" s="1" customFormat="1" ht="13.5" x14ac:dyDescent="0.25">
      <c r="B346" s="267"/>
      <c r="C346" s="268"/>
      <c r="D346" s="29" t="s">
        <v>94</v>
      </c>
      <c r="E346" s="29" t="s">
        <v>29</v>
      </c>
      <c r="F346" s="29"/>
      <c r="G346" s="6">
        <f>G344*0.026</f>
        <v>7.0459999999999994</v>
      </c>
      <c r="H346" s="29">
        <v>5.28</v>
      </c>
      <c r="I346" s="5">
        <f>H346*G346</f>
        <v>37.20288</v>
      </c>
      <c r="J346" s="29"/>
      <c r="K346" s="29"/>
      <c r="L346" s="29">
        <v>31.71</v>
      </c>
      <c r="M346" s="5">
        <f>L346*G346</f>
        <v>223.42865999999998</v>
      </c>
      <c r="N346" s="5">
        <f>M346+K346+I346</f>
        <v>260.63153999999997</v>
      </c>
      <c r="R346" s="1" t="s">
        <v>106</v>
      </c>
    </row>
    <row r="347" spans="2:18" s="1" customFormat="1" ht="27" x14ac:dyDescent="0.25">
      <c r="B347" s="267"/>
      <c r="C347" s="29" t="s">
        <v>105</v>
      </c>
      <c r="D347" s="29" t="s">
        <v>101</v>
      </c>
      <c r="E347" s="29" t="s">
        <v>32</v>
      </c>
      <c r="F347" s="29">
        <v>1.6</v>
      </c>
      <c r="G347" s="29">
        <f>G344*F347</f>
        <v>433.6</v>
      </c>
      <c r="H347" s="5">
        <f>R347</f>
        <v>4.3699999999999992</v>
      </c>
      <c r="I347" s="5">
        <f>H347*G347</f>
        <v>1894.8319999999997</v>
      </c>
      <c r="J347" s="5"/>
      <c r="K347" s="5"/>
      <c r="L347" s="5">
        <f>Q347</f>
        <v>2.52</v>
      </c>
      <c r="M347" s="5">
        <f>L347*G347</f>
        <v>1092.672</v>
      </c>
      <c r="N347" s="5">
        <f>M347+K347+I347</f>
        <v>2987.5039999999999</v>
      </c>
      <c r="O347" s="18">
        <v>6.89</v>
      </c>
      <c r="P347" s="18">
        <v>30</v>
      </c>
      <c r="Q347" s="18">
        <f>P347*0.42*2/10</f>
        <v>2.52</v>
      </c>
      <c r="R347" s="18">
        <f>O347-Q347</f>
        <v>4.3699999999999992</v>
      </c>
    </row>
    <row r="348" spans="2:18" s="1" customFormat="1" ht="13.5" x14ac:dyDescent="0.25">
      <c r="B348" s="267"/>
      <c r="C348" s="21" t="s">
        <v>24</v>
      </c>
      <c r="D348" s="29" t="s">
        <v>97</v>
      </c>
      <c r="E348" s="29" t="s">
        <v>26</v>
      </c>
      <c r="F348" s="29">
        <v>1.26</v>
      </c>
      <c r="G348" s="29">
        <f>G344*F348</f>
        <v>341.46</v>
      </c>
      <c r="H348" s="5"/>
      <c r="I348" s="5"/>
      <c r="J348" s="5">
        <v>10.17</v>
      </c>
      <c r="K348" s="5">
        <f>J348*G348</f>
        <v>3472.6481999999996</v>
      </c>
      <c r="L348" s="29"/>
      <c r="M348" s="5"/>
      <c r="N348" s="5">
        <f>M348+K348+I348</f>
        <v>3472.6481999999996</v>
      </c>
    </row>
    <row r="349" spans="2:18" s="1" customFormat="1" ht="13.5" x14ac:dyDescent="0.25">
      <c r="B349" s="268"/>
      <c r="C349" s="29" t="s">
        <v>24</v>
      </c>
      <c r="D349" s="29" t="s">
        <v>95</v>
      </c>
      <c r="E349" s="29" t="s">
        <v>29</v>
      </c>
      <c r="F349" s="29"/>
      <c r="G349" s="6">
        <f>G344*0.026</f>
        <v>7.0459999999999994</v>
      </c>
      <c r="H349" s="29">
        <v>5.28</v>
      </c>
      <c r="I349" s="5">
        <f>H349*G349</f>
        <v>37.20288</v>
      </c>
      <c r="J349" s="5"/>
      <c r="K349" s="5"/>
      <c r="L349" s="29">
        <v>31.71</v>
      </c>
      <c r="M349" s="5">
        <f>L349*G349</f>
        <v>223.42865999999998</v>
      </c>
      <c r="N349" s="5">
        <f>M349+K349+I349</f>
        <v>260.63153999999997</v>
      </c>
    </row>
    <row r="350" spans="2:18" s="1" customFormat="1" ht="13.5" x14ac:dyDescent="0.25">
      <c r="B350" s="29"/>
      <c r="C350" s="29"/>
      <c r="D350" s="25" t="s">
        <v>46</v>
      </c>
      <c r="E350" s="25"/>
      <c r="F350" s="25"/>
      <c r="G350" s="25"/>
      <c r="H350" s="25"/>
      <c r="I350" s="12">
        <f>SUM(I346:I349)</f>
        <v>1969.2377599999998</v>
      </c>
      <c r="J350" s="25"/>
      <c r="K350" s="12">
        <f>SUM(K346:K349)</f>
        <v>3472.6481999999996</v>
      </c>
      <c r="L350" s="25"/>
      <c r="M350" s="12">
        <f>SUM(M346:M349)</f>
        <v>1539.5293200000001</v>
      </c>
      <c r="N350" s="12">
        <f>SUM(N346:N349)</f>
        <v>6981.4152799999993</v>
      </c>
    </row>
    <row r="351" spans="2:18" s="1" customFormat="1" ht="13.5" x14ac:dyDescent="0.25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698.14152799999999</v>
      </c>
    </row>
    <row r="352" spans="2:18" s="1" customFormat="1" ht="13.5" x14ac:dyDescent="0.25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7679.5568079999994</v>
      </c>
    </row>
    <row r="353" spans="1:14" s="1" customFormat="1" ht="13.5" x14ac:dyDescent="0.25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767.95568079999998</v>
      </c>
    </row>
    <row r="354" spans="1:14" s="1" customFormat="1" ht="13.5" x14ac:dyDescent="0.25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8447.5124887999991</v>
      </c>
    </row>
    <row r="355" spans="1:14" s="1" customFormat="1" ht="13.5" x14ac:dyDescent="0.25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1520.5522479839999</v>
      </c>
    </row>
    <row r="356" spans="1:14" s="1" customFormat="1" ht="13.5" x14ac:dyDescent="0.25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9968.0647367839993</v>
      </c>
    </row>
    <row r="357" spans="1:14" s="1" customFormat="1" ht="13.5" x14ac:dyDescent="0.25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1:14" s="1" customFormat="1" ht="13.5" x14ac:dyDescent="0.25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1:14" s="1" customFormat="1" ht="13.5" x14ac:dyDescent="0.25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1:14" s="1" customFormat="1" ht="13.5" x14ac:dyDescent="0.25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1:14" s="1" customFormat="1" ht="13.5" x14ac:dyDescent="0.25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1:14" s="1" customFormat="1" ht="13.5" x14ac:dyDescent="0.25">
      <c r="D362" s="14" t="s">
        <v>54</v>
      </c>
    </row>
    <row r="365" spans="1:14" s="1" customFormat="1" ht="21" x14ac:dyDescent="0.25">
      <c r="A365" s="1" t="s">
        <v>0</v>
      </c>
      <c r="D365" s="2" t="s">
        <v>1</v>
      </c>
      <c r="F365" s="271" t="s">
        <v>2</v>
      </c>
      <c r="G365" s="271"/>
      <c r="H365" s="271"/>
      <c r="I365" s="271"/>
    </row>
    <row r="366" spans="1:14" s="1" customFormat="1" ht="13.5" x14ac:dyDescent="0.25">
      <c r="D366" s="26"/>
      <c r="E366" s="26"/>
      <c r="F366" s="26"/>
      <c r="G366" s="271" t="s">
        <v>3</v>
      </c>
      <c r="H366" s="271"/>
      <c r="I366" s="271"/>
      <c r="J366" s="271"/>
      <c r="K366" s="271"/>
      <c r="L366" s="271"/>
      <c r="M366" s="271"/>
      <c r="N366" s="271"/>
    </row>
    <row r="367" spans="1:14" s="1" customFormat="1" ht="13.5" customHeight="1" x14ac:dyDescent="0.2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s="1" customFormat="1" ht="27" x14ac:dyDescent="0.25">
      <c r="C368" s="26" t="s">
        <v>4</v>
      </c>
      <c r="D368" s="280" t="s">
        <v>119</v>
      </c>
      <c r="E368" s="280"/>
      <c r="L368" s="271" t="s">
        <v>6</v>
      </c>
      <c r="M368" s="271"/>
    </row>
    <row r="369" spans="2:18" s="1" customFormat="1" ht="13.5" x14ac:dyDescent="0.25">
      <c r="C369" s="26"/>
      <c r="D369" s="27" t="s">
        <v>96</v>
      </c>
    </row>
    <row r="370" spans="2:18" s="1" customFormat="1" ht="13.5" x14ac:dyDescent="0.25">
      <c r="C370" s="26"/>
      <c r="D370" s="27"/>
    </row>
    <row r="371" spans="2:18" s="1" customFormat="1" ht="13.5" x14ac:dyDescent="0.25">
      <c r="C371" s="26"/>
      <c r="D371" s="26"/>
      <c r="G371" s="271" t="s">
        <v>8</v>
      </c>
      <c r="H371" s="271"/>
      <c r="I371" s="271"/>
      <c r="J371" s="271"/>
      <c r="K371" s="271"/>
      <c r="L371" s="272">
        <f>N389</f>
        <v>9990.1710786240001</v>
      </c>
      <c r="M371" s="272"/>
      <c r="N371" s="26" t="s">
        <v>9</v>
      </c>
    </row>
    <row r="372" spans="2:18" s="1" customFormat="1" ht="13.5" x14ac:dyDescent="0.25">
      <c r="G372" s="273" t="s">
        <v>10</v>
      </c>
      <c r="H372" s="273"/>
      <c r="I372" s="273"/>
      <c r="J372" s="273"/>
      <c r="K372" s="273"/>
      <c r="L372" s="274">
        <f>I383</f>
        <v>1748.65536</v>
      </c>
      <c r="M372" s="274"/>
      <c r="N372" s="26" t="s">
        <v>9</v>
      </c>
    </row>
    <row r="373" spans="2:18" s="1" customFormat="1" ht="7.5" customHeight="1" x14ac:dyDescent="0.25">
      <c r="G373" s="22"/>
      <c r="H373" s="22"/>
      <c r="I373" s="22"/>
      <c r="J373" s="22"/>
      <c r="K373" s="22"/>
      <c r="L373" s="23"/>
      <c r="M373" s="23"/>
      <c r="N373" s="26"/>
    </row>
    <row r="374" spans="2:18" s="1" customFormat="1" ht="32.25" customHeight="1" x14ac:dyDescent="0.25">
      <c r="B374" s="275" t="s">
        <v>11</v>
      </c>
      <c r="C374" s="277" t="s">
        <v>12</v>
      </c>
      <c r="D374" s="275" t="s">
        <v>13</v>
      </c>
      <c r="E374" s="279" t="s">
        <v>14</v>
      </c>
      <c r="F374" s="279"/>
      <c r="G374" s="279"/>
      <c r="H374" s="279" t="s">
        <v>15</v>
      </c>
      <c r="I374" s="279"/>
      <c r="J374" s="279" t="s">
        <v>16</v>
      </c>
      <c r="K374" s="279"/>
      <c r="L374" s="279" t="s">
        <v>17</v>
      </c>
      <c r="M374" s="279"/>
      <c r="N374" s="277" t="s">
        <v>91</v>
      </c>
    </row>
    <row r="375" spans="2:18" s="1" customFormat="1" ht="77.25" x14ac:dyDescent="0.25">
      <c r="B375" s="276"/>
      <c r="C375" s="278"/>
      <c r="D375" s="276"/>
      <c r="E375" s="3" t="s">
        <v>18</v>
      </c>
      <c r="F375" s="3" t="s">
        <v>19</v>
      </c>
      <c r="G375" s="3" t="s">
        <v>20</v>
      </c>
      <c r="H375" s="3" t="s">
        <v>21</v>
      </c>
      <c r="I375" s="3" t="s">
        <v>22</v>
      </c>
      <c r="J375" s="3" t="s">
        <v>21</v>
      </c>
      <c r="K375" s="3" t="s">
        <v>22</v>
      </c>
      <c r="L375" s="3" t="s">
        <v>21</v>
      </c>
      <c r="M375" s="3" t="s">
        <v>22</v>
      </c>
      <c r="N375" s="278"/>
    </row>
    <row r="376" spans="2:18" s="1" customFormat="1" ht="13.5" x14ac:dyDescent="0.25">
      <c r="B376" s="25">
        <v>1</v>
      </c>
      <c r="C376" s="25"/>
      <c r="D376" s="25">
        <v>2</v>
      </c>
      <c r="E376" s="25">
        <v>3</v>
      </c>
      <c r="F376" s="25">
        <v>4</v>
      </c>
      <c r="G376" s="25">
        <v>5</v>
      </c>
      <c r="H376" s="25">
        <v>6</v>
      </c>
      <c r="I376" s="25">
        <v>7</v>
      </c>
      <c r="J376" s="25">
        <v>8</v>
      </c>
      <c r="K376" s="25">
        <v>9</v>
      </c>
      <c r="L376" s="25">
        <v>10</v>
      </c>
      <c r="M376" s="25">
        <v>11</v>
      </c>
      <c r="N376" s="25">
        <v>12</v>
      </c>
    </row>
    <row r="377" spans="2:18" s="1" customFormat="1" ht="13.5" x14ac:dyDescent="0.25">
      <c r="B377" s="29"/>
      <c r="C377" s="19"/>
      <c r="D377" s="25" t="s">
        <v>92</v>
      </c>
      <c r="E377" s="25" t="s">
        <v>26</v>
      </c>
      <c r="F377" s="25"/>
      <c r="G377" s="25">
        <v>306</v>
      </c>
      <c r="H377" s="29"/>
      <c r="I377" s="29"/>
      <c r="J377" s="29"/>
      <c r="K377" s="29"/>
      <c r="L377" s="29"/>
      <c r="M377" s="29"/>
      <c r="N377" s="29"/>
    </row>
    <row r="378" spans="2:18" s="1" customFormat="1" ht="13.5" x14ac:dyDescent="0.25">
      <c r="B378" s="266">
        <v>1</v>
      </c>
      <c r="C378" s="266" t="s">
        <v>24</v>
      </c>
      <c r="D378" s="29" t="s">
        <v>93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2:18" s="1" customFormat="1" ht="13.5" x14ac:dyDescent="0.25">
      <c r="B379" s="267"/>
      <c r="C379" s="268"/>
      <c r="D379" s="29" t="s">
        <v>94</v>
      </c>
      <c r="E379" s="29" t="s">
        <v>29</v>
      </c>
      <c r="F379" s="29"/>
      <c r="G379" s="6">
        <f>G377*0.026</f>
        <v>7.9559999999999995</v>
      </c>
      <c r="H379" s="29">
        <v>5.28</v>
      </c>
      <c r="I379" s="5">
        <f>H379*G379</f>
        <v>42.007680000000001</v>
      </c>
      <c r="J379" s="29"/>
      <c r="K379" s="29"/>
      <c r="L379" s="29">
        <v>31.71</v>
      </c>
      <c r="M379" s="5">
        <f>L379*G379</f>
        <v>252.28476000000001</v>
      </c>
      <c r="N379" s="5">
        <f>M379+K379+I379</f>
        <v>294.29244</v>
      </c>
      <c r="R379" s="1" t="s">
        <v>106</v>
      </c>
    </row>
    <row r="380" spans="2:18" s="1" customFormat="1" ht="27" x14ac:dyDescent="0.25">
      <c r="B380" s="267"/>
      <c r="C380" s="29" t="s">
        <v>99</v>
      </c>
      <c r="D380" s="29" t="s">
        <v>98</v>
      </c>
      <c r="E380" s="29" t="s">
        <v>32</v>
      </c>
      <c r="F380" s="29">
        <v>1.6</v>
      </c>
      <c r="G380" s="29">
        <f>G377*F380</f>
        <v>489.6</v>
      </c>
      <c r="H380" s="5">
        <f>R380</f>
        <v>3.4</v>
      </c>
      <c r="I380" s="5">
        <f>H380*G380</f>
        <v>1664.64</v>
      </c>
      <c r="J380" s="5"/>
      <c r="K380" s="5"/>
      <c r="L380" s="5">
        <f>Q380</f>
        <v>1.6800000000000002</v>
      </c>
      <c r="M380" s="5">
        <f>L380*G380</f>
        <v>822.52800000000013</v>
      </c>
      <c r="N380" s="5">
        <f>M380+K380+I380</f>
        <v>2487.1680000000001</v>
      </c>
      <c r="O380" s="18">
        <v>5.08</v>
      </c>
      <c r="P380" s="18">
        <v>20</v>
      </c>
      <c r="Q380" s="18">
        <f>P380*0.42*2/10</f>
        <v>1.6800000000000002</v>
      </c>
      <c r="R380" s="18">
        <f>O380-Q380</f>
        <v>3.4</v>
      </c>
    </row>
    <row r="381" spans="2:18" s="1" customFormat="1" ht="13.5" x14ac:dyDescent="0.25">
      <c r="B381" s="267"/>
      <c r="C381" s="21" t="s">
        <v>24</v>
      </c>
      <c r="D381" s="29" t="s">
        <v>97</v>
      </c>
      <c r="E381" s="29" t="s">
        <v>26</v>
      </c>
      <c r="F381" s="29">
        <v>1.26</v>
      </c>
      <c r="G381" s="29">
        <f>G377*F381</f>
        <v>385.56</v>
      </c>
      <c r="H381" s="5"/>
      <c r="I381" s="5"/>
      <c r="J381" s="5">
        <v>10.17</v>
      </c>
      <c r="K381" s="5">
        <f>J381*G381</f>
        <v>3921.1451999999999</v>
      </c>
      <c r="L381" s="29"/>
      <c r="M381" s="5"/>
      <c r="N381" s="5">
        <f>M381+K381+I381</f>
        <v>3921.1451999999999</v>
      </c>
    </row>
    <row r="382" spans="2:18" s="1" customFormat="1" ht="13.5" x14ac:dyDescent="0.25">
      <c r="B382" s="268"/>
      <c r="C382" s="29" t="s">
        <v>24</v>
      </c>
      <c r="D382" s="29" t="s">
        <v>95</v>
      </c>
      <c r="E382" s="29" t="s">
        <v>29</v>
      </c>
      <c r="F382" s="29"/>
      <c r="G382" s="6">
        <f>G377*0.026</f>
        <v>7.9559999999999995</v>
      </c>
      <c r="H382" s="29">
        <v>5.28</v>
      </c>
      <c r="I382" s="5">
        <f>H382*G382</f>
        <v>42.007680000000001</v>
      </c>
      <c r="J382" s="5"/>
      <c r="K382" s="5"/>
      <c r="L382" s="29">
        <v>31.71</v>
      </c>
      <c r="M382" s="5">
        <f>L382*G382</f>
        <v>252.28476000000001</v>
      </c>
      <c r="N382" s="5">
        <f>M382+K382+I382</f>
        <v>294.29244</v>
      </c>
    </row>
    <row r="383" spans="2:18" s="1" customFormat="1" ht="13.5" x14ac:dyDescent="0.25">
      <c r="B383" s="29"/>
      <c r="C383" s="29"/>
      <c r="D383" s="25" t="s">
        <v>46</v>
      </c>
      <c r="E383" s="25"/>
      <c r="F383" s="25"/>
      <c r="G383" s="25"/>
      <c r="H383" s="25"/>
      <c r="I383" s="12">
        <f>SUM(I379:I382)</f>
        <v>1748.65536</v>
      </c>
      <c r="J383" s="25"/>
      <c r="K383" s="12">
        <f>SUM(K379:K382)</f>
        <v>3921.1451999999999</v>
      </c>
      <c r="L383" s="25"/>
      <c r="M383" s="12">
        <f>SUM(M379:M382)</f>
        <v>1327.0975200000003</v>
      </c>
      <c r="N383" s="12">
        <f>SUM(N379:N382)</f>
        <v>6996.8980799999999</v>
      </c>
    </row>
    <row r="384" spans="2:18" s="1" customFormat="1" ht="13.5" x14ac:dyDescent="0.25">
      <c r="B384" s="29"/>
      <c r="C384" s="29"/>
      <c r="D384" s="25" t="s">
        <v>47</v>
      </c>
      <c r="E384" s="25" t="s">
        <v>48</v>
      </c>
      <c r="F384" s="25">
        <v>10</v>
      </c>
      <c r="G384" s="25"/>
      <c r="H384" s="25"/>
      <c r="I384" s="25"/>
      <c r="J384" s="25"/>
      <c r="K384" s="25"/>
      <c r="L384" s="25"/>
      <c r="M384" s="25"/>
      <c r="N384" s="12">
        <f>N383*F384/100</f>
        <v>699.68980800000008</v>
      </c>
    </row>
    <row r="385" spans="1:14" s="1" customFormat="1" ht="13.5" x14ac:dyDescent="0.25">
      <c r="B385" s="29"/>
      <c r="C385" s="29"/>
      <c r="D385" s="25" t="s">
        <v>49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12">
        <f>SUM(N383:N384)</f>
        <v>7696.587888</v>
      </c>
    </row>
    <row r="386" spans="1:14" s="1" customFormat="1" ht="13.5" x14ac:dyDescent="0.25">
      <c r="B386" s="29"/>
      <c r="C386" s="29"/>
      <c r="D386" s="25" t="s">
        <v>50</v>
      </c>
      <c r="E386" s="25" t="s">
        <v>48</v>
      </c>
      <c r="F386" s="25">
        <v>10</v>
      </c>
      <c r="G386" s="25"/>
      <c r="H386" s="25"/>
      <c r="I386" s="25"/>
      <c r="J386" s="25"/>
      <c r="K386" s="25"/>
      <c r="L386" s="25"/>
      <c r="M386" s="25"/>
      <c r="N386" s="12">
        <f>N385*F386/100</f>
        <v>769.65878880000002</v>
      </c>
    </row>
    <row r="387" spans="1:14" s="1" customFormat="1" ht="13.5" x14ac:dyDescent="0.25">
      <c r="B387" s="29"/>
      <c r="C387" s="29"/>
      <c r="D387" s="25" t="s">
        <v>49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12">
        <f>SUM(N385:N386)</f>
        <v>8466.2466767999995</v>
      </c>
    </row>
    <row r="388" spans="1:14" s="1" customFormat="1" ht="13.5" x14ac:dyDescent="0.25">
      <c r="B388" s="29"/>
      <c r="C388" s="29"/>
      <c r="D388" s="25" t="s">
        <v>51</v>
      </c>
      <c r="E388" s="25" t="s">
        <v>48</v>
      </c>
      <c r="F388" s="25">
        <v>18</v>
      </c>
      <c r="G388" s="25"/>
      <c r="H388" s="25"/>
      <c r="I388" s="25"/>
      <c r="J388" s="25"/>
      <c r="K388" s="25"/>
      <c r="L388" s="25"/>
      <c r="M388" s="25"/>
      <c r="N388" s="12">
        <f>N387*F388/100</f>
        <v>1523.9244018239999</v>
      </c>
    </row>
    <row r="389" spans="1:14" s="1" customFormat="1" ht="13.5" x14ac:dyDescent="0.25">
      <c r="B389" s="29"/>
      <c r="C389" s="29"/>
      <c r="D389" s="25" t="s">
        <v>52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12">
        <f>SUM(N387:N388)</f>
        <v>9990.1710786240001</v>
      </c>
    </row>
    <row r="390" spans="1:14" s="1" customFormat="1" ht="13.5" x14ac:dyDescent="0.25">
      <c r="B390" s="13"/>
      <c r="C390" s="1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</row>
    <row r="391" spans="1:14" s="1" customFormat="1" ht="13.5" x14ac:dyDescent="0.25">
      <c r="B391" s="13"/>
      <c r="C391" s="1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3"/>
    </row>
    <row r="392" spans="1:14" s="1" customFormat="1" ht="13.5" x14ac:dyDescent="0.25">
      <c r="B392" s="13"/>
      <c r="C392" s="1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3"/>
    </row>
    <row r="393" spans="1:14" s="1" customFormat="1" ht="13.5" x14ac:dyDescent="0.25">
      <c r="B393" s="13"/>
      <c r="C393" s="13"/>
      <c r="D393" s="26" t="s">
        <v>53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3"/>
    </row>
    <row r="394" spans="1:14" s="1" customFormat="1" ht="13.5" x14ac:dyDescent="0.25">
      <c r="B394" s="13"/>
      <c r="C394" s="13"/>
      <c r="D394" s="26"/>
      <c r="E394" s="22"/>
      <c r="F394" s="22"/>
      <c r="G394" s="22"/>
      <c r="H394" s="22"/>
      <c r="I394" s="22"/>
      <c r="J394" s="22"/>
      <c r="K394" s="22"/>
      <c r="L394" s="22"/>
      <c r="M394" s="22"/>
      <c r="N394" s="23"/>
    </row>
    <row r="395" spans="1:14" s="1" customFormat="1" ht="13.5" x14ac:dyDescent="0.25">
      <c r="D395" s="14" t="s">
        <v>54</v>
      </c>
    </row>
    <row r="398" spans="1:14" s="1" customFormat="1" ht="21" x14ac:dyDescent="0.25">
      <c r="A398" s="1" t="s">
        <v>0</v>
      </c>
      <c r="D398" s="2" t="s">
        <v>1</v>
      </c>
      <c r="F398" s="271" t="s">
        <v>2</v>
      </c>
      <c r="G398" s="271"/>
      <c r="H398" s="271"/>
      <c r="I398" s="271"/>
    </row>
    <row r="399" spans="1:14" s="1" customFormat="1" ht="13.5" x14ac:dyDescent="0.25">
      <c r="D399" s="26"/>
      <c r="E399" s="26"/>
      <c r="F399" s="26"/>
      <c r="G399" s="271" t="s">
        <v>3</v>
      </c>
      <c r="H399" s="271"/>
      <c r="I399" s="271"/>
      <c r="J399" s="271"/>
      <c r="K399" s="271"/>
      <c r="L399" s="271"/>
      <c r="M399" s="271"/>
      <c r="N399" s="271"/>
    </row>
    <row r="400" spans="1:14" s="1" customFormat="1" ht="13.5" customHeight="1" x14ac:dyDescent="0.2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2:18" s="1" customFormat="1" ht="27" x14ac:dyDescent="0.25">
      <c r="C401" s="26" t="s">
        <v>4</v>
      </c>
      <c r="D401" s="280" t="s">
        <v>122</v>
      </c>
      <c r="E401" s="280"/>
      <c r="L401" s="271" t="s">
        <v>6</v>
      </c>
      <c r="M401" s="271"/>
    </row>
    <row r="402" spans="2:18" s="1" customFormat="1" ht="13.5" x14ac:dyDescent="0.25">
      <c r="C402" s="26"/>
      <c r="D402" s="27" t="s">
        <v>96</v>
      </c>
    </row>
    <row r="403" spans="2:18" s="1" customFormat="1" ht="13.5" x14ac:dyDescent="0.25">
      <c r="C403" s="26"/>
      <c r="D403" s="27"/>
    </row>
    <row r="404" spans="2:18" s="1" customFormat="1" ht="13.5" x14ac:dyDescent="0.25">
      <c r="C404" s="26"/>
      <c r="D404" s="26"/>
      <c r="G404" s="271" t="s">
        <v>8</v>
      </c>
      <c r="H404" s="271"/>
      <c r="I404" s="271"/>
      <c r="J404" s="271"/>
      <c r="K404" s="271"/>
      <c r="L404" s="272">
        <f>N422</f>
        <v>17731.996005856003</v>
      </c>
      <c r="M404" s="272"/>
      <c r="N404" s="26" t="s">
        <v>9</v>
      </c>
    </row>
    <row r="405" spans="2:18" s="1" customFormat="1" ht="13.5" x14ac:dyDescent="0.25">
      <c r="G405" s="273" t="s">
        <v>10</v>
      </c>
      <c r="H405" s="273"/>
      <c r="I405" s="273"/>
      <c r="J405" s="273"/>
      <c r="K405" s="273"/>
      <c r="L405" s="274">
        <f>I416</f>
        <v>3327.1014400000004</v>
      </c>
      <c r="M405" s="274"/>
      <c r="N405" s="26" t="s">
        <v>9</v>
      </c>
    </row>
    <row r="406" spans="2:18" s="1" customFormat="1" ht="7.5" customHeight="1" x14ac:dyDescent="0.25">
      <c r="G406" s="22"/>
      <c r="H406" s="22"/>
      <c r="I406" s="22"/>
      <c r="J406" s="22"/>
      <c r="K406" s="22"/>
      <c r="L406" s="23"/>
      <c r="M406" s="23"/>
      <c r="N406" s="26"/>
    </row>
    <row r="407" spans="2:18" s="1" customFormat="1" ht="32.25" customHeight="1" x14ac:dyDescent="0.25">
      <c r="B407" s="275" t="s">
        <v>11</v>
      </c>
      <c r="C407" s="277" t="s">
        <v>12</v>
      </c>
      <c r="D407" s="275" t="s">
        <v>13</v>
      </c>
      <c r="E407" s="279" t="s">
        <v>14</v>
      </c>
      <c r="F407" s="279"/>
      <c r="G407" s="279"/>
      <c r="H407" s="279" t="s">
        <v>15</v>
      </c>
      <c r="I407" s="279"/>
      <c r="J407" s="279" t="s">
        <v>16</v>
      </c>
      <c r="K407" s="279"/>
      <c r="L407" s="279" t="s">
        <v>17</v>
      </c>
      <c r="M407" s="279"/>
      <c r="N407" s="277" t="s">
        <v>91</v>
      </c>
    </row>
    <row r="408" spans="2:18" s="1" customFormat="1" ht="77.25" x14ac:dyDescent="0.25">
      <c r="B408" s="276"/>
      <c r="C408" s="278"/>
      <c r="D408" s="276"/>
      <c r="E408" s="3" t="s">
        <v>18</v>
      </c>
      <c r="F408" s="3" t="s">
        <v>19</v>
      </c>
      <c r="G408" s="3" t="s">
        <v>20</v>
      </c>
      <c r="H408" s="3" t="s">
        <v>21</v>
      </c>
      <c r="I408" s="3" t="s">
        <v>22</v>
      </c>
      <c r="J408" s="3" t="s">
        <v>21</v>
      </c>
      <c r="K408" s="3" t="s">
        <v>22</v>
      </c>
      <c r="L408" s="3" t="s">
        <v>21</v>
      </c>
      <c r="M408" s="3" t="s">
        <v>22</v>
      </c>
      <c r="N408" s="278"/>
    </row>
    <row r="409" spans="2:18" s="1" customFormat="1" ht="13.5" x14ac:dyDescent="0.25">
      <c r="B409" s="25">
        <v>1</v>
      </c>
      <c r="C409" s="25"/>
      <c r="D409" s="25">
        <v>2</v>
      </c>
      <c r="E409" s="25">
        <v>3</v>
      </c>
      <c r="F409" s="25">
        <v>4</v>
      </c>
      <c r="G409" s="25">
        <v>5</v>
      </c>
      <c r="H409" s="25">
        <v>6</v>
      </c>
      <c r="I409" s="25">
        <v>7</v>
      </c>
      <c r="J409" s="25">
        <v>8</v>
      </c>
      <c r="K409" s="25">
        <v>9</v>
      </c>
      <c r="L409" s="25">
        <v>10</v>
      </c>
      <c r="M409" s="25">
        <v>11</v>
      </c>
      <c r="N409" s="25">
        <v>12</v>
      </c>
    </row>
    <row r="410" spans="2:18" s="1" customFormat="1" ht="13.5" x14ac:dyDescent="0.25">
      <c r="B410" s="29"/>
      <c r="C410" s="19"/>
      <c r="D410" s="25" t="s">
        <v>92</v>
      </c>
      <c r="E410" s="25" t="s">
        <v>26</v>
      </c>
      <c r="F410" s="25"/>
      <c r="G410" s="25">
        <v>514</v>
      </c>
      <c r="H410" s="29"/>
      <c r="I410" s="29"/>
      <c r="J410" s="29"/>
      <c r="K410" s="29"/>
      <c r="L410" s="29"/>
      <c r="M410" s="29"/>
      <c r="N410" s="29"/>
    </row>
    <row r="411" spans="2:18" s="1" customFormat="1" ht="13.5" x14ac:dyDescent="0.25">
      <c r="B411" s="266">
        <v>1</v>
      </c>
      <c r="C411" s="266" t="s">
        <v>24</v>
      </c>
      <c r="D411" s="29" t="s">
        <v>93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2:18" s="1" customFormat="1" ht="13.5" x14ac:dyDescent="0.25">
      <c r="B412" s="267"/>
      <c r="C412" s="268"/>
      <c r="D412" s="29" t="s">
        <v>94</v>
      </c>
      <c r="E412" s="29" t="s">
        <v>29</v>
      </c>
      <c r="F412" s="29"/>
      <c r="G412" s="6">
        <f>G410*0.026</f>
        <v>13.363999999999999</v>
      </c>
      <c r="H412" s="29">
        <v>5.28</v>
      </c>
      <c r="I412" s="5">
        <f>H412*G412</f>
        <v>70.561920000000001</v>
      </c>
      <c r="J412" s="29"/>
      <c r="K412" s="29"/>
      <c r="L412" s="29">
        <v>31.71</v>
      </c>
      <c r="M412" s="5">
        <f>L412*G412</f>
        <v>423.77243999999996</v>
      </c>
      <c r="N412" s="5">
        <f>M412+K412+I412</f>
        <v>494.33435999999995</v>
      </c>
      <c r="R412" s="1" t="s">
        <v>106</v>
      </c>
    </row>
    <row r="413" spans="2:18" s="1" customFormat="1" ht="27" x14ac:dyDescent="0.25">
      <c r="B413" s="267"/>
      <c r="C413" s="29" t="s">
        <v>120</v>
      </c>
      <c r="D413" s="29" t="s">
        <v>121</v>
      </c>
      <c r="E413" s="29" t="s">
        <v>32</v>
      </c>
      <c r="F413" s="29">
        <v>1.6</v>
      </c>
      <c r="G413" s="29">
        <f>G410*F413</f>
        <v>822.40000000000009</v>
      </c>
      <c r="H413" s="5">
        <f>R413</f>
        <v>3.8739999999999997</v>
      </c>
      <c r="I413" s="5">
        <f>H413*G413</f>
        <v>3185.9776000000002</v>
      </c>
      <c r="J413" s="5"/>
      <c r="K413" s="5"/>
      <c r="L413" s="5">
        <f>Q413</f>
        <v>2.016</v>
      </c>
      <c r="M413" s="5">
        <f>L413*G413</f>
        <v>1657.9584000000002</v>
      </c>
      <c r="N413" s="5">
        <f>M413+K413+I413</f>
        <v>4843.9360000000006</v>
      </c>
      <c r="O413" s="18">
        <v>5.89</v>
      </c>
      <c r="P413" s="18">
        <v>24</v>
      </c>
      <c r="Q413" s="18">
        <f>P413*0.42*2/10</f>
        <v>2.016</v>
      </c>
      <c r="R413" s="18">
        <f>O413-Q413</f>
        <v>3.8739999999999997</v>
      </c>
    </row>
    <row r="414" spans="2:18" s="1" customFormat="1" ht="13.5" x14ac:dyDescent="0.25">
      <c r="B414" s="267"/>
      <c r="C414" s="21" t="s">
        <v>24</v>
      </c>
      <c r="D414" s="29" t="s">
        <v>97</v>
      </c>
      <c r="E414" s="29" t="s">
        <v>26</v>
      </c>
      <c r="F414" s="29">
        <v>1.26</v>
      </c>
      <c r="G414" s="29">
        <f>G410*F414</f>
        <v>647.64</v>
      </c>
      <c r="H414" s="5"/>
      <c r="I414" s="5"/>
      <c r="J414" s="5">
        <v>10.17</v>
      </c>
      <c r="K414" s="5">
        <f>J414*G414</f>
        <v>6586.4987999999994</v>
      </c>
      <c r="L414" s="29"/>
      <c r="M414" s="5"/>
      <c r="N414" s="5">
        <f>M414+K414+I414</f>
        <v>6586.4987999999994</v>
      </c>
    </row>
    <row r="415" spans="2:18" s="1" customFormat="1" ht="13.5" x14ac:dyDescent="0.25">
      <c r="B415" s="268"/>
      <c r="C415" s="29" t="s">
        <v>24</v>
      </c>
      <c r="D415" s="29" t="s">
        <v>95</v>
      </c>
      <c r="E415" s="29" t="s">
        <v>29</v>
      </c>
      <c r="F415" s="29"/>
      <c r="G415" s="6">
        <f>G410*0.026</f>
        <v>13.363999999999999</v>
      </c>
      <c r="H415" s="29">
        <v>5.28</v>
      </c>
      <c r="I415" s="5">
        <f>H415*G415</f>
        <v>70.561920000000001</v>
      </c>
      <c r="J415" s="5"/>
      <c r="K415" s="5"/>
      <c r="L415" s="29">
        <v>31.71</v>
      </c>
      <c r="M415" s="5">
        <f>L415*G415</f>
        <v>423.77243999999996</v>
      </c>
      <c r="N415" s="5">
        <f>M415+K415+I415</f>
        <v>494.33435999999995</v>
      </c>
    </row>
    <row r="416" spans="2:18" s="1" customFormat="1" ht="13.5" x14ac:dyDescent="0.25">
      <c r="B416" s="29"/>
      <c r="C416" s="29"/>
      <c r="D416" s="25" t="s">
        <v>46</v>
      </c>
      <c r="E416" s="25"/>
      <c r="F416" s="25"/>
      <c r="G416" s="25"/>
      <c r="H416" s="25"/>
      <c r="I416" s="12">
        <f>SUM(I412:I415)</f>
        <v>3327.1014400000004</v>
      </c>
      <c r="J416" s="25"/>
      <c r="K416" s="12">
        <f>SUM(K412:K415)</f>
        <v>6586.4987999999994</v>
      </c>
      <c r="L416" s="25"/>
      <c r="M416" s="12">
        <f>SUM(M412:M415)</f>
        <v>2505.5032799999999</v>
      </c>
      <c r="N416" s="12">
        <f>SUM(N412:N415)</f>
        <v>12419.103520000001</v>
      </c>
    </row>
    <row r="417" spans="1:14" s="1" customFormat="1" ht="13.5" x14ac:dyDescent="0.25">
      <c r="B417" s="29"/>
      <c r="C417" s="29"/>
      <c r="D417" s="25" t="s">
        <v>47</v>
      </c>
      <c r="E417" s="25" t="s">
        <v>48</v>
      </c>
      <c r="F417" s="25">
        <v>10</v>
      </c>
      <c r="G417" s="25"/>
      <c r="H417" s="25"/>
      <c r="I417" s="25"/>
      <c r="J417" s="25"/>
      <c r="K417" s="25"/>
      <c r="L417" s="25"/>
      <c r="M417" s="25"/>
      <c r="N417" s="12">
        <f>N416*F417/100</f>
        <v>1241.9103520000001</v>
      </c>
    </row>
    <row r="418" spans="1:14" s="1" customFormat="1" ht="13.5" x14ac:dyDescent="0.25">
      <c r="B418" s="29"/>
      <c r="C418" s="29"/>
      <c r="D418" s="25" t="s">
        <v>49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12">
        <f>SUM(N416:N417)</f>
        <v>13661.013872000001</v>
      </c>
    </row>
    <row r="419" spans="1:14" s="1" customFormat="1" ht="13.5" x14ac:dyDescent="0.25">
      <c r="B419" s="29"/>
      <c r="C419" s="29"/>
      <c r="D419" s="25" t="s">
        <v>50</v>
      </c>
      <c r="E419" s="25" t="s">
        <v>48</v>
      </c>
      <c r="F419" s="25">
        <v>10</v>
      </c>
      <c r="G419" s="25"/>
      <c r="H419" s="25"/>
      <c r="I419" s="25"/>
      <c r="J419" s="25"/>
      <c r="K419" s="25"/>
      <c r="L419" s="25"/>
      <c r="M419" s="25"/>
      <c r="N419" s="12">
        <f>N418*F419/100</f>
        <v>1366.1013872000001</v>
      </c>
    </row>
    <row r="420" spans="1:14" s="1" customFormat="1" ht="13.5" x14ac:dyDescent="0.25">
      <c r="B420" s="29"/>
      <c r="C420" s="29"/>
      <c r="D420" s="25" t="s">
        <v>49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12">
        <f>SUM(N418:N419)</f>
        <v>15027.115259200002</v>
      </c>
    </row>
    <row r="421" spans="1:14" s="1" customFormat="1" ht="13.5" x14ac:dyDescent="0.25">
      <c r="B421" s="29"/>
      <c r="C421" s="29"/>
      <c r="D421" s="25" t="s">
        <v>51</v>
      </c>
      <c r="E421" s="25" t="s">
        <v>48</v>
      </c>
      <c r="F421" s="25">
        <v>18</v>
      </c>
      <c r="G421" s="25"/>
      <c r="H421" s="25"/>
      <c r="I421" s="25"/>
      <c r="J421" s="25"/>
      <c r="K421" s="25"/>
      <c r="L421" s="25"/>
      <c r="M421" s="25"/>
      <c r="N421" s="12">
        <f>N420*F421/100</f>
        <v>2704.8807466560002</v>
      </c>
    </row>
    <row r="422" spans="1:14" s="1" customFormat="1" ht="13.5" x14ac:dyDescent="0.25">
      <c r="B422" s="29"/>
      <c r="C422" s="29"/>
      <c r="D422" s="25" t="s">
        <v>52</v>
      </c>
      <c r="E422" s="25"/>
      <c r="F422" s="25"/>
      <c r="G422" s="25"/>
      <c r="H422" s="25"/>
      <c r="I422" s="25"/>
      <c r="J422" s="25"/>
      <c r="K422" s="25"/>
      <c r="L422" s="25"/>
      <c r="M422" s="25"/>
      <c r="N422" s="12">
        <f>SUM(N420:N421)</f>
        <v>17731.996005856003</v>
      </c>
    </row>
    <row r="423" spans="1:14" s="1" customFormat="1" ht="13.5" x14ac:dyDescent="0.25">
      <c r="B423" s="13"/>
      <c r="C423" s="1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3"/>
    </row>
    <row r="424" spans="1:14" s="1" customFormat="1" ht="13.5" x14ac:dyDescent="0.25">
      <c r="B424" s="13"/>
      <c r="C424" s="1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3"/>
    </row>
    <row r="425" spans="1:14" s="1" customFormat="1" ht="13.5" x14ac:dyDescent="0.25">
      <c r="B425" s="13"/>
      <c r="C425" s="1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3"/>
    </row>
    <row r="426" spans="1:14" s="1" customFormat="1" ht="13.5" x14ac:dyDescent="0.25">
      <c r="B426" s="13"/>
      <c r="C426" s="13"/>
      <c r="D426" s="26" t="s">
        <v>53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3"/>
    </row>
    <row r="427" spans="1:14" s="1" customFormat="1" ht="13.5" x14ac:dyDescent="0.25">
      <c r="B427" s="13"/>
      <c r="C427" s="13"/>
      <c r="D427" s="26"/>
      <c r="E427" s="22"/>
      <c r="F427" s="22"/>
      <c r="G427" s="22"/>
      <c r="H427" s="22"/>
      <c r="I427" s="22"/>
      <c r="J427" s="22"/>
      <c r="K427" s="22"/>
      <c r="L427" s="22"/>
      <c r="M427" s="22"/>
      <c r="N427" s="23"/>
    </row>
    <row r="428" spans="1:14" s="1" customFormat="1" ht="13.5" x14ac:dyDescent="0.25">
      <c r="D428" s="14" t="s">
        <v>54</v>
      </c>
    </row>
    <row r="431" spans="1:14" s="1" customFormat="1" ht="21" x14ac:dyDescent="0.25">
      <c r="A431" s="1" t="s">
        <v>0</v>
      </c>
      <c r="D431" s="2" t="s">
        <v>1</v>
      </c>
      <c r="F431" s="271" t="s">
        <v>2</v>
      </c>
      <c r="G431" s="271"/>
      <c r="H431" s="271"/>
      <c r="I431" s="271"/>
    </row>
    <row r="432" spans="1:14" s="1" customFormat="1" ht="13.5" x14ac:dyDescent="0.25">
      <c r="D432" s="26"/>
      <c r="E432" s="26"/>
      <c r="F432" s="26"/>
      <c r="G432" s="271" t="s">
        <v>3</v>
      </c>
      <c r="H432" s="271"/>
      <c r="I432" s="271"/>
      <c r="J432" s="271"/>
      <c r="K432" s="271"/>
      <c r="L432" s="271"/>
      <c r="M432" s="271"/>
      <c r="N432" s="271"/>
    </row>
    <row r="433" spans="2:18" s="1" customFormat="1" ht="13.5" customHeight="1" x14ac:dyDescent="0.25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2:18" s="1" customFormat="1" ht="27" x14ac:dyDescent="0.25">
      <c r="C434" s="26" t="s">
        <v>4</v>
      </c>
      <c r="D434" s="280" t="s">
        <v>123</v>
      </c>
      <c r="E434" s="280"/>
      <c r="L434" s="271" t="s">
        <v>6</v>
      </c>
      <c r="M434" s="271"/>
    </row>
    <row r="435" spans="2:18" s="1" customFormat="1" ht="13.5" x14ac:dyDescent="0.25">
      <c r="C435" s="26"/>
      <c r="D435" s="27" t="s">
        <v>96</v>
      </c>
    </row>
    <row r="436" spans="2:18" s="1" customFormat="1" ht="13.5" x14ac:dyDescent="0.25">
      <c r="C436" s="26"/>
      <c r="D436" s="27"/>
    </row>
    <row r="437" spans="2:18" s="1" customFormat="1" ht="13.5" x14ac:dyDescent="0.25">
      <c r="C437" s="26"/>
      <c r="D437" s="26"/>
      <c r="G437" s="271" t="s">
        <v>8</v>
      </c>
      <c r="H437" s="271"/>
      <c r="I437" s="271"/>
      <c r="J437" s="271"/>
      <c r="K437" s="271"/>
      <c r="L437" s="272">
        <f>N455</f>
        <v>14747.048862480002</v>
      </c>
      <c r="M437" s="272"/>
      <c r="N437" s="26" t="s">
        <v>9</v>
      </c>
    </row>
    <row r="438" spans="2:18" s="1" customFormat="1" ht="13.5" x14ac:dyDescent="0.25">
      <c r="G438" s="273" t="s">
        <v>10</v>
      </c>
      <c r="H438" s="273"/>
      <c r="I438" s="273"/>
      <c r="J438" s="273"/>
      <c r="K438" s="273"/>
      <c r="L438" s="274">
        <f>I449</f>
        <v>2237.8751999999995</v>
      </c>
      <c r="M438" s="274"/>
      <c r="N438" s="26" t="s">
        <v>9</v>
      </c>
    </row>
    <row r="439" spans="2:18" s="1" customFormat="1" ht="7.5" customHeight="1" x14ac:dyDescent="0.25">
      <c r="G439" s="22"/>
      <c r="H439" s="22"/>
      <c r="I439" s="22"/>
      <c r="J439" s="22"/>
      <c r="K439" s="22"/>
      <c r="L439" s="23"/>
      <c r="M439" s="23"/>
      <c r="N439" s="26"/>
    </row>
    <row r="440" spans="2:18" s="1" customFormat="1" ht="32.25" customHeight="1" x14ac:dyDescent="0.25">
      <c r="B440" s="275" t="s">
        <v>11</v>
      </c>
      <c r="C440" s="277" t="s">
        <v>12</v>
      </c>
      <c r="D440" s="275" t="s">
        <v>13</v>
      </c>
      <c r="E440" s="279" t="s">
        <v>14</v>
      </c>
      <c r="F440" s="279"/>
      <c r="G440" s="279"/>
      <c r="H440" s="279" t="s">
        <v>15</v>
      </c>
      <c r="I440" s="279"/>
      <c r="J440" s="279" t="s">
        <v>16</v>
      </c>
      <c r="K440" s="279"/>
      <c r="L440" s="279" t="s">
        <v>17</v>
      </c>
      <c r="M440" s="279"/>
      <c r="N440" s="277" t="s">
        <v>91</v>
      </c>
    </row>
    <row r="441" spans="2:18" s="1" customFormat="1" ht="77.25" x14ac:dyDescent="0.25">
      <c r="B441" s="276"/>
      <c r="C441" s="278"/>
      <c r="D441" s="276"/>
      <c r="E441" s="3" t="s">
        <v>18</v>
      </c>
      <c r="F441" s="3" t="s">
        <v>19</v>
      </c>
      <c r="G441" s="3" t="s">
        <v>20</v>
      </c>
      <c r="H441" s="3" t="s">
        <v>21</v>
      </c>
      <c r="I441" s="3" t="s">
        <v>22</v>
      </c>
      <c r="J441" s="3" t="s">
        <v>21</v>
      </c>
      <c r="K441" s="3" t="s">
        <v>22</v>
      </c>
      <c r="L441" s="3" t="s">
        <v>21</v>
      </c>
      <c r="M441" s="3" t="s">
        <v>22</v>
      </c>
      <c r="N441" s="278"/>
    </row>
    <row r="442" spans="2:18" s="1" customFormat="1" ht="13.5" x14ac:dyDescent="0.25">
      <c r="B442" s="25">
        <v>1</v>
      </c>
      <c r="C442" s="25"/>
      <c r="D442" s="25">
        <v>2</v>
      </c>
      <c r="E442" s="25">
        <v>3</v>
      </c>
      <c r="F442" s="25">
        <v>4</v>
      </c>
      <c r="G442" s="25">
        <v>5</v>
      </c>
      <c r="H442" s="25">
        <v>6</v>
      </c>
      <c r="I442" s="25">
        <v>7</v>
      </c>
      <c r="J442" s="25">
        <v>8</v>
      </c>
      <c r="K442" s="25">
        <v>9</v>
      </c>
      <c r="L442" s="25">
        <v>10</v>
      </c>
      <c r="M442" s="25">
        <v>11</v>
      </c>
      <c r="N442" s="25">
        <v>12</v>
      </c>
    </row>
    <row r="443" spans="2:18" s="1" customFormat="1" ht="13.5" x14ac:dyDescent="0.25">
      <c r="B443" s="29"/>
      <c r="C443" s="19"/>
      <c r="D443" s="25" t="s">
        <v>92</v>
      </c>
      <c r="E443" s="25" t="s">
        <v>26</v>
      </c>
      <c r="F443" s="25"/>
      <c r="G443" s="25">
        <v>495</v>
      </c>
      <c r="H443" s="29"/>
      <c r="I443" s="29"/>
      <c r="J443" s="29"/>
      <c r="K443" s="29"/>
      <c r="L443" s="29"/>
      <c r="M443" s="29"/>
      <c r="N443" s="29"/>
    </row>
    <row r="444" spans="2:18" s="1" customFormat="1" ht="13.5" x14ac:dyDescent="0.25">
      <c r="B444" s="266">
        <v>1</v>
      </c>
      <c r="C444" s="266" t="s">
        <v>24</v>
      </c>
      <c r="D444" s="29" t="s">
        <v>93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2:18" s="1" customFormat="1" ht="13.5" x14ac:dyDescent="0.25">
      <c r="B445" s="267"/>
      <c r="C445" s="268"/>
      <c r="D445" s="29" t="s">
        <v>94</v>
      </c>
      <c r="E445" s="29" t="s">
        <v>29</v>
      </c>
      <c r="F445" s="29"/>
      <c r="G445" s="6">
        <f>G443*0.026</f>
        <v>12.87</v>
      </c>
      <c r="H445" s="29">
        <v>5.28</v>
      </c>
      <c r="I445" s="5">
        <f>H445*G445</f>
        <v>67.953599999999994</v>
      </c>
      <c r="J445" s="29"/>
      <c r="K445" s="29"/>
      <c r="L445" s="29">
        <v>31.71</v>
      </c>
      <c r="M445" s="5">
        <f>L445*G445</f>
        <v>408.10769999999997</v>
      </c>
      <c r="N445" s="5">
        <f>M445+K445+I445</f>
        <v>476.06129999999996</v>
      </c>
      <c r="R445" s="1" t="s">
        <v>106</v>
      </c>
    </row>
    <row r="446" spans="2:18" s="1" customFormat="1" ht="27" x14ac:dyDescent="0.25">
      <c r="B446" s="267"/>
      <c r="C446" s="29" t="s">
        <v>109</v>
      </c>
      <c r="D446" s="29" t="s">
        <v>108</v>
      </c>
      <c r="E446" s="29" t="s">
        <v>32</v>
      </c>
      <c r="F446" s="29">
        <v>1.6</v>
      </c>
      <c r="G446" s="29">
        <f>G443*F446</f>
        <v>792</v>
      </c>
      <c r="H446" s="5">
        <f>R446</f>
        <v>2.6539999999999999</v>
      </c>
      <c r="I446" s="5">
        <f>H446*G446</f>
        <v>2101.9679999999998</v>
      </c>
      <c r="J446" s="5"/>
      <c r="K446" s="5"/>
      <c r="L446" s="5">
        <f>Q446</f>
        <v>1.1759999999999999</v>
      </c>
      <c r="M446" s="5">
        <f>L446*G446</f>
        <v>931.39199999999994</v>
      </c>
      <c r="N446" s="5">
        <f>M446+K446+I446</f>
        <v>3033.3599999999997</v>
      </c>
      <c r="O446" s="18">
        <v>3.83</v>
      </c>
      <c r="P446" s="18">
        <v>14</v>
      </c>
      <c r="Q446" s="18">
        <f>P446*0.42*2/10</f>
        <v>1.1759999999999999</v>
      </c>
      <c r="R446" s="18">
        <f>O446-Q446</f>
        <v>2.6539999999999999</v>
      </c>
    </row>
    <row r="447" spans="2:18" s="1" customFormat="1" ht="13.5" x14ac:dyDescent="0.25">
      <c r="B447" s="267"/>
      <c r="C447" s="21" t="s">
        <v>24</v>
      </c>
      <c r="D447" s="29" t="s">
        <v>97</v>
      </c>
      <c r="E447" s="29" t="s">
        <v>26</v>
      </c>
      <c r="F447" s="29">
        <v>1.26</v>
      </c>
      <c r="G447" s="29">
        <f>G443*F447</f>
        <v>623.70000000000005</v>
      </c>
      <c r="H447" s="5"/>
      <c r="I447" s="5"/>
      <c r="J447" s="5">
        <v>10.17</v>
      </c>
      <c r="K447" s="5">
        <f>J447*G447</f>
        <v>6343.0290000000005</v>
      </c>
      <c r="L447" s="29"/>
      <c r="M447" s="5"/>
      <c r="N447" s="5">
        <f>M447+K447+I447</f>
        <v>6343.0290000000005</v>
      </c>
    </row>
    <row r="448" spans="2:18" s="1" customFormat="1" ht="13.5" x14ac:dyDescent="0.25">
      <c r="B448" s="268"/>
      <c r="C448" s="29" t="s">
        <v>24</v>
      </c>
      <c r="D448" s="29" t="s">
        <v>95</v>
      </c>
      <c r="E448" s="29" t="s">
        <v>29</v>
      </c>
      <c r="F448" s="29"/>
      <c r="G448" s="6">
        <f>G443*0.026</f>
        <v>12.87</v>
      </c>
      <c r="H448" s="29">
        <v>5.28</v>
      </c>
      <c r="I448" s="5">
        <f>H448*G448</f>
        <v>67.953599999999994</v>
      </c>
      <c r="J448" s="5"/>
      <c r="K448" s="5"/>
      <c r="L448" s="29">
        <v>31.71</v>
      </c>
      <c r="M448" s="5">
        <f>L448*G448</f>
        <v>408.10769999999997</v>
      </c>
      <c r="N448" s="5">
        <f>M448+K448+I448</f>
        <v>476.06129999999996</v>
      </c>
    </row>
    <row r="449" spans="1:14" s="1" customFormat="1" ht="13.5" x14ac:dyDescent="0.25">
      <c r="B449" s="29"/>
      <c r="C449" s="29"/>
      <c r="D449" s="25" t="s">
        <v>46</v>
      </c>
      <c r="E449" s="25"/>
      <c r="F449" s="25"/>
      <c r="G449" s="25"/>
      <c r="H449" s="25"/>
      <c r="I449" s="12">
        <f>SUM(I445:I448)</f>
        <v>2237.8751999999995</v>
      </c>
      <c r="J449" s="25"/>
      <c r="K449" s="12">
        <f>SUM(K445:K448)</f>
        <v>6343.0290000000005</v>
      </c>
      <c r="L449" s="25"/>
      <c r="M449" s="12">
        <f>SUM(M445:M448)</f>
        <v>1747.6073999999999</v>
      </c>
      <c r="N449" s="12">
        <f>SUM(N445:N448)</f>
        <v>10328.5116</v>
      </c>
    </row>
    <row r="450" spans="1:14" s="1" customFormat="1" ht="13.5" x14ac:dyDescent="0.25">
      <c r="B450" s="29"/>
      <c r="C450" s="29"/>
      <c r="D450" s="25" t="s">
        <v>47</v>
      </c>
      <c r="E450" s="25" t="s">
        <v>48</v>
      </c>
      <c r="F450" s="25">
        <v>10</v>
      </c>
      <c r="G450" s="25"/>
      <c r="H450" s="25"/>
      <c r="I450" s="25"/>
      <c r="J450" s="25"/>
      <c r="K450" s="25"/>
      <c r="L450" s="25"/>
      <c r="M450" s="25"/>
      <c r="N450" s="12">
        <f>N449*F450/100</f>
        <v>1032.8511599999999</v>
      </c>
    </row>
    <row r="451" spans="1:14" s="1" customFormat="1" ht="13.5" x14ac:dyDescent="0.25">
      <c r="B451" s="29"/>
      <c r="C451" s="29"/>
      <c r="D451" s="25" t="s">
        <v>49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12">
        <f>SUM(N449:N450)</f>
        <v>11361.36276</v>
      </c>
    </row>
    <row r="452" spans="1:14" s="1" customFormat="1" ht="13.5" x14ac:dyDescent="0.25">
      <c r="B452" s="29"/>
      <c r="C452" s="29"/>
      <c r="D452" s="25" t="s">
        <v>50</v>
      </c>
      <c r="E452" s="25" t="s">
        <v>48</v>
      </c>
      <c r="F452" s="25">
        <v>10</v>
      </c>
      <c r="G452" s="25"/>
      <c r="H452" s="25"/>
      <c r="I452" s="25"/>
      <c r="J452" s="25"/>
      <c r="K452" s="25"/>
      <c r="L452" s="25"/>
      <c r="M452" s="25"/>
      <c r="N452" s="12">
        <f>N451*F452/100</f>
        <v>1136.1362760000002</v>
      </c>
    </row>
    <row r="453" spans="1:14" s="1" customFormat="1" ht="13.5" x14ac:dyDescent="0.25">
      <c r="B453" s="29"/>
      <c r="C453" s="29"/>
      <c r="D453" s="25" t="s">
        <v>49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12">
        <f>SUM(N451:N452)</f>
        <v>12497.499036000001</v>
      </c>
    </row>
    <row r="454" spans="1:14" s="1" customFormat="1" ht="13.5" x14ac:dyDescent="0.25">
      <c r="B454" s="29"/>
      <c r="C454" s="29"/>
      <c r="D454" s="25" t="s">
        <v>51</v>
      </c>
      <c r="E454" s="25" t="s">
        <v>48</v>
      </c>
      <c r="F454" s="25">
        <v>18</v>
      </c>
      <c r="G454" s="25"/>
      <c r="H454" s="25"/>
      <c r="I454" s="25"/>
      <c r="J454" s="25"/>
      <c r="K454" s="25"/>
      <c r="L454" s="25"/>
      <c r="M454" s="25"/>
      <c r="N454" s="12">
        <f>N453*F454/100</f>
        <v>2249.5498264799999</v>
      </c>
    </row>
    <row r="455" spans="1:14" s="1" customFormat="1" ht="13.5" x14ac:dyDescent="0.25">
      <c r="B455" s="29"/>
      <c r="C455" s="29"/>
      <c r="D455" s="25" t="s">
        <v>52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12">
        <f>SUM(N453:N454)</f>
        <v>14747.048862480002</v>
      </c>
    </row>
    <row r="456" spans="1:14" s="1" customFormat="1" ht="13.5" x14ac:dyDescent="0.25">
      <c r="B456" s="13"/>
      <c r="C456" s="1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3"/>
    </row>
    <row r="457" spans="1:14" s="1" customFormat="1" ht="13.5" x14ac:dyDescent="0.25">
      <c r="B457" s="13"/>
      <c r="C457" s="1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3"/>
    </row>
    <row r="458" spans="1:14" s="1" customFormat="1" ht="13.5" x14ac:dyDescent="0.25"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3"/>
    </row>
    <row r="459" spans="1:14" s="1" customFormat="1" ht="13.5" x14ac:dyDescent="0.25">
      <c r="B459" s="13"/>
      <c r="C459" s="13"/>
      <c r="D459" s="26" t="s">
        <v>53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3"/>
    </row>
    <row r="460" spans="1:14" s="1" customFormat="1" ht="13.5" x14ac:dyDescent="0.25">
      <c r="B460" s="13"/>
      <c r="C460" s="13"/>
      <c r="D460" s="26"/>
      <c r="E460" s="22"/>
      <c r="F460" s="22"/>
      <c r="G460" s="22"/>
      <c r="H460" s="22"/>
      <c r="I460" s="22"/>
      <c r="J460" s="22"/>
      <c r="K460" s="22"/>
      <c r="L460" s="22"/>
      <c r="M460" s="22"/>
      <c r="N460" s="23"/>
    </row>
    <row r="461" spans="1:14" s="1" customFormat="1" ht="13.5" x14ac:dyDescent="0.25">
      <c r="D461" s="14" t="s">
        <v>54</v>
      </c>
    </row>
    <row r="463" spans="1:14" s="1" customFormat="1" ht="21" x14ac:dyDescent="0.25">
      <c r="A463" s="1" t="s">
        <v>0</v>
      </c>
      <c r="D463" s="2" t="s">
        <v>1</v>
      </c>
      <c r="F463" s="271" t="s">
        <v>2</v>
      </c>
      <c r="G463" s="271"/>
      <c r="H463" s="271"/>
      <c r="I463" s="271"/>
    </row>
    <row r="464" spans="1:14" s="1" customFormat="1" ht="13.5" x14ac:dyDescent="0.25">
      <c r="D464" s="26"/>
      <c r="E464" s="26"/>
      <c r="F464" s="26"/>
      <c r="G464" s="271" t="s">
        <v>3</v>
      </c>
      <c r="H464" s="271"/>
      <c r="I464" s="271"/>
      <c r="J464" s="271"/>
      <c r="K464" s="271"/>
      <c r="L464" s="271"/>
      <c r="M464" s="271"/>
      <c r="N464" s="271"/>
    </row>
    <row r="465" spans="2:18" s="1" customFormat="1" ht="13.5" customHeight="1" x14ac:dyDescent="0.25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2:18" s="1" customFormat="1" ht="27" x14ac:dyDescent="0.25">
      <c r="C466" s="26" t="s">
        <v>4</v>
      </c>
      <c r="D466" s="280" t="s">
        <v>126</v>
      </c>
      <c r="E466" s="280"/>
      <c r="L466" s="271" t="s">
        <v>6</v>
      </c>
      <c r="M466" s="271"/>
    </row>
    <row r="467" spans="2:18" s="1" customFormat="1" ht="13.5" x14ac:dyDescent="0.25">
      <c r="C467" s="26"/>
      <c r="D467" s="27" t="s">
        <v>96</v>
      </c>
    </row>
    <row r="468" spans="2:18" s="1" customFormat="1" ht="13.5" x14ac:dyDescent="0.25">
      <c r="C468" s="26"/>
      <c r="D468" s="27"/>
    </row>
    <row r="469" spans="2:18" s="1" customFormat="1" ht="13.5" x14ac:dyDescent="0.25">
      <c r="C469" s="26"/>
      <c r="D469" s="26"/>
      <c r="G469" s="271" t="s">
        <v>8</v>
      </c>
      <c r="H469" s="271"/>
      <c r="I469" s="271"/>
      <c r="J469" s="271"/>
      <c r="K469" s="271"/>
      <c r="L469" s="272">
        <f>N487</f>
        <v>9218.4194782239992</v>
      </c>
      <c r="M469" s="272"/>
      <c r="N469" s="26" t="s">
        <v>9</v>
      </c>
    </row>
    <row r="470" spans="2:18" s="1" customFormat="1" ht="13.5" x14ac:dyDescent="0.25">
      <c r="G470" s="273" t="s">
        <v>10</v>
      </c>
      <c r="H470" s="273"/>
      <c r="I470" s="273"/>
      <c r="J470" s="273"/>
      <c r="K470" s="273"/>
      <c r="L470" s="274">
        <f>I481</f>
        <v>1224.2233599999997</v>
      </c>
      <c r="M470" s="274"/>
      <c r="N470" s="26" t="s">
        <v>9</v>
      </c>
    </row>
    <row r="471" spans="2:18" s="1" customFormat="1" ht="7.5" customHeight="1" x14ac:dyDescent="0.25">
      <c r="G471" s="22"/>
      <c r="H471" s="22"/>
      <c r="I471" s="22"/>
      <c r="J471" s="22"/>
      <c r="K471" s="22"/>
      <c r="L471" s="23"/>
      <c r="M471" s="23"/>
      <c r="N471" s="26"/>
    </row>
    <row r="472" spans="2:18" s="1" customFormat="1" ht="32.25" customHeight="1" x14ac:dyDescent="0.25">
      <c r="B472" s="275" t="s">
        <v>11</v>
      </c>
      <c r="C472" s="277" t="s">
        <v>12</v>
      </c>
      <c r="D472" s="275" t="s">
        <v>13</v>
      </c>
      <c r="E472" s="279" t="s">
        <v>14</v>
      </c>
      <c r="F472" s="279"/>
      <c r="G472" s="279"/>
      <c r="H472" s="279" t="s">
        <v>15</v>
      </c>
      <c r="I472" s="279"/>
      <c r="J472" s="279" t="s">
        <v>16</v>
      </c>
      <c r="K472" s="279"/>
      <c r="L472" s="279" t="s">
        <v>17</v>
      </c>
      <c r="M472" s="279"/>
      <c r="N472" s="277" t="s">
        <v>91</v>
      </c>
    </row>
    <row r="473" spans="2:18" s="1" customFormat="1" ht="77.25" x14ac:dyDescent="0.25">
      <c r="B473" s="276"/>
      <c r="C473" s="278"/>
      <c r="D473" s="276"/>
      <c r="E473" s="3" t="s">
        <v>18</v>
      </c>
      <c r="F473" s="3" t="s">
        <v>19</v>
      </c>
      <c r="G473" s="3" t="s">
        <v>20</v>
      </c>
      <c r="H473" s="3" t="s">
        <v>21</v>
      </c>
      <c r="I473" s="3" t="s">
        <v>22</v>
      </c>
      <c r="J473" s="3" t="s">
        <v>21</v>
      </c>
      <c r="K473" s="3" t="s">
        <v>22</v>
      </c>
      <c r="L473" s="3" t="s">
        <v>21</v>
      </c>
      <c r="M473" s="3" t="s">
        <v>22</v>
      </c>
      <c r="N473" s="278"/>
    </row>
    <row r="474" spans="2:18" s="1" customFormat="1" ht="13.5" x14ac:dyDescent="0.25">
      <c r="B474" s="25">
        <v>1</v>
      </c>
      <c r="C474" s="25"/>
      <c r="D474" s="25">
        <v>2</v>
      </c>
      <c r="E474" s="25">
        <v>3</v>
      </c>
      <c r="F474" s="25">
        <v>4</v>
      </c>
      <c r="G474" s="25">
        <v>5</v>
      </c>
      <c r="H474" s="25">
        <v>6</v>
      </c>
      <c r="I474" s="25">
        <v>7</v>
      </c>
      <c r="J474" s="25">
        <v>8</v>
      </c>
      <c r="K474" s="25">
        <v>9</v>
      </c>
      <c r="L474" s="25">
        <v>10</v>
      </c>
      <c r="M474" s="25">
        <v>11</v>
      </c>
      <c r="N474" s="25">
        <v>12</v>
      </c>
    </row>
    <row r="475" spans="2:18" s="1" customFormat="1" ht="13.5" x14ac:dyDescent="0.25">
      <c r="B475" s="29"/>
      <c r="C475" s="19"/>
      <c r="D475" s="25" t="s">
        <v>92</v>
      </c>
      <c r="E475" s="25" t="s">
        <v>26</v>
      </c>
      <c r="F475" s="25"/>
      <c r="G475" s="25">
        <v>331</v>
      </c>
      <c r="H475" s="29"/>
      <c r="I475" s="29"/>
      <c r="J475" s="29"/>
      <c r="K475" s="29"/>
      <c r="L475" s="29"/>
      <c r="M475" s="29"/>
      <c r="N475" s="29"/>
    </row>
    <row r="476" spans="2:18" s="1" customFormat="1" ht="13.5" x14ac:dyDescent="0.25">
      <c r="B476" s="266">
        <v>1</v>
      </c>
      <c r="C476" s="266" t="s">
        <v>24</v>
      </c>
      <c r="D476" s="29" t="s">
        <v>93</v>
      </c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2:18" s="1" customFormat="1" ht="13.5" x14ac:dyDescent="0.25">
      <c r="B477" s="267"/>
      <c r="C477" s="268"/>
      <c r="D477" s="29" t="s">
        <v>94</v>
      </c>
      <c r="E477" s="29" t="s">
        <v>29</v>
      </c>
      <c r="F477" s="29"/>
      <c r="G477" s="6">
        <f>G475*0.026</f>
        <v>8.6059999999999999</v>
      </c>
      <c r="H477" s="29">
        <v>5.28</v>
      </c>
      <c r="I477" s="5">
        <f>H477*G477</f>
        <v>45.439680000000003</v>
      </c>
      <c r="J477" s="29"/>
      <c r="K477" s="29"/>
      <c r="L477" s="29">
        <v>31.71</v>
      </c>
      <c r="M477" s="5">
        <f>L477*G477</f>
        <v>272.89625999999998</v>
      </c>
      <c r="N477" s="5">
        <f>M477+K477+I477</f>
        <v>318.33593999999999</v>
      </c>
      <c r="R477" s="1" t="s">
        <v>106</v>
      </c>
    </row>
    <row r="478" spans="2:18" s="1" customFormat="1" ht="27" x14ac:dyDescent="0.25">
      <c r="B478" s="267"/>
      <c r="C478" s="29" t="s">
        <v>125</v>
      </c>
      <c r="D478" s="29" t="s">
        <v>124</v>
      </c>
      <c r="E478" s="29" t="s">
        <v>32</v>
      </c>
      <c r="F478" s="29">
        <v>1.6</v>
      </c>
      <c r="G478" s="29">
        <f>G475*F478</f>
        <v>529.6</v>
      </c>
      <c r="H478" s="5">
        <f>R478</f>
        <v>2.1399999999999997</v>
      </c>
      <c r="I478" s="5">
        <f>H478*G478</f>
        <v>1133.3439999999998</v>
      </c>
      <c r="J478" s="5"/>
      <c r="K478" s="5"/>
      <c r="L478" s="5">
        <f>Q478</f>
        <v>0.84000000000000008</v>
      </c>
      <c r="M478" s="5">
        <f>L478*G478</f>
        <v>444.86400000000009</v>
      </c>
      <c r="N478" s="5">
        <f>M478+K478+I478</f>
        <v>1578.2079999999999</v>
      </c>
      <c r="O478" s="18">
        <v>2.98</v>
      </c>
      <c r="P478" s="18">
        <v>10</v>
      </c>
      <c r="Q478" s="18">
        <f>P478*0.42*2/10</f>
        <v>0.84000000000000008</v>
      </c>
      <c r="R478" s="18">
        <f>O478-Q478</f>
        <v>2.1399999999999997</v>
      </c>
    </row>
    <row r="479" spans="2:18" s="1" customFormat="1" ht="13.5" x14ac:dyDescent="0.25">
      <c r="B479" s="267"/>
      <c r="C479" s="21" t="s">
        <v>24</v>
      </c>
      <c r="D479" s="29" t="s">
        <v>97</v>
      </c>
      <c r="E479" s="29" t="s">
        <v>26</v>
      </c>
      <c r="F479" s="29">
        <v>1.26</v>
      </c>
      <c r="G479" s="29">
        <f>G475*F479</f>
        <v>417.06</v>
      </c>
      <c r="H479" s="5"/>
      <c r="I479" s="5"/>
      <c r="J479" s="5">
        <v>10.17</v>
      </c>
      <c r="K479" s="5">
        <f>J479*G479</f>
        <v>4241.5002000000004</v>
      </c>
      <c r="L479" s="29"/>
      <c r="M479" s="5"/>
      <c r="N479" s="5">
        <f>M479+K479+I479</f>
        <v>4241.5002000000004</v>
      </c>
    </row>
    <row r="480" spans="2:18" s="1" customFormat="1" ht="13.5" x14ac:dyDescent="0.25">
      <c r="B480" s="268"/>
      <c r="C480" s="29" t="s">
        <v>24</v>
      </c>
      <c r="D480" s="29" t="s">
        <v>95</v>
      </c>
      <c r="E480" s="29" t="s">
        <v>29</v>
      </c>
      <c r="F480" s="29"/>
      <c r="G480" s="6">
        <f>G475*0.026</f>
        <v>8.6059999999999999</v>
      </c>
      <c r="H480" s="29">
        <v>5.28</v>
      </c>
      <c r="I480" s="5">
        <f>H480*G480</f>
        <v>45.439680000000003</v>
      </c>
      <c r="J480" s="5"/>
      <c r="K480" s="5"/>
      <c r="L480" s="29">
        <v>31.71</v>
      </c>
      <c r="M480" s="5">
        <f>L480*G480</f>
        <v>272.89625999999998</v>
      </c>
      <c r="N480" s="5">
        <f>M480+K480+I480</f>
        <v>318.33593999999999</v>
      </c>
    </row>
    <row r="481" spans="2:14" s="1" customFormat="1" ht="13.5" x14ac:dyDescent="0.25">
      <c r="B481" s="29"/>
      <c r="C481" s="29"/>
      <c r="D481" s="25" t="s">
        <v>46</v>
      </c>
      <c r="E481" s="25"/>
      <c r="F481" s="25"/>
      <c r="G481" s="25"/>
      <c r="H481" s="25"/>
      <c r="I481" s="12">
        <f>SUM(I477:I480)</f>
        <v>1224.2233599999997</v>
      </c>
      <c r="J481" s="25"/>
      <c r="K481" s="12">
        <f>SUM(K477:K480)</f>
        <v>4241.5002000000004</v>
      </c>
      <c r="L481" s="25"/>
      <c r="M481" s="12">
        <f>SUM(M477:M480)</f>
        <v>990.65652</v>
      </c>
      <c r="N481" s="12">
        <f>SUM(N477:N480)</f>
        <v>6456.3800799999999</v>
      </c>
    </row>
    <row r="482" spans="2:14" s="1" customFormat="1" ht="13.5" x14ac:dyDescent="0.25">
      <c r="B482" s="29"/>
      <c r="C482" s="29"/>
      <c r="D482" s="25" t="s">
        <v>47</v>
      </c>
      <c r="E482" s="25" t="s">
        <v>48</v>
      </c>
      <c r="F482" s="25">
        <v>10</v>
      </c>
      <c r="G482" s="25"/>
      <c r="H482" s="25"/>
      <c r="I482" s="25"/>
      <c r="J482" s="25"/>
      <c r="K482" s="25"/>
      <c r="L482" s="25"/>
      <c r="M482" s="25"/>
      <c r="N482" s="12">
        <f>N481*F482/100</f>
        <v>645.63800800000001</v>
      </c>
    </row>
    <row r="483" spans="2:14" s="1" customFormat="1" ht="13.5" x14ac:dyDescent="0.25">
      <c r="B483" s="29"/>
      <c r="C483" s="29"/>
      <c r="D483" s="25" t="s">
        <v>49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12">
        <f>SUM(N481:N482)</f>
        <v>7102.0180879999998</v>
      </c>
    </row>
    <row r="484" spans="2:14" s="1" customFormat="1" ht="13.5" x14ac:dyDescent="0.25">
      <c r="B484" s="29"/>
      <c r="C484" s="29"/>
      <c r="D484" s="25" t="s">
        <v>50</v>
      </c>
      <c r="E484" s="25" t="s">
        <v>48</v>
      </c>
      <c r="F484" s="25">
        <v>10</v>
      </c>
      <c r="G484" s="25"/>
      <c r="H484" s="25"/>
      <c r="I484" s="25"/>
      <c r="J484" s="25"/>
      <c r="K484" s="25"/>
      <c r="L484" s="25"/>
      <c r="M484" s="25"/>
      <c r="N484" s="12">
        <f>N483*F484/100</f>
        <v>710.20180879999998</v>
      </c>
    </row>
    <row r="485" spans="2:14" s="1" customFormat="1" ht="13.5" x14ac:dyDescent="0.25">
      <c r="B485" s="29"/>
      <c r="C485" s="29"/>
      <c r="D485" s="25" t="s">
        <v>49</v>
      </c>
      <c r="E485" s="25"/>
      <c r="F485" s="25"/>
      <c r="G485" s="25"/>
      <c r="H485" s="25"/>
      <c r="I485" s="25"/>
      <c r="J485" s="25"/>
      <c r="K485" s="25"/>
      <c r="L485" s="25"/>
      <c r="M485" s="25"/>
      <c r="N485" s="12">
        <f>SUM(N483:N484)</f>
        <v>7812.2198967999993</v>
      </c>
    </row>
    <row r="486" spans="2:14" s="1" customFormat="1" ht="13.5" x14ac:dyDescent="0.25">
      <c r="B486" s="29"/>
      <c r="C486" s="29"/>
      <c r="D486" s="25" t="s">
        <v>51</v>
      </c>
      <c r="E486" s="25" t="s">
        <v>48</v>
      </c>
      <c r="F486" s="25">
        <v>18</v>
      </c>
      <c r="G486" s="25"/>
      <c r="H486" s="25"/>
      <c r="I486" s="25"/>
      <c r="J486" s="25"/>
      <c r="K486" s="25"/>
      <c r="L486" s="25"/>
      <c r="M486" s="25"/>
      <c r="N486" s="12">
        <f>N485*F486/100</f>
        <v>1406.1995814239999</v>
      </c>
    </row>
    <row r="487" spans="2:14" s="1" customFormat="1" ht="13.5" x14ac:dyDescent="0.25">
      <c r="B487" s="29"/>
      <c r="C487" s="29"/>
      <c r="D487" s="25" t="s">
        <v>52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12">
        <f>SUM(N485:N486)</f>
        <v>9218.4194782239992</v>
      </c>
    </row>
    <row r="488" spans="2:14" s="1" customFormat="1" ht="13.5" x14ac:dyDescent="0.25">
      <c r="B488" s="13"/>
      <c r="C488" s="13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2:14" s="1" customFormat="1" ht="13.5" x14ac:dyDescent="0.25">
      <c r="B489" s="13"/>
      <c r="C489" s="13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2:14" s="1" customFormat="1" ht="13.5" x14ac:dyDescent="0.25">
      <c r="B490" s="13"/>
      <c r="C490" s="13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2:14" s="1" customFormat="1" ht="13.5" x14ac:dyDescent="0.25">
      <c r="B491" s="13"/>
      <c r="C491" s="13"/>
      <c r="D491" s="26" t="s">
        <v>53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2:14" s="1" customFormat="1" ht="13.5" x14ac:dyDescent="0.25">
      <c r="B492" s="13"/>
      <c r="C492" s="13"/>
      <c r="D492" s="26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2:14" s="1" customFormat="1" ht="13.5" x14ac:dyDescent="0.25">
      <c r="D493" s="14" t="s">
        <v>54</v>
      </c>
    </row>
    <row r="497" spans="1:18" s="1" customFormat="1" ht="21" x14ac:dyDescent="0.25">
      <c r="A497" s="1" t="s">
        <v>0</v>
      </c>
      <c r="D497" s="2" t="s">
        <v>1</v>
      </c>
      <c r="F497" s="271" t="s">
        <v>2</v>
      </c>
      <c r="G497" s="271"/>
      <c r="H497" s="271"/>
      <c r="I497" s="271"/>
    </row>
    <row r="498" spans="1:18" s="1" customFormat="1" ht="13.5" x14ac:dyDescent="0.25">
      <c r="D498" s="26"/>
      <c r="E498" s="26"/>
      <c r="F498" s="26"/>
      <c r="G498" s="271" t="s">
        <v>3</v>
      </c>
      <c r="H498" s="271"/>
      <c r="I498" s="271"/>
      <c r="J498" s="271"/>
      <c r="K498" s="271"/>
      <c r="L498" s="271"/>
      <c r="M498" s="271"/>
      <c r="N498" s="271"/>
    </row>
    <row r="499" spans="1:18" s="1" customFormat="1" ht="13.5" customHeight="1" x14ac:dyDescent="0.25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8" s="1" customFormat="1" ht="27" x14ac:dyDescent="0.25">
      <c r="C500" s="26" t="s">
        <v>4</v>
      </c>
      <c r="D500" s="280" t="s">
        <v>127</v>
      </c>
      <c r="E500" s="280"/>
      <c r="L500" s="271" t="s">
        <v>6</v>
      </c>
      <c r="M500" s="271"/>
    </row>
    <row r="501" spans="1:18" s="1" customFormat="1" ht="13.5" x14ac:dyDescent="0.25">
      <c r="C501" s="26"/>
      <c r="D501" s="27" t="s">
        <v>96</v>
      </c>
    </row>
    <row r="502" spans="1:18" s="1" customFormat="1" ht="13.5" x14ac:dyDescent="0.25">
      <c r="C502" s="26"/>
      <c r="D502" s="27"/>
    </row>
    <row r="503" spans="1:18" s="1" customFormat="1" ht="13.5" x14ac:dyDescent="0.25">
      <c r="C503" s="26"/>
      <c r="D503" s="26"/>
      <c r="G503" s="271" t="s">
        <v>8</v>
      </c>
      <c r="H503" s="271"/>
      <c r="I503" s="271"/>
      <c r="J503" s="271"/>
      <c r="K503" s="271"/>
      <c r="L503" s="272">
        <f>N521</f>
        <v>9598.399663776001</v>
      </c>
      <c r="M503" s="272"/>
      <c r="N503" s="26" t="s">
        <v>9</v>
      </c>
    </row>
    <row r="504" spans="1:18" s="1" customFormat="1" ht="13.5" x14ac:dyDescent="0.25">
      <c r="G504" s="273" t="s">
        <v>10</v>
      </c>
      <c r="H504" s="273"/>
      <c r="I504" s="273"/>
      <c r="J504" s="273"/>
      <c r="K504" s="273"/>
      <c r="L504" s="274">
        <f>I515</f>
        <v>1680.0806400000001</v>
      </c>
      <c r="M504" s="274"/>
      <c r="N504" s="26" t="s">
        <v>9</v>
      </c>
    </row>
    <row r="505" spans="1:18" s="1" customFormat="1" ht="7.5" customHeight="1" x14ac:dyDescent="0.25">
      <c r="G505" s="22"/>
      <c r="H505" s="22"/>
      <c r="I505" s="22"/>
      <c r="J505" s="22"/>
      <c r="K505" s="22"/>
      <c r="L505" s="23"/>
      <c r="M505" s="23"/>
      <c r="N505" s="26"/>
    </row>
    <row r="506" spans="1:18" s="1" customFormat="1" ht="32.25" customHeight="1" x14ac:dyDescent="0.25">
      <c r="B506" s="275" t="s">
        <v>11</v>
      </c>
      <c r="C506" s="277" t="s">
        <v>12</v>
      </c>
      <c r="D506" s="275" t="s">
        <v>13</v>
      </c>
      <c r="E506" s="279" t="s">
        <v>14</v>
      </c>
      <c r="F506" s="279"/>
      <c r="G506" s="279"/>
      <c r="H506" s="279" t="s">
        <v>15</v>
      </c>
      <c r="I506" s="279"/>
      <c r="J506" s="279" t="s">
        <v>16</v>
      </c>
      <c r="K506" s="279"/>
      <c r="L506" s="279" t="s">
        <v>17</v>
      </c>
      <c r="M506" s="279"/>
      <c r="N506" s="277" t="s">
        <v>91</v>
      </c>
    </row>
    <row r="507" spans="1:18" s="1" customFormat="1" ht="77.25" x14ac:dyDescent="0.25">
      <c r="B507" s="276"/>
      <c r="C507" s="278"/>
      <c r="D507" s="276"/>
      <c r="E507" s="3" t="s">
        <v>18</v>
      </c>
      <c r="F507" s="3" t="s">
        <v>19</v>
      </c>
      <c r="G507" s="3" t="s">
        <v>20</v>
      </c>
      <c r="H507" s="3" t="s">
        <v>21</v>
      </c>
      <c r="I507" s="3" t="s">
        <v>22</v>
      </c>
      <c r="J507" s="3" t="s">
        <v>21</v>
      </c>
      <c r="K507" s="3" t="s">
        <v>22</v>
      </c>
      <c r="L507" s="3" t="s">
        <v>21</v>
      </c>
      <c r="M507" s="3" t="s">
        <v>22</v>
      </c>
      <c r="N507" s="278"/>
    </row>
    <row r="508" spans="1:18" s="1" customFormat="1" ht="13.5" x14ac:dyDescent="0.25">
      <c r="B508" s="25">
        <v>1</v>
      </c>
      <c r="C508" s="25"/>
      <c r="D508" s="25">
        <v>2</v>
      </c>
      <c r="E508" s="25">
        <v>3</v>
      </c>
      <c r="F508" s="25">
        <v>4</v>
      </c>
      <c r="G508" s="25">
        <v>5</v>
      </c>
      <c r="H508" s="25">
        <v>6</v>
      </c>
      <c r="I508" s="25">
        <v>7</v>
      </c>
      <c r="J508" s="25">
        <v>8</v>
      </c>
      <c r="K508" s="25">
        <v>9</v>
      </c>
      <c r="L508" s="25">
        <v>10</v>
      </c>
      <c r="M508" s="25">
        <v>11</v>
      </c>
      <c r="N508" s="25">
        <v>12</v>
      </c>
    </row>
    <row r="509" spans="1:18" s="1" customFormat="1" ht="13.5" x14ac:dyDescent="0.25">
      <c r="B509" s="29"/>
      <c r="C509" s="19"/>
      <c r="D509" s="25" t="s">
        <v>92</v>
      </c>
      <c r="E509" s="25" t="s">
        <v>26</v>
      </c>
      <c r="F509" s="25"/>
      <c r="G509" s="25">
        <v>294</v>
      </c>
      <c r="H509" s="29"/>
      <c r="I509" s="29"/>
      <c r="J509" s="29"/>
      <c r="K509" s="29"/>
      <c r="L509" s="29"/>
      <c r="M509" s="29"/>
      <c r="N509" s="29"/>
    </row>
    <row r="510" spans="1:18" s="1" customFormat="1" ht="13.5" x14ac:dyDescent="0.25">
      <c r="B510" s="266">
        <v>1</v>
      </c>
      <c r="C510" s="266" t="s">
        <v>24</v>
      </c>
      <c r="D510" s="29" t="s">
        <v>93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8" s="1" customFormat="1" ht="13.5" x14ac:dyDescent="0.25">
      <c r="B511" s="267"/>
      <c r="C511" s="268"/>
      <c r="D511" s="29" t="s">
        <v>94</v>
      </c>
      <c r="E511" s="29" t="s">
        <v>29</v>
      </c>
      <c r="F511" s="29"/>
      <c r="G511" s="6">
        <f>G509*0.026</f>
        <v>7.6439999999999992</v>
      </c>
      <c r="H511" s="29">
        <v>5.28</v>
      </c>
      <c r="I511" s="5">
        <f>H511*G511</f>
        <v>40.360319999999994</v>
      </c>
      <c r="J511" s="29"/>
      <c r="K511" s="29"/>
      <c r="L511" s="29">
        <v>31.71</v>
      </c>
      <c r="M511" s="5">
        <f>L511*G511</f>
        <v>242.39123999999998</v>
      </c>
      <c r="N511" s="5">
        <f>M511+K511+I511</f>
        <v>282.75155999999998</v>
      </c>
      <c r="R511" s="1" t="s">
        <v>106</v>
      </c>
    </row>
    <row r="512" spans="1:18" s="1" customFormat="1" ht="27" x14ac:dyDescent="0.25">
      <c r="B512" s="267"/>
      <c r="C512" s="29" t="s">
        <v>99</v>
      </c>
      <c r="D512" s="29" t="s">
        <v>98</v>
      </c>
      <c r="E512" s="29" t="s">
        <v>32</v>
      </c>
      <c r="F512" s="29">
        <v>1.6</v>
      </c>
      <c r="G512" s="29">
        <f>G509*F512</f>
        <v>470.40000000000003</v>
      </c>
      <c r="H512" s="5">
        <f>R512</f>
        <v>3.4</v>
      </c>
      <c r="I512" s="5">
        <f>H512*G512</f>
        <v>1599.3600000000001</v>
      </c>
      <c r="J512" s="5"/>
      <c r="K512" s="5"/>
      <c r="L512" s="5">
        <f>Q512</f>
        <v>1.6800000000000002</v>
      </c>
      <c r="M512" s="5">
        <f>L512*G512</f>
        <v>790.27200000000016</v>
      </c>
      <c r="N512" s="5">
        <f>M512+K512+I512</f>
        <v>2389.6320000000005</v>
      </c>
      <c r="O512" s="18">
        <v>5.08</v>
      </c>
      <c r="P512" s="18">
        <v>20</v>
      </c>
      <c r="Q512" s="18">
        <f>P512*0.42*2/10</f>
        <v>1.6800000000000002</v>
      </c>
      <c r="R512" s="18">
        <f>O512-Q512</f>
        <v>3.4</v>
      </c>
    </row>
    <row r="513" spans="2:14" s="1" customFormat="1" ht="13.5" x14ac:dyDescent="0.25">
      <c r="B513" s="267"/>
      <c r="C513" s="21" t="s">
        <v>24</v>
      </c>
      <c r="D513" s="29" t="s">
        <v>97</v>
      </c>
      <c r="E513" s="29" t="s">
        <v>26</v>
      </c>
      <c r="F513" s="29">
        <v>1.26</v>
      </c>
      <c r="G513" s="29">
        <f>G509*F513</f>
        <v>370.44</v>
      </c>
      <c r="H513" s="5"/>
      <c r="I513" s="5"/>
      <c r="J513" s="5">
        <v>10.17</v>
      </c>
      <c r="K513" s="5">
        <f>J513*G513</f>
        <v>3767.3748000000001</v>
      </c>
      <c r="L513" s="29"/>
      <c r="M513" s="5"/>
      <c r="N513" s="5">
        <f>M513+K513+I513</f>
        <v>3767.3748000000001</v>
      </c>
    </row>
    <row r="514" spans="2:14" s="1" customFormat="1" ht="13.5" x14ac:dyDescent="0.25">
      <c r="B514" s="268"/>
      <c r="C514" s="29" t="s">
        <v>24</v>
      </c>
      <c r="D514" s="29" t="s">
        <v>95</v>
      </c>
      <c r="E514" s="29" t="s">
        <v>29</v>
      </c>
      <c r="F514" s="29"/>
      <c r="G514" s="6">
        <f>G509*0.026</f>
        <v>7.6439999999999992</v>
      </c>
      <c r="H514" s="29">
        <v>5.28</v>
      </c>
      <c r="I514" s="5">
        <f>H514*G514</f>
        <v>40.360319999999994</v>
      </c>
      <c r="J514" s="5"/>
      <c r="K514" s="5"/>
      <c r="L514" s="29">
        <v>31.71</v>
      </c>
      <c r="M514" s="5">
        <f>L514*G514</f>
        <v>242.39123999999998</v>
      </c>
      <c r="N514" s="5">
        <f>M514+K514+I514</f>
        <v>282.75155999999998</v>
      </c>
    </row>
    <row r="515" spans="2:14" s="1" customFormat="1" ht="13.5" x14ac:dyDescent="0.25">
      <c r="B515" s="29"/>
      <c r="C515" s="29"/>
      <c r="D515" s="25" t="s">
        <v>46</v>
      </c>
      <c r="E515" s="25"/>
      <c r="F515" s="25"/>
      <c r="G515" s="25"/>
      <c r="H515" s="25"/>
      <c r="I515" s="12">
        <f>SUM(I511:I514)</f>
        <v>1680.0806400000001</v>
      </c>
      <c r="J515" s="25"/>
      <c r="K515" s="12">
        <f>SUM(K511:K514)</f>
        <v>3767.3748000000001</v>
      </c>
      <c r="L515" s="25"/>
      <c r="M515" s="12">
        <f>SUM(M511:M514)</f>
        <v>1275.05448</v>
      </c>
      <c r="N515" s="12">
        <f>SUM(N511:N514)</f>
        <v>6722.5099200000004</v>
      </c>
    </row>
    <row r="516" spans="2:14" s="1" customFormat="1" ht="13.5" x14ac:dyDescent="0.25">
      <c r="B516" s="29"/>
      <c r="C516" s="29"/>
      <c r="D516" s="25" t="s">
        <v>47</v>
      </c>
      <c r="E516" s="25" t="s">
        <v>48</v>
      </c>
      <c r="F516" s="25">
        <v>10</v>
      </c>
      <c r="G516" s="25"/>
      <c r="H516" s="25"/>
      <c r="I516" s="25"/>
      <c r="J516" s="25"/>
      <c r="K516" s="25"/>
      <c r="L516" s="25"/>
      <c r="M516" s="25"/>
      <c r="N516" s="12">
        <f>N515*F516/100</f>
        <v>672.250992</v>
      </c>
    </row>
    <row r="517" spans="2:14" s="1" customFormat="1" ht="13.5" x14ac:dyDescent="0.25">
      <c r="B517" s="29"/>
      <c r="C517" s="29"/>
      <c r="D517" s="25" t="s">
        <v>49</v>
      </c>
      <c r="E517" s="25"/>
      <c r="F517" s="25"/>
      <c r="G517" s="25"/>
      <c r="H517" s="25"/>
      <c r="I517" s="25"/>
      <c r="J517" s="25"/>
      <c r="K517" s="25"/>
      <c r="L517" s="25"/>
      <c r="M517" s="25"/>
      <c r="N517" s="12">
        <f>SUM(N515:N516)</f>
        <v>7394.7609120000006</v>
      </c>
    </row>
    <row r="518" spans="2:14" s="1" customFormat="1" ht="13.5" x14ac:dyDescent="0.25">
      <c r="B518" s="29"/>
      <c r="C518" s="29"/>
      <c r="D518" s="25" t="s">
        <v>50</v>
      </c>
      <c r="E518" s="25" t="s">
        <v>48</v>
      </c>
      <c r="F518" s="25">
        <v>10</v>
      </c>
      <c r="G518" s="25"/>
      <c r="H518" s="25"/>
      <c r="I518" s="25"/>
      <c r="J518" s="25"/>
      <c r="K518" s="25"/>
      <c r="L518" s="25"/>
      <c r="M518" s="25"/>
      <c r="N518" s="12">
        <f>N517*F518/100</f>
        <v>739.47609120000004</v>
      </c>
    </row>
    <row r="519" spans="2:14" s="1" customFormat="1" ht="13.5" x14ac:dyDescent="0.25">
      <c r="B519" s="29"/>
      <c r="C519" s="29"/>
      <c r="D519" s="25" t="s">
        <v>49</v>
      </c>
      <c r="E519" s="25"/>
      <c r="F519" s="25"/>
      <c r="G519" s="25"/>
      <c r="H519" s="25"/>
      <c r="I519" s="25"/>
      <c r="J519" s="25"/>
      <c r="K519" s="25"/>
      <c r="L519" s="25"/>
      <c r="M519" s="25"/>
      <c r="N519" s="12">
        <f>SUM(N517:N518)</f>
        <v>8134.2370032000008</v>
      </c>
    </row>
    <row r="520" spans="2:14" s="1" customFormat="1" ht="13.5" x14ac:dyDescent="0.25">
      <c r="B520" s="29"/>
      <c r="C520" s="29"/>
      <c r="D520" s="25" t="s">
        <v>51</v>
      </c>
      <c r="E520" s="25" t="s">
        <v>48</v>
      </c>
      <c r="F520" s="25">
        <v>18</v>
      </c>
      <c r="G520" s="25"/>
      <c r="H520" s="25"/>
      <c r="I520" s="25"/>
      <c r="J520" s="25"/>
      <c r="K520" s="25"/>
      <c r="L520" s="25"/>
      <c r="M520" s="25"/>
      <c r="N520" s="12">
        <f>N519*F520/100</f>
        <v>1464.162660576</v>
      </c>
    </row>
    <row r="521" spans="2:14" s="1" customFormat="1" ht="13.5" x14ac:dyDescent="0.25">
      <c r="B521" s="29"/>
      <c r="C521" s="29"/>
      <c r="D521" s="25" t="s">
        <v>52</v>
      </c>
      <c r="E521" s="25"/>
      <c r="F521" s="25"/>
      <c r="G521" s="25"/>
      <c r="H521" s="25"/>
      <c r="I521" s="25"/>
      <c r="J521" s="25"/>
      <c r="K521" s="25"/>
      <c r="L521" s="25"/>
      <c r="M521" s="25"/>
      <c r="N521" s="12">
        <f>SUM(N519:N520)</f>
        <v>9598.399663776001</v>
      </c>
    </row>
    <row r="522" spans="2:14" s="1" customFormat="1" ht="13.5" x14ac:dyDescent="0.25">
      <c r="B522" s="13"/>
      <c r="C522" s="13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</row>
    <row r="523" spans="2:14" s="1" customFormat="1" ht="13.5" x14ac:dyDescent="0.25">
      <c r="B523" s="13"/>
      <c r="C523" s="13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</row>
    <row r="524" spans="2:14" s="1" customFormat="1" ht="13.5" x14ac:dyDescent="0.25">
      <c r="B524" s="13"/>
      <c r="C524" s="13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</row>
    <row r="525" spans="2:14" s="1" customFormat="1" ht="13.5" x14ac:dyDescent="0.25">
      <c r="B525" s="13"/>
      <c r="C525" s="13"/>
      <c r="D525" s="26" t="s">
        <v>53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14" s="1" customFormat="1" ht="13.5" x14ac:dyDescent="0.25">
      <c r="B526" s="13"/>
      <c r="C526" s="13"/>
      <c r="D526" s="26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14" s="1" customFormat="1" ht="13.5" x14ac:dyDescent="0.25">
      <c r="D527" s="14" t="s">
        <v>54</v>
      </c>
    </row>
    <row r="529" spans="1:18" s="1" customFormat="1" ht="21" x14ac:dyDescent="0.25">
      <c r="A529" s="1" t="s">
        <v>0</v>
      </c>
      <c r="D529" s="2" t="s">
        <v>1</v>
      </c>
      <c r="F529" s="271" t="s">
        <v>2</v>
      </c>
      <c r="G529" s="271"/>
      <c r="H529" s="271"/>
      <c r="I529" s="271"/>
    </row>
    <row r="530" spans="1:18" s="1" customFormat="1" ht="13.5" x14ac:dyDescent="0.25">
      <c r="D530" s="26"/>
      <c r="E530" s="26"/>
      <c r="F530" s="26"/>
      <c r="G530" s="271" t="s">
        <v>3</v>
      </c>
      <c r="H530" s="271"/>
      <c r="I530" s="271"/>
      <c r="J530" s="271"/>
      <c r="K530" s="271"/>
      <c r="L530" s="271"/>
      <c r="M530" s="271"/>
      <c r="N530" s="271"/>
    </row>
    <row r="531" spans="1:18" s="1" customFormat="1" ht="13.5" customHeight="1" x14ac:dyDescent="0.25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8" s="1" customFormat="1" ht="27" x14ac:dyDescent="0.25">
      <c r="C532" s="26" t="s">
        <v>4</v>
      </c>
      <c r="D532" s="280" t="s">
        <v>128</v>
      </c>
      <c r="E532" s="280"/>
      <c r="L532" s="271" t="s">
        <v>6</v>
      </c>
      <c r="M532" s="271"/>
    </row>
    <row r="533" spans="1:18" s="1" customFormat="1" ht="13.5" x14ac:dyDescent="0.25">
      <c r="C533" s="26"/>
      <c r="D533" s="27" t="s">
        <v>96</v>
      </c>
    </row>
    <row r="534" spans="1:18" s="1" customFormat="1" ht="13.5" x14ac:dyDescent="0.25">
      <c r="C534" s="26"/>
      <c r="D534" s="27"/>
    </row>
    <row r="535" spans="1:18" s="1" customFormat="1" ht="13.5" x14ac:dyDescent="0.25">
      <c r="C535" s="26"/>
      <c r="D535" s="26"/>
      <c r="G535" s="271" t="s">
        <v>8</v>
      </c>
      <c r="H535" s="271"/>
      <c r="I535" s="271"/>
      <c r="J535" s="271"/>
      <c r="K535" s="271"/>
      <c r="L535" s="272">
        <f>N553</f>
        <v>7215.1235567839985</v>
      </c>
      <c r="M535" s="272"/>
      <c r="N535" s="26" t="s">
        <v>9</v>
      </c>
    </row>
    <row r="536" spans="1:18" s="1" customFormat="1" ht="13.5" x14ac:dyDescent="0.25">
      <c r="G536" s="273" t="s">
        <v>10</v>
      </c>
      <c r="H536" s="273"/>
      <c r="I536" s="273"/>
      <c r="J536" s="273"/>
      <c r="K536" s="273"/>
      <c r="L536" s="274">
        <f>I547</f>
        <v>1262.91776</v>
      </c>
      <c r="M536" s="274"/>
      <c r="N536" s="26" t="s">
        <v>9</v>
      </c>
    </row>
    <row r="537" spans="1:18" s="1" customFormat="1" ht="7.5" customHeight="1" x14ac:dyDescent="0.25">
      <c r="G537" s="22"/>
      <c r="H537" s="22"/>
      <c r="I537" s="22"/>
      <c r="J537" s="22"/>
      <c r="K537" s="22"/>
      <c r="L537" s="23"/>
      <c r="M537" s="23"/>
      <c r="N537" s="26"/>
    </row>
    <row r="538" spans="1:18" s="1" customFormat="1" ht="32.25" customHeight="1" x14ac:dyDescent="0.25">
      <c r="B538" s="275" t="s">
        <v>11</v>
      </c>
      <c r="C538" s="277" t="s">
        <v>12</v>
      </c>
      <c r="D538" s="275" t="s">
        <v>13</v>
      </c>
      <c r="E538" s="279" t="s">
        <v>14</v>
      </c>
      <c r="F538" s="279"/>
      <c r="G538" s="279"/>
      <c r="H538" s="279" t="s">
        <v>15</v>
      </c>
      <c r="I538" s="279"/>
      <c r="J538" s="279" t="s">
        <v>16</v>
      </c>
      <c r="K538" s="279"/>
      <c r="L538" s="279" t="s">
        <v>17</v>
      </c>
      <c r="M538" s="279"/>
      <c r="N538" s="277" t="s">
        <v>91</v>
      </c>
    </row>
    <row r="539" spans="1:18" s="1" customFormat="1" ht="77.25" x14ac:dyDescent="0.25">
      <c r="B539" s="276"/>
      <c r="C539" s="278"/>
      <c r="D539" s="276"/>
      <c r="E539" s="3" t="s">
        <v>18</v>
      </c>
      <c r="F539" s="3" t="s">
        <v>19</v>
      </c>
      <c r="G539" s="3" t="s">
        <v>20</v>
      </c>
      <c r="H539" s="3" t="s">
        <v>21</v>
      </c>
      <c r="I539" s="3" t="s">
        <v>22</v>
      </c>
      <c r="J539" s="3" t="s">
        <v>21</v>
      </c>
      <c r="K539" s="3" t="s">
        <v>22</v>
      </c>
      <c r="L539" s="3" t="s">
        <v>21</v>
      </c>
      <c r="M539" s="3" t="s">
        <v>22</v>
      </c>
      <c r="N539" s="278"/>
    </row>
    <row r="540" spans="1:18" s="1" customFormat="1" ht="13.5" x14ac:dyDescent="0.25">
      <c r="B540" s="25">
        <v>1</v>
      </c>
      <c r="C540" s="25"/>
      <c r="D540" s="25">
        <v>2</v>
      </c>
      <c r="E540" s="25">
        <v>3</v>
      </c>
      <c r="F540" s="25">
        <v>4</v>
      </c>
      <c r="G540" s="25">
        <v>5</v>
      </c>
      <c r="H540" s="25">
        <v>6</v>
      </c>
      <c r="I540" s="25">
        <v>7</v>
      </c>
      <c r="J540" s="25">
        <v>8</v>
      </c>
      <c r="K540" s="25">
        <v>9</v>
      </c>
      <c r="L540" s="25">
        <v>10</v>
      </c>
      <c r="M540" s="25">
        <v>11</v>
      </c>
      <c r="N540" s="25">
        <v>12</v>
      </c>
    </row>
    <row r="541" spans="1:18" s="1" customFormat="1" ht="13.5" x14ac:dyDescent="0.25">
      <c r="B541" s="29"/>
      <c r="C541" s="19"/>
      <c r="D541" s="25" t="s">
        <v>92</v>
      </c>
      <c r="E541" s="25" t="s">
        <v>26</v>
      </c>
      <c r="F541" s="25"/>
      <c r="G541" s="25">
        <v>221</v>
      </c>
      <c r="H541" s="29"/>
      <c r="I541" s="29"/>
      <c r="J541" s="29"/>
      <c r="K541" s="29"/>
      <c r="L541" s="29"/>
      <c r="M541" s="29"/>
      <c r="N541" s="29"/>
    </row>
    <row r="542" spans="1:18" s="1" customFormat="1" ht="13.5" x14ac:dyDescent="0.25">
      <c r="B542" s="266">
        <v>1</v>
      </c>
      <c r="C542" s="266" t="s">
        <v>24</v>
      </c>
      <c r="D542" s="29" t="s">
        <v>93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8" s="1" customFormat="1" ht="13.5" x14ac:dyDescent="0.25">
      <c r="B543" s="267"/>
      <c r="C543" s="268"/>
      <c r="D543" s="29" t="s">
        <v>94</v>
      </c>
      <c r="E543" s="29" t="s">
        <v>29</v>
      </c>
      <c r="F543" s="29"/>
      <c r="G543" s="6">
        <f>G541*0.026</f>
        <v>5.7459999999999996</v>
      </c>
      <c r="H543" s="29">
        <v>5.28</v>
      </c>
      <c r="I543" s="5">
        <f>H543*G543</f>
        <v>30.33888</v>
      </c>
      <c r="J543" s="29"/>
      <c r="K543" s="29"/>
      <c r="L543" s="29">
        <v>31.71</v>
      </c>
      <c r="M543" s="5">
        <f>L543*G543</f>
        <v>182.20565999999999</v>
      </c>
      <c r="N543" s="5">
        <f>M543+K543+I543</f>
        <v>212.54453999999998</v>
      </c>
      <c r="R543" s="1" t="s">
        <v>106</v>
      </c>
    </row>
    <row r="544" spans="1:18" s="1" customFormat="1" ht="27" x14ac:dyDescent="0.25">
      <c r="B544" s="267"/>
      <c r="C544" s="29" t="s">
        <v>99</v>
      </c>
      <c r="D544" s="29" t="s">
        <v>98</v>
      </c>
      <c r="E544" s="29" t="s">
        <v>32</v>
      </c>
      <c r="F544" s="29">
        <v>1.6</v>
      </c>
      <c r="G544" s="29">
        <f>G541*F544</f>
        <v>353.6</v>
      </c>
      <c r="H544" s="5">
        <f>R544</f>
        <v>3.4</v>
      </c>
      <c r="I544" s="5">
        <f>H544*G544</f>
        <v>1202.24</v>
      </c>
      <c r="J544" s="5"/>
      <c r="K544" s="5"/>
      <c r="L544" s="5">
        <f>Q544</f>
        <v>1.6800000000000002</v>
      </c>
      <c r="M544" s="5">
        <f>L544*G544</f>
        <v>594.04800000000012</v>
      </c>
      <c r="N544" s="5">
        <f>M544+K544+I544</f>
        <v>1796.288</v>
      </c>
      <c r="O544" s="18">
        <v>5.08</v>
      </c>
      <c r="P544" s="18">
        <v>20</v>
      </c>
      <c r="Q544" s="18">
        <f>P544*0.42*2/10</f>
        <v>1.6800000000000002</v>
      </c>
      <c r="R544" s="18">
        <f>O544-Q544</f>
        <v>3.4</v>
      </c>
    </row>
    <row r="545" spans="2:14" s="1" customFormat="1" ht="13.5" x14ac:dyDescent="0.25">
      <c r="B545" s="267"/>
      <c r="C545" s="21" t="s">
        <v>24</v>
      </c>
      <c r="D545" s="29" t="s">
        <v>97</v>
      </c>
      <c r="E545" s="29" t="s">
        <v>26</v>
      </c>
      <c r="F545" s="29">
        <v>1.26</v>
      </c>
      <c r="G545" s="29">
        <f>G541*F545</f>
        <v>278.45999999999998</v>
      </c>
      <c r="H545" s="5"/>
      <c r="I545" s="5"/>
      <c r="J545" s="5">
        <v>10.17</v>
      </c>
      <c r="K545" s="5">
        <f>J545*G545</f>
        <v>2831.9381999999996</v>
      </c>
      <c r="L545" s="29"/>
      <c r="M545" s="5"/>
      <c r="N545" s="5">
        <f>M545+K545+I545</f>
        <v>2831.9381999999996</v>
      </c>
    </row>
    <row r="546" spans="2:14" s="1" customFormat="1" ht="13.5" x14ac:dyDescent="0.25">
      <c r="B546" s="268"/>
      <c r="C546" s="29" t="s">
        <v>24</v>
      </c>
      <c r="D546" s="29" t="s">
        <v>95</v>
      </c>
      <c r="E546" s="29" t="s">
        <v>29</v>
      </c>
      <c r="F546" s="29"/>
      <c r="G546" s="6">
        <f>G541*0.026</f>
        <v>5.7459999999999996</v>
      </c>
      <c r="H546" s="29">
        <v>5.28</v>
      </c>
      <c r="I546" s="5">
        <f>H546*G546</f>
        <v>30.33888</v>
      </c>
      <c r="J546" s="5"/>
      <c r="K546" s="5"/>
      <c r="L546" s="29">
        <v>31.71</v>
      </c>
      <c r="M546" s="5">
        <f>L546*G546</f>
        <v>182.20565999999999</v>
      </c>
      <c r="N546" s="5">
        <f>M546+K546+I546</f>
        <v>212.54453999999998</v>
      </c>
    </row>
    <row r="547" spans="2:14" s="1" customFormat="1" ht="13.5" x14ac:dyDescent="0.25">
      <c r="B547" s="29"/>
      <c r="C547" s="29"/>
      <c r="D547" s="25" t="s">
        <v>46</v>
      </c>
      <c r="E547" s="25"/>
      <c r="F547" s="25"/>
      <c r="G547" s="25"/>
      <c r="H547" s="25"/>
      <c r="I547" s="12">
        <f>SUM(I543:I546)</f>
        <v>1262.91776</v>
      </c>
      <c r="J547" s="25"/>
      <c r="K547" s="12">
        <f>SUM(K543:K546)</f>
        <v>2831.9381999999996</v>
      </c>
      <c r="L547" s="25"/>
      <c r="M547" s="12">
        <f>SUM(M543:M546)</f>
        <v>958.45932000000005</v>
      </c>
      <c r="N547" s="12">
        <f>SUM(N543:N546)</f>
        <v>5053.3152799999998</v>
      </c>
    </row>
    <row r="548" spans="2:14" s="1" customFormat="1" ht="13.5" x14ac:dyDescent="0.25">
      <c r="B548" s="29"/>
      <c r="C548" s="29"/>
      <c r="D548" s="25" t="s">
        <v>47</v>
      </c>
      <c r="E548" s="25" t="s">
        <v>48</v>
      </c>
      <c r="F548" s="25">
        <v>10</v>
      </c>
      <c r="G548" s="25"/>
      <c r="H548" s="25"/>
      <c r="I548" s="25"/>
      <c r="J548" s="25"/>
      <c r="K548" s="25"/>
      <c r="L548" s="25"/>
      <c r="M548" s="25"/>
      <c r="N548" s="12">
        <f>N547*F548/100</f>
        <v>505.33152799999993</v>
      </c>
    </row>
    <row r="549" spans="2:14" s="1" customFormat="1" ht="13.5" x14ac:dyDescent="0.25">
      <c r="B549" s="29"/>
      <c r="C549" s="29"/>
      <c r="D549" s="25" t="s">
        <v>49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12">
        <f>SUM(N547:N548)</f>
        <v>5558.6468079999995</v>
      </c>
    </row>
    <row r="550" spans="2:14" s="1" customFormat="1" ht="13.5" x14ac:dyDescent="0.25">
      <c r="B550" s="29"/>
      <c r="C550" s="29"/>
      <c r="D550" s="25" t="s">
        <v>50</v>
      </c>
      <c r="E550" s="25" t="s">
        <v>48</v>
      </c>
      <c r="F550" s="25">
        <v>10</v>
      </c>
      <c r="G550" s="25"/>
      <c r="H550" s="25"/>
      <c r="I550" s="25"/>
      <c r="J550" s="25"/>
      <c r="K550" s="25"/>
      <c r="L550" s="25"/>
      <c r="M550" s="25"/>
      <c r="N550" s="12">
        <f>N549*F550/100</f>
        <v>555.86468079999986</v>
      </c>
    </row>
    <row r="551" spans="2:14" s="1" customFormat="1" ht="13.5" x14ac:dyDescent="0.25">
      <c r="B551" s="29"/>
      <c r="C551" s="29"/>
      <c r="D551" s="25" t="s">
        <v>49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12">
        <f>SUM(N549:N550)</f>
        <v>6114.5114887999989</v>
      </c>
    </row>
    <row r="552" spans="2:14" s="1" customFormat="1" ht="13.5" x14ac:dyDescent="0.25">
      <c r="B552" s="29"/>
      <c r="C552" s="29"/>
      <c r="D552" s="25" t="s">
        <v>51</v>
      </c>
      <c r="E552" s="25" t="s">
        <v>48</v>
      </c>
      <c r="F552" s="25">
        <v>18</v>
      </c>
      <c r="G552" s="25"/>
      <c r="H552" s="25"/>
      <c r="I552" s="25"/>
      <c r="J552" s="25"/>
      <c r="K552" s="25"/>
      <c r="L552" s="25"/>
      <c r="M552" s="25"/>
      <c r="N552" s="12">
        <f>N551*F552/100</f>
        <v>1100.6120679839996</v>
      </c>
    </row>
    <row r="553" spans="2:14" s="1" customFormat="1" ht="13.5" x14ac:dyDescent="0.25">
      <c r="B553" s="29"/>
      <c r="C553" s="29"/>
      <c r="D553" s="25" t="s">
        <v>52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12">
        <f>SUM(N551:N552)</f>
        <v>7215.1235567839985</v>
      </c>
    </row>
    <row r="554" spans="2:14" s="1" customFormat="1" ht="13.5" x14ac:dyDescent="0.25">
      <c r="B554" s="13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</row>
    <row r="555" spans="2:14" s="1" customFormat="1" ht="13.5" x14ac:dyDescent="0.25">
      <c r="B555" s="13"/>
      <c r="C555" s="13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</row>
    <row r="556" spans="2:14" s="1" customFormat="1" ht="13.5" x14ac:dyDescent="0.25">
      <c r="B556" s="13"/>
      <c r="C556" s="13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</row>
    <row r="557" spans="2:14" s="1" customFormat="1" ht="13.5" x14ac:dyDescent="0.25">
      <c r="B557" s="13"/>
      <c r="C557" s="13"/>
      <c r="D557" s="26" t="s">
        <v>53</v>
      </c>
      <c r="E557" s="22"/>
      <c r="F557" s="22"/>
      <c r="G557" s="22"/>
      <c r="H557" s="22"/>
      <c r="I557" s="22"/>
      <c r="J557" s="22"/>
      <c r="K557" s="22"/>
      <c r="L557" s="22"/>
      <c r="M557" s="22"/>
      <c r="N557" s="23"/>
    </row>
    <row r="558" spans="2:14" s="1" customFormat="1" ht="13.5" x14ac:dyDescent="0.25">
      <c r="B558" s="13"/>
      <c r="C558" s="13"/>
      <c r="D558" s="26"/>
      <c r="E558" s="22"/>
      <c r="F558" s="22"/>
      <c r="G558" s="22"/>
      <c r="H558" s="22"/>
      <c r="I558" s="22"/>
      <c r="J558" s="22"/>
      <c r="K558" s="22"/>
      <c r="L558" s="22"/>
      <c r="M558" s="22"/>
      <c r="N558" s="23"/>
    </row>
    <row r="559" spans="2:14" s="1" customFormat="1" ht="13.5" x14ac:dyDescent="0.25">
      <c r="D559" s="14" t="s">
        <v>54</v>
      </c>
    </row>
    <row r="562" spans="1:18" s="1" customFormat="1" ht="21" x14ac:dyDescent="0.25">
      <c r="A562" s="1" t="s">
        <v>0</v>
      </c>
      <c r="D562" s="2" t="s">
        <v>1</v>
      </c>
      <c r="F562" s="271" t="s">
        <v>2</v>
      </c>
      <c r="G562" s="271"/>
      <c r="H562" s="271"/>
      <c r="I562" s="271"/>
    </row>
    <row r="563" spans="1:18" s="1" customFormat="1" ht="13.5" x14ac:dyDescent="0.25">
      <c r="D563" s="26"/>
      <c r="E563" s="26"/>
      <c r="F563" s="26"/>
      <c r="G563" s="271" t="s">
        <v>3</v>
      </c>
      <c r="H563" s="271"/>
      <c r="I563" s="271"/>
      <c r="J563" s="271"/>
      <c r="K563" s="271"/>
      <c r="L563" s="271"/>
      <c r="M563" s="271"/>
      <c r="N563" s="271"/>
    </row>
    <row r="564" spans="1:18" s="1" customFormat="1" ht="13.5" customHeight="1" x14ac:dyDescent="0.25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8" s="1" customFormat="1" ht="27" x14ac:dyDescent="0.25">
      <c r="C565" s="26" t="s">
        <v>4</v>
      </c>
      <c r="D565" s="280" t="s">
        <v>129</v>
      </c>
      <c r="E565" s="280"/>
      <c r="L565" s="271" t="s">
        <v>6</v>
      </c>
      <c r="M565" s="271"/>
    </row>
    <row r="566" spans="1:18" s="1" customFormat="1" ht="13.5" x14ac:dyDescent="0.25">
      <c r="C566" s="26"/>
      <c r="D566" s="27" t="s">
        <v>96</v>
      </c>
    </row>
    <row r="567" spans="1:18" s="1" customFormat="1" ht="13.5" x14ac:dyDescent="0.25">
      <c r="C567" s="26"/>
      <c r="D567" s="27"/>
    </row>
    <row r="568" spans="1:18" s="1" customFormat="1" ht="13.5" x14ac:dyDescent="0.25">
      <c r="C568" s="26"/>
      <c r="D568" s="26"/>
      <c r="G568" s="271" t="s">
        <v>8</v>
      </c>
      <c r="H568" s="271"/>
      <c r="I568" s="271"/>
      <c r="J568" s="271"/>
      <c r="K568" s="271"/>
      <c r="L568" s="272">
        <f>N586</f>
        <v>7824.1561015200004</v>
      </c>
      <c r="M568" s="272"/>
      <c r="N568" s="26" t="s">
        <v>9</v>
      </c>
    </row>
    <row r="569" spans="1:18" s="1" customFormat="1" ht="13.5" x14ac:dyDescent="0.25">
      <c r="G569" s="273" t="s">
        <v>10</v>
      </c>
      <c r="H569" s="273"/>
      <c r="I569" s="273"/>
      <c r="J569" s="273"/>
      <c r="K569" s="273"/>
      <c r="L569" s="274">
        <f>I580</f>
        <v>1243.4207999999999</v>
      </c>
      <c r="M569" s="274"/>
      <c r="N569" s="26" t="s">
        <v>9</v>
      </c>
    </row>
    <row r="570" spans="1:18" s="1" customFormat="1" ht="7.5" customHeight="1" x14ac:dyDescent="0.25">
      <c r="G570" s="22"/>
      <c r="H570" s="22"/>
      <c r="I570" s="22"/>
      <c r="J570" s="22"/>
      <c r="K570" s="22"/>
      <c r="L570" s="23"/>
      <c r="M570" s="23"/>
      <c r="N570" s="26"/>
    </row>
    <row r="571" spans="1:18" s="1" customFormat="1" ht="32.25" customHeight="1" x14ac:dyDescent="0.25">
      <c r="B571" s="275" t="s">
        <v>11</v>
      </c>
      <c r="C571" s="277" t="s">
        <v>12</v>
      </c>
      <c r="D571" s="275" t="s">
        <v>13</v>
      </c>
      <c r="E571" s="279" t="s">
        <v>14</v>
      </c>
      <c r="F571" s="279"/>
      <c r="G571" s="279"/>
      <c r="H571" s="279" t="s">
        <v>15</v>
      </c>
      <c r="I571" s="279"/>
      <c r="J571" s="279" t="s">
        <v>16</v>
      </c>
      <c r="K571" s="279"/>
      <c r="L571" s="279" t="s">
        <v>17</v>
      </c>
      <c r="M571" s="279"/>
      <c r="N571" s="277" t="s">
        <v>91</v>
      </c>
    </row>
    <row r="572" spans="1:18" s="1" customFormat="1" ht="77.25" x14ac:dyDescent="0.25">
      <c r="B572" s="276"/>
      <c r="C572" s="278"/>
      <c r="D572" s="276"/>
      <c r="E572" s="3" t="s">
        <v>18</v>
      </c>
      <c r="F572" s="3" t="s">
        <v>19</v>
      </c>
      <c r="G572" s="3" t="s">
        <v>20</v>
      </c>
      <c r="H572" s="3" t="s">
        <v>21</v>
      </c>
      <c r="I572" s="3" t="s">
        <v>22</v>
      </c>
      <c r="J572" s="3" t="s">
        <v>21</v>
      </c>
      <c r="K572" s="3" t="s">
        <v>22</v>
      </c>
      <c r="L572" s="3" t="s">
        <v>21</v>
      </c>
      <c r="M572" s="3" t="s">
        <v>22</v>
      </c>
      <c r="N572" s="278"/>
    </row>
    <row r="573" spans="1:18" s="1" customFormat="1" ht="13.5" x14ac:dyDescent="0.25">
      <c r="B573" s="25">
        <v>1</v>
      </c>
      <c r="C573" s="25"/>
      <c r="D573" s="25">
        <v>2</v>
      </c>
      <c r="E573" s="25">
        <v>3</v>
      </c>
      <c r="F573" s="25">
        <v>4</v>
      </c>
      <c r="G573" s="25">
        <v>5</v>
      </c>
      <c r="H573" s="25">
        <v>6</v>
      </c>
      <c r="I573" s="25">
        <v>7</v>
      </c>
      <c r="J573" s="25">
        <v>8</v>
      </c>
      <c r="K573" s="25">
        <v>9</v>
      </c>
      <c r="L573" s="25">
        <v>10</v>
      </c>
      <c r="M573" s="25">
        <v>11</v>
      </c>
      <c r="N573" s="25">
        <v>12</v>
      </c>
    </row>
    <row r="574" spans="1:18" s="1" customFormat="1" ht="13.5" x14ac:dyDescent="0.25">
      <c r="B574" s="29"/>
      <c r="C574" s="19"/>
      <c r="D574" s="25" t="s">
        <v>92</v>
      </c>
      <c r="E574" s="25" t="s">
        <v>26</v>
      </c>
      <c r="F574" s="25"/>
      <c r="G574" s="25">
        <v>255</v>
      </c>
      <c r="H574" s="29"/>
      <c r="I574" s="29"/>
      <c r="J574" s="29"/>
      <c r="K574" s="29"/>
      <c r="L574" s="29"/>
      <c r="M574" s="29"/>
      <c r="N574" s="29"/>
    </row>
    <row r="575" spans="1:18" s="1" customFormat="1" ht="13.5" x14ac:dyDescent="0.25">
      <c r="B575" s="266">
        <v>1</v>
      </c>
      <c r="C575" s="266" t="s">
        <v>24</v>
      </c>
      <c r="D575" s="29" t="s">
        <v>93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8" s="1" customFormat="1" ht="13.5" x14ac:dyDescent="0.25">
      <c r="B576" s="267"/>
      <c r="C576" s="268"/>
      <c r="D576" s="29" t="s">
        <v>94</v>
      </c>
      <c r="E576" s="29" t="s">
        <v>29</v>
      </c>
      <c r="F576" s="29"/>
      <c r="G576" s="6">
        <f>G574*0.026</f>
        <v>6.63</v>
      </c>
      <c r="H576" s="29">
        <v>5.28</v>
      </c>
      <c r="I576" s="5">
        <f>H576*G576</f>
        <v>35.006399999999999</v>
      </c>
      <c r="J576" s="29"/>
      <c r="K576" s="29"/>
      <c r="L576" s="29">
        <v>31.71</v>
      </c>
      <c r="M576" s="5">
        <f>L576*G576</f>
        <v>210.2373</v>
      </c>
      <c r="N576" s="5">
        <f>M576+K576+I576</f>
        <v>245.24369999999999</v>
      </c>
      <c r="R576" s="1" t="s">
        <v>106</v>
      </c>
    </row>
    <row r="577" spans="2:18" s="1" customFormat="1" ht="27" x14ac:dyDescent="0.25">
      <c r="B577" s="267"/>
      <c r="C577" s="29" t="s">
        <v>116</v>
      </c>
      <c r="D577" s="29" t="s">
        <v>115</v>
      </c>
      <c r="E577" s="29" t="s">
        <v>32</v>
      </c>
      <c r="F577" s="29">
        <v>1.6</v>
      </c>
      <c r="G577" s="29">
        <f>G574*F577</f>
        <v>408</v>
      </c>
      <c r="H577" s="5">
        <f>R577</f>
        <v>2.8759999999999999</v>
      </c>
      <c r="I577" s="5">
        <f>H577*G577</f>
        <v>1173.4079999999999</v>
      </c>
      <c r="J577" s="5"/>
      <c r="K577" s="5"/>
      <c r="L577" s="5">
        <f>Q577</f>
        <v>1.3439999999999999</v>
      </c>
      <c r="M577" s="5">
        <f>L577*G577</f>
        <v>548.35199999999998</v>
      </c>
      <c r="N577" s="5">
        <f>M577+K577+I577</f>
        <v>1721.7599999999998</v>
      </c>
      <c r="O577" s="18">
        <v>4.22</v>
      </c>
      <c r="P577" s="18">
        <v>16</v>
      </c>
      <c r="Q577" s="18">
        <f>P577*0.42*2/10</f>
        <v>1.3439999999999999</v>
      </c>
      <c r="R577" s="18">
        <f>O577-Q577</f>
        <v>2.8759999999999999</v>
      </c>
    </row>
    <row r="578" spans="2:18" s="1" customFormat="1" ht="13.5" x14ac:dyDescent="0.25">
      <c r="B578" s="267"/>
      <c r="C578" s="21" t="s">
        <v>24</v>
      </c>
      <c r="D578" s="29" t="s">
        <v>97</v>
      </c>
      <c r="E578" s="29" t="s">
        <v>26</v>
      </c>
      <c r="F578" s="29">
        <v>1.26</v>
      </c>
      <c r="G578" s="29">
        <f>G574*F578</f>
        <v>321.3</v>
      </c>
      <c r="H578" s="5"/>
      <c r="I578" s="5"/>
      <c r="J578" s="5">
        <v>10.17</v>
      </c>
      <c r="K578" s="5">
        <f>J578*G578</f>
        <v>3267.6210000000001</v>
      </c>
      <c r="L578" s="29"/>
      <c r="M578" s="5"/>
      <c r="N578" s="5">
        <f>M578+K578+I578</f>
        <v>3267.6210000000001</v>
      </c>
    </row>
    <row r="579" spans="2:18" s="1" customFormat="1" ht="13.5" x14ac:dyDescent="0.25">
      <c r="B579" s="268"/>
      <c r="C579" s="29" t="s">
        <v>24</v>
      </c>
      <c r="D579" s="29" t="s">
        <v>95</v>
      </c>
      <c r="E579" s="29" t="s">
        <v>29</v>
      </c>
      <c r="F579" s="29"/>
      <c r="G579" s="6">
        <f>G574*0.026</f>
        <v>6.63</v>
      </c>
      <c r="H579" s="29">
        <v>5.28</v>
      </c>
      <c r="I579" s="5">
        <f>H579*G579</f>
        <v>35.006399999999999</v>
      </c>
      <c r="J579" s="5"/>
      <c r="K579" s="5"/>
      <c r="L579" s="29">
        <v>31.71</v>
      </c>
      <c r="M579" s="5">
        <f>L579*G579</f>
        <v>210.2373</v>
      </c>
      <c r="N579" s="5">
        <f>M579+K579+I579</f>
        <v>245.24369999999999</v>
      </c>
    </row>
    <row r="580" spans="2:18" s="1" customFormat="1" ht="13.5" x14ac:dyDescent="0.25">
      <c r="B580" s="29"/>
      <c r="C580" s="29"/>
      <c r="D580" s="25" t="s">
        <v>46</v>
      </c>
      <c r="E580" s="25"/>
      <c r="F580" s="25"/>
      <c r="G580" s="25"/>
      <c r="H580" s="25"/>
      <c r="I580" s="12">
        <f>SUM(I576:I579)</f>
        <v>1243.4207999999999</v>
      </c>
      <c r="J580" s="25"/>
      <c r="K580" s="12">
        <f>SUM(K576:K579)</f>
        <v>3267.6210000000001</v>
      </c>
      <c r="L580" s="25"/>
      <c r="M580" s="12">
        <f>SUM(M576:M579)</f>
        <v>968.82659999999998</v>
      </c>
      <c r="N580" s="12">
        <f>SUM(N576:N579)</f>
        <v>5479.8684000000003</v>
      </c>
    </row>
    <row r="581" spans="2:18" s="1" customFormat="1" ht="13.5" x14ac:dyDescent="0.25">
      <c r="B581" s="29"/>
      <c r="C581" s="29"/>
      <c r="D581" s="25" t="s">
        <v>47</v>
      </c>
      <c r="E581" s="25" t="s">
        <v>48</v>
      </c>
      <c r="F581" s="25">
        <v>10</v>
      </c>
      <c r="G581" s="25"/>
      <c r="H581" s="25"/>
      <c r="I581" s="25"/>
      <c r="J581" s="25"/>
      <c r="K581" s="25"/>
      <c r="L581" s="25"/>
      <c r="M581" s="25"/>
      <c r="N581" s="12">
        <f>N580*F581/100</f>
        <v>547.98684000000003</v>
      </c>
    </row>
    <row r="582" spans="2:18" s="1" customFormat="1" ht="13.5" x14ac:dyDescent="0.25">
      <c r="B582" s="29"/>
      <c r="C582" s="29"/>
      <c r="D582" s="25" t="s">
        <v>49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12">
        <f>SUM(N580:N581)</f>
        <v>6027.8552400000008</v>
      </c>
    </row>
    <row r="583" spans="2:18" s="1" customFormat="1" ht="13.5" x14ac:dyDescent="0.25">
      <c r="B583" s="29"/>
      <c r="C583" s="29"/>
      <c r="D583" s="25" t="s">
        <v>50</v>
      </c>
      <c r="E583" s="25" t="s">
        <v>48</v>
      </c>
      <c r="F583" s="25">
        <v>10</v>
      </c>
      <c r="G583" s="25"/>
      <c r="H583" s="25"/>
      <c r="I583" s="25"/>
      <c r="J583" s="25"/>
      <c r="K583" s="25"/>
      <c r="L583" s="25"/>
      <c r="M583" s="25"/>
      <c r="N583" s="12">
        <f>N582*F583/100</f>
        <v>602.78552400000012</v>
      </c>
    </row>
    <row r="584" spans="2:18" s="1" customFormat="1" ht="13.5" x14ac:dyDescent="0.25">
      <c r="B584" s="29"/>
      <c r="C584" s="29"/>
      <c r="D584" s="25" t="s">
        <v>49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12">
        <f>SUM(N582:N583)</f>
        <v>6630.6407640000007</v>
      </c>
    </row>
    <row r="585" spans="2:18" s="1" customFormat="1" ht="13.5" x14ac:dyDescent="0.25">
      <c r="B585" s="29"/>
      <c r="C585" s="29"/>
      <c r="D585" s="25" t="s">
        <v>51</v>
      </c>
      <c r="E585" s="25" t="s">
        <v>48</v>
      </c>
      <c r="F585" s="25">
        <v>18</v>
      </c>
      <c r="G585" s="25"/>
      <c r="H585" s="25"/>
      <c r="I585" s="25"/>
      <c r="J585" s="25"/>
      <c r="K585" s="25"/>
      <c r="L585" s="25"/>
      <c r="M585" s="25"/>
      <c r="N585" s="12">
        <f>N584*F585/100</f>
        <v>1193.5153375200002</v>
      </c>
    </row>
    <row r="586" spans="2:18" s="1" customFormat="1" ht="13.5" x14ac:dyDescent="0.25">
      <c r="B586" s="29"/>
      <c r="C586" s="29"/>
      <c r="D586" s="25" t="s">
        <v>52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12">
        <f>SUM(N584:N585)</f>
        <v>7824.1561015200004</v>
      </c>
    </row>
    <row r="587" spans="2:18" s="1" customFormat="1" ht="13.5" x14ac:dyDescent="0.25">
      <c r="B587" s="13"/>
      <c r="C587" s="13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</row>
    <row r="588" spans="2:18" s="1" customFormat="1" ht="13.5" x14ac:dyDescent="0.25">
      <c r="B588" s="13"/>
      <c r="C588" s="13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</row>
    <row r="589" spans="2:18" s="1" customFormat="1" ht="13.5" x14ac:dyDescent="0.25">
      <c r="B589" s="13"/>
      <c r="C589" s="13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</row>
    <row r="590" spans="2:18" s="1" customFormat="1" ht="13.5" x14ac:dyDescent="0.25">
      <c r="B590" s="13"/>
      <c r="C590" s="13"/>
      <c r="D590" s="26" t="s">
        <v>53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3"/>
    </row>
    <row r="591" spans="2:18" s="1" customFormat="1" ht="13.5" x14ac:dyDescent="0.25">
      <c r="B591" s="13"/>
      <c r="C591" s="13"/>
      <c r="D591" s="26"/>
      <c r="E591" s="22"/>
      <c r="F591" s="22"/>
      <c r="G591" s="22"/>
      <c r="H591" s="22"/>
      <c r="I591" s="22"/>
      <c r="J591" s="22"/>
      <c r="K591" s="22"/>
      <c r="L591" s="22"/>
      <c r="M591" s="22"/>
      <c r="N591" s="23"/>
    </row>
    <row r="592" spans="2:18" s="1" customFormat="1" ht="13.5" x14ac:dyDescent="0.25">
      <c r="D592" s="14" t="s">
        <v>54</v>
      </c>
    </row>
    <row r="595" spans="1:14" s="1" customFormat="1" ht="21" x14ac:dyDescent="0.25">
      <c r="A595" s="1" t="s">
        <v>0</v>
      </c>
      <c r="D595" s="2" t="s">
        <v>1</v>
      </c>
      <c r="F595" s="271" t="s">
        <v>2</v>
      </c>
      <c r="G595" s="271"/>
      <c r="H595" s="271"/>
      <c r="I595" s="271"/>
    </row>
    <row r="596" spans="1:14" s="1" customFormat="1" ht="13.5" x14ac:dyDescent="0.25">
      <c r="D596" s="26"/>
      <c r="E596" s="26"/>
      <c r="F596" s="26"/>
      <c r="G596" s="271" t="s">
        <v>3</v>
      </c>
      <c r="H596" s="271"/>
      <c r="I596" s="271"/>
      <c r="J596" s="271"/>
      <c r="K596" s="271"/>
      <c r="L596" s="271"/>
      <c r="M596" s="271"/>
      <c r="N596" s="271"/>
    </row>
    <row r="597" spans="1:14" s="1" customFormat="1" ht="13.5" customHeight="1" x14ac:dyDescent="0.25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1" customFormat="1" ht="27" x14ac:dyDescent="0.25">
      <c r="C598" s="26" t="s">
        <v>4</v>
      </c>
      <c r="D598" s="280" t="s">
        <v>130</v>
      </c>
      <c r="E598" s="280"/>
      <c r="L598" s="271" t="s">
        <v>6</v>
      </c>
      <c r="M598" s="271"/>
    </row>
    <row r="599" spans="1:14" s="1" customFormat="1" ht="13.5" x14ac:dyDescent="0.25">
      <c r="C599" s="26"/>
      <c r="D599" s="27" t="s">
        <v>96</v>
      </c>
    </row>
    <row r="600" spans="1:14" s="1" customFormat="1" ht="13.5" x14ac:dyDescent="0.25">
      <c r="C600" s="26"/>
      <c r="D600" s="27"/>
    </row>
    <row r="601" spans="1:14" s="1" customFormat="1" ht="13.5" x14ac:dyDescent="0.25">
      <c r="C601" s="26"/>
      <c r="D601" s="26"/>
      <c r="G601" s="271" t="s">
        <v>8</v>
      </c>
      <c r="H601" s="271"/>
      <c r="I601" s="271"/>
      <c r="J601" s="271"/>
      <c r="K601" s="271"/>
      <c r="L601" s="272">
        <f>N619</f>
        <v>9990.1710786240001</v>
      </c>
      <c r="M601" s="272"/>
      <c r="N601" s="26" t="s">
        <v>9</v>
      </c>
    </row>
    <row r="602" spans="1:14" s="1" customFormat="1" ht="13.5" x14ac:dyDescent="0.25">
      <c r="G602" s="273" t="s">
        <v>10</v>
      </c>
      <c r="H602" s="273"/>
      <c r="I602" s="273"/>
      <c r="J602" s="273"/>
      <c r="K602" s="273"/>
      <c r="L602" s="274">
        <f>I613</f>
        <v>1748.65536</v>
      </c>
      <c r="M602" s="274"/>
      <c r="N602" s="26" t="s">
        <v>9</v>
      </c>
    </row>
    <row r="603" spans="1:14" s="1" customFormat="1" ht="7.5" customHeight="1" x14ac:dyDescent="0.25">
      <c r="G603" s="22"/>
      <c r="H603" s="22"/>
      <c r="I603" s="22"/>
      <c r="J603" s="22"/>
      <c r="K603" s="22"/>
      <c r="L603" s="23"/>
      <c r="M603" s="23"/>
      <c r="N603" s="26"/>
    </row>
    <row r="604" spans="1:14" s="1" customFormat="1" ht="32.25" customHeight="1" x14ac:dyDescent="0.25">
      <c r="B604" s="275" t="s">
        <v>11</v>
      </c>
      <c r="C604" s="277" t="s">
        <v>12</v>
      </c>
      <c r="D604" s="275" t="s">
        <v>13</v>
      </c>
      <c r="E604" s="279" t="s">
        <v>14</v>
      </c>
      <c r="F604" s="279"/>
      <c r="G604" s="279"/>
      <c r="H604" s="279" t="s">
        <v>15</v>
      </c>
      <c r="I604" s="279"/>
      <c r="J604" s="279" t="s">
        <v>16</v>
      </c>
      <c r="K604" s="279"/>
      <c r="L604" s="279" t="s">
        <v>17</v>
      </c>
      <c r="M604" s="279"/>
      <c r="N604" s="277" t="s">
        <v>91</v>
      </c>
    </row>
    <row r="605" spans="1:14" s="1" customFormat="1" ht="77.25" x14ac:dyDescent="0.25">
      <c r="B605" s="276"/>
      <c r="C605" s="278"/>
      <c r="D605" s="276"/>
      <c r="E605" s="3" t="s">
        <v>18</v>
      </c>
      <c r="F605" s="3" t="s">
        <v>19</v>
      </c>
      <c r="G605" s="3" t="s">
        <v>20</v>
      </c>
      <c r="H605" s="3" t="s">
        <v>21</v>
      </c>
      <c r="I605" s="3" t="s">
        <v>22</v>
      </c>
      <c r="J605" s="3" t="s">
        <v>21</v>
      </c>
      <c r="K605" s="3" t="s">
        <v>22</v>
      </c>
      <c r="L605" s="3" t="s">
        <v>21</v>
      </c>
      <c r="M605" s="3" t="s">
        <v>22</v>
      </c>
      <c r="N605" s="278"/>
    </row>
    <row r="606" spans="1:14" s="1" customFormat="1" ht="13.5" x14ac:dyDescent="0.25">
      <c r="B606" s="25">
        <v>1</v>
      </c>
      <c r="C606" s="25"/>
      <c r="D606" s="25">
        <v>2</v>
      </c>
      <c r="E606" s="25">
        <v>3</v>
      </c>
      <c r="F606" s="25">
        <v>4</v>
      </c>
      <c r="G606" s="25">
        <v>5</v>
      </c>
      <c r="H606" s="25">
        <v>6</v>
      </c>
      <c r="I606" s="25">
        <v>7</v>
      </c>
      <c r="J606" s="25">
        <v>8</v>
      </c>
      <c r="K606" s="25">
        <v>9</v>
      </c>
      <c r="L606" s="25">
        <v>10</v>
      </c>
      <c r="M606" s="25">
        <v>11</v>
      </c>
      <c r="N606" s="25">
        <v>12</v>
      </c>
    </row>
    <row r="607" spans="1:14" s="1" customFormat="1" ht="13.5" x14ac:dyDescent="0.25">
      <c r="B607" s="29"/>
      <c r="C607" s="19"/>
      <c r="D607" s="25" t="s">
        <v>92</v>
      </c>
      <c r="E607" s="25" t="s">
        <v>26</v>
      </c>
      <c r="F607" s="25"/>
      <c r="G607" s="25">
        <v>306</v>
      </c>
      <c r="H607" s="29"/>
      <c r="I607" s="29"/>
      <c r="J607" s="29"/>
      <c r="K607" s="29"/>
      <c r="L607" s="29"/>
      <c r="M607" s="29"/>
      <c r="N607" s="29"/>
    </row>
    <row r="608" spans="1:14" s="1" customFormat="1" ht="13.5" x14ac:dyDescent="0.25">
      <c r="B608" s="266">
        <v>1</v>
      </c>
      <c r="C608" s="266" t="s">
        <v>24</v>
      </c>
      <c r="D608" s="29" t="s">
        <v>93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2:18" s="1" customFormat="1" ht="13.5" x14ac:dyDescent="0.25">
      <c r="B609" s="267"/>
      <c r="C609" s="268"/>
      <c r="D609" s="29" t="s">
        <v>94</v>
      </c>
      <c r="E609" s="29" t="s">
        <v>29</v>
      </c>
      <c r="F609" s="29"/>
      <c r="G609" s="6">
        <f>G607*0.026</f>
        <v>7.9559999999999995</v>
      </c>
      <c r="H609" s="29">
        <v>5.28</v>
      </c>
      <c r="I609" s="5">
        <f>H609*G609</f>
        <v>42.007680000000001</v>
      </c>
      <c r="J609" s="29"/>
      <c r="K609" s="29"/>
      <c r="L609" s="29">
        <v>31.71</v>
      </c>
      <c r="M609" s="5">
        <f>L609*G609</f>
        <v>252.28476000000001</v>
      </c>
      <c r="N609" s="5">
        <f>M609+K609+I609</f>
        <v>294.29244</v>
      </c>
      <c r="R609" s="1" t="s">
        <v>106</v>
      </c>
    </row>
    <row r="610" spans="2:18" s="1" customFormat="1" ht="27" x14ac:dyDescent="0.25">
      <c r="B610" s="267"/>
      <c r="C610" s="29" t="s">
        <v>99</v>
      </c>
      <c r="D610" s="29" t="s">
        <v>98</v>
      </c>
      <c r="E610" s="29" t="s">
        <v>32</v>
      </c>
      <c r="F610" s="29">
        <v>1.6</v>
      </c>
      <c r="G610" s="29">
        <f>G607*F610</f>
        <v>489.6</v>
      </c>
      <c r="H610" s="5">
        <f>R610</f>
        <v>3.4</v>
      </c>
      <c r="I610" s="5">
        <f>H610*G610</f>
        <v>1664.64</v>
      </c>
      <c r="J610" s="5"/>
      <c r="K610" s="5"/>
      <c r="L610" s="5">
        <f>Q610</f>
        <v>1.6800000000000002</v>
      </c>
      <c r="M610" s="5">
        <f>L610*G610</f>
        <v>822.52800000000013</v>
      </c>
      <c r="N610" s="5">
        <f>M610+K610+I610</f>
        <v>2487.1680000000001</v>
      </c>
      <c r="O610" s="18">
        <v>5.08</v>
      </c>
      <c r="P610" s="18">
        <v>20</v>
      </c>
      <c r="Q610" s="18">
        <f>P610*0.42*2/10</f>
        <v>1.6800000000000002</v>
      </c>
      <c r="R610" s="18">
        <f>O610-Q610</f>
        <v>3.4</v>
      </c>
    </row>
    <row r="611" spans="2:18" s="1" customFormat="1" ht="13.5" x14ac:dyDescent="0.25">
      <c r="B611" s="267"/>
      <c r="C611" s="21" t="s">
        <v>24</v>
      </c>
      <c r="D611" s="29" t="s">
        <v>97</v>
      </c>
      <c r="E611" s="29" t="s">
        <v>26</v>
      </c>
      <c r="F611" s="29">
        <v>1.26</v>
      </c>
      <c r="G611" s="29">
        <f>G607*F611</f>
        <v>385.56</v>
      </c>
      <c r="H611" s="5"/>
      <c r="I611" s="5"/>
      <c r="J611" s="5">
        <v>10.17</v>
      </c>
      <c r="K611" s="5">
        <f>J611*G611</f>
        <v>3921.1451999999999</v>
      </c>
      <c r="L611" s="29"/>
      <c r="M611" s="5"/>
      <c r="N611" s="5">
        <f>M611+K611+I611</f>
        <v>3921.1451999999999</v>
      </c>
    </row>
    <row r="612" spans="2:18" s="1" customFormat="1" ht="13.5" x14ac:dyDescent="0.25">
      <c r="B612" s="268"/>
      <c r="C612" s="29" t="s">
        <v>24</v>
      </c>
      <c r="D612" s="29" t="s">
        <v>95</v>
      </c>
      <c r="E612" s="29" t="s">
        <v>29</v>
      </c>
      <c r="F612" s="29"/>
      <c r="G612" s="6">
        <f>G607*0.026</f>
        <v>7.9559999999999995</v>
      </c>
      <c r="H612" s="29">
        <v>5.28</v>
      </c>
      <c r="I612" s="5">
        <f>H612*G612</f>
        <v>42.007680000000001</v>
      </c>
      <c r="J612" s="5"/>
      <c r="K612" s="5"/>
      <c r="L612" s="29">
        <v>31.71</v>
      </c>
      <c r="M612" s="5">
        <f>L612*G612</f>
        <v>252.28476000000001</v>
      </c>
      <c r="N612" s="5">
        <f>M612+K612+I612</f>
        <v>294.29244</v>
      </c>
    </row>
    <row r="613" spans="2:18" s="1" customFormat="1" ht="13.5" x14ac:dyDescent="0.25">
      <c r="B613" s="29"/>
      <c r="C613" s="29"/>
      <c r="D613" s="25" t="s">
        <v>46</v>
      </c>
      <c r="E613" s="25"/>
      <c r="F613" s="25"/>
      <c r="G613" s="25"/>
      <c r="H613" s="25"/>
      <c r="I613" s="12">
        <f>SUM(I609:I612)</f>
        <v>1748.65536</v>
      </c>
      <c r="J613" s="25"/>
      <c r="K613" s="12">
        <f>SUM(K609:K612)</f>
        <v>3921.1451999999999</v>
      </c>
      <c r="L613" s="25"/>
      <c r="M613" s="12">
        <f>SUM(M609:M612)</f>
        <v>1327.0975200000003</v>
      </c>
      <c r="N613" s="12">
        <f>SUM(N609:N612)</f>
        <v>6996.8980799999999</v>
      </c>
    </row>
    <row r="614" spans="2:18" s="1" customFormat="1" ht="13.5" x14ac:dyDescent="0.25">
      <c r="B614" s="29"/>
      <c r="C614" s="29"/>
      <c r="D614" s="25" t="s">
        <v>47</v>
      </c>
      <c r="E614" s="25" t="s">
        <v>48</v>
      </c>
      <c r="F614" s="25">
        <v>10</v>
      </c>
      <c r="G614" s="25"/>
      <c r="H614" s="25"/>
      <c r="I614" s="25"/>
      <c r="J614" s="25"/>
      <c r="K614" s="25"/>
      <c r="L614" s="25"/>
      <c r="M614" s="25"/>
      <c r="N614" s="12">
        <f>N613*F614/100</f>
        <v>699.68980800000008</v>
      </c>
    </row>
    <row r="615" spans="2:18" s="1" customFormat="1" ht="13.5" x14ac:dyDescent="0.25">
      <c r="B615" s="29"/>
      <c r="C615" s="29"/>
      <c r="D615" s="25" t="s">
        <v>49</v>
      </c>
      <c r="E615" s="25"/>
      <c r="F615" s="25"/>
      <c r="G615" s="25"/>
      <c r="H615" s="25"/>
      <c r="I615" s="25"/>
      <c r="J615" s="25"/>
      <c r="K615" s="25"/>
      <c r="L615" s="25"/>
      <c r="M615" s="25"/>
      <c r="N615" s="12">
        <f>SUM(N613:N614)</f>
        <v>7696.587888</v>
      </c>
    </row>
    <row r="616" spans="2:18" s="1" customFormat="1" ht="13.5" x14ac:dyDescent="0.25">
      <c r="B616" s="29"/>
      <c r="C616" s="29"/>
      <c r="D616" s="25" t="s">
        <v>50</v>
      </c>
      <c r="E616" s="25" t="s">
        <v>48</v>
      </c>
      <c r="F616" s="25">
        <v>10</v>
      </c>
      <c r="G616" s="25"/>
      <c r="H616" s="25"/>
      <c r="I616" s="25"/>
      <c r="J616" s="25"/>
      <c r="K616" s="25"/>
      <c r="L616" s="25"/>
      <c r="M616" s="25"/>
      <c r="N616" s="12">
        <f>N615*F616/100</f>
        <v>769.65878880000002</v>
      </c>
    </row>
    <row r="617" spans="2:18" s="1" customFormat="1" ht="13.5" x14ac:dyDescent="0.25">
      <c r="B617" s="29"/>
      <c r="C617" s="29"/>
      <c r="D617" s="25" t="s">
        <v>49</v>
      </c>
      <c r="E617" s="25"/>
      <c r="F617" s="25"/>
      <c r="G617" s="25"/>
      <c r="H617" s="25"/>
      <c r="I617" s="25"/>
      <c r="J617" s="25"/>
      <c r="K617" s="25"/>
      <c r="L617" s="25"/>
      <c r="M617" s="25"/>
      <c r="N617" s="12">
        <f>SUM(N615:N616)</f>
        <v>8466.2466767999995</v>
      </c>
    </row>
    <row r="618" spans="2:18" s="1" customFormat="1" ht="13.5" x14ac:dyDescent="0.25">
      <c r="B618" s="29"/>
      <c r="C618" s="29"/>
      <c r="D618" s="25" t="s">
        <v>51</v>
      </c>
      <c r="E618" s="25" t="s">
        <v>48</v>
      </c>
      <c r="F618" s="25">
        <v>18</v>
      </c>
      <c r="G618" s="25"/>
      <c r="H618" s="25"/>
      <c r="I618" s="25"/>
      <c r="J618" s="25"/>
      <c r="K618" s="25"/>
      <c r="L618" s="25"/>
      <c r="M618" s="25"/>
      <c r="N618" s="12">
        <f>N617*F618/100</f>
        <v>1523.9244018239999</v>
      </c>
    </row>
    <row r="619" spans="2:18" s="1" customFormat="1" ht="13.5" x14ac:dyDescent="0.25">
      <c r="B619" s="29"/>
      <c r="C619" s="29"/>
      <c r="D619" s="25" t="s">
        <v>52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12">
        <f>SUM(N617:N618)</f>
        <v>9990.1710786240001</v>
      </c>
    </row>
    <row r="620" spans="2:18" s="1" customFormat="1" ht="13.5" x14ac:dyDescent="0.25">
      <c r="B620" s="13"/>
      <c r="C620" s="13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</row>
    <row r="621" spans="2:18" s="1" customFormat="1" ht="13.5" x14ac:dyDescent="0.25">
      <c r="B621" s="13"/>
      <c r="C621" s="13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</row>
    <row r="622" spans="2:18" s="1" customFormat="1" ht="13.5" x14ac:dyDescent="0.25">
      <c r="B622" s="13"/>
      <c r="C622" s="13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</row>
    <row r="623" spans="2:18" s="1" customFormat="1" ht="13.5" x14ac:dyDescent="0.25">
      <c r="B623" s="13"/>
      <c r="C623" s="13"/>
      <c r="D623" s="26" t="s">
        <v>53</v>
      </c>
      <c r="E623" s="22"/>
      <c r="F623" s="22"/>
      <c r="G623" s="22"/>
      <c r="H623" s="22"/>
      <c r="I623" s="22"/>
      <c r="J623" s="22"/>
      <c r="K623" s="22"/>
      <c r="L623" s="22"/>
      <c r="M623" s="22"/>
      <c r="N623" s="23"/>
    </row>
    <row r="624" spans="2:18" s="1" customFormat="1" ht="13.5" x14ac:dyDescent="0.25">
      <c r="B624" s="13"/>
      <c r="C624" s="13"/>
      <c r="D624" s="26"/>
      <c r="E624" s="22"/>
      <c r="F624" s="22"/>
      <c r="G624" s="22"/>
      <c r="H624" s="22"/>
      <c r="I624" s="22"/>
      <c r="J624" s="22"/>
      <c r="K624" s="22"/>
      <c r="L624" s="22"/>
      <c r="M624" s="22"/>
      <c r="N624" s="23"/>
    </row>
    <row r="625" spans="1:14" s="1" customFormat="1" ht="13.5" x14ac:dyDescent="0.25">
      <c r="D625" s="14" t="s">
        <v>54</v>
      </c>
    </row>
    <row r="628" spans="1:14" s="1" customFormat="1" ht="21" x14ac:dyDescent="0.25">
      <c r="A628" s="1" t="s">
        <v>0</v>
      </c>
      <c r="D628" s="2" t="s">
        <v>1</v>
      </c>
      <c r="F628" s="271" t="s">
        <v>2</v>
      </c>
      <c r="G628" s="271"/>
      <c r="H628" s="271"/>
      <c r="I628" s="271"/>
    </row>
    <row r="629" spans="1:14" s="1" customFormat="1" ht="13.5" x14ac:dyDescent="0.25">
      <c r="D629" s="26"/>
      <c r="E629" s="26"/>
      <c r="F629" s="26"/>
      <c r="G629" s="271" t="s">
        <v>3</v>
      </c>
      <c r="H629" s="271"/>
      <c r="I629" s="271"/>
      <c r="J629" s="271"/>
      <c r="K629" s="271"/>
      <c r="L629" s="271"/>
      <c r="M629" s="271"/>
      <c r="N629" s="271"/>
    </row>
    <row r="630" spans="1:14" s="1" customFormat="1" ht="13.5" customHeight="1" x14ac:dyDescent="0.25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1" customFormat="1" ht="27" x14ac:dyDescent="0.25">
      <c r="C631" s="26" t="s">
        <v>4</v>
      </c>
      <c r="D631" s="280" t="s">
        <v>131</v>
      </c>
      <c r="E631" s="280"/>
      <c r="L631" s="271" t="s">
        <v>6</v>
      </c>
      <c r="M631" s="271"/>
    </row>
    <row r="632" spans="1:14" s="1" customFormat="1" ht="13.5" x14ac:dyDescent="0.25">
      <c r="C632" s="26"/>
      <c r="D632" s="27" t="s">
        <v>96</v>
      </c>
    </row>
    <row r="633" spans="1:14" s="1" customFormat="1" ht="13.5" x14ac:dyDescent="0.25">
      <c r="C633" s="26"/>
      <c r="D633" s="27"/>
    </row>
    <row r="634" spans="1:14" s="1" customFormat="1" ht="13.5" x14ac:dyDescent="0.25">
      <c r="C634" s="26"/>
      <c r="D634" s="26"/>
      <c r="G634" s="271" t="s">
        <v>8</v>
      </c>
      <c r="H634" s="271"/>
      <c r="I634" s="271"/>
      <c r="J634" s="271"/>
      <c r="K634" s="271"/>
      <c r="L634" s="272">
        <f>N652</f>
        <v>9269.1967294079986</v>
      </c>
      <c r="M634" s="272"/>
      <c r="N634" s="26" t="s">
        <v>9</v>
      </c>
    </row>
    <row r="635" spans="1:14" s="1" customFormat="1" ht="13.5" x14ac:dyDescent="0.25">
      <c r="G635" s="273" t="s">
        <v>10</v>
      </c>
      <c r="H635" s="273"/>
      <c r="I635" s="273"/>
      <c r="J635" s="273"/>
      <c r="K635" s="273"/>
      <c r="L635" s="274">
        <f>I646</f>
        <v>1831.1731199999999</v>
      </c>
      <c r="M635" s="274"/>
      <c r="N635" s="26" t="s">
        <v>9</v>
      </c>
    </row>
    <row r="636" spans="1:14" s="1" customFormat="1" ht="7.5" customHeight="1" x14ac:dyDescent="0.25">
      <c r="G636" s="22"/>
      <c r="H636" s="22"/>
      <c r="I636" s="22"/>
      <c r="J636" s="22"/>
      <c r="K636" s="22"/>
      <c r="L636" s="23"/>
      <c r="M636" s="23"/>
      <c r="N636" s="26"/>
    </row>
    <row r="637" spans="1:14" s="1" customFormat="1" ht="32.25" customHeight="1" x14ac:dyDescent="0.25">
      <c r="B637" s="275" t="s">
        <v>11</v>
      </c>
      <c r="C637" s="277" t="s">
        <v>12</v>
      </c>
      <c r="D637" s="275" t="s">
        <v>13</v>
      </c>
      <c r="E637" s="279" t="s">
        <v>14</v>
      </c>
      <c r="F637" s="279"/>
      <c r="G637" s="279"/>
      <c r="H637" s="279" t="s">
        <v>15</v>
      </c>
      <c r="I637" s="279"/>
      <c r="J637" s="279" t="s">
        <v>16</v>
      </c>
      <c r="K637" s="279"/>
      <c r="L637" s="279" t="s">
        <v>17</v>
      </c>
      <c r="M637" s="279"/>
      <c r="N637" s="277" t="s">
        <v>91</v>
      </c>
    </row>
    <row r="638" spans="1:14" s="1" customFormat="1" ht="77.25" x14ac:dyDescent="0.25">
      <c r="B638" s="276"/>
      <c r="C638" s="278"/>
      <c r="D638" s="276"/>
      <c r="E638" s="3" t="s">
        <v>18</v>
      </c>
      <c r="F638" s="3" t="s">
        <v>19</v>
      </c>
      <c r="G638" s="3" t="s">
        <v>20</v>
      </c>
      <c r="H638" s="3" t="s">
        <v>21</v>
      </c>
      <c r="I638" s="3" t="s">
        <v>22</v>
      </c>
      <c r="J638" s="3" t="s">
        <v>21</v>
      </c>
      <c r="K638" s="3" t="s">
        <v>22</v>
      </c>
      <c r="L638" s="3" t="s">
        <v>21</v>
      </c>
      <c r="M638" s="3" t="s">
        <v>22</v>
      </c>
      <c r="N638" s="278"/>
    </row>
    <row r="639" spans="1:14" s="1" customFormat="1" ht="13.5" x14ac:dyDescent="0.25">
      <c r="B639" s="25">
        <v>1</v>
      </c>
      <c r="C639" s="25"/>
      <c r="D639" s="25">
        <v>2</v>
      </c>
      <c r="E639" s="25">
        <v>3</v>
      </c>
      <c r="F639" s="25">
        <v>4</v>
      </c>
      <c r="G639" s="25">
        <v>5</v>
      </c>
      <c r="H639" s="25">
        <v>6</v>
      </c>
      <c r="I639" s="25">
        <v>7</v>
      </c>
      <c r="J639" s="25">
        <v>8</v>
      </c>
      <c r="K639" s="25">
        <v>9</v>
      </c>
      <c r="L639" s="25">
        <v>10</v>
      </c>
      <c r="M639" s="25">
        <v>11</v>
      </c>
      <c r="N639" s="25">
        <v>12</v>
      </c>
    </row>
    <row r="640" spans="1:14" s="1" customFormat="1" ht="13.5" x14ac:dyDescent="0.25">
      <c r="B640" s="29"/>
      <c r="C640" s="19"/>
      <c r="D640" s="25" t="s">
        <v>92</v>
      </c>
      <c r="E640" s="25" t="s">
        <v>26</v>
      </c>
      <c r="F640" s="25"/>
      <c r="G640" s="25">
        <v>252</v>
      </c>
      <c r="H640" s="29"/>
      <c r="I640" s="29"/>
      <c r="J640" s="29"/>
      <c r="K640" s="29"/>
      <c r="L640" s="29"/>
      <c r="M640" s="29"/>
      <c r="N640" s="29"/>
    </row>
    <row r="641" spans="2:18" s="1" customFormat="1" ht="13.5" x14ac:dyDescent="0.25">
      <c r="B641" s="266">
        <v>1</v>
      </c>
      <c r="C641" s="266" t="s">
        <v>24</v>
      </c>
      <c r="D641" s="29" t="s">
        <v>93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2:18" s="1" customFormat="1" ht="13.5" x14ac:dyDescent="0.25">
      <c r="B642" s="267"/>
      <c r="C642" s="268"/>
      <c r="D642" s="29" t="s">
        <v>94</v>
      </c>
      <c r="E642" s="29" t="s">
        <v>29</v>
      </c>
      <c r="F642" s="29"/>
      <c r="G642" s="6">
        <f>G640*0.026</f>
        <v>6.5519999999999996</v>
      </c>
      <c r="H642" s="29">
        <v>5.28</v>
      </c>
      <c r="I642" s="5">
        <f>H642*G642</f>
        <v>34.594560000000001</v>
      </c>
      <c r="J642" s="29"/>
      <c r="K642" s="29"/>
      <c r="L642" s="29">
        <v>31.71</v>
      </c>
      <c r="M642" s="5">
        <f>L642*G642</f>
        <v>207.76391999999998</v>
      </c>
      <c r="N642" s="5">
        <f>M642+K642+I642</f>
        <v>242.35847999999999</v>
      </c>
      <c r="R642" s="1" t="s">
        <v>106</v>
      </c>
    </row>
    <row r="643" spans="2:18" s="1" customFormat="1" ht="27" x14ac:dyDescent="0.25">
      <c r="B643" s="267"/>
      <c r="C643" s="29" t="s">
        <v>105</v>
      </c>
      <c r="D643" s="29" t="s">
        <v>101</v>
      </c>
      <c r="E643" s="29" t="s">
        <v>32</v>
      </c>
      <c r="F643" s="29">
        <v>1.6</v>
      </c>
      <c r="G643" s="29">
        <f>G640*F643</f>
        <v>403.20000000000005</v>
      </c>
      <c r="H643" s="5">
        <f>R643</f>
        <v>4.3699999999999992</v>
      </c>
      <c r="I643" s="5">
        <f>H643*G643</f>
        <v>1761.9839999999999</v>
      </c>
      <c r="J643" s="5"/>
      <c r="K643" s="5"/>
      <c r="L643" s="5">
        <f>Q643</f>
        <v>2.52</v>
      </c>
      <c r="M643" s="5">
        <f>L643*G643</f>
        <v>1016.0640000000001</v>
      </c>
      <c r="N643" s="5">
        <f>M643+K643+I643</f>
        <v>2778.0479999999998</v>
      </c>
      <c r="O643" s="18">
        <v>6.89</v>
      </c>
      <c r="P643" s="18">
        <v>30</v>
      </c>
      <c r="Q643" s="18">
        <f>P643*0.42*2/10</f>
        <v>2.52</v>
      </c>
      <c r="R643" s="18">
        <f>O643-Q643</f>
        <v>4.3699999999999992</v>
      </c>
    </row>
    <row r="644" spans="2:18" s="1" customFormat="1" ht="13.5" x14ac:dyDescent="0.25">
      <c r="B644" s="267"/>
      <c r="C644" s="21" t="s">
        <v>24</v>
      </c>
      <c r="D644" s="29" t="s">
        <v>97</v>
      </c>
      <c r="E644" s="29" t="s">
        <v>26</v>
      </c>
      <c r="F644" s="29">
        <v>1.26</v>
      </c>
      <c r="G644" s="29">
        <f>G640*F644</f>
        <v>317.52</v>
      </c>
      <c r="H644" s="5"/>
      <c r="I644" s="5"/>
      <c r="J644" s="5">
        <v>10.17</v>
      </c>
      <c r="K644" s="5">
        <f>J644*G644</f>
        <v>3229.1783999999998</v>
      </c>
      <c r="L644" s="29"/>
      <c r="M644" s="5"/>
      <c r="N644" s="5">
        <f>M644+K644+I644</f>
        <v>3229.1783999999998</v>
      </c>
    </row>
    <row r="645" spans="2:18" s="1" customFormat="1" ht="13.5" x14ac:dyDescent="0.25">
      <c r="B645" s="268"/>
      <c r="C645" s="29" t="s">
        <v>24</v>
      </c>
      <c r="D645" s="29" t="s">
        <v>95</v>
      </c>
      <c r="E645" s="29" t="s">
        <v>29</v>
      </c>
      <c r="F645" s="29"/>
      <c r="G645" s="6">
        <f>G640*0.026</f>
        <v>6.5519999999999996</v>
      </c>
      <c r="H645" s="29">
        <v>5.28</v>
      </c>
      <c r="I645" s="5">
        <f>H645*G645</f>
        <v>34.594560000000001</v>
      </c>
      <c r="J645" s="5"/>
      <c r="K645" s="5"/>
      <c r="L645" s="29">
        <v>31.71</v>
      </c>
      <c r="M645" s="5">
        <f>L645*G645</f>
        <v>207.76391999999998</v>
      </c>
      <c r="N645" s="5">
        <f>M645+K645+I645</f>
        <v>242.35847999999999</v>
      </c>
    </row>
    <row r="646" spans="2:18" s="1" customFormat="1" ht="13.5" x14ac:dyDescent="0.25">
      <c r="B646" s="29"/>
      <c r="C646" s="29"/>
      <c r="D646" s="25" t="s">
        <v>46</v>
      </c>
      <c r="E646" s="25"/>
      <c r="F646" s="25"/>
      <c r="G646" s="25"/>
      <c r="H646" s="25"/>
      <c r="I646" s="12">
        <f>SUM(I642:I645)</f>
        <v>1831.1731199999999</v>
      </c>
      <c r="J646" s="25"/>
      <c r="K646" s="12">
        <f>SUM(K642:K645)</f>
        <v>3229.1783999999998</v>
      </c>
      <c r="L646" s="25"/>
      <c r="M646" s="12">
        <f>SUM(M642:M645)</f>
        <v>1431.59184</v>
      </c>
      <c r="N646" s="12">
        <f>SUM(N642:N645)</f>
        <v>6491.9433599999993</v>
      </c>
    </row>
    <row r="647" spans="2:18" s="1" customFormat="1" ht="13.5" x14ac:dyDescent="0.25">
      <c r="B647" s="29"/>
      <c r="C647" s="29"/>
      <c r="D647" s="25" t="s">
        <v>47</v>
      </c>
      <c r="E647" s="25" t="s">
        <v>48</v>
      </c>
      <c r="F647" s="25">
        <v>10</v>
      </c>
      <c r="G647" s="25"/>
      <c r="H647" s="25"/>
      <c r="I647" s="25"/>
      <c r="J647" s="25"/>
      <c r="K647" s="25"/>
      <c r="L647" s="25"/>
      <c r="M647" s="25"/>
      <c r="N647" s="12">
        <f>N646*F647/100</f>
        <v>649.19433599999991</v>
      </c>
    </row>
    <row r="648" spans="2:18" s="1" customFormat="1" ht="13.5" x14ac:dyDescent="0.25">
      <c r="B648" s="29"/>
      <c r="C648" s="29"/>
      <c r="D648" s="25" t="s">
        <v>49</v>
      </c>
      <c r="E648" s="25"/>
      <c r="F648" s="25"/>
      <c r="G648" s="25"/>
      <c r="H648" s="25"/>
      <c r="I648" s="25"/>
      <c r="J648" s="25"/>
      <c r="K648" s="25"/>
      <c r="L648" s="25"/>
      <c r="M648" s="25"/>
      <c r="N648" s="12">
        <f>SUM(N646:N647)</f>
        <v>7141.1376959999989</v>
      </c>
    </row>
    <row r="649" spans="2:18" s="1" customFormat="1" ht="13.5" x14ac:dyDescent="0.25">
      <c r="B649" s="29"/>
      <c r="C649" s="29"/>
      <c r="D649" s="25" t="s">
        <v>50</v>
      </c>
      <c r="E649" s="25" t="s">
        <v>48</v>
      </c>
      <c r="F649" s="25">
        <v>10</v>
      </c>
      <c r="G649" s="25"/>
      <c r="H649" s="25"/>
      <c r="I649" s="25"/>
      <c r="J649" s="25"/>
      <c r="K649" s="25"/>
      <c r="L649" s="25"/>
      <c r="M649" s="25"/>
      <c r="N649" s="12">
        <f>N648*F649/100</f>
        <v>714.11376959999996</v>
      </c>
    </row>
    <row r="650" spans="2:18" s="1" customFormat="1" ht="13.5" x14ac:dyDescent="0.25">
      <c r="B650" s="29"/>
      <c r="C650" s="29"/>
      <c r="D650" s="25" t="s">
        <v>49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12">
        <f>SUM(N648:N649)</f>
        <v>7855.2514655999985</v>
      </c>
    </row>
    <row r="651" spans="2:18" s="1" customFormat="1" ht="13.5" x14ac:dyDescent="0.25">
      <c r="B651" s="29"/>
      <c r="C651" s="29"/>
      <c r="D651" s="25" t="s">
        <v>51</v>
      </c>
      <c r="E651" s="25" t="s">
        <v>48</v>
      </c>
      <c r="F651" s="25">
        <v>18</v>
      </c>
      <c r="G651" s="25"/>
      <c r="H651" s="25"/>
      <c r="I651" s="25"/>
      <c r="J651" s="25"/>
      <c r="K651" s="25"/>
      <c r="L651" s="25"/>
      <c r="M651" s="25"/>
      <c r="N651" s="12">
        <f>N650*F651/100</f>
        <v>1413.9452638079997</v>
      </c>
    </row>
    <row r="652" spans="2:18" s="1" customFormat="1" ht="13.5" x14ac:dyDescent="0.25">
      <c r="B652" s="29"/>
      <c r="C652" s="29"/>
      <c r="D652" s="25" t="s">
        <v>52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12">
        <f>SUM(N650:N651)</f>
        <v>9269.1967294079986</v>
      </c>
    </row>
    <row r="653" spans="2:18" s="1" customFormat="1" ht="13.5" x14ac:dyDescent="0.25">
      <c r="B653" s="13"/>
      <c r="C653" s="13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</row>
    <row r="654" spans="2:18" s="1" customFormat="1" ht="13.5" x14ac:dyDescent="0.25">
      <c r="B654" s="13"/>
      <c r="C654" s="13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</row>
    <row r="655" spans="2:18" s="1" customFormat="1" ht="13.5" x14ac:dyDescent="0.25">
      <c r="B655" s="13"/>
      <c r="C655" s="13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</row>
    <row r="656" spans="2:18" s="1" customFormat="1" ht="13.5" x14ac:dyDescent="0.25">
      <c r="B656" s="13"/>
      <c r="C656" s="13"/>
      <c r="D656" s="26" t="s">
        <v>53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3"/>
    </row>
    <row r="657" spans="1:14" s="1" customFormat="1" ht="13.5" x14ac:dyDescent="0.25">
      <c r="B657" s="13"/>
      <c r="C657" s="13"/>
      <c r="D657" s="26"/>
      <c r="E657" s="22"/>
      <c r="F657" s="22"/>
      <c r="G657" s="22"/>
      <c r="H657" s="22"/>
      <c r="I657" s="22"/>
      <c r="J657" s="22"/>
      <c r="K657" s="22"/>
      <c r="L657" s="22"/>
      <c r="M657" s="22"/>
      <c r="N657" s="23"/>
    </row>
    <row r="658" spans="1:14" s="1" customFormat="1" ht="13.5" x14ac:dyDescent="0.25">
      <c r="D658" s="14" t="s">
        <v>54</v>
      </c>
    </row>
    <row r="661" spans="1:14" s="1" customFormat="1" ht="21" x14ac:dyDescent="0.25">
      <c r="A661" s="1" t="s">
        <v>0</v>
      </c>
      <c r="D661" s="2" t="s">
        <v>1</v>
      </c>
      <c r="F661" s="271" t="s">
        <v>2</v>
      </c>
      <c r="G661" s="271"/>
      <c r="H661" s="271"/>
      <c r="I661" s="271"/>
    </row>
    <row r="662" spans="1:14" s="1" customFormat="1" ht="13.5" x14ac:dyDescent="0.25">
      <c r="D662" s="26"/>
      <c r="E662" s="26"/>
      <c r="F662" s="26"/>
      <c r="G662" s="271" t="s">
        <v>3</v>
      </c>
      <c r="H662" s="271"/>
      <c r="I662" s="271"/>
      <c r="J662" s="271"/>
      <c r="K662" s="271"/>
      <c r="L662" s="271"/>
      <c r="M662" s="271"/>
      <c r="N662" s="271"/>
    </row>
    <row r="663" spans="1:14" s="1" customFormat="1" ht="13.5" customHeight="1" x14ac:dyDescent="0.25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1" customFormat="1" ht="27" x14ac:dyDescent="0.25">
      <c r="C664" s="26" t="s">
        <v>4</v>
      </c>
      <c r="D664" s="280" t="s">
        <v>132</v>
      </c>
      <c r="E664" s="280"/>
      <c r="L664" s="271" t="s">
        <v>6</v>
      </c>
      <c r="M664" s="271"/>
    </row>
    <row r="665" spans="1:14" s="1" customFormat="1" ht="13.5" x14ac:dyDescent="0.25">
      <c r="C665" s="26"/>
      <c r="D665" s="27" t="s">
        <v>96</v>
      </c>
    </row>
    <row r="666" spans="1:14" s="1" customFormat="1" ht="13.5" x14ac:dyDescent="0.25">
      <c r="C666" s="26"/>
      <c r="D666" s="27"/>
    </row>
    <row r="667" spans="1:14" s="1" customFormat="1" ht="13.5" x14ac:dyDescent="0.25">
      <c r="C667" s="26"/>
      <c r="D667" s="26"/>
      <c r="G667" s="271" t="s">
        <v>8</v>
      </c>
      <c r="H667" s="271"/>
      <c r="I667" s="271"/>
      <c r="J667" s="271"/>
      <c r="K667" s="271"/>
      <c r="L667" s="272">
        <f>N685</f>
        <v>7184.9898948960017</v>
      </c>
      <c r="M667" s="272"/>
      <c r="N667" s="26" t="s">
        <v>9</v>
      </c>
    </row>
    <row r="668" spans="1:14" s="1" customFormat="1" ht="13.5" x14ac:dyDescent="0.25">
      <c r="G668" s="273" t="s">
        <v>10</v>
      </c>
      <c r="H668" s="273"/>
      <c r="I668" s="273"/>
      <c r="J668" s="273"/>
      <c r="K668" s="273"/>
      <c r="L668" s="274">
        <f>I679</f>
        <v>1029.3062400000001</v>
      </c>
      <c r="M668" s="274"/>
      <c r="N668" s="26" t="s">
        <v>9</v>
      </c>
    </row>
    <row r="669" spans="1:14" s="1" customFormat="1" ht="7.5" customHeight="1" x14ac:dyDescent="0.25">
      <c r="G669" s="22"/>
      <c r="H669" s="22"/>
      <c r="I669" s="22"/>
      <c r="J669" s="22"/>
      <c r="K669" s="22"/>
      <c r="L669" s="23"/>
      <c r="M669" s="23"/>
      <c r="N669" s="26"/>
    </row>
    <row r="670" spans="1:14" s="1" customFormat="1" ht="32.25" customHeight="1" x14ac:dyDescent="0.25">
      <c r="B670" s="275" t="s">
        <v>11</v>
      </c>
      <c r="C670" s="277" t="s">
        <v>12</v>
      </c>
      <c r="D670" s="275" t="s">
        <v>13</v>
      </c>
      <c r="E670" s="279" t="s">
        <v>14</v>
      </c>
      <c r="F670" s="279"/>
      <c r="G670" s="279"/>
      <c r="H670" s="279" t="s">
        <v>15</v>
      </c>
      <c r="I670" s="279"/>
      <c r="J670" s="279" t="s">
        <v>16</v>
      </c>
      <c r="K670" s="279"/>
      <c r="L670" s="279" t="s">
        <v>17</v>
      </c>
      <c r="M670" s="279"/>
      <c r="N670" s="277" t="s">
        <v>91</v>
      </c>
    </row>
    <row r="671" spans="1:14" s="1" customFormat="1" ht="77.25" x14ac:dyDescent="0.25">
      <c r="B671" s="276"/>
      <c r="C671" s="278"/>
      <c r="D671" s="276"/>
      <c r="E671" s="3" t="s">
        <v>18</v>
      </c>
      <c r="F671" s="3" t="s">
        <v>19</v>
      </c>
      <c r="G671" s="3" t="s">
        <v>20</v>
      </c>
      <c r="H671" s="3" t="s">
        <v>21</v>
      </c>
      <c r="I671" s="3" t="s">
        <v>22</v>
      </c>
      <c r="J671" s="3" t="s">
        <v>21</v>
      </c>
      <c r="K671" s="3" t="s">
        <v>22</v>
      </c>
      <c r="L671" s="3" t="s">
        <v>21</v>
      </c>
      <c r="M671" s="3" t="s">
        <v>22</v>
      </c>
      <c r="N671" s="278"/>
    </row>
    <row r="672" spans="1:14" s="1" customFormat="1" ht="13.5" x14ac:dyDescent="0.25">
      <c r="B672" s="25">
        <v>1</v>
      </c>
      <c r="C672" s="25"/>
      <c r="D672" s="25">
        <v>2</v>
      </c>
      <c r="E672" s="25">
        <v>3</v>
      </c>
      <c r="F672" s="25">
        <v>4</v>
      </c>
      <c r="G672" s="25">
        <v>5</v>
      </c>
      <c r="H672" s="25">
        <v>6</v>
      </c>
      <c r="I672" s="25">
        <v>7</v>
      </c>
      <c r="J672" s="25">
        <v>8</v>
      </c>
      <c r="K672" s="25">
        <v>9</v>
      </c>
      <c r="L672" s="25">
        <v>10</v>
      </c>
      <c r="M672" s="25">
        <v>11</v>
      </c>
      <c r="N672" s="25">
        <v>12</v>
      </c>
    </row>
    <row r="673" spans="2:18" s="1" customFormat="1" ht="13.5" x14ac:dyDescent="0.25">
      <c r="B673" s="29"/>
      <c r="C673" s="19"/>
      <c r="D673" s="25" t="s">
        <v>92</v>
      </c>
      <c r="E673" s="25" t="s">
        <v>26</v>
      </c>
      <c r="F673" s="25"/>
      <c r="G673" s="25">
        <v>249</v>
      </c>
      <c r="H673" s="29"/>
      <c r="I673" s="29"/>
      <c r="J673" s="29"/>
      <c r="K673" s="29"/>
      <c r="L673" s="29"/>
      <c r="M673" s="29"/>
      <c r="N673" s="29"/>
    </row>
    <row r="674" spans="2:18" s="1" customFormat="1" ht="13.5" x14ac:dyDescent="0.25">
      <c r="B674" s="266">
        <v>1</v>
      </c>
      <c r="C674" s="266" t="s">
        <v>24</v>
      </c>
      <c r="D674" s="29" t="s">
        <v>93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2:18" s="1" customFormat="1" ht="13.5" x14ac:dyDescent="0.25">
      <c r="B675" s="267"/>
      <c r="C675" s="268"/>
      <c r="D675" s="29" t="s">
        <v>94</v>
      </c>
      <c r="E675" s="29" t="s">
        <v>29</v>
      </c>
      <c r="F675" s="29"/>
      <c r="G675" s="6">
        <f>G673*0.026</f>
        <v>6.4739999999999993</v>
      </c>
      <c r="H675" s="29">
        <v>5.28</v>
      </c>
      <c r="I675" s="5">
        <f>H675*G675</f>
        <v>34.182719999999996</v>
      </c>
      <c r="J675" s="29"/>
      <c r="K675" s="29"/>
      <c r="L675" s="29">
        <v>31.71</v>
      </c>
      <c r="M675" s="5">
        <f>L675*G675</f>
        <v>205.29053999999999</v>
      </c>
      <c r="N675" s="5">
        <f>M675+K675+I675</f>
        <v>239.47325999999998</v>
      </c>
      <c r="R675" s="1" t="s">
        <v>106</v>
      </c>
    </row>
    <row r="676" spans="2:18" s="1" customFormat="1" ht="27" x14ac:dyDescent="0.25">
      <c r="B676" s="267"/>
      <c r="C676" s="29" t="s">
        <v>104</v>
      </c>
      <c r="D676" s="29" t="s">
        <v>103</v>
      </c>
      <c r="E676" s="29" t="s">
        <v>32</v>
      </c>
      <c r="F676" s="29">
        <v>1.6</v>
      </c>
      <c r="G676" s="29">
        <f>G673*F676</f>
        <v>398.40000000000003</v>
      </c>
      <c r="H676" s="5">
        <f>R676</f>
        <v>2.4119999999999999</v>
      </c>
      <c r="I676" s="5">
        <f>H676*G676</f>
        <v>960.94080000000008</v>
      </c>
      <c r="J676" s="5"/>
      <c r="K676" s="5"/>
      <c r="L676" s="5">
        <f>Q676</f>
        <v>1.008</v>
      </c>
      <c r="M676" s="5">
        <f>L676*G676</f>
        <v>401.58720000000005</v>
      </c>
      <c r="N676" s="5">
        <f>M676+K676+I676</f>
        <v>1362.5280000000002</v>
      </c>
      <c r="O676" s="18">
        <v>3.42</v>
      </c>
      <c r="P676" s="18">
        <v>12</v>
      </c>
      <c r="Q676" s="18">
        <f>P676*0.42*2/10</f>
        <v>1.008</v>
      </c>
      <c r="R676" s="18">
        <f>O676-Q676</f>
        <v>2.4119999999999999</v>
      </c>
    </row>
    <row r="677" spans="2:18" s="1" customFormat="1" ht="13.5" x14ac:dyDescent="0.25">
      <c r="B677" s="267"/>
      <c r="C677" s="21" t="s">
        <v>24</v>
      </c>
      <c r="D677" s="29" t="s">
        <v>97</v>
      </c>
      <c r="E677" s="29" t="s">
        <v>26</v>
      </c>
      <c r="F677" s="29">
        <v>1.26</v>
      </c>
      <c r="G677" s="29">
        <f>G673*F677</f>
        <v>313.74</v>
      </c>
      <c r="H677" s="5"/>
      <c r="I677" s="5"/>
      <c r="J677" s="5">
        <v>10.17</v>
      </c>
      <c r="K677" s="5">
        <f>J677*G677</f>
        <v>3190.7357999999999</v>
      </c>
      <c r="L677" s="29"/>
      <c r="M677" s="5"/>
      <c r="N677" s="5">
        <f>M677+K677+I677</f>
        <v>3190.7357999999999</v>
      </c>
    </row>
    <row r="678" spans="2:18" s="1" customFormat="1" ht="13.5" x14ac:dyDescent="0.25">
      <c r="B678" s="268"/>
      <c r="C678" s="29" t="s">
        <v>24</v>
      </c>
      <c r="D678" s="29" t="s">
        <v>95</v>
      </c>
      <c r="E678" s="29" t="s">
        <v>29</v>
      </c>
      <c r="F678" s="29"/>
      <c r="G678" s="6">
        <f>G673*0.026</f>
        <v>6.4739999999999993</v>
      </c>
      <c r="H678" s="29">
        <v>5.28</v>
      </c>
      <c r="I678" s="5">
        <f>H678*G678</f>
        <v>34.182719999999996</v>
      </c>
      <c r="J678" s="5"/>
      <c r="K678" s="5"/>
      <c r="L678" s="29">
        <v>31.71</v>
      </c>
      <c r="M678" s="5">
        <f>L678*G678</f>
        <v>205.29053999999999</v>
      </c>
      <c r="N678" s="5">
        <f>M678+K678+I678</f>
        <v>239.47325999999998</v>
      </c>
    </row>
    <row r="679" spans="2:18" s="1" customFormat="1" ht="13.5" x14ac:dyDescent="0.25">
      <c r="B679" s="29"/>
      <c r="C679" s="29"/>
      <c r="D679" s="25" t="s">
        <v>46</v>
      </c>
      <c r="E679" s="25"/>
      <c r="F679" s="25"/>
      <c r="G679" s="25"/>
      <c r="H679" s="25"/>
      <c r="I679" s="12">
        <f>SUM(I675:I678)</f>
        <v>1029.3062400000001</v>
      </c>
      <c r="J679" s="25"/>
      <c r="K679" s="12">
        <f>SUM(K675:K678)</f>
        <v>3190.7357999999999</v>
      </c>
      <c r="L679" s="25"/>
      <c r="M679" s="12">
        <f>SUM(M675:M678)</f>
        <v>812.16827999999998</v>
      </c>
      <c r="N679" s="12">
        <f>SUM(N675:N678)</f>
        <v>5032.2103200000001</v>
      </c>
    </row>
    <row r="680" spans="2:18" s="1" customFormat="1" ht="13.5" x14ac:dyDescent="0.25">
      <c r="B680" s="29"/>
      <c r="C680" s="29"/>
      <c r="D680" s="25" t="s">
        <v>47</v>
      </c>
      <c r="E680" s="25" t="s">
        <v>48</v>
      </c>
      <c r="F680" s="25">
        <v>10</v>
      </c>
      <c r="G680" s="25"/>
      <c r="H680" s="25"/>
      <c r="I680" s="25"/>
      <c r="J680" s="25"/>
      <c r="K680" s="25"/>
      <c r="L680" s="25"/>
      <c r="M680" s="25"/>
      <c r="N680" s="12">
        <f>N679*F680/100</f>
        <v>503.22103199999998</v>
      </c>
    </row>
    <row r="681" spans="2:18" s="1" customFormat="1" ht="13.5" x14ac:dyDescent="0.25">
      <c r="B681" s="29"/>
      <c r="C681" s="29"/>
      <c r="D681" s="25" t="s">
        <v>49</v>
      </c>
      <c r="E681" s="25"/>
      <c r="F681" s="25"/>
      <c r="G681" s="25"/>
      <c r="H681" s="25"/>
      <c r="I681" s="25"/>
      <c r="J681" s="25"/>
      <c r="K681" s="25"/>
      <c r="L681" s="25"/>
      <c r="M681" s="25"/>
      <c r="N681" s="12">
        <f>SUM(N679:N680)</f>
        <v>5535.4313520000005</v>
      </c>
    </row>
    <row r="682" spans="2:18" s="1" customFormat="1" ht="13.5" x14ac:dyDescent="0.25">
      <c r="B682" s="29"/>
      <c r="C682" s="29"/>
      <c r="D682" s="25" t="s">
        <v>50</v>
      </c>
      <c r="E682" s="25" t="s">
        <v>48</v>
      </c>
      <c r="F682" s="25">
        <v>10</v>
      </c>
      <c r="G682" s="25"/>
      <c r="H682" s="25"/>
      <c r="I682" s="25"/>
      <c r="J682" s="25"/>
      <c r="K682" s="25"/>
      <c r="L682" s="25"/>
      <c r="M682" s="25"/>
      <c r="N682" s="12">
        <f>N681*F682/100</f>
        <v>553.54313520000005</v>
      </c>
    </row>
    <row r="683" spans="2:18" s="1" customFormat="1" ht="13.5" x14ac:dyDescent="0.25">
      <c r="B683" s="29"/>
      <c r="C683" s="29"/>
      <c r="D683" s="25" t="s">
        <v>49</v>
      </c>
      <c r="E683" s="25"/>
      <c r="F683" s="25"/>
      <c r="G683" s="25"/>
      <c r="H683" s="25"/>
      <c r="I683" s="25"/>
      <c r="J683" s="25"/>
      <c r="K683" s="25"/>
      <c r="L683" s="25"/>
      <c r="M683" s="25"/>
      <c r="N683" s="12">
        <f>SUM(N681:N682)</f>
        <v>6088.974487200001</v>
      </c>
    </row>
    <row r="684" spans="2:18" s="1" customFormat="1" ht="13.5" x14ac:dyDescent="0.25">
      <c r="B684" s="29"/>
      <c r="C684" s="29"/>
      <c r="D684" s="25" t="s">
        <v>51</v>
      </c>
      <c r="E684" s="25" t="s">
        <v>48</v>
      </c>
      <c r="F684" s="25">
        <v>18</v>
      </c>
      <c r="G684" s="25"/>
      <c r="H684" s="25"/>
      <c r="I684" s="25"/>
      <c r="J684" s="25"/>
      <c r="K684" s="25"/>
      <c r="L684" s="25"/>
      <c r="M684" s="25"/>
      <c r="N684" s="12">
        <f>N683*F684/100</f>
        <v>1096.0154076960002</v>
      </c>
    </row>
    <row r="685" spans="2:18" s="1" customFormat="1" ht="13.5" x14ac:dyDescent="0.25">
      <c r="B685" s="29"/>
      <c r="C685" s="29"/>
      <c r="D685" s="25" t="s">
        <v>52</v>
      </c>
      <c r="E685" s="25"/>
      <c r="F685" s="25"/>
      <c r="G685" s="25"/>
      <c r="H685" s="25"/>
      <c r="I685" s="25"/>
      <c r="J685" s="25"/>
      <c r="K685" s="25"/>
      <c r="L685" s="25"/>
      <c r="M685" s="25"/>
      <c r="N685" s="12">
        <f>SUM(N683:N684)</f>
        <v>7184.9898948960017</v>
      </c>
    </row>
    <row r="686" spans="2:18" s="1" customFormat="1" ht="13.5" x14ac:dyDescent="0.25">
      <c r="B686" s="13"/>
      <c r="C686" s="13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</row>
    <row r="687" spans="2:18" s="1" customFormat="1" ht="13.5" x14ac:dyDescent="0.25">
      <c r="B687" s="13"/>
      <c r="C687" s="13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</row>
    <row r="688" spans="2:18" s="1" customFormat="1" ht="13.5" x14ac:dyDescent="0.25">
      <c r="B688" s="13"/>
      <c r="C688" s="13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</row>
    <row r="689" spans="1:14" s="1" customFormat="1" ht="13.5" x14ac:dyDescent="0.25">
      <c r="B689" s="13"/>
      <c r="C689" s="13"/>
      <c r="D689" s="26" t="s">
        <v>53</v>
      </c>
      <c r="E689" s="22"/>
      <c r="F689" s="22"/>
      <c r="G689" s="22"/>
      <c r="H689" s="22"/>
      <c r="I689" s="22"/>
      <c r="J689" s="22"/>
      <c r="K689" s="22"/>
      <c r="L689" s="22"/>
      <c r="M689" s="22"/>
      <c r="N689" s="23"/>
    </row>
    <row r="690" spans="1:14" s="1" customFormat="1" ht="13.5" x14ac:dyDescent="0.25">
      <c r="B690" s="13"/>
      <c r="C690" s="13"/>
      <c r="D690" s="26"/>
      <c r="E690" s="22"/>
      <c r="F690" s="22"/>
      <c r="G690" s="22"/>
      <c r="H690" s="22"/>
      <c r="I690" s="22"/>
      <c r="J690" s="22"/>
      <c r="K690" s="22"/>
      <c r="L690" s="22"/>
      <c r="M690" s="22"/>
      <c r="N690" s="23"/>
    </row>
    <row r="691" spans="1:14" s="1" customFormat="1" ht="13.5" x14ac:dyDescent="0.25">
      <c r="D691" s="14" t="s">
        <v>54</v>
      </c>
    </row>
    <row r="694" spans="1:14" s="1" customFormat="1" ht="21" x14ac:dyDescent="0.25">
      <c r="A694" s="1" t="s">
        <v>0</v>
      </c>
      <c r="D694" s="2" t="s">
        <v>1</v>
      </c>
      <c r="F694" s="271" t="s">
        <v>2</v>
      </c>
      <c r="G694" s="271"/>
      <c r="H694" s="271"/>
      <c r="I694" s="271"/>
    </row>
    <row r="695" spans="1:14" s="1" customFormat="1" ht="13.5" x14ac:dyDescent="0.25">
      <c r="D695" s="26"/>
      <c r="E695" s="26"/>
      <c r="F695" s="26"/>
      <c r="G695" s="271" t="s">
        <v>3</v>
      </c>
      <c r="H695" s="271"/>
      <c r="I695" s="271"/>
      <c r="J695" s="271"/>
      <c r="K695" s="271"/>
      <c r="L695" s="271"/>
      <c r="M695" s="271"/>
      <c r="N695" s="271"/>
    </row>
    <row r="696" spans="1:14" s="1" customFormat="1" ht="13.5" customHeight="1" x14ac:dyDescent="0.25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1" customFormat="1" ht="27" x14ac:dyDescent="0.25">
      <c r="C697" s="26" t="s">
        <v>4</v>
      </c>
      <c r="D697" s="280" t="s">
        <v>133</v>
      </c>
      <c r="E697" s="280"/>
      <c r="L697" s="271" t="s">
        <v>6</v>
      </c>
      <c r="M697" s="271"/>
    </row>
    <row r="698" spans="1:14" s="1" customFormat="1" ht="13.5" x14ac:dyDescent="0.25">
      <c r="C698" s="26"/>
      <c r="D698" s="27" t="s">
        <v>96</v>
      </c>
    </row>
    <row r="699" spans="1:14" s="1" customFormat="1" ht="13.5" x14ac:dyDescent="0.25">
      <c r="C699" s="26"/>
      <c r="D699" s="27"/>
    </row>
    <row r="700" spans="1:14" s="1" customFormat="1" ht="13.5" x14ac:dyDescent="0.25">
      <c r="C700" s="26"/>
      <c r="D700" s="26"/>
      <c r="G700" s="271" t="s">
        <v>8</v>
      </c>
      <c r="H700" s="271"/>
      <c r="I700" s="271"/>
      <c r="J700" s="271"/>
      <c r="K700" s="271"/>
      <c r="L700" s="272">
        <f>N718</f>
        <v>7733.2421358720021</v>
      </c>
      <c r="M700" s="272"/>
      <c r="N700" s="26" t="s">
        <v>9</v>
      </c>
    </row>
    <row r="701" spans="1:14" s="1" customFormat="1" ht="13.5" x14ac:dyDescent="0.25">
      <c r="G701" s="273" t="s">
        <v>10</v>
      </c>
      <c r="H701" s="273"/>
      <c r="I701" s="273"/>
      <c r="J701" s="273"/>
      <c r="K701" s="273"/>
      <c r="L701" s="274">
        <f>I712</f>
        <v>1107.8476800000001</v>
      </c>
      <c r="M701" s="274"/>
      <c r="N701" s="26" t="s">
        <v>9</v>
      </c>
    </row>
    <row r="702" spans="1:14" s="1" customFormat="1" ht="7.5" customHeight="1" x14ac:dyDescent="0.25">
      <c r="G702" s="22"/>
      <c r="H702" s="22"/>
      <c r="I702" s="22"/>
      <c r="J702" s="22"/>
      <c r="K702" s="22"/>
      <c r="L702" s="23"/>
      <c r="M702" s="23"/>
      <c r="N702" s="26"/>
    </row>
    <row r="703" spans="1:14" s="1" customFormat="1" ht="32.25" customHeight="1" x14ac:dyDescent="0.25">
      <c r="B703" s="275" t="s">
        <v>11</v>
      </c>
      <c r="C703" s="277" t="s">
        <v>12</v>
      </c>
      <c r="D703" s="275" t="s">
        <v>13</v>
      </c>
      <c r="E703" s="279" t="s">
        <v>14</v>
      </c>
      <c r="F703" s="279"/>
      <c r="G703" s="279"/>
      <c r="H703" s="279" t="s">
        <v>15</v>
      </c>
      <c r="I703" s="279"/>
      <c r="J703" s="279" t="s">
        <v>16</v>
      </c>
      <c r="K703" s="279"/>
      <c r="L703" s="279" t="s">
        <v>17</v>
      </c>
      <c r="M703" s="279"/>
      <c r="N703" s="277" t="s">
        <v>91</v>
      </c>
    </row>
    <row r="704" spans="1:14" s="1" customFormat="1" ht="77.25" x14ac:dyDescent="0.25">
      <c r="B704" s="276"/>
      <c r="C704" s="278"/>
      <c r="D704" s="276"/>
      <c r="E704" s="3" t="s">
        <v>18</v>
      </c>
      <c r="F704" s="3" t="s">
        <v>19</v>
      </c>
      <c r="G704" s="3" t="s">
        <v>20</v>
      </c>
      <c r="H704" s="3" t="s">
        <v>21</v>
      </c>
      <c r="I704" s="3" t="s">
        <v>22</v>
      </c>
      <c r="J704" s="3" t="s">
        <v>21</v>
      </c>
      <c r="K704" s="3" t="s">
        <v>22</v>
      </c>
      <c r="L704" s="3" t="s">
        <v>21</v>
      </c>
      <c r="M704" s="3" t="s">
        <v>22</v>
      </c>
      <c r="N704" s="278"/>
    </row>
    <row r="705" spans="2:18" s="1" customFormat="1" ht="13.5" x14ac:dyDescent="0.25">
      <c r="B705" s="25">
        <v>1</v>
      </c>
      <c r="C705" s="25"/>
      <c r="D705" s="25">
        <v>2</v>
      </c>
      <c r="E705" s="25">
        <v>3</v>
      </c>
      <c r="F705" s="25">
        <v>4</v>
      </c>
      <c r="G705" s="25">
        <v>5</v>
      </c>
      <c r="H705" s="25">
        <v>6</v>
      </c>
      <c r="I705" s="25">
        <v>7</v>
      </c>
      <c r="J705" s="25">
        <v>8</v>
      </c>
      <c r="K705" s="25">
        <v>9</v>
      </c>
      <c r="L705" s="25">
        <v>10</v>
      </c>
      <c r="M705" s="25">
        <v>11</v>
      </c>
      <c r="N705" s="25">
        <v>12</v>
      </c>
    </row>
    <row r="706" spans="2:18" s="1" customFormat="1" ht="13.5" x14ac:dyDescent="0.25">
      <c r="B706" s="29"/>
      <c r="C706" s="19"/>
      <c r="D706" s="25" t="s">
        <v>92</v>
      </c>
      <c r="E706" s="25" t="s">
        <v>26</v>
      </c>
      <c r="F706" s="25"/>
      <c r="G706" s="25">
        <v>268</v>
      </c>
      <c r="H706" s="29"/>
      <c r="I706" s="29"/>
      <c r="J706" s="29"/>
      <c r="K706" s="29"/>
      <c r="L706" s="29"/>
      <c r="M706" s="29"/>
      <c r="N706" s="29"/>
    </row>
    <row r="707" spans="2:18" s="1" customFormat="1" ht="13.5" x14ac:dyDescent="0.25">
      <c r="B707" s="266">
        <v>1</v>
      </c>
      <c r="C707" s="266" t="s">
        <v>24</v>
      </c>
      <c r="D707" s="29" t="s">
        <v>93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2:18" s="1" customFormat="1" ht="13.5" x14ac:dyDescent="0.25">
      <c r="B708" s="267"/>
      <c r="C708" s="268"/>
      <c r="D708" s="29" t="s">
        <v>94</v>
      </c>
      <c r="E708" s="29" t="s">
        <v>29</v>
      </c>
      <c r="F708" s="29"/>
      <c r="G708" s="6">
        <f>G706*0.026</f>
        <v>6.968</v>
      </c>
      <c r="H708" s="29">
        <v>5.28</v>
      </c>
      <c r="I708" s="5">
        <f>H708*G708</f>
        <v>36.791040000000002</v>
      </c>
      <c r="J708" s="29"/>
      <c r="K708" s="29"/>
      <c r="L708" s="29">
        <v>31.71</v>
      </c>
      <c r="M708" s="5">
        <f>L708*G708</f>
        <v>220.95528000000002</v>
      </c>
      <c r="N708" s="5">
        <f>M708+K708+I708</f>
        <v>257.74632000000003</v>
      </c>
      <c r="R708" s="1" t="s">
        <v>106</v>
      </c>
    </row>
    <row r="709" spans="2:18" s="1" customFormat="1" ht="27" x14ac:dyDescent="0.25">
      <c r="B709" s="267"/>
      <c r="C709" s="29" t="s">
        <v>104</v>
      </c>
      <c r="D709" s="29" t="s">
        <v>103</v>
      </c>
      <c r="E709" s="29" t="s">
        <v>32</v>
      </c>
      <c r="F709" s="29">
        <v>1.6</v>
      </c>
      <c r="G709" s="29">
        <f>G706*F709</f>
        <v>428.8</v>
      </c>
      <c r="H709" s="5">
        <f>R709</f>
        <v>2.4119999999999999</v>
      </c>
      <c r="I709" s="5">
        <f>H709*G709</f>
        <v>1034.2655999999999</v>
      </c>
      <c r="J709" s="5"/>
      <c r="K709" s="5"/>
      <c r="L709" s="5">
        <f>Q709</f>
        <v>1.008</v>
      </c>
      <c r="M709" s="5">
        <f>L709*G709</f>
        <v>432.23040000000003</v>
      </c>
      <c r="N709" s="5">
        <f>M709+K709+I709</f>
        <v>1466.4960000000001</v>
      </c>
      <c r="O709" s="18">
        <v>3.42</v>
      </c>
      <c r="P709" s="18">
        <v>12</v>
      </c>
      <c r="Q709" s="18">
        <f>P709*0.42*2/10</f>
        <v>1.008</v>
      </c>
      <c r="R709" s="18">
        <f>O709-Q709</f>
        <v>2.4119999999999999</v>
      </c>
    </row>
    <row r="710" spans="2:18" s="1" customFormat="1" ht="13.5" x14ac:dyDescent="0.25">
      <c r="B710" s="267"/>
      <c r="C710" s="21" t="s">
        <v>24</v>
      </c>
      <c r="D710" s="29" t="s">
        <v>97</v>
      </c>
      <c r="E710" s="29" t="s">
        <v>26</v>
      </c>
      <c r="F710" s="29">
        <v>1.26</v>
      </c>
      <c r="G710" s="29">
        <f>G706*F710</f>
        <v>337.68</v>
      </c>
      <c r="H710" s="5"/>
      <c r="I710" s="5"/>
      <c r="J710" s="5">
        <v>10.17</v>
      </c>
      <c r="K710" s="5">
        <f>J710*G710</f>
        <v>3434.2056000000002</v>
      </c>
      <c r="L710" s="29"/>
      <c r="M710" s="5"/>
      <c r="N710" s="5">
        <f>M710+K710+I710</f>
        <v>3434.2056000000002</v>
      </c>
    </row>
    <row r="711" spans="2:18" s="1" customFormat="1" ht="13.5" x14ac:dyDescent="0.25">
      <c r="B711" s="268"/>
      <c r="C711" s="29" t="s">
        <v>24</v>
      </c>
      <c r="D711" s="29" t="s">
        <v>95</v>
      </c>
      <c r="E711" s="29" t="s">
        <v>29</v>
      </c>
      <c r="F711" s="29"/>
      <c r="G711" s="6">
        <f>G706*0.026</f>
        <v>6.968</v>
      </c>
      <c r="H711" s="29">
        <v>5.28</v>
      </c>
      <c r="I711" s="5">
        <f>H711*G711</f>
        <v>36.791040000000002</v>
      </c>
      <c r="J711" s="5"/>
      <c r="K711" s="5"/>
      <c r="L711" s="29">
        <v>31.71</v>
      </c>
      <c r="M711" s="5">
        <f>L711*G711</f>
        <v>220.95528000000002</v>
      </c>
      <c r="N711" s="5">
        <f>M711+K711+I711</f>
        <v>257.74632000000003</v>
      </c>
    </row>
    <row r="712" spans="2:18" s="1" customFormat="1" ht="13.5" x14ac:dyDescent="0.25">
      <c r="B712" s="29"/>
      <c r="C712" s="29"/>
      <c r="D712" s="25" t="s">
        <v>46</v>
      </c>
      <c r="E712" s="25"/>
      <c r="F712" s="25"/>
      <c r="G712" s="25"/>
      <c r="H712" s="25"/>
      <c r="I712" s="12">
        <f>SUM(I708:I711)</f>
        <v>1107.8476800000001</v>
      </c>
      <c r="J712" s="25"/>
      <c r="K712" s="12">
        <f>SUM(K708:K711)</f>
        <v>3434.2056000000002</v>
      </c>
      <c r="L712" s="25"/>
      <c r="M712" s="12">
        <f>SUM(M708:M711)</f>
        <v>874.14096000000006</v>
      </c>
      <c r="N712" s="12">
        <f>SUM(N708:N711)</f>
        <v>5416.1942400000007</v>
      </c>
    </row>
    <row r="713" spans="2:18" s="1" customFormat="1" ht="13.5" x14ac:dyDescent="0.25">
      <c r="B713" s="29"/>
      <c r="C713" s="29"/>
      <c r="D713" s="25" t="s">
        <v>47</v>
      </c>
      <c r="E713" s="25" t="s">
        <v>48</v>
      </c>
      <c r="F713" s="25">
        <v>10</v>
      </c>
      <c r="G713" s="25"/>
      <c r="H713" s="25"/>
      <c r="I713" s="25"/>
      <c r="J713" s="25"/>
      <c r="K713" s="25"/>
      <c r="L713" s="25"/>
      <c r="M713" s="25"/>
      <c r="N713" s="12">
        <f>N712*F713/100</f>
        <v>541.61942400000009</v>
      </c>
    </row>
    <row r="714" spans="2:18" s="1" customFormat="1" ht="13.5" x14ac:dyDescent="0.25">
      <c r="B714" s="29"/>
      <c r="C714" s="29"/>
      <c r="D714" s="25" t="s">
        <v>49</v>
      </c>
      <c r="E714" s="25"/>
      <c r="F714" s="25"/>
      <c r="G714" s="25"/>
      <c r="H714" s="25"/>
      <c r="I714" s="25"/>
      <c r="J714" s="25"/>
      <c r="K714" s="25"/>
      <c r="L714" s="25"/>
      <c r="M714" s="25"/>
      <c r="N714" s="12">
        <f>SUM(N712:N713)</f>
        <v>5957.8136640000012</v>
      </c>
    </row>
    <row r="715" spans="2:18" s="1" customFormat="1" ht="13.5" x14ac:dyDescent="0.25">
      <c r="B715" s="29"/>
      <c r="C715" s="29"/>
      <c r="D715" s="25" t="s">
        <v>50</v>
      </c>
      <c r="E715" s="25" t="s">
        <v>48</v>
      </c>
      <c r="F715" s="25">
        <v>10</v>
      </c>
      <c r="G715" s="25"/>
      <c r="H715" s="25"/>
      <c r="I715" s="25"/>
      <c r="J715" s="25"/>
      <c r="K715" s="25"/>
      <c r="L715" s="25"/>
      <c r="M715" s="25"/>
      <c r="N715" s="12">
        <f>N714*F715/100</f>
        <v>595.78136640000014</v>
      </c>
    </row>
    <row r="716" spans="2:18" s="1" customFormat="1" ht="13.5" x14ac:dyDescent="0.25">
      <c r="B716" s="29"/>
      <c r="C716" s="29"/>
      <c r="D716" s="25" t="s">
        <v>49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12">
        <f>SUM(N714:N715)</f>
        <v>6553.5950304000016</v>
      </c>
    </row>
    <row r="717" spans="2:18" s="1" customFormat="1" ht="13.5" x14ac:dyDescent="0.25">
      <c r="B717" s="29"/>
      <c r="C717" s="29"/>
      <c r="D717" s="25" t="s">
        <v>51</v>
      </c>
      <c r="E717" s="25" t="s">
        <v>48</v>
      </c>
      <c r="F717" s="25">
        <v>18</v>
      </c>
      <c r="G717" s="25"/>
      <c r="H717" s="25"/>
      <c r="I717" s="25"/>
      <c r="J717" s="25"/>
      <c r="K717" s="25"/>
      <c r="L717" s="25"/>
      <c r="M717" s="25"/>
      <c r="N717" s="12">
        <f>N716*F717/100</f>
        <v>1179.6471054720002</v>
      </c>
    </row>
    <row r="718" spans="2:18" s="1" customFormat="1" ht="13.5" x14ac:dyDescent="0.25">
      <c r="B718" s="29"/>
      <c r="C718" s="29"/>
      <c r="D718" s="25" t="s">
        <v>52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12">
        <f>SUM(N716:N717)</f>
        <v>7733.2421358720021</v>
      </c>
    </row>
    <row r="719" spans="2:18" s="1" customFormat="1" ht="13.5" x14ac:dyDescent="0.25">
      <c r="B719" s="13"/>
      <c r="C719" s="13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</row>
    <row r="720" spans="2:18" s="1" customFormat="1" ht="13.5" x14ac:dyDescent="0.25">
      <c r="B720" s="13"/>
      <c r="C720" s="13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</row>
    <row r="721" spans="1:14" s="1" customFormat="1" ht="13.5" x14ac:dyDescent="0.25">
      <c r="B721" s="13"/>
      <c r="C721" s="13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</row>
    <row r="722" spans="1:14" s="1" customFormat="1" ht="13.5" x14ac:dyDescent="0.25">
      <c r="B722" s="13"/>
      <c r="C722" s="13"/>
      <c r="D722" s="26" t="s">
        <v>53</v>
      </c>
      <c r="E722" s="22"/>
      <c r="F722" s="22"/>
      <c r="G722" s="22"/>
      <c r="H722" s="22"/>
      <c r="I722" s="22"/>
      <c r="J722" s="22"/>
      <c r="K722" s="22"/>
      <c r="L722" s="22"/>
      <c r="M722" s="22"/>
      <c r="N722" s="23"/>
    </row>
    <row r="723" spans="1:14" s="1" customFormat="1" ht="13.5" x14ac:dyDescent="0.25">
      <c r="B723" s="13"/>
      <c r="C723" s="13"/>
      <c r="D723" s="26"/>
      <c r="E723" s="22"/>
      <c r="F723" s="22"/>
      <c r="G723" s="22"/>
      <c r="H723" s="22"/>
      <c r="I723" s="22"/>
      <c r="J723" s="22"/>
      <c r="K723" s="22"/>
      <c r="L723" s="22"/>
      <c r="M723" s="22"/>
      <c r="N723" s="23"/>
    </row>
    <row r="724" spans="1:14" s="1" customFormat="1" ht="13.5" x14ac:dyDescent="0.25">
      <c r="D724" s="14" t="s">
        <v>54</v>
      </c>
    </row>
    <row r="727" spans="1:14" s="1" customFormat="1" ht="21" x14ac:dyDescent="0.25">
      <c r="A727" s="1" t="s">
        <v>0</v>
      </c>
      <c r="D727" s="2" t="s">
        <v>1</v>
      </c>
      <c r="F727" s="271" t="s">
        <v>2</v>
      </c>
      <c r="G727" s="271"/>
      <c r="H727" s="271"/>
      <c r="I727" s="271"/>
    </row>
    <row r="728" spans="1:14" s="1" customFormat="1" ht="13.5" x14ac:dyDescent="0.25">
      <c r="D728" s="26"/>
      <c r="E728" s="26"/>
      <c r="F728" s="26"/>
      <c r="G728" s="271" t="s">
        <v>3</v>
      </c>
      <c r="H728" s="271"/>
      <c r="I728" s="271"/>
      <c r="J728" s="271"/>
      <c r="K728" s="271"/>
      <c r="L728" s="271"/>
      <c r="M728" s="271"/>
      <c r="N728" s="271"/>
    </row>
    <row r="729" spans="1:14" s="1" customFormat="1" ht="13.5" customHeight="1" x14ac:dyDescent="0.25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1" customFormat="1" ht="27" x14ac:dyDescent="0.25">
      <c r="C730" s="26" t="s">
        <v>4</v>
      </c>
      <c r="D730" s="280" t="s">
        <v>134</v>
      </c>
      <c r="E730" s="280"/>
      <c r="L730" s="271" t="s">
        <v>6</v>
      </c>
      <c r="M730" s="271"/>
    </row>
    <row r="731" spans="1:14" s="1" customFormat="1" ht="13.5" x14ac:dyDescent="0.25">
      <c r="C731" s="26"/>
      <c r="D731" s="27" t="s">
        <v>96</v>
      </c>
    </row>
    <row r="732" spans="1:14" s="1" customFormat="1" ht="13.5" x14ac:dyDescent="0.25">
      <c r="C732" s="26"/>
      <c r="D732" s="27"/>
    </row>
    <row r="733" spans="1:14" s="1" customFormat="1" ht="13.5" x14ac:dyDescent="0.25">
      <c r="C733" s="26"/>
      <c r="D733" s="26"/>
      <c r="G733" s="271" t="s">
        <v>8</v>
      </c>
      <c r="H733" s="271"/>
      <c r="I733" s="271"/>
      <c r="J733" s="271"/>
      <c r="K733" s="271"/>
      <c r="L733" s="272">
        <f>N751</f>
        <v>9403.7592263999995</v>
      </c>
      <c r="M733" s="272"/>
      <c r="N733" s="26" t="s">
        <v>9</v>
      </c>
    </row>
    <row r="734" spans="1:14" s="1" customFormat="1" ht="13.5" x14ac:dyDescent="0.25">
      <c r="G734" s="273" t="s">
        <v>10</v>
      </c>
      <c r="H734" s="273"/>
      <c r="I734" s="273"/>
      <c r="J734" s="273"/>
      <c r="K734" s="273"/>
      <c r="L734" s="274">
        <f>I745</f>
        <v>1147.7759999999998</v>
      </c>
      <c r="M734" s="274"/>
      <c r="N734" s="26" t="s">
        <v>9</v>
      </c>
    </row>
    <row r="735" spans="1:14" s="1" customFormat="1" ht="7.5" customHeight="1" x14ac:dyDescent="0.25">
      <c r="G735" s="22"/>
      <c r="H735" s="22"/>
      <c r="I735" s="22"/>
      <c r="J735" s="22"/>
      <c r="K735" s="22"/>
      <c r="L735" s="23"/>
      <c r="M735" s="23"/>
      <c r="N735" s="26"/>
    </row>
    <row r="736" spans="1:14" s="1" customFormat="1" ht="32.25" customHeight="1" x14ac:dyDescent="0.25">
      <c r="B736" s="275" t="s">
        <v>11</v>
      </c>
      <c r="C736" s="277" t="s">
        <v>12</v>
      </c>
      <c r="D736" s="275" t="s">
        <v>13</v>
      </c>
      <c r="E736" s="279" t="s">
        <v>14</v>
      </c>
      <c r="F736" s="279"/>
      <c r="G736" s="279"/>
      <c r="H736" s="279" t="s">
        <v>15</v>
      </c>
      <c r="I736" s="279"/>
      <c r="J736" s="279" t="s">
        <v>16</v>
      </c>
      <c r="K736" s="279"/>
      <c r="L736" s="279" t="s">
        <v>17</v>
      </c>
      <c r="M736" s="279"/>
      <c r="N736" s="277" t="s">
        <v>91</v>
      </c>
    </row>
    <row r="737" spans="2:18" s="1" customFormat="1" ht="77.25" x14ac:dyDescent="0.25">
      <c r="B737" s="276"/>
      <c r="C737" s="278"/>
      <c r="D737" s="276"/>
      <c r="E737" s="3" t="s">
        <v>18</v>
      </c>
      <c r="F737" s="3" t="s">
        <v>19</v>
      </c>
      <c r="G737" s="3" t="s">
        <v>20</v>
      </c>
      <c r="H737" s="3" t="s">
        <v>21</v>
      </c>
      <c r="I737" s="3" t="s">
        <v>22</v>
      </c>
      <c r="J737" s="3" t="s">
        <v>21</v>
      </c>
      <c r="K737" s="3" t="s">
        <v>22</v>
      </c>
      <c r="L737" s="3" t="s">
        <v>21</v>
      </c>
      <c r="M737" s="3" t="s">
        <v>22</v>
      </c>
      <c r="N737" s="278"/>
    </row>
    <row r="738" spans="2:18" s="1" customFormat="1" ht="13.5" x14ac:dyDescent="0.25">
      <c r="B738" s="25">
        <v>1</v>
      </c>
      <c r="C738" s="25"/>
      <c r="D738" s="25">
        <v>2</v>
      </c>
      <c r="E738" s="25">
        <v>3</v>
      </c>
      <c r="F738" s="25">
        <v>4</v>
      </c>
      <c r="G738" s="25">
        <v>5</v>
      </c>
      <c r="H738" s="25">
        <v>6</v>
      </c>
      <c r="I738" s="25">
        <v>7</v>
      </c>
      <c r="J738" s="25">
        <v>8</v>
      </c>
      <c r="K738" s="25">
        <v>9</v>
      </c>
      <c r="L738" s="25">
        <v>10</v>
      </c>
      <c r="M738" s="25">
        <v>11</v>
      </c>
      <c r="N738" s="25">
        <v>12</v>
      </c>
    </row>
    <row r="739" spans="2:18" s="1" customFormat="1" ht="13.5" x14ac:dyDescent="0.25">
      <c r="B739" s="29"/>
      <c r="C739" s="19"/>
      <c r="D739" s="25" t="s">
        <v>92</v>
      </c>
      <c r="E739" s="25" t="s">
        <v>26</v>
      </c>
      <c r="F739" s="25"/>
      <c r="G739" s="25">
        <v>350</v>
      </c>
      <c r="H739" s="29"/>
      <c r="I739" s="29"/>
      <c r="J739" s="29"/>
      <c r="K739" s="29"/>
      <c r="L739" s="29"/>
      <c r="M739" s="29"/>
      <c r="N739" s="29"/>
    </row>
    <row r="740" spans="2:18" s="1" customFormat="1" ht="13.5" x14ac:dyDescent="0.25">
      <c r="B740" s="266">
        <v>1</v>
      </c>
      <c r="C740" s="266" t="s">
        <v>24</v>
      </c>
      <c r="D740" s="29" t="s">
        <v>93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2:18" s="1" customFormat="1" ht="13.5" x14ac:dyDescent="0.25">
      <c r="B741" s="267"/>
      <c r="C741" s="268"/>
      <c r="D741" s="29" t="s">
        <v>94</v>
      </c>
      <c r="E741" s="29" t="s">
        <v>29</v>
      </c>
      <c r="F741" s="29"/>
      <c r="G741" s="6">
        <f>G739*0.026</f>
        <v>9.1</v>
      </c>
      <c r="H741" s="29">
        <v>5.28</v>
      </c>
      <c r="I741" s="5">
        <f>H741*G741</f>
        <v>48.048000000000002</v>
      </c>
      <c r="J741" s="29"/>
      <c r="K741" s="29"/>
      <c r="L741" s="29">
        <v>31.71</v>
      </c>
      <c r="M741" s="5">
        <f>L741*G741</f>
        <v>288.56099999999998</v>
      </c>
      <c r="N741" s="5">
        <f>M741+K741+I741</f>
        <v>336.60899999999998</v>
      </c>
      <c r="R741" s="1" t="s">
        <v>106</v>
      </c>
    </row>
    <row r="742" spans="2:18" s="1" customFormat="1" ht="27" x14ac:dyDescent="0.25">
      <c r="B742" s="267"/>
      <c r="C742" s="29" t="s">
        <v>135</v>
      </c>
      <c r="D742" s="29" t="s">
        <v>136</v>
      </c>
      <c r="E742" s="29" t="s">
        <v>32</v>
      </c>
      <c r="F742" s="29">
        <v>1.6</v>
      </c>
      <c r="G742" s="29">
        <f>G739*F742</f>
        <v>560</v>
      </c>
      <c r="H742" s="5">
        <f>R742</f>
        <v>1.8779999999999999</v>
      </c>
      <c r="I742" s="5">
        <f>H742*G742</f>
        <v>1051.6799999999998</v>
      </c>
      <c r="J742" s="5"/>
      <c r="K742" s="5"/>
      <c r="L742" s="5">
        <f>Q742</f>
        <v>0.67199999999999993</v>
      </c>
      <c r="M742" s="5">
        <f>L742*G742</f>
        <v>376.31999999999994</v>
      </c>
      <c r="N742" s="5">
        <f>M742+K742+I742</f>
        <v>1427.9999999999998</v>
      </c>
      <c r="O742" s="18">
        <v>2.5499999999999998</v>
      </c>
      <c r="P742" s="18">
        <v>8</v>
      </c>
      <c r="Q742" s="18">
        <f>P742*0.42*2/10</f>
        <v>0.67199999999999993</v>
      </c>
      <c r="R742" s="18">
        <f>O742-Q742</f>
        <v>1.8779999999999999</v>
      </c>
    </row>
    <row r="743" spans="2:18" s="1" customFormat="1" ht="13.5" x14ac:dyDescent="0.25">
      <c r="B743" s="267"/>
      <c r="C743" s="21" t="s">
        <v>24</v>
      </c>
      <c r="D743" s="29" t="s">
        <v>97</v>
      </c>
      <c r="E743" s="29" t="s">
        <v>26</v>
      </c>
      <c r="F743" s="29">
        <v>1.26</v>
      </c>
      <c r="G743" s="29">
        <f>G739*F743</f>
        <v>441</v>
      </c>
      <c r="H743" s="5"/>
      <c r="I743" s="5"/>
      <c r="J743" s="5">
        <v>10.17</v>
      </c>
      <c r="K743" s="5">
        <f>J743*G743</f>
        <v>4484.97</v>
      </c>
      <c r="L743" s="29"/>
      <c r="M743" s="5"/>
      <c r="N743" s="5">
        <f>M743+K743+I743</f>
        <v>4484.97</v>
      </c>
    </row>
    <row r="744" spans="2:18" s="1" customFormat="1" ht="13.5" x14ac:dyDescent="0.25">
      <c r="B744" s="268"/>
      <c r="C744" s="29" t="s">
        <v>24</v>
      </c>
      <c r="D744" s="29" t="s">
        <v>95</v>
      </c>
      <c r="E744" s="29" t="s">
        <v>29</v>
      </c>
      <c r="F744" s="29"/>
      <c r="G744" s="6">
        <f>G739*0.026</f>
        <v>9.1</v>
      </c>
      <c r="H744" s="29">
        <v>5.28</v>
      </c>
      <c r="I744" s="5">
        <f>H744*G744</f>
        <v>48.048000000000002</v>
      </c>
      <c r="J744" s="5"/>
      <c r="K744" s="5"/>
      <c r="L744" s="29">
        <v>31.71</v>
      </c>
      <c r="M744" s="5">
        <f>L744*G744</f>
        <v>288.56099999999998</v>
      </c>
      <c r="N744" s="5">
        <f>M744+K744+I744</f>
        <v>336.60899999999998</v>
      </c>
    </row>
    <row r="745" spans="2:18" s="1" customFormat="1" ht="13.5" x14ac:dyDescent="0.25">
      <c r="B745" s="29"/>
      <c r="C745" s="29"/>
      <c r="D745" s="25" t="s">
        <v>46</v>
      </c>
      <c r="E745" s="25"/>
      <c r="F745" s="25"/>
      <c r="G745" s="25"/>
      <c r="H745" s="25"/>
      <c r="I745" s="12">
        <f>SUM(I741:I744)</f>
        <v>1147.7759999999998</v>
      </c>
      <c r="J745" s="25"/>
      <c r="K745" s="12">
        <f>SUM(K741:K744)</f>
        <v>4484.97</v>
      </c>
      <c r="L745" s="25"/>
      <c r="M745" s="12">
        <f>SUM(M741:M744)</f>
        <v>953.44199999999978</v>
      </c>
      <c r="N745" s="12">
        <f>SUM(N741:N744)</f>
        <v>6586.1880000000001</v>
      </c>
    </row>
    <row r="746" spans="2:18" s="1" customFormat="1" ht="13.5" x14ac:dyDescent="0.25">
      <c r="B746" s="29"/>
      <c r="C746" s="29"/>
      <c r="D746" s="25" t="s">
        <v>47</v>
      </c>
      <c r="E746" s="25" t="s">
        <v>48</v>
      </c>
      <c r="F746" s="25">
        <v>10</v>
      </c>
      <c r="G746" s="25"/>
      <c r="H746" s="25"/>
      <c r="I746" s="25"/>
      <c r="J746" s="25"/>
      <c r="K746" s="25"/>
      <c r="L746" s="25"/>
      <c r="M746" s="25"/>
      <c r="N746" s="12">
        <f>N745*F746/100</f>
        <v>658.61880000000008</v>
      </c>
    </row>
    <row r="747" spans="2:18" s="1" customFormat="1" ht="13.5" x14ac:dyDescent="0.25">
      <c r="B747" s="29"/>
      <c r="C747" s="29"/>
      <c r="D747" s="25" t="s">
        <v>49</v>
      </c>
      <c r="E747" s="25"/>
      <c r="F747" s="25"/>
      <c r="G747" s="25"/>
      <c r="H747" s="25"/>
      <c r="I747" s="25"/>
      <c r="J747" s="25"/>
      <c r="K747" s="25"/>
      <c r="L747" s="25"/>
      <c r="M747" s="25"/>
      <c r="N747" s="12">
        <f>SUM(N745:N746)</f>
        <v>7244.8068000000003</v>
      </c>
    </row>
    <row r="748" spans="2:18" s="1" customFormat="1" ht="13.5" x14ac:dyDescent="0.25">
      <c r="B748" s="29"/>
      <c r="C748" s="29"/>
      <c r="D748" s="25" t="s">
        <v>50</v>
      </c>
      <c r="E748" s="25" t="s">
        <v>48</v>
      </c>
      <c r="F748" s="25">
        <v>10</v>
      </c>
      <c r="G748" s="25"/>
      <c r="H748" s="25"/>
      <c r="I748" s="25"/>
      <c r="J748" s="25"/>
      <c r="K748" s="25"/>
      <c r="L748" s="25"/>
      <c r="M748" s="25"/>
      <c r="N748" s="12">
        <f>N747*F748/100</f>
        <v>724.48068000000001</v>
      </c>
    </row>
    <row r="749" spans="2:18" s="1" customFormat="1" ht="13.5" x14ac:dyDescent="0.25">
      <c r="B749" s="29"/>
      <c r="C749" s="29"/>
      <c r="D749" s="25" t="s">
        <v>49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12">
        <f>SUM(N747:N748)</f>
        <v>7969.28748</v>
      </c>
    </row>
    <row r="750" spans="2:18" s="1" customFormat="1" ht="13.5" x14ac:dyDescent="0.25">
      <c r="B750" s="29"/>
      <c r="C750" s="29"/>
      <c r="D750" s="25" t="s">
        <v>51</v>
      </c>
      <c r="E750" s="25" t="s">
        <v>48</v>
      </c>
      <c r="F750" s="25">
        <v>18</v>
      </c>
      <c r="G750" s="25"/>
      <c r="H750" s="25"/>
      <c r="I750" s="25"/>
      <c r="J750" s="25"/>
      <c r="K750" s="25"/>
      <c r="L750" s="25"/>
      <c r="M750" s="25"/>
      <c r="N750" s="12">
        <f>N749*F750/100</f>
        <v>1434.4717464</v>
      </c>
    </row>
    <row r="751" spans="2:18" s="1" customFormat="1" ht="13.5" x14ac:dyDescent="0.25">
      <c r="B751" s="29"/>
      <c r="C751" s="29"/>
      <c r="D751" s="25" t="s">
        <v>52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12">
        <f>SUM(N749:N750)</f>
        <v>9403.7592263999995</v>
      </c>
    </row>
    <row r="752" spans="2:18" s="1" customFormat="1" ht="13.5" x14ac:dyDescent="0.25">
      <c r="B752" s="13"/>
      <c r="C752" s="13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</row>
    <row r="753" spans="1:14" s="1" customFormat="1" ht="13.5" x14ac:dyDescent="0.25">
      <c r="B753" s="13"/>
      <c r="C753" s="13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</row>
    <row r="754" spans="1:14" s="1" customFormat="1" ht="13.5" x14ac:dyDescent="0.25">
      <c r="B754" s="13"/>
      <c r="C754" s="13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</row>
    <row r="755" spans="1:14" s="1" customFormat="1" ht="13.5" x14ac:dyDescent="0.25">
      <c r="B755" s="13"/>
      <c r="C755" s="13"/>
      <c r="D755" s="26" t="s">
        <v>53</v>
      </c>
      <c r="E755" s="22"/>
      <c r="F755" s="22"/>
      <c r="G755" s="22"/>
      <c r="H755" s="22"/>
      <c r="I755" s="22"/>
      <c r="J755" s="22"/>
      <c r="K755" s="22"/>
      <c r="L755" s="22"/>
      <c r="M755" s="22"/>
      <c r="N755" s="23"/>
    </row>
    <row r="756" spans="1:14" s="1" customFormat="1" ht="13.5" x14ac:dyDescent="0.25">
      <c r="B756" s="13"/>
      <c r="C756" s="13"/>
      <c r="D756" s="26"/>
      <c r="E756" s="22"/>
      <c r="F756" s="22"/>
      <c r="G756" s="22"/>
      <c r="H756" s="22"/>
      <c r="I756" s="22"/>
      <c r="J756" s="22"/>
      <c r="K756" s="22"/>
      <c r="L756" s="22"/>
      <c r="M756" s="22"/>
      <c r="N756" s="23"/>
    </row>
    <row r="757" spans="1:14" s="1" customFormat="1" ht="13.5" x14ac:dyDescent="0.25">
      <c r="D757" s="14" t="s">
        <v>54</v>
      </c>
    </row>
    <row r="760" spans="1:14" s="1" customFormat="1" ht="21" x14ac:dyDescent="0.25">
      <c r="A760" s="1" t="s">
        <v>0</v>
      </c>
      <c r="D760" s="2" t="s">
        <v>1</v>
      </c>
      <c r="F760" s="271" t="s">
        <v>2</v>
      </c>
      <c r="G760" s="271"/>
      <c r="H760" s="271"/>
      <c r="I760" s="271"/>
    </row>
    <row r="761" spans="1:14" s="1" customFormat="1" ht="13.5" x14ac:dyDescent="0.25">
      <c r="D761" s="26"/>
      <c r="E761" s="26"/>
      <c r="F761" s="26"/>
      <c r="G761" s="271" t="s">
        <v>3</v>
      </c>
      <c r="H761" s="271"/>
      <c r="I761" s="271"/>
      <c r="J761" s="271"/>
      <c r="K761" s="271"/>
      <c r="L761" s="271"/>
      <c r="M761" s="271"/>
      <c r="N761" s="271"/>
    </row>
    <row r="762" spans="1:14" s="1" customFormat="1" ht="13.5" customHeight="1" x14ac:dyDescent="0.25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1" customFormat="1" ht="27" x14ac:dyDescent="0.25">
      <c r="C763" s="26" t="s">
        <v>4</v>
      </c>
      <c r="D763" s="280" t="s">
        <v>137</v>
      </c>
      <c r="E763" s="280"/>
      <c r="L763" s="271" t="s">
        <v>6</v>
      </c>
      <c r="M763" s="271"/>
    </row>
    <row r="764" spans="1:14" s="1" customFormat="1" ht="13.5" x14ac:dyDescent="0.25">
      <c r="C764" s="26"/>
      <c r="D764" s="27" t="s">
        <v>96</v>
      </c>
    </row>
    <row r="765" spans="1:14" s="1" customFormat="1" ht="13.5" x14ac:dyDescent="0.25">
      <c r="C765" s="26"/>
      <c r="D765" s="27"/>
    </row>
    <row r="766" spans="1:14" s="1" customFormat="1" ht="13.5" x14ac:dyDescent="0.25">
      <c r="C766" s="26"/>
      <c r="D766" s="26"/>
      <c r="G766" s="271" t="s">
        <v>8</v>
      </c>
      <c r="H766" s="271"/>
      <c r="I766" s="271"/>
      <c r="J766" s="271"/>
      <c r="K766" s="271"/>
      <c r="L766" s="272">
        <f>N784</f>
        <v>9467.8091921599989</v>
      </c>
      <c r="M766" s="272"/>
      <c r="N766" s="26" t="s">
        <v>9</v>
      </c>
    </row>
    <row r="767" spans="1:14" s="1" customFormat="1" ht="13.5" x14ac:dyDescent="0.25">
      <c r="G767" s="273" t="s">
        <v>10</v>
      </c>
      <c r="H767" s="273"/>
      <c r="I767" s="273"/>
      <c r="J767" s="273"/>
      <c r="K767" s="273"/>
      <c r="L767" s="274">
        <f>I778</f>
        <v>1657.2224000000001</v>
      </c>
      <c r="M767" s="274"/>
      <c r="N767" s="26" t="s">
        <v>9</v>
      </c>
    </row>
    <row r="768" spans="1:14" s="1" customFormat="1" ht="7.5" customHeight="1" x14ac:dyDescent="0.25">
      <c r="G768" s="22"/>
      <c r="H768" s="22"/>
      <c r="I768" s="22"/>
      <c r="J768" s="22"/>
      <c r="K768" s="22"/>
      <c r="L768" s="23"/>
      <c r="M768" s="23"/>
      <c r="N768" s="26"/>
    </row>
    <row r="769" spans="2:18" s="1" customFormat="1" ht="32.25" customHeight="1" x14ac:dyDescent="0.25">
      <c r="B769" s="275" t="s">
        <v>11</v>
      </c>
      <c r="C769" s="277" t="s">
        <v>12</v>
      </c>
      <c r="D769" s="275" t="s">
        <v>13</v>
      </c>
      <c r="E769" s="279" t="s">
        <v>14</v>
      </c>
      <c r="F769" s="279"/>
      <c r="G769" s="279"/>
      <c r="H769" s="279" t="s">
        <v>15</v>
      </c>
      <c r="I769" s="279"/>
      <c r="J769" s="279" t="s">
        <v>16</v>
      </c>
      <c r="K769" s="279"/>
      <c r="L769" s="279" t="s">
        <v>17</v>
      </c>
      <c r="M769" s="279"/>
      <c r="N769" s="277" t="s">
        <v>91</v>
      </c>
    </row>
    <row r="770" spans="2:18" s="1" customFormat="1" ht="77.25" x14ac:dyDescent="0.25">
      <c r="B770" s="276"/>
      <c r="C770" s="278"/>
      <c r="D770" s="276"/>
      <c r="E770" s="3" t="s">
        <v>18</v>
      </c>
      <c r="F770" s="3" t="s">
        <v>19</v>
      </c>
      <c r="G770" s="3" t="s">
        <v>20</v>
      </c>
      <c r="H770" s="3" t="s">
        <v>21</v>
      </c>
      <c r="I770" s="3" t="s">
        <v>22</v>
      </c>
      <c r="J770" s="3" t="s">
        <v>21</v>
      </c>
      <c r="K770" s="3" t="s">
        <v>22</v>
      </c>
      <c r="L770" s="3" t="s">
        <v>21</v>
      </c>
      <c r="M770" s="3" t="s">
        <v>22</v>
      </c>
      <c r="N770" s="278"/>
    </row>
    <row r="771" spans="2:18" s="1" customFormat="1" ht="13.5" x14ac:dyDescent="0.25">
      <c r="B771" s="25">
        <v>1</v>
      </c>
      <c r="C771" s="25"/>
      <c r="D771" s="25">
        <v>2</v>
      </c>
      <c r="E771" s="25">
        <v>3</v>
      </c>
      <c r="F771" s="25">
        <v>4</v>
      </c>
      <c r="G771" s="25">
        <v>5</v>
      </c>
      <c r="H771" s="25">
        <v>6</v>
      </c>
      <c r="I771" s="25">
        <v>7</v>
      </c>
      <c r="J771" s="25">
        <v>8</v>
      </c>
      <c r="K771" s="25">
        <v>9</v>
      </c>
      <c r="L771" s="25">
        <v>10</v>
      </c>
      <c r="M771" s="25">
        <v>11</v>
      </c>
      <c r="N771" s="25">
        <v>12</v>
      </c>
    </row>
    <row r="772" spans="2:18" s="1" customFormat="1" ht="13.5" x14ac:dyDescent="0.25">
      <c r="B772" s="29"/>
      <c r="C772" s="19"/>
      <c r="D772" s="25" t="s">
        <v>92</v>
      </c>
      <c r="E772" s="25" t="s">
        <v>26</v>
      </c>
      <c r="F772" s="25"/>
      <c r="G772" s="25">
        <v>290</v>
      </c>
      <c r="H772" s="29"/>
      <c r="I772" s="29"/>
      <c r="J772" s="29"/>
      <c r="K772" s="29"/>
      <c r="L772" s="29"/>
      <c r="M772" s="29"/>
      <c r="N772" s="29"/>
    </row>
    <row r="773" spans="2:18" s="1" customFormat="1" ht="13.5" x14ac:dyDescent="0.25">
      <c r="B773" s="266">
        <v>1</v>
      </c>
      <c r="C773" s="266" t="s">
        <v>24</v>
      </c>
      <c r="D773" s="29" t="s">
        <v>93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2:18" s="1" customFormat="1" ht="13.5" x14ac:dyDescent="0.25">
      <c r="B774" s="267"/>
      <c r="C774" s="268"/>
      <c r="D774" s="29" t="s">
        <v>94</v>
      </c>
      <c r="E774" s="29" t="s">
        <v>29</v>
      </c>
      <c r="F774" s="29"/>
      <c r="G774" s="6">
        <f>G772*0.026</f>
        <v>7.54</v>
      </c>
      <c r="H774" s="29">
        <v>5.28</v>
      </c>
      <c r="I774" s="5">
        <f>H774*G774</f>
        <v>39.811199999999999</v>
      </c>
      <c r="J774" s="29"/>
      <c r="K774" s="29"/>
      <c r="L774" s="29">
        <v>31.71</v>
      </c>
      <c r="M774" s="5">
        <f>L774*G774</f>
        <v>239.0934</v>
      </c>
      <c r="N774" s="5">
        <f>M774+K774+I774</f>
        <v>278.90460000000002</v>
      </c>
      <c r="R774" s="1" t="s">
        <v>106</v>
      </c>
    </row>
    <row r="775" spans="2:18" s="1" customFormat="1" ht="27" x14ac:dyDescent="0.25">
      <c r="B775" s="267"/>
      <c r="C775" s="29" t="s">
        <v>99</v>
      </c>
      <c r="D775" s="29" t="s">
        <v>98</v>
      </c>
      <c r="E775" s="29" t="s">
        <v>32</v>
      </c>
      <c r="F775" s="29">
        <v>1.6</v>
      </c>
      <c r="G775" s="29">
        <f>G772*F775</f>
        <v>464</v>
      </c>
      <c r="H775" s="5">
        <f>R775</f>
        <v>3.4</v>
      </c>
      <c r="I775" s="5">
        <f>H775*G775</f>
        <v>1577.6</v>
      </c>
      <c r="J775" s="5"/>
      <c r="K775" s="5"/>
      <c r="L775" s="5">
        <f>Q775</f>
        <v>1.6800000000000002</v>
      </c>
      <c r="M775" s="5">
        <f>L775*G775</f>
        <v>779.5200000000001</v>
      </c>
      <c r="N775" s="5">
        <f>M775+K775+I775</f>
        <v>2357.12</v>
      </c>
      <c r="O775" s="18">
        <v>5.08</v>
      </c>
      <c r="P775" s="18">
        <v>20</v>
      </c>
      <c r="Q775" s="18">
        <f>P775*0.42*2/10</f>
        <v>1.6800000000000002</v>
      </c>
      <c r="R775" s="18">
        <f>O775-Q775</f>
        <v>3.4</v>
      </c>
    </row>
    <row r="776" spans="2:18" s="1" customFormat="1" ht="13.5" x14ac:dyDescent="0.25">
      <c r="B776" s="267"/>
      <c r="C776" s="21" t="s">
        <v>24</v>
      </c>
      <c r="D776" s="29" t="s">
        <v>97</v>
      </c>
      <c r="E776" s="29" t="s">
        <v>26</v>
      </c>
      <c r="F776" s="29">
        <v>1.26</v>
      </c>
      <c r="G776" s="29">
        <f>G772*F776</f>
        <v>365.4</v>
      </c>
      <c r="H776" s="5"/>
      <c r="I776" s="5"/>
      <c r="J776" s="5">
        <v>10.17</v>
      </c>
      <c r="K776" s="5">
        <f>J776*G776</f>
        <v>3716.1179999999999</v>
      </c>
      <c r="L776" s="29"/>
      <c r="M776" s="5"/>
      <c r="N776" s="5">
        <f>M776+K776+I776</f>
        <v>3716.1179999999999</v>
      </c>
    </row>
    <row r="777" spans="2:18" s="1" customFormat="1" ht="13.5" x14ac:dyDescent="0.25">
      <c r="B777" s="268"/>
      <c r="C777" s="29" t="s">
        <v>24</v>
      </c>
      <c r="D777" s="29" t="s">
        <v>95</v>
      </c>
      <c r="E777" s="29" t="s">
        <v>29</v>
      </c>
      <c r="F777" s="29"/>
      <c r="G777" s="6">
        <f>G772*0.026</f>
        <v>7.54</v>
      </c>
      <c r="H777" s="29">
        <v>5.28</v>
      </c>
      <c r="I777" s="5">
        <f>H777*G777</f>
        <v>39.811199999999999</v>
      </c>
      <c r="J777" s="5"/>
      <c r="K777" s="5"/>
      <c r="L777" s="29">
        <v>31.71</v>
      </c>
      <c r="M777" s="5">
        <f>L777*G777</f>
        <v>239.0934</v>
      </c>
      <c r="N777" s="5">
        <f>M777+K777+I777</f>
        <v>278.90460000000002</v>
      </c>
    </row>
    <row r="778" spans="2:18" s="1" customFormat="1" ht="13.5" x14ac:dyDescent="0.25">
      <c r="B778" s="29"/>
      <c r="C778" s="29"/>
      <c r="D778" s="25" t="s">
        <v>46</v>
      </c>
      <c r="E778" s="25"/>
      <c r="F778" s="25"/>
      <c r="G778" s="25"/>
      <c r="H778" s="25"/>
      <c r="I778" s="12">
        <f>SUM(I774:I777)</f>
        <v>1657.2224000000001</v>
      </c>
      <c r="J778" s="25"/>
      <c r="K778" s="12">
        <f>SUM(K774:K777)</f>
        <v>3716.1179999999999</v>
      </c>
      <c r="L778" s="25"/>
      <c r="M778" s="12">
        <f>SUM(M774:M777)</f>
        <v>1257.7068000000002</v>
      </c>
      <c r="N778" s="12">
        <f>SUM(N774:N777)</f>
        <v>6631.0471999999991</v>
      </c>
    </row>
    <row r="779" spans="2:18" s="1" customFormat="1" ht="13.5" x14ac:dyDescent="0.25">
      <c r="B779" s="29"/>
      <c r="C779" s="29"/>
      <c r="D779" s="25" t="s">
        <v>47</v>
      </c>
      <c r="E779" s="25" t="s">
        <v>48</v>
      </c>
      <c r="F779" s="25">
        <v>10</v>
      </c>
      <c r="G779" s="25"/>
      <c r="H779" s="25"/>
      <c r="I779" s="25"/>
      <c r="J779" s="25"/>
      <c r="K779" s="25"/>
      <c r="L779" s="25"/>
      <c r="M779" s="25"/>
      <c r="N779" s="12">
        <f>N778*F779/100</f>
        <v>663.10471999999993</v>
      </c>
    </row>
    <row r="780" spans="2:18" s="1" customFormat="1" ht="13.5" x14ac:dyDescent="0.25">
      <c r="B780" s="29"/>
      <c r="C780" s="29"/>
      <c r="D780" s="25" t="s">
        <v>49</v>
      </c>
      <c r="E780" s="25"/>
      <c r="F780" s="25"/>
      <c r="G780" s="25"/>
      <c r="H780" s="25"/>
      <c r="I780" s="25"/>
      <c r="J780" s="25"/>
      <c r="K780" s="25"/>
      <c r="L780" s="25"/>
      <c r="M780" s="25"/>
      <c r="N780" s="12">
        <f>SUM(N778:N779)</f>
        <v>7294.1519199999993</v>
      </c>
    </row>
    <row r="781" spans="2:18" s="1" customFormat="1" ht="13.5" x14ac:dyDescent="0.25">
      <c r="B781" s="29"/>
      <c r="C781" s="29"/>
      <c r="D781" s="25" t="s">
        <v>50</v>
      </c>
      <c r="E781" s="25" t="s">
        <v>48</v>
      </c>
      <c r="F781" s="25">
        <v>10</v>
      </c>
      <c r="G781" s="25"/>
      <c r="H781" s="25"/>
      <c r="I781" s="25"/>
      <c r="J781" s="25"/>
      <c r="K781" s="25"/>
      <c r="L781" s="25"/>
      <c r="M781" s="25"/>
      <c r="N781" s="12">
        <f>N780*F781/100</f>
        <v>729.41519199999993</v>
      </c>
    </row>
    <row r="782" spans="2:18" s="1" customFormat="1" ht="13.5" x14ac:dyDescent="0.25">
      <c r="B782" s="29"/>
      <c r="C782" s="29"/>
      <c r="D782" s="25" t="s">
        <v>49</v>
      </c>
      <c r="E782" s="25"/>
      <c r="F782" s="25"/>
      <c r="G782" s="25"/>
      <c r="H782" s="25"/>
      <c r="I782" s="25"/>
      <c r="J782" s="25"/>
      <c r="K782" s="25"/>
      <c r="L782" s="25"/>
      <c r="M782" s="25"/>
      <c r="N782" s="12">
        <f>SUM(N780:N781)</f>
        <v>8023.5671119999988</v>
      </c>
    </row>
    <row r="783" spans="2:18" s="1" customFormat="1" ht="13.5" x14ac:dyDescent="0.25">
      <c r="B783" s="29"/>
      <c r="C783" s="29"/>
      <c r="D783" s="25" t="s">
        <v>51</v>
      </c>
      <c r="E783" s="25" t="s">
        <v>48</v>
      </c>
      <c r="F783" s="25">
        <v>18</v>
      </c>
      <c r="G783" s="25"/>
      <c r="H783" s="25"/>
      <c r="I783" s="25"/>
      <c r="J783" s="25"/>
      <c r="K783" s="25"/>
      <c r="L783" s="25"/>
      <c r="M783" s="25"/>
      <c r="N783" s="12">
        <f>N782*F783/100</f>
        <v>1444.2420801599999</v>
      </c>
    </row>
    <row r="784" spans="2:18" s="1" customFormat="1" ht="13.5" x14ac:dyDescent="0.25">
      <c r="B784" s="29"/>
      <c r="C784" s="29"/>
      <c r="D784" s="25" t="s">
        <v>52</v>
      </c>
      <c r="E784" s="25"/>
      <c r="F784" s="25"/>
      <c r="G784" s="25"/>
      <c r="H784" s="25"/>
      <c r="I784" s="25"/>
      <c r="J784" s="25"/>
      <c r="K784" s="25"/>
      <c r="L784" s="25"/>
      <c r="M784" s="25"/>
      <c r="N784" s="12">
        <f>SUM(N782:N783)</f>
        <v>9467.8091921599989</v>
      </c>
    </row>
    <row r="785" spans="1:14" s="1" customFormat="1" ht="13.5" x14ac:dyDescent="0.25">
      <c r="B785" s="13"/>
      <c r="C785" s="13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</row>
    <row r="786" spans="1:14" s="1" customFormat="1" ht="13.5" x14ac:dyDescent="0.25">
      <c r="B786" s="13"/>
      <c r="C786" s="13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</row>
    <row r="787" spans="1:14" s="1" customFormat="1" ht="13.5" x14ac:dyDescent="0.25">
      <c r="B787" s="13"/>
      <c r="C787" s="13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</row>
    <row r="788" spans="1:14" s="1" customFormat="1" ht="13.5" x14ac:dyDescent="0.25">
      <c r="B788" s="13"/>
      <c r="C788" s="13"/>
      <c r="D788" s="26" t="s">
        <v>53</v>
      </c>
      <c r="E788" s="22"/>
      <c r="F788" s="22"/>
      <c r="G788" s="22"/>
      <c r="H788" s="22"/>
      <c r="I788" s="22"/>
      <c r="J788" s="22"/>
      <c r="K788" s="22"/>
      <c r="L788" s="22"/>
      <c r="M788" s="22"/>
      <c r="N788" s="23"/>
    </row>
    <row r="789" spans="1:14" s="1" customFormat="1" ht="13.5" x14ac:dyDescent="0.25">
      <c r="B789" s="13"/>
      <c r="C789" s="13"/>
      <c r="D789" s="26"/>
      <c r="E789" s="22"/>
      <c r="F789" s="22"/>
      <c r="G789" s="22"/>
      <c r="H789" s="22"/>
      <c r="I789" s="22"/>
      <c r="J789" s="22"/>
      <c r="K789" s="22"/>
      <c r="L789" s="22"/>
      <c r="M789" s="22"/>
      <c r="N789" s="23"/>
    </row>
    <row r="790" spans="1:14" s="1" customFormat="1" ht="13.5" x14ac:dyDescent="0.25">
      <c r="D790" s="14" t="s">
        <v>54</v>
      </c>
    </row>
    <row r="793" spans="1:14" s="1" customFormat="1" ht="21" x14ac:dyDescent="0.25">
      <c r="A793" s="1" t="s">
        <v>0</v>
      </c>
      <c r="D793" s="2" t="s">
        <v>1</v>
      </c>
      <c r="F793" s="271" t="s">
        <v>2</v>
      </c>
      <c r="G793" s="271"/>
      <c r="H793" s="271"/>
      <c r="I793" s="271"/>
    </row>
    <row r="794" spans="1:14" s="1" customFormat="1" ht="13.5" x14ac:dyDescent="0.25">
      <c r="D794" s="26"/>
      <c r="E794" s="26"/>
      <c r="F794" s="26"/>
      <c r="G794" s="271" t="s">
        <v>3</v>
      </c>
      <c r="H794" s="271"/>
      <c r="I794" s="271"/>
      <c r="J794" s="271"/>
      <c r="K794" s="271"/>
      <c r="L794" s="271"/>
      <c r="M794" s="271"/>
      <c r="N794" s="271"/>
    </row>
    <row r="795" spans="1:14" s="1" customFormat="1" ht="13.5" customHeight="1" x14ac:dyDescent="0.25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1" customFormat="1" ht="27" x14ac:dyDescent="0.25">
      <c r="C796" s="26" t="s">
        <v>4</v>
      </c>
      <c r="D796" s="280" t="s">
        <v>138</v>
      </c>
      <c r="E796" s="280"/>
      <c r="L796" s="271" t="s">
        <v>6</v>
      </c>
      <c r="M796" s="271"/>
    </row>
    <row r="797" spans="1:14" s="1" customFormat="1" ht="13.5" x14ac:dyDescent="0.25">
      <c r="C797" s="26"/>
      <c r="D797" s="27" t="s">
        <v>96</v>
      </c>
    </row>
    <row r="798" spans="1:14" s="1" customFormat="1" ht="13.5" x14ac:dyDescent="0.25">
      <c r="C798" s="26"/>
      <c r="D798" s="27"/>
    </row>
    <row r="799" spans="1:14" s="1" customFormat="1" ht="13.5" x14ac:dyDescent="0.25">
      <c r="C799" s="26"/>
      <c r="D799" s="26"/>
      <c r="G799" s="271" t="s">
        <v>8</v>
      </c>
      <c r="H799" s="271"/>
      <c r="I799" s="271"/>
      <c r="J799" s="271"/>
      <c r="K799" s="271"/>
      <c r="L799" s="272">
        <f>N817</f>
        <v>9990.1710786240001</v>
      </c>
      <c r="M799" s="272"/>
      <c r="N799" s="26" t="s">
        <v>9</v>
      </c>
    </row>
    <row r="800" spans="1:14" s="1" customFormat="1" ht="13.5" x14ac:dyDescent="0.25">
      <c r="G800" s="273" t="s">
        <v>10</v>
      </c>
      <c r="H800" s="273"/>
      <c r="I800" s="273"/>
      <c r="J800" s="273"/>
      <c r="K800" s="273"/>
      <c r="L800" s="274">
        <f>I811</f>
        <v>1748.65536</v>
      </c>
      <c r="M800" s="274"/>
      <c r="N800" s="26" t="s">
        <v>9</v>
      </c>
    </row>
    <row r="801" spans="2:18" s="1" customFormat="1" ht="7.5" customHeight="1" x14ac:dyDescent="0.25">
      <c r="G801" s="22"/>
      <c r="H801" s="22"/>
      <c r="I801" s="22"/>
      <c r="J801" s="22"/>
      <c r="K801" s="22"/>
      <c r="L801" s="23"/>
      <c r="M801" s="23"/>
      <c r="N801" s="26"/>
    </row>
    <row r="802" spans="2:18" s="1" customFormat="1" ht="32.25" customHeight="1" x14ac:dyDescent="0.25">
      <c r="B802" s="275" t="s">
        <v>11</v>
      </c>
      <c r="C802" s="277" t="s">
        <v>12</v>
      </c>
      <c r="D802" s="275" t="s">
        <v>13</v>
      </c>
      <c r="E802" s="279" t="s">
        <v>14</v>
      </c>
      <c r="F802" s="279"/>
      <c r="G802" s="279"/>
      <c r="H802" s="279" t="s">
        <v>15</v>
      </c>
      <c r="I802" s="279"/>
      <c r="J802" s="279" t="s">
        <v>16</v>
      </c>
      <c r="K802" s="279"/>
      <c r="L802" s="279" t="s">
        <v>17</v>
      </c>
      <c r="M802" s="279"/>
      <c r="N802" s="277" t="s">
        <v>91</v>
      </c>
    </row>
    <row r="803" spans="2:18" s="1" customFormat="1" ht="77.25" x14ac:dyDescent="0.25">
      <c r="B803" s="276"/>
      <c r="C803" s="278"/>
      <c r="D803" s="276"/>
      <c r="E803" s="3" t="s">
        <v>18</v>
      </c>
      <c r="F803" s="3" t="s">
        <v>19</v>
      </c>
      <c r="G803" s="3" t="s">
        <v>20</v>
      </c>
      <c r="H803" s="3" t="s">
        <v>21</v>
      </c>
      <c r="I803" s="3" t="s">
        <v>22</v>
      </c>
      <c r="J803" s="3" t="s">
        <v>21</v>
      </c>
      <c r="K803" s="3" t="s">
        <v>22</v>
      </c>
      <c r="L803" s="3" t="s">
        <v>21</v>
      </c>
      <c r="M803" s="3" t="s">
        <v>22</v>
      </c>
      <c r="N803" s="278"/>
    </row>
    <row r="804" spans="2:18" s="1" customFormat="1" ht="13.5" x14ac:dyDescent="0.25">
      <c r="B804" s="25">
        <v>1</v>
      </c>
      <c r="C804" s="25"/>
      <c r="D804" s="25">
        <v>2</v>
      </c>
      <c r="E804" s="25">
        <v>3</v>
      </c>
      <c r="F804" s="25">
        <v>4</v>
      </c>
      <c r="G804" s="25">
        <v>5</v>
      </c>
      <c r="H804" s="25">
        <v>6</v>
      </c>
      <c r="I804" s="25">
        <v>7</v>
      </c>
      <c r="J804" s="25">
        <v>8</v>
      </c>
      <c r="K804" s="25">
        <v>9</v>
      </c>
      <c r="L804" s="25">
        <v>10</v>
      </c>
      <c r="M804" s="25">
        <v>11</v>
      </c>
      <c r="N804" s="25">
        <v>12</v>
      </c>
    </row>
    <row r="805" spans="2:18" s="1" customFormat="1" ht="13.5" x14ac:dyDescent="0.25">
      <c r="B805" s="29"/>
      <c r="C805" s="19"/>
      <c r="D805" s="25" t="s">
        <v>92</v>
      </c>
      <c r="E805" s="25" t="s">
        <v>26</v>
      </c>
      <c r="F805" s="25"/>
      <c r="G805" s="25">
        <v>306</v>
      </c>
      <c r="H805" s="29"/>
      <c r="I805" s="29"/>
      <c r="J805" s="29"/>
      <c r="K805" s="29"/>
      <c r="L805" s="29"/>
      <c r="M805" s="29"/>
      <c r="N805" s="29"/>
    </row>
    <row r="806" spans="2:18" s="1" customFormat="1" ht="13.5" x14ac:dyDescent="0.25">
      <c r="B806" s="266">
        <v>1</v>
      </c>
      <c r="C806" s="266" t="s">
        <v>24</v>
      </c>
      <c r="D806" s="29" t="s">
        <v>93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2:18" s="1" customFormat="1" ht="13.5" x14ac:dyDescent="0.25">
      <c r="B807" s="267"/>
      <c r="C807" s="268"/>
      <c r="D807" s="29" t="s">
        <v>94</v>
      </c>
      <c r="E807" s="29" t="s">
        <v>29</v>
      </c>
      <c r="F807" s="29"/>
      <c r="G807" s="6">
        <f>G805*0.026</f>
        <v>7.9559999999999995</v>
      </c>
      <c r="H807" s="29">
        <v>5.28</v>
      </c>
      <c r="I807" s="5">
        <f>H807*G807</f>
        <v>42.007680000000001</v>
      </c>
      <c r="J807" s="29"/>
      <c r="K807" s="29"/>
      <c r="L807" s="29">
        <v>31.71</v>
      </c>
      <c r="M807" s="5">
        <f>L807*G807</f>
        <v>252.28476000000001</v>
      </c>
      <c r="N807" s="5">
        <f>M807+K807+I807</f>
        <v>294.29244</v>
      </c>
      <c r="R807" s="1" t="s">
        <v>106</v>
      </c>
    </row>
    <row r="808" spans="2:18" s="1" customFormat="1" ht="27" x14ac:dyDescent="0.25">
      <c r="B808" s="267"/>
      <c r="C808" s="29" t="s">
        <v>99</v>
      </c>
      <c r="D808" s="29" t="s">
        <v>98</v>
      </c>
      <c r="E808" s="29" t="s">
        <v>32</v>
      </c>
      <c r="F808" s="29">
        <v>1.6</v>
      </c>
      <c r="G808" s="29">
        <f>G805*F808</f>
        <v>489.6</v>
      </c>
      <c r="H808" s="5">
        <f>R808</f>
        <v>3.4</v>
      </c>
      <c r="I808" s="5">
        <f>H808*G808</f>
        <v>1664.64</v>
      </c>
      <c r="J808" s="5"/>
      <c r="K808" s="5"/>
      <c r="L808" s="5">
        <f>Q808</f>
        <v>1.6800000000000002</v>
      </c>
      <c r="M808" s="5">
        <f>L808*G808</f>
        <v>822.52800000000013</v>
      </c>
      <c r="N808" s="5">
        <f>M808+K808+I808</f>
        <v>2487.1680000000001</v>
      </c>
      <c r="O808" s="18">
        <v>5.08</v>
      </c>
      <c r="P808" s="18">
        <v>20</v>
      </c>
      <c r="Q808" s="18">
        <f>P808*0.42*2/10</f>
        <v>1.6800000000000002</v>
      </c>
      <c r="R808" s="18">
        <f>O808-Q808</f>
        <v>3.4</v>
      </c>
    </row>
    <row r="809" spans="2:18" s="1" customFormat="1" ht="13.5" x14ac:dyDescent="0.25">
      <c r="B809" s="267"/>
      <c r="C809" s="21" t="s">
        <v>24</v>
      </c>
      <c r="D809" s="29" t="s">
        <v>97</v>
      </c>
      <c r="E809" s="29" t="s">
        <v>26</v>
      </c>
      <c r="F809" s="29">
        <v>1.26</v>
      </c>
      <c r="G809" s="29">
        <f>G805*F809</f>
        <v>385.56</v>
      </c>
      <c r="H809" s="5"/>
      <c r="I809" s="5"/>
      <c r="J809" s="5">
        <v>10.17</v>
      </c>
      <c r="K809" s="5">
        <f>J809*G809</f>
        <v>3921.1451999999999</v>
      </c>
      <c r="L809" s="29"/>
      <c r="M809" s="5"/>
      <c r="N809" s="5">
        <f>M809+K809+I809</f>
        <v>3921.1451999999999</v>
      </c>
    </row>
    <row r="810" spans="2:18" s="1" customFormat="1" ht="13.5" x14ac:dyDescent="0.25">
      <c r="B810" s="268"/>
      <c r="C810" s="29" t="s">
        <v>24</v>
      </c>
      <c r="D810" s="29" t="s">
        <v>95</v>
      </c>
      <c r="E810" s="29" t="s">
        <v>29</v>
      </c>
      <c r="F810" s="29"/>
      <c r="G810" s="6">
        <f>G805*0.026</f>
        <v>7.9559999999999995</v>
      </c>
      <c r="H810" s="29">
        <v>5.28</v>
      </c>
      <c r="I810" s="5">
        <f>H810*G810</f>
        <v>42.007680000000001</v>
      </c>
      <c r="J810" s="5"/>
      <c r="K810" s="5"/>
      <c r="L810" s="29">
        <v>31.71</v>
      </c>
      <c r="M810" s="5">
        <f>L810*G810</f>
        <v>252.28476000000001</v>
      </c>
      <c r="N810" s="5">
        <f>M810+K810+I810</f>
        <v>294.29244</v>
      </c>
    </row>
    <row r="811" spans="2:18" s="1" customFormat="1" ht="13.5" x14ac:dyDescent="0.25">
      <c r="B811" s="29"/>
      <c r="C811" s="29"/>
      <c r="D811" s="25" t="s">
        <v>46</v>
      </c>
      <c r="E811" s="25"/>
      <c r="F811" s="25"/>
      <c r="G811" s="25"/>
      <c r="H811" s="25"/>
      <c r="I811" s="12">
        <f>SUM(I807:I810)</f>
        <v>1748.65536</v>
      </c>
      <c r="J811" s="25"/>
      <c r="K811" s="12">
        <f>SUM(K807:K810)</f>
        <v>3921.1451999999999</v>
      </c>
      <c r="L811" s="25"/>
      <c r="M811" s="12">
        <f>SUM(M807:M810)</f>
        <v>1327.0975200000003</v>
      </c>
      <c r="N811" s="12">
        <f>SUM(N807:N810)</f>
        <v>6996.8980799999999</v>
      </c>
    </row>
    <row r="812" spans="2:18" s="1" customFormat="1" ht="13.5" x14ac:dyDescent="0.25">
      <c r="B812" s="29"/>
      <c r="C812" s="29"/>
      <c r="D812" s="25" t="s">
        <v>47</v>
      </c>
      <c r="E812" s="25" t="s">
        <v>48</v>
      </c>
      <c r="F812" s="25">
        <v>10</v>
      </c>
      <c r="G812" s="25"/>
      <c r="H812" s="25"/>
      <c r="I812" s="25"/>
      <c r="J812" s="25"/>
      <c r="K812" s="25"/>
      <c r="L812" s="25"/>
      <c r="M812" s="25"/>
      <c r="N812" s="12">
        <f>N811*F812/100</f>
        <v>699.68980800000008</v>
      </c>
    </row>
    <row r="813" spans="2:18" s="1" customFormat="1" ht="13.5" x14ac:dyDescent="0.25">
      <c r="B813" s="29"/>
      <c r="C813" s="29"/>
      <c r="D813" s="25" t="s">
        <v>49</v>
      </c>
      <c r="E813" s="25"/>
      <c r="F813" s="25"/>
      <c r="G813" s="25"/>
      <c r="H813" s="25"/>
      <c r="I813" s="25"/>
      <c r="J813" s="25"/>
      <c r="K813" s="25"/>
      <c r="L813" s="25"/>
      <c r="M813" s="25"/>
      <c r="N813" s="12">
        <f>SUM(N811:N812)</f>
        <v>7696.587888</v>
      </c>
    </row>
    <row r="814" spans="2:18" s="1" customFormat="1" ht="13.5" x14ac:dyDescent="0.25">
      <c r="B814" s="29"/>
      <c r="C814" s="29"/>
      <c r="D814" s="25" t="s">
        <v>50</v>
      </c>
      <c r="E814" s="25" t="s">
        <v>48</v>
      </c>
      <c r="F814" s="25">
        <v>10</v>
      </c>
      <c r="G814" s="25"/>
      <c r="H814" s="25"/>
      <c r="I814" s="25"/>
      <c r="J814" s="25"/>
      <c r="K814" s="25"/>
      <c r="L814" s="25"/>
      <c r="M814" s="25"/>
      <c r="N814" s="12">
        <f>N813*F814/100</f>
        <v>769.65878880000002</v>
      </c>
    </row>
    <row r="815" spans="2:18" s="1" customFormat="1" ht="13.5" x14ac:dyDescent="0.25">
      <c r="B815" s="29"/>
      <c r="C815" s="29"/>
      <c r="D815" s="25" t="s">
        <v>49</v>
      </c>
      <c r="E815" s="25"/>
      <c r="F815" s="25"/>
      <c r="G815" s="25"/>
      <c r="H815" s="25"/>
      <c r="I815" s="25"/>
      <c r="J815" s="25"/>
      <c r="K815" s="25"/>
      <c r="L815" s="25"/>
      <c r="M815" s="25"/>
      <c r="N815" s="12">
        <f>SUM(N813:N814)</f>
        <v>8466.2466767999995</v>
      </c>
    </row>
    <row r="816" spans="2:18" s="1" customFormat="1" ht="13.5" x14ac:dyDescent="0.25">
      <c r="B816" s="29"/>
      <c r="C816" s="29"/>
      <c r="D816" s="25" t="s">
        <v>51</v>
      </c>
      <c r="E816" s="25" t="s">
        <v>48</v>
      </c>
      <c r="F816" s="25">
        <v>18</v>
      </c>
      <c r="G816" s="25"/>
      <c r="H816" s="25"/>
      <c r="I816" s="25"/>
      <c r="J816" s="25"/>
      <c r="K816" s="25"/>
      <c r="L816" s="25"/>
      <c r="M816" s="25"/>
      <c r="N816" s="12">
        <f>N815*F816/100</f>
        <v>1523.9244018239999</v>
      </c>
    </row>
    <row r="817" spans="1:14" s="1" customFormat="1" ht="13.5" x14ac:dyDescent="0.25">
      <c r="B817" s="29"/>
      <c r="C817" s="29"/>
      <c r="D817" s="25" t="s">
        <v>52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12">
        <f>SUM(N815:N816)</f>
        <v>9990.1710786240001</v>
      </c>
    </row>
    <row r="818" spans="1:14" s="1" customFormat="1" ht="13.5" x14ac:dyDescent="0.25">
      <c r="B818" s="13"/>
      <c r="C818" s="13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</row>
    <row r="819" spans="1:14" s="1" customFormat="1" ht="13.5" x14ac:dyDescent="0.25">
      <c r="B819" s="13"/>
      <c r="C819" s="13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</row>
    <row r="820" spans="1:14" s="1" customFormat="1" ht="13.5" x14ac:dyDescent="0.25">
      <c r="B820" s="13"/>
      <c r="C820" s="13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</row>
    <row r="821" spans="1:14" s="1" customFormat="1" ht="13.5" x14ac:dyDescent="0.25">
      <c r="B821" s="13"/>
      <c r="C821" s="13"/>
      <c r="D821" s="26" t="s">
        <v>53</v>
      </c>
      <c r="E821" s="22"/>
      <c r="F821" s="22"/>
      <c r="G821" s="22"/>
      <c r="H821" s="22"/>
      <c r="I821" s="22"/>
      <c r="J821" s="22"/>
      <c r="K821" s="22"/>
      <c r="L821" s="22"/>
      <c r="M821" s="22"/>
      <c r="N821" s="23"/>
    </row>
    <row r="822" spans="1:14" s="1" customFormat="1" ht="13.5" x14ac:dyDescent="0.25">
      <c r="B822" s="13"/>
      <c r="C822" s="13"/>
      <c r="D822" s="26"/>
      <c r="E822" s="22"/>
      <c r="F822" s="22"/>
      <c r="G822" s="22"/>
      <c r="H822" s="22"/>
      <c r="I822" s="22"/>
      <c r="J822" s="22"/>
      <c r="K822" s="22"/>
      <c r="L822" s="22"/>
      <c r="M822" s="22"/>
      <c r="N822" s="23"/>
    </row>
    <row r="823" spans="1:14" s="1" customFormat="1" ht="13.5" x14ac:dyDescent="0.25">
      <c r="D823" s="14" t="s">
        <v>54</v>
      </c>
    </row>
    <row r="826" spans="1:14" s="1" customFormat="1" ht="21" x14ac:dyDescent="0.25">
      <c r="A826" s="1" t="s">
        <v>0</v>
      </c>
      <c r="D826" s="2" t="s">
        <v>1</v>
      </c>
      <c r="F826" s="271" t="s">
        <v>2</v>
      </c>
      <c r="G826" s="271"/>
      <c r="H826" s="271"/>
      <c r="I826" s="271"/>
    </row>
    <row r="827" spans="1:14" s="1" customFormat="1" ht="13.5" x14ac:dyDescent="0.25">
      <c r="D827" s="26"/>
      <c r="E827" s="26"/>
      <c r="F827" s="26"/>
      <c r="G827" s="271" t="s">
        <v>3</v>
      </c>
      <c r="H827" s="271"/>
      <c r="I827" s="271"/>
      <c r="J827" s="271"/>
      <c r="K827" s="271"/>
      <c r="L827" s="271"/>
      <c r="M827" s="271"/>
      <c r="N827" s="271"/>
    </row>
    <row r="828" spans="1:14" s="1" customFormat="1" ht="13.5" customHeight="1" x14ac:dyDescent="0.25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1" customFormat="1" ht="27" x14ac:dyDescent="0.25">
      <c r="C829" s="26" t="s">
        <v>4</v>
      </c>
      <c r="D829" s="280" t="s">
        <v>140</v>
      </c>
      <c r="E829" s="280"/>
      <c r="L829" s="271" t="s">
        <v>6</v>
      </c>
      <c r="M829" s="271"/>
    </row>
    <row r="830" spans="1:14" s="1" customFormat="1" ht="13.5" x14ac:dyDescent="0.25">
      <c r="C830" s="26"/>
      <c r="D830" s="27" t="s">
        <v>96</v>
      </c>
    </row>
    <row r="831" spans="1:14" s="1" customFormat="1" ht="13.5" x14ac:dyDescent="0.25">
      <c r="C831" s="26"/>
      <c r="D831" s="27"/>
    </row>
    <row r="832" spans="1:14" s="1" customFormat="1" ht="13.5" x14ac:dyDescent="0.25">
      <c r="C832" s="26"/>
      <c r="D832" s="26"/>
      <c r="G832" s="271" t="s">
        <v>8</v>
      </c>
      <c r="H832" s="271"/>
      <c r="I832" s="271"/>
      <c r="J832" s="271"/>
      <c r="K832" s="271"/>
      <c r="L832" s="272">
        <f>N850</f>
        <v>13555.368146320001</v>
      </c>
      <c r="M832" s="272"/>
      <c r="N832" s="26" t="s">
        <v>9</v>
      </c>
    </row>
    <row r="833" spans="2:18" s="1" customFormat="1" ht="13.5" x14ac:dyDescent="0.25">
      <c r="G833" s="273" t="s">
        <v>10</v>
      </c>
      <c r="H833" s="273"/>
      <c r="I833" s="273"/>
      <c r="J833" s="273"/>
      <c r="K833" s="273"/>
      <c r="L833" s="274">
        <f>I844</f>
        <v>2057.0367999999999</v>
      </c>
      <c r="M833" s="274"/>
      <c r="N833" s="26" t="s">
        <v>9</v>
      </c>
    </row>
    <row r="834" spans="2:18" s="1" customFormat="1" ht="7.5" customHeight="1" x14ac:dyDescent="0.25">
      <c r="G834" s="22"/>
      <c r="H834" s="22"/>
      <c r="I834" s="22"/>
      <c r="J834" s="22"/>
      <c r="K834" s="22"/>
      <c r="L834" s="23"/>
      <c r="M834" s="23"/>
      <c r="N834" s="26"/>
    </row>
    <row r="835" spans="2:18" s="1" customFormat="1" ht="32.25" customHeight="1" x14ac:dyDescent="0.25">
      <c r="B835" s="275" t="s">
        <v>11</v>
      </c>
      <c r="C835" s="277" t="s">
        <v>12</v>
      </c>
      <c r="D835" s="275" t="s">
        <v>13</v>
      </c>
      <c r="E835" s="279" t="s">
        <v>14</v>
      </c>
      <c r="F835" s="279"/>
      <c r="G835" s="279"/>
      <c r="H835" s="279" t="s">
        <v>15</v>
      </c>
      <c r="I835" s="279"/>
      <c r="J835" s="279" t="s">
        <v>16</v>
      </c>
      <c r="K835" s="279"/>
      <c r="L835" s="279" t="s">
        <v>17</v>
      </c>
      <c r="M835" s="279"/>
      <c r="N835" s="277" t="s">
        <v>91</v>
      </c>
    </row>
    <row r="836" spans="2:18" s="1" customFormat="1" ht="77.25" x14ac:dyDescent="0.25">
      <c r="B836" s="276"/>
      <c r="C836" s="278"/>
      <c r="D836" s="276"/>
      <c r="E836" s="3" t="s">
        <v>18</v>
      </c>
      <c r="F836" s="3" t="s">
        <v>19</v>
      </c>
      <c r="G836" s="3" t="s">
        <v>20</v>
      </c>
      <c r="H836" s="3" t="s">
        <v>21</v>
      </c>
      <c r="I836" s="3" t="s">
        <v>22</v>
      </c>
      <c r="J836" s="3" t="s">
        <v>21</v>
      </c>
      <c r="K836" s="3" t="s">
        <v>22</v>
      </c>
      <c r="L836" s="3" t="s">
        <v>21</v>
      </c>
      <c r="M836" s="3" t="s">
        <v>22</v>
      </c>
      <c r="N836" s="278"/>
    </row>
    <row r="837" spans="2:18" s="1" customFormat="1" ht="13.5" x14ac:dyDescent="0.25">
      <c r="B837" s="25">
        <v>1</v>
      </c>
      <c r="C837" s="25"/>
      <c r="D837" s="25">
        <v>2</v>
      </c>
      <c r="E837" s="25">
        <v>3</v>
      </c>
      <c r="F837" s="25">
        <v>4</v>
      </c>
      <c r="G837" s="25">
        <v>5</v>
      </c>
      <c r="H837" s="25">
        <v>6</v>
      </c>
      <c r="I837" s="25">
        <v>7</v>
      </c>
      <c r="J837" s="25">
        <v>8</v>
      </c>
      <c r="K837" s="25">
        <v>9</v>
      </c>
      <c r="L837" s="25">
        <v>10</v>
      </c>
      <c r="M837" s="25">
        <v>11</v>
      </c>
      <c r="N837" s="25">
        <v>12</v>
      </c>
    </row>
    <row r="838" spans="2:18" s="1" customFormat="1" ht="13.5" x14ac:dyDescent="0.25">
      <c r="B838" s="29"/>
      <c r="C838" s="19"/>
      <c r="D838" s="25" t="s">
        <v>92</v>
      </c>
      <c r="E838" s="25" t="s">
        <v>26</v>
      </c>
      <c r="F838" s="25"/>
      <c r="G838" s="25">
        <v>455</v>
      </c>
      <c r="H838" s="29"/>
      <c r="I838" s="29"/>
      <c r="J838" s="29"/>
      <c r="K838" s="29"/>
      <c r="L838" s="29"/>
      <c r="M838" s="29"/>
      <c r="N838" s="29"/>
    </row>
    <row r="839" spans="2:18" s="1" customFormat="1" ht="13.5" x14ac:dyDescent="0.25">
      <c r="B839" s="266">
        <v>1</v>
      </c>
      <c r="C839" s="266" t="s">
        <v>24</v>
      </c>
      <c r="D839" s="29" t="s">
        <v>93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2:18" s="1" customFormat="1" ht="13.5" x14ac:dyDescent="0.25">
      <c r="B840" s="267"/>
      <c r="C840" s="268"/>
      <c r="D840" s="29" t="s">
        <v>94</v>
      </c>
      <c r="E840" s="29" t="s">
        <v>29</v>
      </c>
      <c r="F840" s="29"/>
      <c r="G840" s="6">
        <f>G838*0.026</f>
        <v>11.83</v>
      </c>
      <c r="H840" s="29">
        <v>5.28</v>
      </c>
      <c r="I840" s="5">
        <f>H840*G840</f>
        <v>62.462400000000002</v>
      </c>
      <c r="J840" s="29"/>
      <c r="K840" s="29"/>
      <c r="L840" s="29">
        <v>31.71</v>
      </c>
      <c r="M840" s="5">
        <f>L840*G840</f>
        <v>375.1293</v>
      </c>
      <c r="N840" s="5">
        <f>M840+K840+I840</f>
        <v>437.5917</v>
      </c>
      <c r="R840" s="1" t="s">
        <v>106</v>
      </c>
    </row>
    <row r="841" spans="2:18" s="1" customFormat="1" ht="27" x14ac:dyDescent="0.25">
      <c r="B841" s="267"/>
      <c r="C841" s="29" t="s">
        <v>109</v>
      </c>
      <c r="D841" s="29" t="s">
        <v>108</v>
      </c>
      <c r="E841" s="29" t="s">
        <v>32</v>
      </c>
      <c r="F841" s="29">
        <v>1.6</v>
      </c>
      <c r="G841" s="29">
        <f>G838*F841</f>
        <v>728</v>
      </c>
      <c r="H841" s="5">
        <f>R841</f>
        <v>2.6539999999999999</v>
      </c>
      <c r="I841" s="5">
        <f>H841*G841</f>
        <v>1932.1119999999999</v>
      </c>
      <c r="J841" s="5"/>
      <c r="K841" s="5"/>
      <c r="L841" s="5">
        <f>Q841</f>
        <v>1.1759999999999999</v>
      </c>
      <c r="M841" s="5">
        <f>L841*G841</f>
        <v>856.12799999999993</v>
      </c>
      <c r="N841" s="5">
        <f>M841+K841+I841</f>
        <v>2788.24</v>
      </c>
      <c r="O841" s="18">
        <v>3.83</v>
      </c>
      <c r="P841" s="18">
        <v>14</v>
      </c>
      <c r="Q841" s="18">
        <f>P841*0.42*2/10</f>
        <v>1.1759999999999999</v>
      </c>
      <c r="R841" s="18">
        <f>O841-Q841</f>
        <v>2.6539999999999999</v>
      </c>
    </row>
    <row r="842" spans="2:18" s="1" customFormat="1" ht="13.5" x14ac:dyDescent="0.25">
      <c r="B842" s="267"/>
      <c r="C842" s="21" t="s">
        <v>24</v>
      </c>
      <c r="D842" s="29" t="s">
        <v>97</v>
      </c>
      <c r="E842" s="29" t="s">
        <v>26</v>
      </c>
      <c r="F842" s="29">
        <v>1.26</v>
      </c>
      <c r="G842" s="29">
        <f>G838*F842</f>
        <v>573.29999999999995</v>
      </c>
      <c r="H842" s="5"/>
      <c r="I842" s="5"/>
      <c r="J842" s="5">
        <v>10.17</v>
      </c>
      <c r="K842" s="5">
        <f>J842*G842</f>
        <v>5830.4609999999993</v>
      </c>
      <c r="L842" s="29"/>
      <c r="M842" s="5"/>
      <c r="N842" s="5">
        <f>M842+K842+I842</f>
        <v>5830.4609999999993</v>
      </c>
    </row>
    <row r="843" spans="2:18" s="1" customFormat="1" ht="13.5" x14ac:dyDescent="0.25">
      <c r="B843" s="268"/>
      <c r="C843" s="29" t="s">
        <v>24</v>
      </c>
      <c r="D843" s="29" t="s">
        <v>95</v>
      </c>
      <c r="E843" s="29" t="s">
        <v>29</v>
      </c>
      <c r="F843" s="29"/>
      <c r="G843" s="6">
        <f>G838*0.026</f>
        <v>11.83</v>
      </c>
      <c r="H843" s="29">
        <v>5.28</v>
      </c>
      <c r="I843" s="5">
        <f>H843*G843</f>
        <v>62.462400000000002</v>
      </c>
      <c r="J843" s="5"/>
      <c r="K843" s="5"/>
      <c r="L843" s="29">
        <v>31.71</v>
      </c>
      <c r="M843" s="5">
        <f>L843*G843</f>
        <v>375.1293</v>
      </c>
      <c r="N843" s="5">
        <f>M843+K843+I843</f>
        <v>437.5917</v>
      </c>
    </row>
    <row r="844" spans="2:18" s="1" customFormat="1" ht="13.5" x14ac:dyDescent="0.25">
      <c r="B844" s="29"/>
      <c r="C844" s="29"/>
      <c r="D844" s="25" t="s">
        <v>46</v>
      </c>
      <c r="E844" s="25"/>
      <c r="F844" s="25"/>
      <c r="G844" s="25"/>
      <c r="H844" s="25"/>
      <c r="I844" s="12">
        <f>SUM(I840:I843)</f>
        <v>2057.0367999999999</v>
      </c>
      <c r="J844" s="25"/>
      <c r="K844" s="12">
        <f>SUM(K840:K843)</f>
        <v>5830.4609999999993</v>
      </c>
      <c r="L844" s="25"/>
      <c r="M844" s="12">
        <f>SUM(M840:M843)</f>
        <v>1606.3866</v>
      </c>
      <c r="N844" s="12">
        <f>SUM(N840:N843)</f>
        <v>9493.884399999999</v>
      </c>
    </row>
    <row r="845" spans="2:18" s="1" customFormat="1" ht="13.5" x14ac:dyDescent="0.25">
      <c r="B845" s="29"/>
      <c r="C845" s="29"/>
      <c r="D845" s="25" t="s">
        <v>47</v>
      </c>
      <c r="E845" s="25" t="s">
        <v>48</v>
      </c>
      <c r="F845" s="25">
        <v>10</v>
      </c>
      <c r="G845" s="25"/>
      <c r="H845" s="25"/>
      <c r="I845" s="25"/>
      <c r="J845" s="25"/>
      <c r="K845" s="25"/>
      <c r="L845" s="25"/>
      <c r="M845" s="25"/>
      <c r="N845" s="12">
        <f>N844*F845/100</f>
        <v>949.38843999999983</v>
      </c>
    </row>
    <row r="846" spans="2:18" s="1" customFormat="1" ht="13.5" x14ac:dyDescent="0.25">
      <c r="B846" s="29"/>
      <c r="C846" s="29"/>
      <c r="D846" s="25" t="s">
        <v>49</v>
      </c>
      <c r="E846" s="25"/>
      <c r="F846" s="25"/>
      <c r="G846" s="25"/>
      <c r="H846" s="25"/>
      <c r="I846" s="25"/>
      <c r="J846" s="25"/>
      <c r="K846" s="25"/>
      <c r="L846" s="25"/>
      <c r="M846" s="25"/>
      <c r="N846" s="12">
        <f>SUM(N844:N845)</f>
        <v>10443.27284</v>
      </c>
    </row>
    <row r="847" spans="2:18" s="1" customFormat="1" ht="13.5" x14ac:dyDescent="0.25">
      <c r="B847" s="29"/>
      <c r="C847" s="29"/>
      <c r="D847" s="25" t="s">
        <v>50</v>
      </c>
      <c r="E847" s="25" t="s">
        <v>48</v>
      </c>
      <c r="F847" s="25">
        <v>10</v>
      </c>
      <c r="G847" s="25"/>
      <c r="H847" s="25"/>
      <c r="I847" s="25"/>
      <c r="J847" s="25"/>
      <c r="K847" s="25"/>
      <c r="L847" s="25"/>
      <c r="M847" s="25"/>
      <c r="N847" s="12">
        <f>N846*F847/100</f>
        <v>1044.327284</v>
      </c>
    </row>
    <row r="848" spans="2:18" s="1" customFormat="1" ht="13.5" x14ac:dyDescent="0.25">
      <c r="B848" s="29"/>
      <c r="C848" s="29"/>
      <c r="D848" s="25" t="s">
        <v>49</v>
      </c>
      <c r="E848" s="25"/>
      <c r="F848" s="25"/>
      <c r="G848" s="25"/>
      <c r="H848" s="25"/>
      <c r="I848" s="25"/>
      <c r="J848" s="25"/>
      <c r="K848" s="25"/>
      <c r="L848" s="25"/>
      <c r="M848" s="25"/>
      <c r="N848" s="12">
        <f>SUM(N846:N847)</f>
        <v>11487.600124000001</v>
      </c>
    </row>
    <row r="849" spans="1:14" s="1" customFormat="1" ht="13.5" x14ac:dyDescent="0.25">
      <c r="B849" s="29"/>
      <c r="C849" s="29"/>
      <c r="D849" s="25" t="s">
        <v>51</v>
      </c>
      <c r="E849" s="25" t="s">
        <v>48</v>
      </c>
      <c r="F849" s="25">
        <v>18</v>
      </c>
      <c r="G849" s="25"/>
      <c r="H849" s="25"/>
      <c r="I849" s="25"/>
      <c r="J849" s="25"/>
      <c r="K849" s="25"/>
      <c r="L849" s="25"/>
      <c r="M849" s="25"/>
      <c r="N849" s="12">
        <f>N848*F849/100</f>
        <v>2067.76802232</v>
      </c>
    </row>
    <row r="850" spans="1:14" s="1" customFormat="1" ht="13.5" x14ac:dyDescent="0.25">
      <c r="B850" s="29"/>
      <c r="C850" s="29"/>
      <c r="D850" s="25" t="s">
        <v>52</v>
      </c>
      <c r="E850" s="25"/>
      <c r="F850" s="25"/>
      <c r="G850" s="25"/>
      <c r="H850" s="25"/>
      <c r="I850" s="25"/>
      <c r="J850" s="25"/>
      <c r="K850" s="25"/>
      <c r="L850" s="25"/>
      <c r="M850" s="25"/>
      <c r="N850" s="12">
        <f>SUM(N848:N849)</f>
        <v>13555.368146320001</v>
      </c>
    </row>
    <row r="851" spans="1:14" s="1" customFormat="1" ht="13.5" x14ac:dyDescent="0.25">
      <c r="B851" s="13"/>
      <c r="C851" s="13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</row>
    <row r="852" spans="1:14" s="1" customFormat="1" ht="13.5" x14ac:dyDescent="0.25">
      <c r="B852" s="13"/>
      <c r="C852" s="13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</row>
    <row r="853" spans="1:14" s="1" customFormat="1" ht="13.5" x14ac:dyDescent="0.25">
      <c r="B853" s="13"/>
      <c r="C853" s="13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</row>
    <row r="854" spans="1:14" s="1" customFormat="1" ht="13.5" x14ac:dyDescent="0.25">
      <c r="B854" s="13"/>
      <c r="C854" s="13"/>
      <c r="D854" s="26" t="s">
        <v>53</v>
      </c>
      <c r="E854" s="22"/>
      <c r="F854" s="22"/>
      <c r="G854" s="22"/>
      <c r="H854" s="22"/>
      <c r="I854" s="22"/>
      <c r="J854" s="22"/>
      <c r="K854" s="22"/>
      <c r="L854" s="22"/>
      <c r="M854" s="22"/>
      <c r="N854" s="23"/>
    </row>
    <row r="855" spans="1:14" s="1" customFormat="1" ht="13.5" x14ac:dyDescent="0.25">
      <c r="B855" s="13"/>
      <c r="C855" s="13"/>
      <c r="D855" s="26"/>
      <c r="E855" s="22"/>
      <c r="F855" s="22"/>
      <c r="G855" s="22"/>
      <c r="H855" s="22"/>
      <c r="I855" s="22"/>
      <c r="J855" s="22"/>
      <c r="K855" s="22"/>
      <c r="L855" s="22"/>
      <c r="M855" s="22"/>
      <c r="N855" s="23"/>
    </row>
    <row r="856" spans="1:14" s="1" customFormat="1" ht="13.5" x14ac:dyDescent="0.25">
      <c r="D856" s="14" t="s">
        <v>54</v>
      </c>
    </row>
    <row r="859" spans="1:14" s="1" customFormat="1" ht="21" x14ac:dyDescent="0.25">
      <c r="A859" s="1" t="s">
        <v>0</v>
      </c>
      <c r="D859" s="2" t="s">
        <v>1</v>
      </c>
      <c r="F859" s="271" t="s">
        <v>2</v>
      </c>
      <c r="G859" s="271"/>
      <c r="H859" s="271"/>
      <c r="I859" s="271"/>
    </row>
    <row r="860" spans="1:14" s="1" customFormat="1" ht="13.5" x14ac:dyDescent="0.25">
      <c r="D860" s="26"/>
      <c r="E860" s="26"/>
      <c r="F860" s="26"/>
      <c r="G860" s="271" t="s">
        <v>3</v>
      </c>
      <c r="H860" s="271"/>
      <c r="I860" s="271"/>
      <c r="J860" s="271"/>
      <c r="K860" s="271"/>
      <c r="L860" s="271"/>
      <c r="M860" s="271"/>
      <c r="N860" s="271"/>
    </row>
    <row r="861" spans="1:14" s="1" customFormat="1" ht="13.5" customHeight="1" x14ac:dyDescent="0.25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1" customFormat="1" ht="27" x14ac:dyDescent="0.25">
      <c r="C862" s="26" t="s">
        <v>4</v>
      </c>
      <c r="D862" s="280" t="s">
        <v>139</v>
      </c>
      <c r="E862" s="280"/>
      <c r="L862" s="271" t="s">
        <v>6</v>
      </c>
      <c r="M862" s="271"/>
    </row>
    <row r="863" spans="1:14" s="1" customFormat="1" ht="13.5" x14ac:dyDescent="0.25">
      <c r="C863" s="26"/>
      <c r="D863" s="27" t="s">
        <v>96</v>
      </c>
    </row>
    <row r="864" spans="1:14" s="1" customFormat="1" ht="13.5" x14ac:dyDescent="0.25">
      <c r="C864" s="26"/>
      <c r="D864" s="27"/>
    </row>
    <row r="865" spans="2:18" s="1" customFormat="1" ht="13.5" x14ac:dyDescent="0.25">
      <c r="C865" s="26"/>
      <c r="D865" s="26"/>
      <c r="G865" s="271" t="s">
        <v>8</v>
      </c>
      <c r="H865" s="271"/>
      <c r="I865" s="271"/>
      <c r="J865" s="271"/>
      <c r="K865" s="271"/>
      <c r="L865" s="272">
        <f>N883</f>
        <v>17662.361286064002</v>
      </c>
      <c r="M865" s="272"/>
      <c r="N865" s="26" t="s">
        <v>9</v>
      </c>
    </row>
    <row r="866" spans="2:18" s="1" customFormat="1" ht="13.5" x14ac:dyDescent="0.25">
      <c r="G866" s="273" t="s">
        <v>10</v>
      </c>
      <c r="H866" s="273"/>
      <c r="I866" s="273"/>
      <c r="J866" s="273"/>
      <c r="K866" s="273"/>
      <c r="L866" s="274">
        <f>I877</f>
        <v>3091.5769600000003</v>
      </c>
      <c r="M866" s="274"/>
      <c r="N866" s="26" t="s">
        <v>9</v>
      </c>
    </row>
    <row r="867" spans="2:18" s="1" customFormat="1" ht="7.5" customHeight="1" x14ac:dyDescent="0.25">
      <c r="G867" s="22"/>
      <c r="H867" s="22"/>
      <c r="I867" s="22"/>
      <c r="J867" s="22"/>
      <c r="K867" s="22"/>
      <c r="L867" s="23"/>
      <c r="M867" s="23"/>
      <c r="N867" s="26"/>
    </row>
    <row r="868" spans="2:18" s="1" customFormat="1" ht="32.25" customHeight="1" x14ac:dyDescent="0.25">
      <c r="B868" s="275" t="s">
        <v>11</v>
      </c>
      <c r="C868" s="277" t="s">
        <v>12</v>
      </c>
      <c r="D868" s="275" t="s">
        <v>13</v>
      </c>
      <c r="E868" s="279" t="s">
        <v>14</v>
      </c>
      <c r="F868" s="279"/>
      <c r="G868" s="279"/>
      <c r="H868" s="279" t="s">
        <v>15</v>
      </c>
      <c r="I868" s="279"/>
      <c r="J868" s="279" t="s">
        <v>16</v>
      </c>
      <c r="K868" s="279"/>
      <c r="L868" s="279" t="s">
        <v>17</v>
      </c>
      <c r="M868" s="279"/>
      <c r="N868" s="277" t="s">
        <v>91</v>
      </c>
    </row>
    <row r="869" spans="2:18" s="1" customFormat="1" ht="77.25" x14ac:dyDescent="0.25">
      <c r="B869" s="276"/>
      <c r="C869" s="278"/>
      <c r="D869" s="276"/>
      <c r="E869" s="3" t="s">
        <v>18</v>
      </c>
      <c r="F869" s="3" t="s">
        <v>19</v>
      </c>
      <c r="G869" s="3" t="s">
        <v>20</v>
      </c>
      <c r="H869" s="3" t="s">
        <v>21</v>
      </c>
      <c r="I869" s="3" t="s">
        <v>22</v>
      </c>
      <c r="J869" s="3" t="s">
        <v>21</v>
      </c>
      <c r="K869" s="3" t="s">
        <v>22</v>
      </c>
      <c r="L869" s="3" t="s">
        <v>21</v>
      </c>
      <c r="M869" s="3" t="s">
        <v>22</v>
      </c>
      <c r="N869" s="278"/>
    </row>
    <row r="870" spans="2:18" s="1" customFormat="1" ht="13.5" x14ac:dyDescent="0.25">
      <c r="B870" s="25">
        <v>1</v>
      </c>
      <c r="C870" s="25"/>
      <c r="D870" s="25">
        <v>2</v>
      </c>
      <c r="E870" s="25">
        <v>3</v>
      </c>
      <c r="F870" s="25">
        <v>4</v>
      </c>
      <c r="G870" s="25">
        <v>5</v>
      </c>
      <c r="H870" s="25">
        <v>6</v>
      </c>
      <c r="I870" s="25">
        <v>7</v>
      </c>
      <c r="J870" s="25">
        <v>8</v>
      </c>
      <c r="K870" s="25">
        <v>9</v>
      </c>
      <c r="L870" s="25">
        <v>10</v>
      </c>
      <c r="M870" s="25">
        <v>11</v>
      </c>
      <c r="N870" s="25">
        <v>12</v>
      </c>
    </row>
    <row r="871" spans="2:18" s="1" customFormat="1" ht="13.5" x14ac:dyDescent="0.25">
      <c r="B871" s="29"/>
      <c r="C871" s="19"/>
      <c r="D871" s="25" t="s">
        <v>92</v>
      </c>
      <c r="E871" s="25" t="s">
        <v>26</v>
      </c>
      <c r="F871" s="25"/>
      <c r="G871" s="25">
        <v>541</v>
      </c>
      <c r="H871" s="29"/>
      <c r="I871" s="29"/>
      <c r="J871" s="29"/>
      <c r="K871" s="29"/>
      <c r="L871" s="29"/>
      <c r="M871" s="29"/>
      <c r="N871" s="29"/>
    </row>
    <row r="872" spans="2:18" s="1" customFormat="1" ht="13.5" x14ac:dyDescent="0.25">
      <c r="B872" s="266">
        <v>1</v>
      </c>
      <c r="C872" s="266" t="s">
        <v>24</v>
      </c>
      <c r="D872" s="29" t="s">
        <v>93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2:18" s="1" customFormat="1" ht="13.5" x14ac:dyDescent="0.25">
      <c r="B873" s="267"/>
      <c r="C873" s="268"/>
      <c r="D873" s="29" t="s">
        <v>94</v>
      </c>
      <c r="E873" s="29" t="s">
        <v>29</v>
      </c>
      <c r="F873" s="29"/>
      <c r="G873" s="6">
        <f>G871*0.026</f>
        <v>14.065999999999999</v>
      </c>
      <c r="H873" s="29">
        <v>5.28</v>
      </c>
      <c r="I873" s="5">
        <f>H873*G873</f>
        <v>74.268479999999997</v>
      </c>
      <c r="J873" s="29"/>
      <c r="K873" s="29"/>
      <c r="L873" s="29">
        <v>31.71</v>
      </c>
      <c r="M873" s="5">
        <f>L873*G873</f>
        <v>446.03285999999997</v>
      </c>
      <c r="N873" s="5">
        <f>M873+K873+I873</f>
        <v>520.30133999999998</v>
      </c>
      <c r="R873" s="1" t="s">
        <v>106</v>
      </c>
    </row>
    <row r="874" spans="2:18" s="1" customFormat="1" ht="27" x14ac:dyDescent="0.25">
      <c r="B874" s="267"/>
      <c r="C874" s="29" t="s">
        <v>99</v>
      </c>
      <c r="D874" s="29" t="s">
        <v>98</v>
      </c>
      <c r="E874" s="29" t="s">
        <v>32</v>
      </c>
      <c r="F874" s="29">
        <v>1.6</v>
      </c>
      <c r="G874" s="29">
        <f>G871*F874</f>
        <v>865.6</v>
      </c>
      <c r="H874" s="5">
        <f>R874</f>
        <v>3.4</v>
      </c>
      <c r="I874" s="5">
        <f>H874*G874</f>
        <v>2943.04</v>
      </c>
      <c r="J874" s="5"/>
      <c r="K874" s="5"/>
      <c r="L874" s="5">
        <f>Q874</f>
        <v>1.6800000000000002</v>
      </c>
      <c r="M874" s="5">
        <f>L874*G874</f>
        <v>1454.2080000000001</v>
      </c>
      <c r="N874" s="5">
        <f>M874+K874+I874</f>
        <v>4397.2479999999996</v>
      </c>
      <c r="O874" s="18">
        <v>5.08</v>
      </c>
      <c r="P874" s="18">
        <v>20</v>
      </c>
      <c r="Q874" s="18">
        <f>P874*0.42*2/10</f>
        <v>1.6800000000000002</v>
      </c>
      <c r="R874" s="18">
        <f>O874-Q874</f>
        <v>3.4</v>
      </c>
    </row>
    <row r="875" spans="2:18" s="1" customFormat="1" ht="13.5" x14ac:dyDescent="0.25">
      <c r="B875" s="267"/>
      <c r="C875" s="21" t="s">
        <v>24</v>
      </c>
      <c r="D875" s="29" t="s">
        <v>97</v>
      </c>
      <c r="E875" s="29" t="s">
        <v>26</v>
      </c>
      <c r="F875" s="29">
        <v>1.26</v>
      </c>
      <c r="G875" s="29">
        <f>G871*F875</f>
        <v>681.66</v>
      </c>
      <c r="H875" s="5"/>
      <c r="I875" s="5"/>
      <c r="J875" s="5">
        <v>10.17</v>
      </c>
      <c r="K875" s="5">
        <f>J875*G875</f>
        <v>6932.4821999999995</v>
      </c>
      <c r="L875" s="29"/>
      <c r="M875" s="5"/>
      <c r="N875" s="5">
        <f>M875+K875+I875</f>
        <v>6932.4821999999995</v>
      </c>
    </row>
    <row r="876" spans="2:18" s="1" customFormat="1" ht="13.5" x14ac:dyDescent="0.25">
      <c r="B876" s="268"/>
      <c r="C876" s="29" t="s">
        <v>24</v>
      </c>
      <c r="D876" s="29" t="s">
        <v>95</v>
      </c>
      <c r="E876" s="29" t="s">
        <v>29</v>
      </c>
      <c r="F876" s="29"/>
      <c r="G876" s="6">
        <f>G871*0.026</f>
        <v>14.065999999999999</v>
      </c>
      <c r="H876" s="29">
        <v>5.28</v>
      </c>
      <c r="I876" s="5">
        <f>H876*G876</f>
        <v>74.268479999999997</v>
      </c>
      <c r="J876" s="5"/>
      <c r="K876" s="5"/>
      <c r="L876" s="29">
        <v>31.71</v>
      </c>
      <c r="M876" s="5">
        <f>L876*G876</f>
        <v>446.03285999999997</v>
      </c>
      <c r="N876" s="5">
        <f>M876+K876+I876</f>
        <v>520.30133999999998</v>
      </c>
    </row>
    <row r="877" spans="2:18" s="1" customFormat="1" ht="13.5" x14ac:dyDescent="0.25">
      <c r="B877" s="29"/>
      <c r="C877" s="29"/>
      <c r="D877" s="25" t="s">
        <v>46</v>
      </c>
      <c r="E877" s="25"/>
      <c r="F877" s="25"/>
      <c r="G877" s="25"/>
      <c r="H877" s="25"/>
      <c r="I877" s="12">
        <f>SUM(I873:I876)</f>
        <v>3091.5769600000003</v>
      </c>
      <c r="J877" s="25"/>
      <c r="K877" s="12">
        <f>SUM(K873:K876)</f>
        <v>6932.4821999999995</v>
      </c>
      <c r="L877" s="25"/>
      <c r="M877" s="12">
        <f>SUM(M873:M876)</f>
        <v>2346.2737200000001</v>
      </c>
      <c r="N877" s="12">
        <f>SUM(N873:N876)</f>
        <v>12370.33288</v>
      </c>
    </row>
    <row r="878" spans="2:18" s="1" customFormat="1" ht="13.5" x14ac:dyDescent="0.25">
      <c r="B878" s="29"/>
      <c r="C878" s="29"/>
      <c r="D878" s="25" t="s">
        <v>47</v>
      </c>
      <c r="E878" s="25" t="s">
        <v>48</v>
      </c>
      <c r="F878" s="25">
        <v>10</v>
      </c>
      <c r="G878" s="25"/>
      <c r="H878" s="25"/>
      <c r="I878" s="25"/>
      <c r="J878" s="25"/>
      <c r="K878" s="25"/>
      <c r="L878" s="25"/>
      <c r="M878" s="25"/>
      <c r="N878" s="12">
        <f>N877*F878/100</f>
        <v>1237.0332880000001</v>
      </c>
    </row>
    <row r="879" spans="2:18" s="1" customFormat="1" ht="13.5" x14ac:dyDescent="0.25">
      <c r="B879" s="29"/>
      <c r="C879" s="29"/>
      <c r="D879" s="25" t="s">
        <v>49</v>
      </c>
      <c r="E879" s="25"/>
      <c r="F879" s="25"/>
      <c r="G879" s="25"/>
      <c r="H879" s="25"/>
      <c r="I879" s="25"/>
      <c r="J879" s="25"/>
      <c r="K879" s="25"/>
      <c r="L879" s="25"/>
      <c r="M879" s="25"/>
      <c r="N879" s="12">
        <f>SUM(N877:N878)</f>
        <v>13607.366168</v>
      </c>
    </row>
    <row r="880" spans="2:18" s="1" customFormat="1" ht="13.5" x14ac:dyDescent="0.25">
      <c r="B880" s="29"/>
      <c r="C880" s="29"/>
      <c r="D880" s="25" t="s">
        <v>50</v>
      </c>
      <c r="E880" s="25" t="s">
        <v>48</v>
      </c>
      <c r="F880" s="25">
        <v>10</v>
      </c>
      <c r="G880" s="25"/>
      <c r="H880" s="25"/>
      <c r="I880" s="25"/>
      <c r="J880" s="25"/>
      <c r="K880" s="25"/>
      <c r="L880" s="25"/>
      <c r="M880" s="25"/>
      <c r="N880" s="12">
        <f>N879*F880/100</f>
        <v>1360.7366168000001</v>
      </c>
    </row>
    <row r="881" spans="1:14" s="1" customFormat="1" ht="13.5" x14ac:dyDescent="0.25">
      <c r="B881" s="29"/>
      <c r="C881" s="29"/>
      <c r="D881" s="25" t="s">
        <v>49</v>
      </c>
      <c r="E881" s="25"/>
      <c r="F881" s="25"/>
      <c r="G881" s="25"/>
      <c r="H881" s="25"/>
      <c r="I881" s="25"/>
      <c r="J881" s="25"/>
      <c r="K881" s="25"/>
      <c r="L881" s="25"/>
      <c r="M881" s="25"/>
      <c r="N881" s="12">
        <f>SUM(N879:N880)</f>
        <v>14968.102784800001</v>
      </c>
    </row>
    <row r="882" spans="1:14" s="1" customFormat="1" ht="13.5" x14ac:dyDescent="0.25">
      <c r="B882" s="29"/>
      <c r="C882" s="29"/>
      <c r="D882" s="25" t="s">
        <v>51</v>
      </c>
      <c r="E882" s="25" t="s">
        <v>48</v>
      </c>
      <c r="F882" s="25">
        <v>18</v>
      </c>
      <c r="G882" s="25"/>
      <c r="H882" s="25"/>
      <c r="I882" s="25"/>
      <c r="J882" s="25"/>
      <c r="K882" s="25"/>
      <c r="L882" s="25"/>
      <c r="M882" s="25"/>
      <c r="N882" s="12">
        <f>N881*F882/100</f>
        <v>2694.2585012640002</v>
      </c>
    </row>
    <row r="883" spans="1:14" s="1" customFormat="1" ht="13.5" x14ac:dyDescent="0.25">
      <c r="B883" s="29"/>
      <c r="C883" s="29"/>
      <c r="D883" s="25" t="s">
        <v>52</v>
      </c>
      <c r="E883" s="25"/>
      <c r="F883" s="25"/>
      <c r="G883" s="25"/>
      <c r="H883" s="25"/>
      <c r="I883" s="25"/>
      <c r="J883" s="25"/>
      <c r="K883" s="25"/>
      <c r="L883" s="25"/>
      <c r="M883" s="25"/>
      <c r="N883" s="12">
        <f>SUM(N881:N882)</f>
        <v>17662.361286064002</v>
      </c>
    </row>
    <row r="884" spans="1:14" s="1" customFormat="1" ht="13.5" x14ac:dyDescent="0.25">
      <c r="B884" s="13"/>
      <c r="C884" s="13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</row>
    <row r="885" spans="1:14" s="1" customFormat="1" ht="13.5" x14ac:dyDescent="0.25">
      <c r="B885" s="13"/>
      <c r="C885" s="13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</row>
    <row r="886" spans="1:14" s="1" customFormat="1" ht="13.5" x14ac:dyDescent="0.25">
      <c r="B886" s="13"/>
      <c r="C886" s="13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</row>
    <row r="887" spans="1:14" s="1" customFormat="1" ht="13.5" x14ac:dyDescent="0.25">
      <c r="B887" s="13"/>
      <c r="C887" s="13"/>
      <c r="D887" s="26" t="s">
        <v>53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3"/>
    </row>
    <row r="888" spans="1:14" s="1" customFormat="1" ht="13.5" x14ac:dyDescent="0.25">
      <c r="B888" s="13"/>
      <c r="C888" s="13"/>
      <c r="D888" s="26"/>
      <c r="E888" s="22"/>
      <c r="F888" s="22"/>
      <c r="G888" s="22"/>
      <c r="H888" s="22"/>
      <c r="I888" s="22"/>
      <c r="J888" s="22"/>
      <c r="K888" s="22"/>
      <c r="L888" s="22"/>
      <c r="M888" s="22"/>
      <c r="N888" s="23"/>
    </row>
    <row r="889" spans="1:14" s="1" customFormat="1" ht="13.5" x14ac:dyDescent="0.25">
      <c r="D889" s="14" t="s">
        <v>54</v>
      </c>
    </row>
    <row r="892" spans="1:14" s="1" customFormat="1" ht="21" x14ac:dyDescent="0.25">
      <c r="A892" s="1" t="s">
        <v>0</v>
      </c>
      <c r="D892" s="2" t="s">
        <v>1</v>
      </c>
      <c r="F892" s="271" t="s">
        <v>2</v>
      </c>
      <c r="G892" s="271"/>
      <c r="H892" s="271"/>
      <c r="I892" s="271"/>
    </row>
    <row r="893" spans="1:14" s="1" customFormat="1" ht="13.5" x14ac:dyDescent="0.25">
      <c r="D893" s="26"/>
      <c r="E893" s="26"/>
      <c r="F893" s="26"/>
      <c r="G893" s="271" t="s">
        <v>3</v>
      </c>
      <c r="H893" s="271"/>
      <c r="I893" s="271"/>
      <c r="J893" s="271"/>
      <c r="K893" s="271"/>
      <c r="L893" s="271"/>
      <c r="M893" s="271"/>
      <c r="N893" s="271"/>
    </row>
    <row r="894" spans="1:14" s="1" customFormat="1" ht="13.5" customHeight="1" x14ac:dyDescent="0.25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1" customFormat="1" ht="27" x14ac:dyDescent="0.25">
      <c r="C895" s="26" t="s">
        <v>4</v>
      </c>
      <c r="D895" s="280" t="s">
        <v>141</v>
      </c>
      <c r="E895" s="280"/>
      <c r="L895" s="271" t="s">
        <v>6</v>
      </c>
      <c r="M895" s="271"/>
    </row>
    <row r="896" spans="1:14" s="1" customFormat="1" ht="13.5" x14ac:dyDescent="0.25">
      <c r="C896" s="26"/>
      <c r="D896" s="27" t="s">
        <v>96</v>
      </c>
    </row>
    <row r="897" spans="2:28" s="1" customFormat="1" ht="13.5" x14ac:dyDescent="0.25">
      <c r="C897" s="26"/>
      <c r="D897" s="27"/>
    </row>
    <row r="898" spans="2:28" s="1" customFormat="1" ht="13.5" x14ac:dyDescent="0.25">
      <c r="C898" s="26"/>
      <c r="D898" s="26"/>
      <c r="G898" s="271" t="s">
        <v>8</v>
      </c>
      <c r="H898" s="271"/>
      <c r="I898" s="271"/>
      <c r="J898" s="271"/>
      <c r="K898" s="271"/>
      <c r="L898" s="272">
        <f>N916</f>
        <v>8343.9949511599989</v>
      </c>
      <c r="M898" s="272"/>
      <c r="N898" s="26" t="s">
        <v>9</v>
      </c>
    </row>
    <row r="899" spans="2:28" s="1" customFormat="1" ht="13.5" x14ac:dyDescent="0.25">
      <c r="G899" s="273" t="s">
        <v>10</v>
      </c>
      <c r="H899" s="273"/>
      <c r="I899" s="273"/>
      <c r="J899" s="273"/>
      <c r="K899" s="273"/>
      <c r="L899" s="274">
        <f>I910</f>
        <v>3333.5744</v>
      </c>
      <c r="M899" s="274"/>
      <c r="N899" s="26" t="s">
        <v>9</v>
      </c>
    </row>
    <row r="900" spans="2:28" s="1" customFormat="1" ht="7.5" customHeight="1" x14ac:dyDescent="0.25">
      <c r="G900" s="22"/>
      <c r="H900" s="22"/>
      <c r="I900" s="22"/>
      <c r="J900" s="22"/>
      <c r="K900" s="22"/>
      <c r="L900" s="23"/>
      <c r="M900" s="23"/>
      <c r="N900" s="26"/>
    </row>
    <row r="901" spans="2:28" s="1" customFormat="1" ht="32.25" customHeight="1" x14ac:dyDescent="0.25">
      <c r="B901" s="275" t="s">
        <v>11</v>
      </c>
      <c r="C901" s="277" t="s">
        <v>12</v>
      </c>
      <c r="D901" s="275" t="s">
        <v>13</v>
      </c>
      <c r="E901" s="279" t="s">
        <v>14</v>
      </c>
      <c r="F901" s="279"/>
      <c r="G901" s="279"/>
      <c r="H901" s="279" t="s">
        <v>15</v>
      </c>
      <c r="I901" s="279"/>
      <c r="J901" s="279" t="s">
        <v>16</v>
      </c>
      <c r="K901" s="279"/>
      <c r="L901" s="279" t="s">
        <v>17</v>
      </c>
      <c r="M901" s="279"/>
      <c r="N901" s="277" t="s">
        <v>91</v>
      </c>
    </row>
    <row r="902" spans="2:28" s="1" customFormat="1" ht="77.25" x14ac:dyDescent="0.25">
      <c r="B902" s="276"/>
      <c r="C902" s="278"/>
      <c r="D902" s="276"/>
      <c r="E902" s="3" t="s">
        <v>18</v>
      </c>
      <c r="F902" s="3" t="s">
        <v>19</v>
      </c>
      <c r="G902" s="3" t="s">
        <v>20</v>
      </c>
      <c r="H902" s="3" t="s">
        <v>21</v>
      </c>
      <c r="I902" s="3" t="s">
        <v>22</v>
      </c>
      <c r="J902" s="3" t="s">
        <v>21</v>
      </c>
      <c r="K902" s="3" t="s">
        <v>22</v>
      </c>
      <c r="L902" s="3" t="s">
        <v>21</v>
      </c>
      <c r="M902" s="3" t="s">
        <v>22</v>
      </c>
      <c r="N902" s="278"/>
    </row>
    <row r="903" spans="2:28" s="1" customFormat="1" ht="13.5" x14ac:dyDescent="0.25">
      <c r="B903" s="25">
        <v>1</v>
      </c>
      <c r="C903" s="25"/>
      <c r="D903" s="25">
        <v>2</v>
      </c>
      <c r="E903" s="25">
        <v>3</v>
      </c>
      <c r="F903" s="25">
        <v>4</v>
      </c>
      <c r="G903" s="25">
        <v>5</v>
      </c>
      <c r="H903" s="25">
        <v>6</v>
      </c>
      <c r="I903" s="25">
        <v>7</v>
      </c>
      <c r="J903" s="25">
        <v>8</v>
      </c>
      <c r="K903" s="25">
        <v>9</v>
      </c>
      <c r="L903" s="25">
        <v>10</v>
      </c>
      <c r="M903" s="25">
        <v>11</v>
      </c>
      <c r="N903" s="25">
        <v>12</v>
      </c>
    </row>
    <row r="904" spans="2:28" s="1" customFormat="1" ht="13.5" x14ac:dyDescent="0.25">
      <c r="B904" s="29"/>
      <c r="C904" s="19"/>
      <c r="D904" s="25" t="s">
        <v>92</v>
      </c>
      <c r="E904" s="25" t="s">
        <v>26</v>
      </c>
      <c r="F904" s="25"/>
      <c r="G904" s="25">
        <v>515</v>
      </c>
      <c r="H904" s="29"/>
      <c r="I904" s="29"/>
      <c r="J904" s="29"/>
      <c r="K904" s="29"/>
      <c r="L904" s="29"/>
      <c r="M904" s="29"/>
      <c r="N904" s="29"/>
      <c r="T904" s="205"/>
      <c r="U904" s="205"/>
      <c r="V904" s="13"/>
      <c r="W904" s="13"/>
      <c r="X904" s="13"/>
      <c r="Y904" s="13"/>
      <c r="Z904" s="13"/>
      <c r="AA904" s="13"/>
      <c r="AB904" s="13"/>
    </row>
    <row r="905" spans="2:28" s="1" customFormat="1" ht="13.5" x14ac:dyDescent="0.25">
      <c r="B905" s="266">
        <v>1</v>
      </c>
      <c r="C905" s="266" t="s">
        <v>24</v>
      </c>
      <c r="D905" s="29" t="s">
        <v>93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2:28" s="1" customFormat="1" ht="13.5" x14ac:dyDescent="0.25">
      <c r="B906" s="267"/>
      <c r="C906" s="268"/>
      <c r="D906" s="29" t="s">
        <v>94</v>
      </c>
      <c r="E906" s="29" t="s">
        <v>29</v>
      </c>
      <c r="F906" s="29"/>
      <c r="G906" s="6">
        <f>G904*0.026</f>
        <v>13.389999999999999</v>
      </c>
      <c r="H906" s="29">
        <v>5.28</v>
      </c>
      <c r="I906" s="5">
        <f>H906*G906</f>
        <v>70.69919999999999</v>
      </c>
      <c r="J906" s="29"/>
      <c r="K906" s="29"/>
      <c r="L906" s="29">
        <v>31.71</v>
      </c>
      <c r="M906" s="5">
        <f>L906*G906</f>
        <v>424.59689999999995</v>
      </c>
      <c r="N906" s="5">
        <f>M906+K906+I906</f>
        <v>495.29609999999991</v>
      </c>
      <c r="R906" s="1" t="s">
        <v>106</v>
      </c>
      <c r="T906" s="13"/>
      <c r="U906" s="206"/>
      <c r="V906" s="13"/>
      <c r="W906" s="207"/>
      <c r="X906" s="13"/>
      <c r="Y906" s="13"/>
      <c r="Z906" s="13"/>
      <c r="AA906" s="207"/>
      <c r="AB906" s="207"/>
    </row>
    <row r="907" spans="2:28" s="1" customFormat="1" ht="27" x14ac:dyDescent="0.25">
      <c r="B907" s="267"/>
      <c r="C907" s="29" t="s">
        <v>120</v>
      </c>
      <c r="D907" s="29" t="s">
        <v>121</v>
      </c>
      <c r="E907" s="29" t="s">
        <v>32</v>
      </c>
      <c r="F907" s="29">
        <v>1.6</v>
      </c>
      <c r="G907" s="29">
        <f>G904*F907</f>
        <v>824</v>
      </c>
      <c r="H907" s="5">
        <f>R907</f>
        <v>3.8739999999999997</v>
      </c>
      <c r="I907" s="5">
        <f>H907*G907</f>
        <v>3192.1759999999999</v>
      </c>
      <c r="J907" s="137"/>
      <c r="K907" s="137"/>
      <c r="L907" s="5">
        <f>Q907</f>
        <v>2.016</v>
      </c>
      <c r="M907" s="5">
        <f>L907*G907</f>
        <v>1661.184</v>
      </c>
      <c r="N907" s="5">
        <f>M907+K907+I907</f>
        <v>4853.3599999999997</v>
      </c>
      <c r="O907" s="18">
        <v>5.89</v>
      </c>
      <c r="P907" s="18">
        <v>24</v>
      </c>
      <c r="Q907" s="18">
        <f>P907*0.42*2/10</f>
        <v>2.016</v>
      </c>
      <c r="R907" s="18">
        <f>O907-Q907</f>
        <v>3.8739999999999997</v>
      </c>
      <c r="T907" s="13"/>
      <c r="U907" s="13"/>
      <c r="V907" s="207"/>
      <c r="W907" s="207"/>
      <c r="X907" s="207"/>
      <c r="Y907" s="207"/>
      <c r="Z907" s="207"/>
      <c r="AA907" s="207"/>
      <c r="AB907" s="207"/>
    </row>
    <row r="908" spans="2:28" s="1" customFormat="1" ht="13.5" x14ac:dyDescent="0.25">
      <c r="B908" s="267"/>
      <c r="C908" s="21" t="s">
        <v>24</v>
      </c>
      <c r="D908" s="29" t="s">
        <v>97</v>
      </c>
      <c r="E908" s="29" t="s">
        <v>26</v>
      </c>
      <c r="F908" s="29">
        <v>1.26</v>
      </c>
      <c r="G908" s="29">
        <f>G904*F908</f>
        <v>648.9</v>
      </c>
      <c r="H908" s="5"/>
      <c r="I908" s="5"/>
      <c r="J908" s="5"/>
      <c r="K908" s="5">
        <f>J908*G908</f>
        <v>0</v>
      </c>
      <c r="L908" s="29"/>
      <c r="M908" s="5"/>
      <c r="N908" s="5">
        <f>M908+K908+I908</f>
        <v>0</v>
      </c>
      <c r="T908" s="13"/>
      <c r="U908" s="13"/>
      <c r="V908" s="207"/>
      <c r="W908" s="207"/>
      <c r="X908" s="207"/>
      <c r="Y908" s="207"/>
      <c r="Z908" s="13"/>
      <c r="AA908" s="207"/>
      <c r="AB908" s="207"/>
    </row>
    <row r="909" spans="2:28" s="1" customFormat="1" ht="13.5" x14ac:dyDescent="0.25">
      <c r="B909" s="268"/>
      <c r="C909" s="29" t="s">
        <v>24</v>
      </c>
      <c r="D909" s="29" t="s">
        <v>95</v>
      </c>
      <c r="E909" s="29" t="s">
        <v>29</v>
      </c>
      <c r="F909" s="29"/>
      <c r="G909" s="6">
        <f>G904*0.026</f>
        <v>13.389999999999999</v>
      </c>
      <c r="H909" s="29">
        <v>5.28</v>
      </c>
      <c r="I909" s="5">
        <f>H909*G909</f>
        <v>70.69919999999999</v>
      </c>
      <c r="J909" s="5"/>
      <c r="K909" s="5"/>
      <c r="L909" s="29">
        <v>31.71</v>
      </c>
      <c r="M909" s="5">
        <f>L909*G909</f>
        <v>424.59689999999995</v>
      </c>
      <c r="N909" s="5">
        <f>M909+K909+I909</f>
        <v>495.29609999999991</v>
      </c>
      <c r="T909" s="13"/>
      <c r="U909" s="206"/>
      <c r="V909" s="13"/>
      <c r="W909" s="207"/>
      <c r="X909" s="207"/>
      <c r="Y909" s="207"/>
      <c r="Z909" s="13"/>
      <c r="AA909" s="207"/>
      <c r="AB909" s="207"/>
    </row>
    <row r="910" spans="2:28" s="1" customFormat="1" ht="13.5" x14ac:dyDescent="0.25">
      <c r="B910" s="29"/>
      <c r="C910" s="29"/>
      <c r="D910" s="25" t="s">
        <v>46</v>
      </c>
      <c r="E910" s="25"/>
      <c r="F910" s="25"/>
      <c r="G910" s="25"/>
      <c r="H910" s="25"/>
      <c r="I910" s="12">
        <f>SUM(I906:I909)</f>
        <v>3333.5744</v>
      </c>
      <c r="J910" s="25"/>
      <c r="K910" s="12">
        <f>SUM(K906:K909)</f>
        <v>0</v>
      </c>
      <c r="L910" s="25"/>
      <c r="M910" s="12">
        <f>SUM(M906:M909)</f>
        <v>2510.3777999999998</v>
      </c>
      <c r="N910" s="12">
        <f>SUM(N906:N909)</f>
        <v>5843.9521999999988</v>
      </c>
    </row>
    <row r="911" spans="2:28" s="1" customFormat="1" ht="13.5" x14ac:dyDescent="0.25">
      <c r="B911" s="29"/>
      <c r="C911" s="29"/>
      <c r="D911" s="25" t="s">
        <v>47</v>
      </c>
      <c r="E911" s="25" t="s">
        <v>48</v>
      </c>
      <c r="F911" s="25">
        <v>10</v>
      </c>
      <c r="G911" s="25"/>
      <c r="H911" s="25"/>
      <c r="I911" s="25"/>
      <c r="J911" s="25"/>
      <c r="K911" s="25"/>
      <c r="L911" s="25"/>
      <c r="M911" s="25"/>
      <c r="N911" s="12">
        <f>N910*F911/100</f>
        <v>584.39521999999988</v>
      </c>
    </row>
    <row r="912" spans="2:28" s="1" customFormat="1" ht="13.5" x14ac:dyDescent="0.25">
      <c r="B912" s="29"/>
      <c r="C912" s="29"/>
      <c r="D912" s="25" t="s">
        <v>49</v>
      </c>
      <c r="E912" s="25"/>
      <c r="F912" s="25"/>
      <c r="G912" s="25"/>
      <c r="H912" s="25"/>
      <c r="I912" s="25"/>
      <c r="J912" s="25"/>
      <c r="K912" s="25"/>
      <c r="L912" s="25"/>
      <c r="M912" s="25"/>
      <c r="N912" s="12">
        <f>SUM(N910:N911)</f>
        <v>6428.3474199999982</v>
      </c>
    </row>
    <row r="913" spans="1:14" s="1" customFormat="1" ht="13.5" x14ac:dyDescent="0.25">
      <c r="B913" s="29"/>
      <c r="C913" s="29"/>
      <c r="D913" s="25" t="s">
        <v>50</v>
      </c>
      <c r="E913" s="25" t="s">
        <v>48</v>
      </c>
      <c r="F913" s="25">
        <v>10</v>
      </c>
      <c r="G913" s="25"/>
      <c r="H913" s="25"/>
      <c r="I913" s="25"/>
      <c r="J913" s="25"/>
      <c r="K913" s="25"/>
      <c r="L913" s="25"/>
      <c r="M913" s="25"/>
      <c r="N913" s="12">
        <f>N912*F913/100</f>
        <v>642.83474199999978</v>
      </c>
    </row>
    <row r="914" spans="1:14" s="1" customFormat="1" ht="13.5" x14ac:dyDescent="0.25">
      <c r="B914" s="29"/>
      <c r="C914" s="29"/>
      <c r="D914" s="25" t="s">
        <v>49</v>
      </c>
      <c r="E914" s="25"/>
      <c r="F914" s="25"/>
      <c r="G914" s="25"/>
      <c r="H914" s="25"/>
      <c r="I914" s="25"/>
      <c r="J914" s="25"/>
      <c r="K914" s="25"/>
      <c r="L914" s="25"/>
      <c r="M914" s="25"/>
      <c r="N914" s="12">
        <f>SUM(N912:N913)</f>
        <v>7071.1821619999982</v>
      </c>
    </row>
    <row r="915" spans="1:14" s="1" customFormat="1" ht="13.5" x14ac:dyDescent="0.25">
      <c r="B915" s="29"/>
      <c r="C915" s="29"/>
      <c r="D915" s="25" t="s">
        <v>51</v>
      </c>
      <c r="E915" s="25" t="s">
        <v>48</v>
      </c>
      <c r="F915" s="25">
        <v>18</v>
      </c>
      <c r="G915" s="25"/>
      <c r="H915" s="25"/>
      <c r="I915" s="25"/>
      <c r="J915" s="25"/>
      <c r="K915" s="25"/>
      <c r="L915" s="25"/>
      <c r="M915" s="25"/>
      <c r="N915" s="12">
        <f>N914*F915/100</f>
        <v>1272.8127891599997</v>
      </c>
    </row>
    <row r="916" spans="1:14" s="1" customFormat="1" ht="13.5" x14ac:dyDescent="0.25">
      <c r="B916" s="29"/>
      <c r="C916" s="29"/>
      <c r="D916" s="25" t="s">
        <v>52</v>
      </c>
      <c r="E916" s="25"/>
      <c r="F916" s="25"/>
      <c r="G916" s="25"/>
      <c r="H916" s="25"/>
      <c r="I916" s="25"/>
      <c r="J916" s="25"/>
      <c r="K916" s="25"/>
      <c r="L916" s="25"/>
      <c r="M916" s="25"/>
      <c r="N916" s="12">
        <f>SUM(N914:N915)</f>
        <v>8343.9949511599989</v>
      </c>
    </row>
    <row r="917" spans="1:14" s="1" customFormat="1" ht="13.5" x14ac:dyDescent="0.25">
      <c r="B917" s="13"/>
      <c r="C917" s="13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</row>
    <row r="918" spans="1:14" s="1" customFormat="1" ht="13.5" x14ac:dyDescent="0.25">
      <c r="B918" s="13"/>
      <c r="C918" s="13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</row>
    <row r="919" spans="1:14" s="1" customFormat="1" ht="13.5" x14ac:dyDescent="0.25">
      <c r="B919" s="13"/>
      <c r="C919" s="13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</row>
    <row r="920" spans="1:14" s="1" customFormat="1" ht="13.5" x14ac:dyDescent="0.25">
      <c r="B920" s="13"/>
      <c r="C920" s="13"/>
      <c r="D920" s="26" t="s">
        <v>53</v>
      </c>
      <c r="E920" s="22"/>
      <c r="F920" s="22"/>
      <c r="G920" s="22"/>
      <c r="H920" s="22"/>
      <c r="I920" s="22"/>
      <c r="J920" s="22"/>
      <c r="K920" s="22"/>
      <c r="L920" s="22"/>
      <c r="M920" s="22"/>
      <c r="N920" s="23"/>
    </row>
    <row r="921" spans="1:14" s="1" customFormat="1" ht="13.5" x14ac:dyDescent="0.25">
      <c r="B921" s="13"/>
      <c r="C921" s="13"/>
      <c r="D921" s="26"/>
      <c r="E921" s="22"/>
      <c r="F921" s="22"/>
      <c r="G921" s="22"/>
      <c r="H921" s="22"/>
      <c r="I921" s="22"/>
      <c r="J921" s="22"/>
      <c r="K921" s="22"/>
      <c r="L921" s="22"/>
      <c r="M921" s="22"/>
      <c r="N921" s="23"/>
    </row>
    <row r="922" spans="1:14" s="1" customFormat="1" ht="13.5" x14ac:dyDescent="0.25">
      <c r="D922" s="14" t="s">
        <v>54</v>
      </c>
    </row>
    <row r="925" spans="1:14" s="1" customFormat="1" ht="21" x14ac:dyDescent="0.25">
      <c r="A925" s="1" t="s">
        <v>0</v>
      </c>
      <c r="D925" s="2" t="s">
        <v>1</v>
      </c>
      <c r="F925" s="271" t="s">
        <v>2</v>
      </c>
      <c r="G925" s="271"/>
      <c r="H925" s="271"/>
      <c r="I925" s="271"/>
    </row>
    <row r="926" spans="1:14" s="1" customFormat="1" ht="13.5" x14ac:dyDescent="0.25">
      <c r="D926" s="26"/>
      <c r="E926" s="26"/>
      <c r="F926" s="26"/>
      <c r="G926" s="271" t="s">
        <v>3</v>
      </c>
      <c r="H926" s="271"/>
      <c r="I926" s="271"/>
      <c r="J926" s="271"/>
      <c r="K926" s="271"/>
      <c r="L926" s="271"/>
      <c r="M926" s="271"/>
      <c r="N926" s="271"/>
    </row>
    <row r="927" spans="1:14" s="1" customFormat="1" ht="13.5" customHeight="1" x14ac:dyDescent="0.25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1" customFormat="1" ht="27" x14ac:dyDescent="0.25">
      <c r="C928" s="26" t="s">
        <v>4</v>
      </c>
      <c r="D928" s="280" t="s">
        <v>142</v>
      </c>
      <c r="E928" s="280"/>
      <c r="L928" s="271" t="s">
        <v>6</v>
      </c>
      <c r="M928" s="271"/>
    </row>
    <row r="929" spans="2:18" s="1" customFormat="1" ht="13.5" x14ac:dyDescent="0.25">
      <c r="C929" s="26"/>
      <c r="D929" s="27" t="s">
        <v>96</v>
      </c>
    </row>
    <row r="930" spans="2:18" s="1" customFormat="1" ht="13.5" x14ac:dyDescent="0.25">
      <c r="C930" s="26"/>
      <c r="D930" s="27"/>
    </row>
    <row r="931" spans="2:18" s="1" customFormat="1" ht="13.5" x14ac:dyDescent="0.25">
      <c r="C931" s="26"/>
      <c r="D931" s="26"/>
      <c r="G931" s="271" t="s">
        <v>8</v>
      </c>
      <c r="H931" s="271"/>
      <c r="I931" s="271"/>
      <c r="J931" s="271"/>
      <c r="K931" s="271"/>
      <c r="L931" s="272">
        <f>N949</f>
        <v>6492.4607484000007</v>
      </c>
      <c r="M931" s="272"/>
      <c r="N931" s="26" t="s">
        <v>9</v>
      </c>
    </row>
    <row r="932" spans="2:18" s="1" customFormat="1" ht="13.5" x14ac:dyDescent="0.25">
      <c r="G932" s="273" t="s">
        <v>10</v>
      </c>
      <c r="H932" s="273"/>
      <c r="I932" s="273"/>
      <c r="J932" s="273"/>
      <c r="K932" s="273"/>
      <c r="L932" s="274">
        <f>I943</f>
        <v>930.096</v>
      </c>
      <c r="M932" s="274"/>
      <c r="N932" s="26" t="s">
        <v>9</v>
      </c>
    </row>
    <row r="933" spans="2:18" s="1" customFormat="1" ht="7.5" customHeight="1" x14ac:dyDescent="0.25">
      <c r="G933" s="22"/>
      <c r="H933" s="22"/>
      <c r="I933" s="22"/>
      <c r="J933" s="22"/>
      <c r="K933" s="22"/>
      <c r="L933" s="23"/>
      <c r="M933" s="23"/>
      <c r="N933" s="26"/>
    </row>
    <row r="934" spans="2:18" s="1" customFormat="1" ht="32.25" customHeight="1" x14ac:dyDescent="0.25">
      <c r="B934" s="275" t="s">
        <v>11</v>
      </c>
      <c r="C934" s="277" t="s">
        <v>12</v>
      </c>
      <c r="D934" s="275" t="s">
        <v>13</v>
      </c>
      <c r="E934" s="279" t="s">
        <v>14</v>
      </c>
      <c r="F934" s="279"/>
      <c r="G934" s="279"/>
      <c r="H934" s="279" t="s">
        <v>15</v>
      </c>
      <c r="I934" s="279"/>
      <c r="J934" s="279" t="s">
        <v>16</v>
      </c>
      <c r="K934" s="279"/>
      <c r="L934" s="279" t="s">
        <v>17</v>
      </c>
      <c r="M934" s="279"/>
      <c r="N934" s="277" t="s">
        <v>91</v>
      </c>
    </row>
    <row r="935" spans="2:18" s="1" customFormat="1" ht="77.25" x14ac:dyDescent="0.25">
      <c r="B935" s="276"/>
      <c r="C935" s="278"/>
      <c r="D935" s="276"/>
      <c r="E935" s="3" t="s">
        <v>18</v>
      </c>
      <c r="F935" s="3" t="s">
        <v>19</v>
      </c>
      <c r="G935" s="3" t="s">
        <v>20</v>
      </c>
      <c r="H935" s="3" t="s">
        <v>21</v>
      </c>
      <c r="I935" s="3" t="s">
        <v>22</v>
      </c>
      <c r="J935" s="3" t="s">
        <v>21</v>
      </c>
      <c r="K935" s="3" t="s">
        <v>22</v>
      </c>
      <c r="L935" s="3" t="s">
        <v>21</v>
      </c>
      <c r="M935" s="3" t="s">
        <v>22</v>
      </c>
      <c r="N935" s="278"/>
    </row>
    <row r="936" spans="2:18" s="1" customFormat="1" ht="13.5" x14ac:dyDescent="0.25">
      <c r="B936" s="25">
        <v>1</v>
      </c>
      <c r="C936" s="25"/>
      <c r="D936" s="25">
        <v>2</v>
      </c>
      <c r="E936" s="25">
        <v>3</v>
      </c>
      <c r="F936" s="25">
        <v>4</v>
      </c>
      <c r="G936" s="25">
        <v>5</v>
      </c>
      <c r="H936" s="25">
        <v>6</v>
      </c>
      <c r="I936" s="25">
        <v>7</v>
      </c>
      <c r="J936" s="25">
        <v>8</v>
      </c>
      <c r="K936" s="25">
        <v>9</v>
      </c>
      <c r="L936" s="25">
        <v>10</v>
      </c>
      <c r="M936" s="25">
        <v>11</v>
      </c>
      <c r="N936" s="25">
        <v>12</v>
      </c>
    </row>
    <row r="937" spans="2:18" s="1" customFormat="1" ht="13.5" x14ac:dyDescent="0.25">
      <c r="B937" s="29"/>
      <c r="C937" s="19"/>
      <c r="D937" s="25" t="s">
        <v>92</v>
      </c>
      <c r="E937" s="25" t="s">
        <v>26</v>
      </c>
      <c r="F937" s="25"/>
      <c r="G937" s="25">
        <v>225</v>
      </c>
      <c r="H937" s="29"/>
      <c r="I937" s="29"/>
      <c r="J937" s="29"/>
      <c r="K937" s="29"/>
      <c r="L937" s="29"/>
      <c r="M937" s="29"/>
      <c r="N937" s="29"/>
    </row>
    <row r="938" spans="2:18" s="1" customFormat="1" ht="13.5" x14ac:dyDescent="0.25">
      <c r="B938" s="266">
        <v>1</v>
      </c>
      <c r="C938" s="266" t="s">
        <v>24</v>
      </c>
      <c r="D938" s="29" t="s">
        <v>93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2:18" s="1" customFormat="1" ht="13.5" x14ac:dyDescent="0.25">
      <c r="B939" s="267"/>
      <c r="C939" s="268"/>
      <c r="D939" s="29" t="s">
        <v>94</v>
      </c>
      <c r="E939" s="29" t="s">
        <v>29</v>
      </c>
      <c r="F939" s="29"/>
      <c r="G939" s="6">
        <f>G937*0.026</f>
        <v>5.85</v>
      </c>
      <c r="H939" s="29">
        <v>5.28</v>
      </c>
      <c r="I939" s="5">
        <f>H939*G939</f>
        <v>30.887999999999998</v>
      </c>
      <c r="J939" s="29"/>
      <c r="K939" s="29"/>
      <c r="L939" s="29">
        <v>31.71</v>
      </c>
      <c r="M939" s="5">
        <f>L939*G939</f>
        <v>185.5035</v>
      </c>
      <c r="N939" s="5">
        <f>M939+K939+I939</f>
        <v>216.39150000000001</v>
      </c>
      <c r="R939" s="1" t="s">
        <v>106</v>
      </c>
    </row>
    <row r="940" spans="2:18" s="1" customFormat="1" ht="27" x14ac:dyDescent="0.25">
      <c r="B940" s="267"/>
      <c r="C940" s="29" t="s">
        <v>104</v>
      </c>
      <c r="D940" s="29" t="s">
        <v>103</v>
      </c>
      <c r="E940" s="29" t="s">
        <v>32</v>
      </c>
      <c r="F940" s="29">
        <v>1.6</v>
      </c>
      <c r="G940" s="29">
        <f>G937*F940</f>
        <v>360</v>
      </c>
      <c r="H940" s="5">
        <f>R940</f>
        <v>2.4119999999999999</v>
      </c>
      <c r="I940" s="5">
        <f>H940*G940</f>
        <v>868.31999999999994</v>
      </c>
      <c r="J940" s="5"/>
      <c r="K940" s="5"/>
      <c r="L940" s="5">
        <f>Q940</f>
        <v>1.008</v>
      </c>
      <c r="M940" s="5">
        <f>L940*G940</f>
        <v>362.88</v>
      </c>
      <c r="N940" s="5">
        <f>M940+K940+I940</f>
        <v>1231.1999999999998</v>
      </c>
      <c r="O940" s="18">
        <v>3.42</v>
      </c>
      <c r="P940" s="18">
        <v>12</v>
      </c>
      <c r="Q940" s="18">
        <f>P940*0.42*2/10</f>
        <v>1.008</v>
      </c>
      <c r="R940" s="18">
        <f>O940-Q940</f>
        <v>2.4119999999999999</v>
      </c>
    </row>
    <row r="941" spans="2:18" s="1" customFormat="1" ht="13.5" x14ac:dyDescent="0.25">
      <c r="B941" s="267"/>
      <c r="C941" s="21" t="s">
        <v>24</v>
      </c>
      <c r="D941" s="29" t="s">
        <v>97</v>
      </c>
      <c r="E941" s="29" t="s">
        <v>26</v>
      </c>
      <c r="F941" s="29">
        <v>1.26</v>
      </c>
      <c r="G941" s="29">
        <f>G937*F941</f>
        <v>283.5</v>
      </c>
      <c r="H941" s="5"/>
      <c r="I941" s="5"/>
      <c r="J941" s="5">
        <v>10.17</v>
      </c>
      <c r="K941" s="5">
        <f>J941*G941</f>
        <v>2883.1950000000002</v>
      </c>
      <c r="L941" s="29"/>
      <c r="M941" s="5"/>
      <c r="N941" s="5">
        <f>M941+K941+I941</f>
        <v>2883.1950000000002</v>
      </c>
    </row>
    <row r="942" spans="2:18" s="1" customFormat="1" ht="13.5" x14ac:dyDescent="0.25">
      <c r="B942" s="268"/>
      <c r="C942" s="29" t="s">
        <v>24</v>
      </c>
      <c r="D942" s="29" t="s">
        <v>95</v>
      </c>
      <c r="E942" s="29" t="s">
        <v>29</v>
      </c>
      <c r="F942" s="29"/>
      <c r="G942" s="6">
        <f>G937*0.026</f>
        <v>5.85</v>
      </c>
      <c r="H942" s="29">
        <v>5.28</v>
      </c>
      <c r="I942" s="5">
        <f>H942*G942</f>
        <v>30.887999999999998</v>
      </c>
      <c r="J942" s="5"/>
      <c r="K942" s="5"/>
      <c r="L942" s="29">
        <v>31.71</v>
      </c>
      <c r="M942" s="5">
        <f>L942*G942</f>
        <v>185.5035</v>
      </c>
      <c r="N942" s="5">
        <f>M942+K942+I942</f>
        <v>216.39150000000001</v>
      </c>
    </row>
    <row r="943" spans="2:18" s="1" customFormat="1" ht="13.5" x14ac:dyDescent="0.25">
      <c r="B943" s="29"/>
      <c r="C943" s="29"/>
      <c r="D943" s="25" t="s">
        <v>46</v>
      </c>
      <c r="E943" s="25"/>
      <c r="F943" s="25"/>
      <c r="G943" s="25"/>
      <c r="H943" s="25"/>
      <c r="I943" s="12">
        <f>SUM(I939:I942)</f>
        <v>930.096</v>
      </c>
      <c r="J943" s="25"/>
      <c r="K943" s="12">
        <f>SUM(K939:K942)</f>
        <v>2883.1950000000002</v>
      </c>
      <c r="L943" s="25"/>
      <c r="M943" s="12">
        <f>SUM(M939:M942)</f>
        <v>733.88700000000006</v>
      </c>
      <c r="N943" s="12">
        <f>SUM(N939:N942)</f>
        <v>4547.1779999999999</v>
      </c>
    </row>
    <row r="944" spans="2:18" s="1" customFormat="1" ht="13.5" x14ac:dyDescent="0.25">
      <c r="B944" s="29"/>
      <c r="C944" s="29"/>
      <c r="D944" s="25" t="s">
        <v>47</v>
      </c>
      <c r="E944" s="25" t="s">
        <v>48</v>
      </c>
      <c r="F944" s="25">
        <v>10</v>
      </c>
      <c r="G944" s="25"/>
      <c r="H944" s="25"/>
      <c r="I944" s="25"/>
      <c r="J944" s="25"/>
      <c r="K944" s="25"/>
      <c r="L944" s="25"/>
      <c r="M944" s="25"/>
      <c r="N944" s="12">
        <f>N943*F944/100</f>
        <v>454.71780000000001</v>
      </c>
    </row>
    <row r="945" spans="1:14" s="1" customFormat="1" ht="13.5" x14ac:dyDescent="0.25">
      <c r="B945" s="29"/>
      <c r="C945" s="29"/>
      <c r="D945" s="25" t="s">
        <v>49</v>
      </c>
      <c r="E945" s="25"/>
      <c r="F945" s="25"/>
      <c r="G945" s="25"/>
      <c r="H945" s="25"/>
      <c r="I945" s="25"/>
      <c r="J945" s="25"/>
      <c r="K945" s="25"/>
      <c r="L945" s="25"/>
      <c r="M945" s="25"/>
      <c r="N945" s="12">
        <f>SUM(N943:N944)</f>
        <v>5001.8958000000002</v>
      </c>
    </row>
    <row r="946" spans="1:14" s="1" customFormat="1" ht="13.5" x14ac:dyDescent="0.25">
      <c r="B946" s="29"/>
      <c r="C946" s="29"/>
      <c r="D946" s="25" t="s">
        <v>50</v>
      </c>
      <c r="E946" s="25" t="s">
        <v>48</v>
      </c>
      <c r="F946" s="25">
        <v>10</v>
      </c>
      <c r="G946" s="25"/>
      <c r="H946" s="25"/>
      <c r="I946" s="25"/>
      <c r="J946" s="25"/>
      <c r="K946" s="25"/>
      <c r="L946" s="25"/>
      <c r="M946" s="25"/>
      <c r="N946" s="12">
        <f>N945*F946/100</f>
        <v>500.18957999999998</v>
      </c>
    </row>
    <row r="947" spans="1:14" s="1" customFormat="1" ht="13.5" x14ac:dyDescent="0.25">
      <c r="B947" s="29"/>
      <c r="C947" s="29"/>
      <c r="D947" s="25" t="s">
        <v>49</v>
      </c>
      <c r="E947" s="25"/>
      <c r="F947" s="25"/>
      <c r="G947" s="25"/>
      <c r="H947" s="25"/>
      <c r="I947" s="25"/>
      <c r="J947" s="25"/>
      <c r="K947" s="25"/>
      <c r="L947" s="25"/>
      <c r="M947" s="25"/>
      <c r="N947" s="12">
        <f>SUM(N945:N946)</f>
        <v>5502.0853800000004</v>
      </c>
    </row>
    <row r="948" spans="1:14" s="1" customFormat="1" ht="13.5" x14ac:dyDescent="0.25">
      <c r="B948" s="29"/>
      <c r="C948" s="29"/>
      <c r="D948" s="25" t="s">
        <v>51</v>
      </c>
      <c r="E948" s="25" t="s">
        <v>48</v>
      </c>
      <c r="F948" s="25">
        <v>18</v>
      </c>
      <c r="G948" s="25"/>
      <c r="H948" s="25"/>
      <c r="I948" s="25"/>
      <c r="J948" s="25"/>
      <c r="K948" s="25"/>
      <c r="L948" s="25"/>
      <c r="M948" s="25"/>
      <c r="N948" s="12">
        <f>N947*F948/100</f>
        <v>990.37536840000018</v>
      </c>
    </row>
    <row r="949" spans="1:14" s="1" customFormat="1" ht="13.5" x14ac:dyDescent="0.25">
      <c r="B949" s="29"/>
      <c r="C949" s="29"/>
      <c r="D949" s="25" t="s">
        <v>52</v>
      </c>
      <c r="E949" s="25"/>
      <c r="F949" s="25"/>
      <c r="G949" s="25"/>
      <c r="H949" s="25"/>
      <c r="I949" s="25"/>
      <c r="J949" s="25"/>
      <c r="K949" s="25"/>
      <c r="L949" s="25"/>
      <c r="M949" s="25"/>
      <c r="N949" s="12">
        <f>SUM(N947:N948)</f>
        <v>6492.4607484000007</v>
      </c>
    </row>
    <row r="950" spans="1:14" s="1" customFormat="1" ht="13.5" x14ac:dyDescent="0.25">
      <c r="B950" s="13"/>
      <c r="C950" s="13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</row>
    <row r="951" spans="1:14" s="1" customFormat="1" ht="13.5" x14ac:dyDescent="0.25">
      <c r="B951" s="13"/>
      <c r="C951" s="13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</row>
    <row r="952" spans="1:14" s="1" customFormat="1" ht="13.5" x14ac:dyDescent="0.25">
      <c r="B952" s="13"/>
      <c r="C952" s="13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</row>
    <row r="953" spans="1:14" s="1" customFormat="1" ht="13.5" x14ac:dyDescent="0.25">
      <c r="B953" s="13"/>
      <c r="C953" s="13"/>
      <c r="D953" s="26" t="s">
        <v>53</v>
      </c>
      <c r="E953" s="22"/>
      <c r="F953" s="22"/>
      <c r="G953" s="22"/>
      <c r="H953" s="22"/>
      <c r="I953" s="22"/>
      <c r="J953" s="22"/>
      <c r="K953" s="22"/>
      <c r="L953" s="22"/>
      <c r="M953" s="22"/>
      <c r="N953" s="23"/>
    </row>
    <row r="954" spans="1:14" s="1" customFormat="1" ht="13.5" x14ac:dyDescent="0.25">
      <c r="B954" s="13"/>
      <c r="C954" s="13"/>
      <c r="D954" s="26"/>
      <c r="E954" s="22"/>
      <c r="F954" s="22"/>
      <c r="G954" s="22"/>
      <c r="H954" s="22"/>
      <c r="I954" s="22"/>
      <c r="J954" s="22"/>
      <c r="K954" s="22"/>
      <c r="L954" s="22"/>
      <c r="M954" s="22"/>
      <c r="N954" s="23"/>
    </row>
    <row r="955" spans="1:14" s="1" customFormat="1" ht="13.5" x14ac:dyDescent="0.25">
      <c r="D955" s="14" t="s">
        <v>54</v>
      </c>
    </row>
    <row r="958" spans="1:14" s="1" customFormat="1" ht="21" x14ac:dyDescent="0.25">
      <c r="A958" s="1" t="s">
        <v>0</v>
      </c>
      <c r="D958" s="2" t="s">
        <v>1</v>
      </c>
      <c r="F958" s="271" t="s">
        <v>2</v>
      </c>
      <c r="G958" s="271"/>
      <c r="H958" s="271"/>
      <c r="I958" s="271"/>
    </row>
    <row r="959" spans="1:14" s="1" customFormat="1" ht="13.5" x14ac:dyDescent="0.25">
      <c r="D959" s="26"/>
      <c r="E959" s="26"/>
      <c r="F959" s="26"/>
      <c r="G959" s="271" t="s">
        <v>3</v>
      </c>
      <c r="H959" s="271"/>
      <c r="I959" s="271"/>
      <c r="J959" s="271"/>
      <c r="K959" s="271"/>
      <c r="L959" s="271"/>
      <c r="M959" s="271"/>
      <c r="N959" s="271"/>
    </row>
    <row r="960" spans="1:14" s="1" customFormat="1" ht="13.5" customHeight="1" x14ac:dyDescent="0.25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2:18" s="1" customFormat="1" ht="27" x14ac:dyDescent="0.25">
      <c r="C961" s="26" t="s">
        <v>4</v>
      </c>
      <c r="D961" s="280" t="s">
        <v>143</v>
      </c>
      <c r="E961" s="280"/>
      <c r="L961" s="271" t="s">
        <v>6</v>
      </c>
      <c r="M961" s="271"/>
    </row>
    <row r="962" spans="2:18" s="1" customFormat="1" ht="13.5" x14ac:dyDescent="0.25">
      <c r="C962" s="26"/>
      <c r="D962" s="27" t="s">
        <v>96</v>
      </c>
    </row>
    <row r="963" spans="2:18" s="1" customFormat="1" ht="13.5" x14ac:dyDescent="0.25">
      <c r="C963" s="26"/>
      <c r="D963" s="27"/>
    </row>
    <row r="964" spans="2:18" s="1" customFormat="1" ht="13.5" x14ac:dyDescent="0.25">
      <c r="C964" s="26"/>
      <c r="D964" s="26"/>
      <c r="G964" s="271" t="s">
        <v>8</v>
      </c>
      <c r="H964" s="271"/>
      <c r="I964" s="271"/>
      <c r="J964" s="271"/>
      <c r="K964" s="271"/>
      <c r="L964" s="272">
        <f>N982</f>
        <v>7213.204365136</v>
      </c>
      <c r="M964" s="272"/>
      <c r="N964" s="26" t="s">
        <v>9</v>
      </c>
    </row>
    <row r="965" spans="2:18" s="1" customFormat="1" ht="13.5" x14ac:dyDescent="0.25">
      <c r="G965" s="273" t="s">
        <v>10</v>
      </c>
      <c r="H965" s="273"/>
      <c r="I965" s="273"/>
      <c r="J965" s="273"/>
      <c r="K965" s="273"/>
      <c r="L965" s="274">
        <f>I976</f>
        <v>957.92703999999992</v>
      </c>
      <c r="M965" s="274"/>
      <c r="N965" s="26" t="s">
        <v>9</v>
      </c>
    </row>
    <row r="966" spans="2:18" s="1" customFormat="1" ht="7.5" customHeight="1" x14ac:dyDescent="0.25">
      <c r="G966" s="22"/>
      <c r="H966" s="22"/>
      <c r="I966" s="22"/>
      <c r="J966" s="22"/>
      <c r="K966" s="22"/>
      <c r="L966" s="23"/>
      <c r="M966" s="23"/>
      <c r="N966" s="26"/>
    </row>
    <row r="967" spans="2:18" s="1" customFormat="1" ht="32.25" customHeight="1" x14ac:dyDescent="0.25">
      <c r="B967" s="275" t="s">
        <v>11</v>
      </c>
      <c r="C967" s="277" t="s">
        <v>12</v>
      </c>
      <c r="D967" s="275" t="s">
        <v>13</v>
      </c>
      <c r="E967" s="279" t="s">
        <v>14</v>
      </c>
      <c r="F967" s="279"/>
      <c r="G967" s="279"/>
      <c r="H967" s="279" t="s">
        <v>15</v>
      </c>
      <c r="I967" s="279"/>
      <c r="J967" s="279" t="s">
        <v>16</v>
      </c>
      <c r="K967" s="279"/>
      <c r="L967" s="279" t="s">
        <v>17</v>
      </c>
      <c r="M967" s="279"/>
      <c r="N967" s="277" t="s">
        <v>91</v>
      </c>
    </row>
    <row r="968" spans="2:18" s="1" customFormat="1" ht="77.25" x14ac:dyDescent="0.25">
      <c r="B968" s="276"/>
      <c r="C968" s="278"/>
      <c r="D968" s="276"/>
      <c r="E968" s="3" t="s">
        <v>18</v>
      </c>
      <c r="F968" s="3" t="s">
        <v>19</v>
      </c>
      <c r="G968" s="3" t="s">
        <v>20</v>
      </c>
      <c r="H968" s="3" t="s">
        <v>21</v>
      </c>
      <c r="I968" s="3" t="s">
        <v>22</v>
      </c>
      <c r="J968" s="3" t="s">
        <v>21</v>
      </c>
      <c r="K968" s="3" t="s">
        <v>22</v>
      </c>
      <c r="L968" s="3" t="s">
        <v>21</v>
      </c>
      <c r="M968" s="3" t="s">
        <v>22</v>
      </c>
      <c r="N968" s="278"/>
    </row>
    <row r="969" spans="2:18" s="1" customFormat="1" ht="13.5" x14ac:dyDescent="0.25">
      <c r="B969" s="25">
        <v>1</v>
      </c>
      <c r="C969" s="25"/>
      <c r="D969" s="25">
        <v>2</v>
      </c>
      <c r="E969" s="25">
        <v>3</v>
      </c>
      <c r="F969" s="25">
        <v>4</v>
      </c>
      <c r="G969" s="25">
        <v>5</v>
      </c>
      <c r="H969" s="25">
        <v>6</v>
      </c>
      <c r="I969" s="25">
        <v>7</v>
      </c>
      <c r="J969" s="25">
        <v>8</v>
      </c>
      <c r="K969" s="25">
        <v>9</v>
      </c>
      <c r="L969" s="25">
        <v>10</v>
      </c>
      <c r="M969" s="25">
        <v>11</v>
      </c>
      <c r="N969" s="25">
        <v>12</v>
      </c>
    </row>
    <row r="970" spans="2:18" s="1" customFormat="1" ht="13.5" x14ac:dyDescent="0.25">
      <c r="B970" s="29"/>
      <c r="C970" s="19"/>
      <c r="D970" s="25" t="s">
        <v>92</v>
      </c>
      <c r="E970" s="25" t="s">
        <v>26</v>
      </c>
      <c r="F970" s="25"/>
      <c r="G970" s="25">
        <v>259</v>
      </c>
      <c r="H970" s="29"/>
      <c r="I970" s="29"/>
      <c r="J970" s="29"/>
      <c r="K970" s="29"/>
      <c r="L970" s="29"/>
      <c r="M970" s="29"/>
      <c r="N970" s="29"/>
    </row>
    <row r="971" spans="2:18" s="1" customFormat="1" ht="13.5" x14ac:dyDescent="0.25">
      <c r="B971" s="266">
        <v>1</v>
      </c>
      <c r="C971" s="266" t="s">
        <v>24</v>
      </c>
      <c r="D971" s="29" t="s">
        <v>93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2:18" s="1" customFormat="1" ht="13.5" x14ac:dyDescent="0.25">
      <c r="B972" s="267"/>
      <c r="C972" s="268"/>
      <c r="D972" s="29" t="s">
        <v>94</v>
      </c>
      <c r="E972" s="29" t="s">
        <v>29</v>
      </c>
      <c r="F972" s="29"/>
      <c r="G972" s="6">
        <f>G970*0.026</f>
        <v>6.734</v>
      </c>
      <c r="H972" s="29">
        <v>5.28</v>
      </c>
      <c r="I972" s="5">
        <f>H972*G972</f>
        <v>35.555520000000001</v>
      </c>
      <c r="J972" s="29"/>
      <c r="K972" s="29"/>
      <c r="L972" s="29">
        <v>31.71</v>
      </c>
      <c r="M972" s="5">
        <f>L972*G972</f>
        <v>213.53514000000001</v>
      </c>
      <c r="N972" s="5">
        <f>M972+K972+I972</f>
        <v>249.09066000000001</v>
      </c>
      <c r="R972" s="1" t="s">
        <v>106</v>
      </c>
    </row>
    <row r="973" spans="2:18" s="1" customFormat="1" ht="27" x14ac:dyDescent="0.25">
      <c r="B973" s="267"/>
      <c r="C973" s="29" t="s">
        <v>125</v>
      </c>
      <c r="D973" s="29" t="s">
        <v>124</v>
      </c>
      <c r="E973" s="29" t="s">
        <v>32</v>
      </c>
      <c r="F973" s="29">
        <v>1.6</v>
      </c>
      <c r="G973" s="29">
        <f>G970*F973</f>
        <v>414.40000000000003</v>
      </c>
      <c r="H973" s="5">
        <f>R973</f>
        <v>2.1399999999999997</v>
      </c>
      <c r="I973" s="5">
        <f>H973*G973</f>
        <v>886.81599999999992</v>
      </c>
      <c r="J973" s="5"/>
      <c r="K973" s="5"/>
      <c r="L973" s="5">
        <f>Q973</f>
        <v>0.84000000000000008</v>
      </c>
      <c r="M973" s="5">
        <f>L973*G973</f>
        <v>348.09600000000006</v>
      </c>
      <c r="N973" s="5">
        <f>M973+K973+I973</f>
        <v>1234.912</v>
      </c>
      <c r="O973" s="18">
        <v>2.98</v>
      </c>
      <c r="P973" s="18">
        <v>10</v>
      </c>
      <c r="Q973" s="18">
        <f>P973*0.42*2/10</f>
        <v>0.84000000000000008</v>
      </c>
      <c r="R973" s="18">
        <f>O973-Q973</f>
        <v>2.1399999999999997</v>
      </c>
    </row>
    <row r="974" spans="2:18" s="1" customFormat="1" ht="13.5" x14ac:dyDescent="0.25">
      <c r="B974" s="267"/>
      <c r="C974" s="21" t="s">
        <v>24</v>
      </c>
      <c r="D974" s="29" t="s">
        <v>97</v>
      </c>
      <c r="E974" s="29" t="s">
        <v>26</v>
      </c>
      <c r="F974" s="29">
        <v>1.26</v>
      </c>
      <c r="G974" s="29">
        <f>G970*F974</f>
        <v>326.33999999999997</v>
      </c>
      <c r="H974" s="5"/>
      <c r="I974" s="5"/>
      <c r="J974" s="5">
        <v>10.17</v>
      </c>
      <c r="K974" s="5">
        <f>J974*G974</f>
        <v>3318.8777999999998</v>
      </c>
      <c r="L974" s="29"/>
      <c r="M974" s="5"/>
      <c r="N974" s="5">
        <f>M974+K974+I974</f>
        <v>3318.8777999999998</v>
      </c>
    </row>
    <row r="975" spans="2:18" s="1" customFormat="1" ht="13.5" x14ac:dyDescent="0.25">
      <c r="B975" s="268"/>
      <c r="C975" s="29" t="s">
        <v>24</v>
      </c>
      <c r="D975" s="29" t="s">
        <v>95</v>
      </c>
      <c r="E975" s="29" t="s">
        <v>29</v>
      </c>
      <c r="F975" s="29"/>
      <c r="G975" s="6">
        <f>G970*0.026</f>
        <v>6.734</v>
      </c>
      <c r="H975" s="29">
        <v>5.28</v>
      </c>
      <c r="I975" s="5">
        <f>H975*G975</f>
        <v>35.555520000000001</v>
      </c>
      <c r="J975" s="5"/>
      <c r="K975" s="5"/>
      <c r="L975" s="29">
        <v>31.71</v>
      </c>
      <c r="M975" s="5">
        <f>L975*G975</f>
        <v>213.53514000000001</v>
      </c>
      <c r="N975" s="5">
        <f>M975+K975+I975</f>
        <v>249.09066000000001</v>
      </c>
    </row>
    <row r="976" spans="2:18" s="1" customFormat="1" ht="13.5" x14ac:dyDescent="0.25">
      <c r="B976" s="29"/>
      <c r="C976" s="29"/>
      <c r="D976" s="25" t="s">
        <v>46</v>
      </c>
      <c r="E976" s="25"/>
      <c r="F976" s="25"/>
      <c r="G976" s="25"/>
      <c r="H976" s="25"/>
      <c r="I976" s="12">
        <f>SUM(I972:I975)</f>
        <v>957.92703999999992</v>
      </c>
      <c r="J976" s="25"/>
      <c r="K976" s="12">
        <f>SUM(K972:K975)</f>
        <v>3318.8777999999998</v>
      </c>
      <c r="L976" s="25"/>
      <c r="M976" s="12">
        <f>SUM(M972:M975)</f>
        <v>775.16628000000014</v>
      </c>
      <c r="N976" s="12">
        <f>SUM(N972:N975)</f>
        <v>5051.9711200000002</v>
      </c>
    </row>
    <row r="977" spans="1:14" s="1" customFormat="1" ht="13.5" x14ac:dyDescent="0.25">
      <c r="B977" s="29"/>
      <c r="C977" s="29"/>
      <c r="D977" s="25" t="s">
        <v>47</v>
      </c>
      <c r="E977" s="25" t="s">
        <v>48</v>
      </c>
      <c r="F977" s="25">
        <v>10</v>
      </c>
      <c r="G977" s="25"/>
      <c r="H977" s="25"/>
      <c r="I977" s="25"/>
      <c r="J977" s="25"/>
      <c r="K977" s="25"/>
      <c r="L977" s="25"/>
      <c r="M977" s="25"/>
      <c r="N977" s="12">
        <f>N976*F977/100</f>
        <v>505.19711200000006</v>
      </c>
    </row>
    <row r="978" spans="1:14" s="1" customFormat="1" ht="13.5" x14ac:dyDescent="0.25">
      <c r="B978" s="29"/>
      <c r="C978" s="29"/>
      <c r="D978" s="25" t="s">
        <v>49</v>
      </c>
      <c r="E978" s="25"/>
      <c r="F978" s="25"/>
      <c r="G978" s="25"/>
      <c r="H978" s="25"/>
      <c r="I978" s="25"/>
      <c r="J978" s="25"/>
      <c r="K978" s="25"/>
      <c r="L978" s="25"/>
      <c r="M978" s="25"/>
      <c r="N978" s="12">
        <f>SUM(N976:N977)</f>
        <v>5557.168232</v>
      </c>
    </row>
    <row r="979" spans="1:14" s="1" customFormat="1" ht="13.5" x14ac:dyDescent="0.25">
      <c r="B979" s="29"/>
      <c r="C979" s="29"/>
      <c r="D979" s="25" t="s">
        <v>50</v>
      </c>
      <c r="E979" s="25" t="s">
        <v>48</v>
      </c>
      <c r="F979" s="25">
        <v>10</v>
      </c>
      <c r="G979" s="25"/>
      <c r="H979" s="25"/>
      <c r="I979" s="25"/>
      <c r="J979" s="25"/>
      <c r="K979" s="25"/>
      <c r="L979" s="25"/>
      <c r="M979" s="25"/>
      <c r="N979" s="12">
        <f>N978*F979/100</f>
        <v>555.71682320000002</v>
      </c>
    </row>
    <row r="980" spans="1:14" s="1" customFormat="1" ht="13.5" x14ac:dyDescent="0.25">
      <c r="B980" s="29"/>
      <c r="C980" s="29"/>
      <c r="D980" s="25" t="s">
        <v>49</v>
      </c>
      <c r="E980" s="25"/>
      <c r="F980" s="25"/>
      <c r="G980" s="25"/>
      <c r="H980" s="25"/>
      <c r="I980" s="25"/>
      <c r="J980" s="25"/>
      <c r="K980" s="25"/>
      <c r="L980" s="25"/>
      <c r="M980" s="25"/>
      <c r="N980" s="12">
        <f>SUM(N978:N979)</f>
        <v>6112.8850552000004</v>
      </c>
    </row>
    <row r="981" spans="1:14" s="1" customFormat="1" ht="13.5" x14ac:dyDescent="0.25">
      <c r="B981" s="29"/>
      <c r="C981" s="29"/>
      <c r="D981" s="25" t="s">
        <v>51</v>
      </c>
      <c r="E981" s="25" t="s">
        <v>48</v>
      </c>
      <c r="F981" s="25">
        <v>18</v>
      </c>
      <c r="G981" s="25"/>
      <c r="H981" s="25"/>
      <c r="I981" s="25"/>
      <c r="J981" s="25"/>
      <c r="K981" s="25"/>
      <c r="L981" s="25"/>
      <c r="M981" s="25"/>
      <c r="N981" s="12">
        <f>N980*F981/100</f>
        <v>1100.3193099360001</v>
      </c>
    </row>
    <row r="982" spans="1:14" s="1" customFormat="1" ht="13.5" x14ac:dyDescent="0.25">
      <c r="B982" s="29"/>
      <c r="C982" s="29"/>
      <c r="D982" s="25" t="s">
        <v>52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12">
        <f>SUM(N980:N981)</f>
        <v>7213.204365136</v>
      </c>
    </row>
    <row r="983" spans="1:14" s="1" customFormat="1" ht="13.5" x14ac:dyDescent="0.25">
      <c r="B983" s="13"/>
      <c r="C983" s="13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</row>
    <row r="984" spans="1:14" s="1" customFormat="1" ht="13.5" x14ac:dyDescent="0.25">
      <c r="B984" s="13"/>
      <c r="C984" s="13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</row>
    <row r="985" spans="1:14" s="1" customFormat="1" ht="13.5" x14ac:dyDescent="0.25">
      <c r="B985" s="13"/>
      <c r="C985" s="13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</row>
    <row r="986" spans="1:14" s="1" customFormat="1" ht="13.5" x14ac:dyDescent="0.25">
      <c r="B986" s="13"/>
      <c r="C986" s="13"/>
      <c r="D986" s="26" t="s">
        <v>53</v>
      </c>
      <c r="E986" s="22"/>
      <c r="F986" s="22"/>
      <c r="G986" s="22"/>
      <c r="H986" s="22"/>
      <c r="I986" s="22"/>
      <c r="J986" s="22"/>
      <c r="K986" s="22"/>
      <c r="L986" s="22"/>
      <c r="M986" s="22"/>
      <c r="N986" s="23"/>
    </row>
    <row r="987" spans="1:14" s="1" customFormat="1" ht="13.5" x14ac:dyDescent="0.25">
      <c r="B987" s="13"/>
      <c r="C987" s="13"/>
      <c r="D987" s="26"/>
      <c r="E987" s="22"/>
      <c r="F987" s="22"/>
      <c r="G987" s="22"/>
      <c r="H987" s="22"/>
      <c r="I987" s="22"/>
      <c r="J987" s="22"/>
      <c r="K987" s="22"/>
      <c r="L987" s="22"/>
      <c r="M987" s="22"/>
      <c r="N987" s="23"/>
    </row>
    <row r="988" spans="1:14" s="1" customFormat="1" ht="13.5" x14ac:dyDescent="0.25">
      <c r="D988" s="14" t="s">
        <v>54</v>
      </c>
    </row>
    <row r="989" spans="1:14" s="56" customFormat="1" x14ac:dyDescent="0.25"/>
    <row r="991" spans="1:14" s="1" customFormat="1" ht="21" x14ac:dyDescent="0.25">
      <c r="A991" s="1" t="s">
        <v>0</v>
      </c>
      <c r="D991" s="2" t="s">
        <v>1</v>
      </c>
      <c r="F991" s="271" t="s">
        <v>2</v>
      </c>
      <c r="G991" s="271"/>
      <c r="H991" s="271"/>
      <c r="I991" s="271"/>
    </row>
    <row r="992" spans="1:14" s="1" customFormat="1" ht="13.5" x14ac:dyDescent="0.25">
      <c r="D992" s="49"/>
      <c r="E992" s="49"/>
      <c r="F992" s="49"/>
      <c r="G992" s="271" t="s">
        <v>3</v>
      </c>
      <c r="H992" s="271"/>
      <c r="I992" s="271"/>
      <c r="J992" s="271"/>
      <c r="K992" s="271"/>
      <c r="L992" s="271"/>
      <c r="M992" s="271"/>
      <c r="N992" s="271"/>
    </row>
    <row r="993" spans="2:20" s="1" customFormat="1" ht="13.5" customHeight="1" x14ac:dyDescent="0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2:20" s="1" customFormat="1" ht="19.5" customHeight="1" x14ac:dyDescent="0.25">
      <c r="C994" s="49" t="s">
        <v>4</v>
      </c>
      <c r="D994" s="280" t="s">
        <v>205</v>
      </c>
      <c r="E994" s="280"/>
      <c r="L994" s="271" t="s">
        <v>6</v>
      </c>
      <c r="M994" s="271"/>
    </row>
    <row r="995" spans="2:20" s="1" customFormat="1" ht="27" x14ac:dyDescent="0.25">
      <c r="C995" s="49"/>
      <c r="D995" s="50" t="s">
        <v>206</v>
      </c>
    </row>
    <row r="996" spans="2:20" s="1" customFormat="1" ht="13.5" x14ac:dyDescent="0.25">
      <c r="C996" s="49"/>
      <c r="D996" s="49"/>
      <c r="G996" s="271" t="s">
        <v>8</v>
      </c>
      <c r="H996" s="271"/>
      <c r="I996" s="271"/>
      <c r="J996" s="271"/>
      <c r="K996" s="271"/>
      <c r="L996" s="272">
        <f>N1021</f>
        <v>11851.822523692803</v>
      </c>
      <c r="M996" s="272"/>
      <c r="N996" s="49" t="s">
        <v>9</v>
      </c>
    </row>
    <row r="997" spans="2:20" s="1" customFormat="1" ht="13.5" x14ac:dyDescent="0.25">
      <c r="G997" s="273" t="s">
        <v>10</v>
      </c>
      <c r="H997" s="273"/>
      <c r="I997" s="273"/>
      <c r="J997" s="273"/>
      <c r="K997" s="273"/>
      <c r="L997" s="274">
        <f>I1012</f>
        <v>2695.8534720000002</v>
      </c>
      <c r="M997" s="274"/>
      <c r="N997" s="49" t="s">
        <v>9</v>
      </c>
    </row>
    <row r="998" spans="2:20" s="1" customFormat="1" ht="32.25" customHeight="1" x14ac:dyDescent="0.25">
      <c r="B998" s="275" t="s">
        <v>11</v>
      </c>
      <c r="C998" s="277" t="s">
        <v>12</v>
      </c>
      <c r="D998" s="275" t="s">
        <v>13</v>
      </c>
      <c r="E998" s="279" t="s">
        <v>14</v>
      </c>
      <c r="F998" s="279"/>
      <c r="G998" s="279"/>
      <c r="H998" s="279" t="s">
        <v>15</v>
      </c>
      <c r="I998" s="279"/>
      <c r="J998" s="279" t="s">
        <v>16</v>
      </c>
      <c r="K998" s="279"/>
      <c r="L998" s="279" t="s">
        <v>17</v>
      </c>
      <c r="M998" s="279"/>
      <c r="N998" s="277" t="s">
        <v>91</v>
      </c>
    </row>
    <row r="999" spans="2:20" s="1" customFormat="1" ht="77.25" x14ac:dyDescent="0.25">
      <c r="B999" s="276"/>
      <c r="C999" s="278"/>
      <c r="D999" s="276"/>
      <c r="E999" s="3" t="s">
        <v>18</v>
      </c>
      <c r="F999" s="3" t="s">
        <v>19</v>
      </c>
      <c r="G999" s="3" t="s">
        <v>20</v>
      </c>
      <c r="H999" s="3" t="s">
        <v>21</v>
      </c>
      <c r="I999" s="3" t="s">
        <v>22</v>
      </c>
      <c r="J999" s="3" t="s">
        <v>21</v>
      </c>
      <c r="K999" s="3" t="s">
        <v>22</v>
      </c>
      <c r="L999" s="3" t="s">
        <v>21</v>
      </c>
      <c r="M999" s="3" t="s">
        <v>22</v>
      </c>
      <c r="N999" s="278"/>
    </row>
    <row r="1000" spans="2:20" s="1" customFormat="1" ht="13.5" x14ac:dyDescent="0.25">
      <c r="B1000" s="48">
        <v>1</v>
      </c>
      <c r="C1000" s="48"/>
      <c r="D1000" s="48">
        <v>2</v>
      </c>
      <c r="E1000" s="48">
        <v>3</v>
      </c>
      <c r="F1000" s="48">
        <v>4</v>
      </c>
      <c r="G1000" s="48">
        <v>5</v>
      </c>
      <c r="H1000" s="48">
        <v>6</v>
      </c>
      <c r="I1000" s="48">
        <v>7</v>
      </c>
      <c r="J1000" s="48">
        <v>8</v>
      </c>
      <c r="K1000" s="48">
        <v>9</v>
      </c>
      <c r="L1000" s="48">
        <v>10</v>
      </c>
      <c r="M1000" s="48">
        <v>11</v>
      </c>
      <c r="N1000" s="48">
        <v>12</v>
      </c>
    </row>
    <row r="1001" spans="2:20" s="1" customFormat="1" ht="24.75" customHeight="1" x14ac:dyDescent="0.25">
      <c r="B1001" s="51"/>
      <c r="C1001" s="44"/>
      <c r="D1001" s="48" t="s">
        <v>92</v>
      </c>
      <c r="E1001" s="48" t="s">
        <v>26</v>
      </c>
      <c r="F1001" s="48"/>
      <c r="G1001" s="48">
        <v>240</v>
      </c>
      <c r="H1001" s="51"/>
      <c r="I1001" s="51"/>
      <c r="J1001" s="51"/>
      <c r="K1001" s="51"/>
      <c r="L1001" s="51"/>
      <c r="M1001" s="51"/>
      <c r="N1001" s="51"/>
    </row>
    <row r="1002" spans="2:20" s="1" customFormat="1" ht="13.5" x14ac:dyDescent="0.25">
      <c r="B1002" s="266">
        <v>1</v>
      </c>
      <c r="C1002" s="266" t="s">
        <v>24</v>
      </c>
      <c r="D1002" s="55" t="s">
        <v>209</v>
      </c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2:20" s="1" customFormat="1" ht="13.5" x14ac:dyDescent="0.25">
      <c r="B1003" s="267"/>
      <c r="C1003" s="268"/>
      <c r="D1003" s="51" t="s">
        <v>94</v>
      </c>
      <c r="E1003" s="51" t="s">
        <v>29</v>
      </c>
      <c r="F1003" s="51"/>
      <c r="G1003" s="6">
        <v>16</v>
      </c>
      <c r="H1003" s="51">
        <v>5.28</v>
      </c>
      <c r="I1003" s="5">
        <f>H1003*G1003</f>
        <v>84.48</v>
      </c>
      <c r="J1003" s="51"/>
      <c r="K1003" s="51"/>
      <c r="L1003" s="51">
        <v>31.71</v>
      </c>
      <c r="M1003" s="5">
        <f>L1003*G1003</f>
        <v>507.36</v>
      </c>
      <c r="N1003" s="5">
        <f>M1003+K1003+I1003</f>
        <v>591.84</v>
      </c>
      <c r="R1003" s="1" t="s">
        <v>106</v>
      </c>
    </row>
    <row r="1004" spans="2:20" s="1" customFormat="1" ht="27" x14ac:dyDescent="0.25">
      <c r="B1004" s="267"/>
      <c r="C1004" s="51" t="s">
        <v>125</v>
      </c>
      <c r="D1004" s="51" t="s">
        <v>207</v>
      </c>
      <c r="E1004" s="51" t="s">
        <v>32</v>
      </c>
      <c r="F1004" s="51">
        <v>1.6</v>
      </c>
      <c r="G1004" s="51">
        <f>G1001*F1004</f>
        <v>384</v>
      </c>
      <c r="H1004" s="5">
        <f>R1004</f>
        <v>5.22</v>
      </c>
      <c r="I1004" s="5">
        <f>H1004*G1004</f>
        <v>2004.48</v>
      </c>
      <c r="J1004" s="5"/>
      <c r="K1004" s="5"/>
      <c r="L1004" s="5">
        <f>Q1004</f>
        <v>3.3600000000000003</v>
      </c>
      <c r="M1004" s="5">
        <f>L1004*G1004</f>
        <v>1290.2400000000002</v>
      </c>
      <c r="N1004" s="5">
        <f>M1004+K1004+I1004</f>
        <v>3294.7200000000003</v>
      </c>
      <c r="O1004" s="18">
        <v>8.58</v>
      </c>
      <c r="P1004" s="18">
        <v>40</v>
      </c>
      <c r="Q1004" s="18">
        <f>P1004*0.42*2/10</f>
        <v>3.3600000000000003</v>
      </c>
      <c r="R1004" s="18">
        <f>O1004-Q1004</f>
        <v>5.22</v>
      </c>
    </row>
    <row r="1005" spans="2:20" s="1" customFormat="1" ht="13.5" x14ac:dyDescent="0.25">
      <c r="B1005" s="267"/>
      <c r="C1005" s="45" t="s">
        <v>24</v>
      </c>
      <c r="D1005" s="51" t="s">
        <v>97</v>
      </c>
      <c r="E1005" s="51" t="s">
        <v>26</v>
      </c>
      <c r="F1005" s="51">
        <v>1.26</v>
      </c>
      <c r="G1005" s="51">
        <f>G1001*F1005</f>
        <v>302.39999999999998</v>
      </c>
      <c r="H1005" s="5"/>
      <c r="I1005" s="5"/>
      <c r="J1005" s="5">
        <v>10.17</v>
      </c>
      <c r="K1005" s="5">
        <f>J1005*G1005</f>
        <v>3075.4079999999999</v>
      </c>
      <c r="L1005" s="51"/>
      <c r="M1005" s="5"/>
      <c r="N1005" s="5">
        <f>M1005+K1005+I1005</f>
        <v>3075.4079999999999</v>
      </c>
    </row>
    <row r="1006" spans="2:20" s="1" customFormat="1" ht="13.5" x14ac:dyDescent="0.25">
      <c r="B1006" s="268"/>
      <c r="C1006" s="51" t="s">
        <v>24</v>
      </c>
      <c r="D1006" s="51" t="s">
        <v>95</v>
      </c>
      <c r="E1006" s="51" t="s">
        <v>29</v>
      </c>
      <c r="F1006" s="51"/>
      <c r="G1006" s="6">
        <f>G1005*0.026</f>
        <v>7.8623999999999992</v>
      </c>
      <c r="H1006" s="51">
        <v>5.28</v>
      </c>
      <c r="I1006" s="5">
        <f>H1006*G1006</f>
        <v>41.513472</v>
      </c>
      <c r="J1006" s="5"/>
      <c r="K1006" s="5"/>
      <c r="L1006" s="51">
        <v>31.71</v>
      </c>
      <c r="M1006" s="5">
        <f>L1006*G1006</f>
        <v>249.31670399999999</v>
      </c>
      <c r="N1006" s="5">
        <f>M1006+K1006+I1006</f>
        <v>290.83017599999999</v>
      </c>
    </row>
    <row r="1007" spans="2:20" s="42" customFormat="1" ht="55.5" customHeight="1" x14ac:dyDescent="0.3">
      <c r="B1007" s="281">
        <v>2</v>
      </c>
      <c r="C1007" s="51" t="s">
        <v>24</v>
      </c>
      <c r="D1007" s="48" t="s">
        <v>178</v>
      </c>
      <c r="E1007" s="48" t="s">
        <v>26</v>
      </c>
      <c r="F1007" s="48"/>
      <c r="G1007" s="4">
        <f>Q1007</f>
        <v>150</v>
      </c>
      <c r="H1007" s="5"/>
      <c r="I1007" s="5"/>
      <c r="J1007" s="5"/>
      <c r="K1007" s="5"/>
      <c r="L1007" s="51"/>
      <c r="M1007" s="5"/>
      <c r="N1007" s="5"/>
      <c r="Q1007" s="42">
        <f>R1007*S1007*T1007</f>
        <v>150</v>
      </c>
      <c r="R1007" s="42">
        <v>0.6</v>
      </c>
      <c r="S1007" s="42">
        <v>0.5</v>
      </c>
      <c r="T1007" s="42">
        <v>500</v>
      </c>
    </row>
    <row r="1008" spans="2:20" s="42" customFormat="1" ht="22.5" customHeight="1" x14ac:dyDescent="0.3">
      <c r="B1008" s="281"/>
      <c r="C1008" s="9" t="s">
        <v>144</v>
      </c>
      <c r="D1008" s="51" t="s">
        <v>28</v>
      </c>
      <c r="E1008" s="51" t="s">
        <v>29</v>
      </c>
      <c r="F1008" s="51"/>
      <c r="G1008" s="6">
        <f>G1007*0.14</f>
        <v>21.000000000000004</v>
      </c>
      <c r="H1008" s="5">
        <v>7.1</v>
      </c>
      <c r="I1008" s="5">
        <f>H1008*G1008</f>
        <v>149.10000000000002</v>
      </c>
      <c r="J1008" s="5"/>
      <c r="K1008" s="5"/>
      <c r="L1008" s="51">
        <v>11.34</v>
      </c>
      <c r="M1008" s="5">
        <f>L1008*G1008</f>
        <v>238.14000000000004</v>
      </c>
      <c r="N1008" s="5">
        <f>M1008+K1008+I1008</f>
        <v>387.24000000000007</v>
      </c>
    </row>
    <row r="1009" spans="2:20" s="42" customFormat="1" ht="23.25" customHeight="1" x14ac:dyDescent="0.3">
      <c r="B1009" s="281"/>
      <c r="C1009" s="11" t="s">
        <v>24</v>
      </c>
      <c r="D1009" s="51" t="s">
        <v>146</v>
      </c>
      <c r="E1009" s="51" t="s">
        <v>32</v>
      </c>
      <c r="F1009" s="51">
        <v>1.6</v>
      </c>
      <c r="G1009" s="6">
        <f>G1007*F1009</f>
        <v>240</v>
      </c>
      <c r="H1009" s="31">
        <v>1.202</v>
      </c>
      <c r="I1009" s="5">
        <f>H1009*G1009</f>
        <v>288.48</v>
      </c>
      <c r="J1009" s="5"/>
      <c r="K1009" s="5"/>
      <c r="L1009" s="51">
        <v>0.16800000000000001</v>
      </c>
      <c r="M1009" s="5">
        <f>L1009*G1009</f>
        <v>40.32</v>
      </c>
      <c r="N1009" s="5">
        <f>M1009+K1009+I1009</f>
        <v>328.8</v>
      </c>
    </row>
    <row r="1010" spans="2:20" s="42" customFormat="1" ht="51" customHeight="1" x14ac:dyDescent="0.3">
      <c r="B1010" s="281">
        <v>2</v>
      </c>
      <c r="C1010" s="51" t="s">
        <v>24</v>
      </c>
      <c r="D1010" s="48" t="s">
        <v>208</v>
      </c>
      <c r="E1010" s="48" t="s">
        <v>26</v>
      </c>
      <c r="F1010" s="48"/>
      <c r="G1010" s="4">
        <f>Q1010</f>
        <v>150</v>
      </c>
      <c r="H1010" s="5"/>
      <c r="I1010" s="5"/>
      <c r="J1010" s="5"/>
      <c r="K1010" s="5"/>
      <c r="L1010" s="51"/>
      <c r="M1010" s="5"/>
      <c r="N1010" s="5"/>
      <c r="Q1010" s="42">
        <f>R1010*S1010*T1010</f>
        <v>150</v>
      </c>
      <c r="R1010" s="42">
        <v>0.6</v>
      </c>
      <c r="S1010" s="42">
        <v>0.5</v>
      </c>
      <c r="T1010" s="42">
        <v>500</v>
      </c>
    </row>
    <row r="1011" spans="2:20" s="42" customFormat="1" ht="15.75" x14ac:dyDescent="0.3">
      <c r="B1011" s="281"/>
      <c r="C1011" s="9" t="s">
        <v>144</v>
      </c>
      <c r="D1011" s="51" t="s">
        <v>28</v>
      </c>
      <c r="E1011" s="51" t="s">
        <v>29</v>
      </c>
      <c r="F1011" s="51"/>
      <c r="G1011" s="6">
        <f>G1010*0.12</f>
        <v>18</v>
      </c>
      <c r="H1011" s="5">
        <v>7.1</v>
      </c>
      <c r="I1011" s="5">
        <f>H1011*G1011</f>
        <v>127.8</v>
      </c>
      <c r="J1011" s="5"/>
      <c r="K1011" s="5"/>
      <c r="L1011" s="51">
        <v>11.34</v>
      </c>
      <c r="M1011" s="5">
        <f>L1011*G1011</f>
        <v>204.12</v>
      </c>
      <c r="N1011" s="5">
        <f>M1011+K1011+I1011</f>
        <v>331.92</v>
      </c>
    </row>
    <row r="1012" spans="2:20" s="1" customFormat="1" ht="18.75" customHeight="1" x14ac:dyDescent="0.25">
      <c r="B1012" s="55"/>
      <c r="C1012" s="55"/>
      <c r="D1012" s="54" t="s">
        <v>46</v>
      </c>
      <c r="E1012" s="54"/>
      <c r="F1012" s="54"/>
      <c r="G1012" s="54"/>
      <c r="H1012" s="54"/>
      <c r="I1012" s="12">
        <f>SUM(I1003:I1011)</f>
        <v>2695.8534720000002</v>
      </c>
      <c r="J1012" s="54"/>
      <c r="K1012" s="12">
        <f>SUM(K1003:K1011)</f>
        <v>3075.4079999999999</v>
      </c>
      <c r="L1012" s="54"/>
      <c r="M1012" s="12">
        <f>SUM(M1003:M1011)</f>
        <v>2529.4967040000006</v>
      </c>
      <c r="N1012" s="12">
        <f>SUM(N1003:N1011)</f>
        <v>8300.7581760000012</v>
      </c>
    </row>
    <row r="1013" spans="2:20" s="1" customFormat="1" ht="18.75" customHeight="1" x14ac:dyDescent="0.25">
      <c r="B1013" s="13"/>
      <c r="C1013" s="13"/>
      <c r="D1013" s="52"/>
      <c r="E1013" s="52"/>
      <c r="F1013" s="52"/>
      <c r="G1013" s="52"/>
      <c r="H1013" s="52"/>
      <c r="I1013" s="53"/>
      <c r="J1013" s="52"/>
      <c r="K1013" s="53"/>
      <c r="L1013" s="52"/>
      <c r="M1013" s="53"/>
      <c r="N1013" s="53"/>
    </row>
    <row r="1014" spans="2:20" s="1" customFormat="1" ht="18.75" customHeight="1" x14ac:dyDescent="0.25">
      <c r="B1014" s="13"/>
      <c r="C1014" s="13"/>
      <c r="D1014" s="52"/>
      <c r="E1014" s="52"/>
      <c r="F1014" s="52"/>
      <c r="G1014" s="52"/>
      <c r="H1014" s="52"/>
      <c r="I1014" s="53"/>
      <c r="J1014" s="52"/>
      <c r="K1014" s="53"/>
      <c r="L1014" s="52"/>
      <c r="M1014" s="53"/>
      <c r="N1014" s="53"/>
    </row>
    <row r="1015" spans="2:20" s="1" customFormat="1" ht="18.75" customHeight="1" x14ac:dyDescent="0.25">
      <c r="B1015" s="13"/>
      <c r="C1015" s="13"/>
      <c r="D1015" s="52"/>
      <c r="E1015" s="52"/>
      <c r="F1015" s="52"/>
      <c r="G1015" s="52"/>
      <c r="H1015" s="52"/>
      <c r="I1015" s="53"/>
      <c r="J1015" s="52"/>
      <c r="K1015" s="53"/>
      <c r="L1015" s="52"/>
      <c r="M1015" s="53"/>
      <c r="N1015" s="53"/>
    </row>
    <row r="1016" spans="2:20" s="1" customFormat="1" ht="18.75" customHeight="1" x14ac:dyDescent="0.25">
      <c r="B1016" s="55"/>
      <c r="C1016" s="55"/>
      <c r="D1016" s="54" t="s">
        <v>47</v>
      </c>
      <c r="E1016" s="54" t="s">
        <v>48</v>
      </c>
      <c r="F1016" s="54">
        <v>10</v>
      </c>
      <c r="G1016" s="54"/>
      <c r="H1016" s="54"/>
      <c r="I1016" s="54"/>
      <c r="J1016" s="54"/>
      <c r="K1016" s="54"/>
      <c r="L1016" s="54"/>
      <c r="M1016" s="54"/>
      <c r="N1016" s="12">
        <f>N1012*F1016/100</f>
        <v>830.07581760000016</v>
      </c>
    </row>
    <row r="1017" spans="2:20" s="1" customFormat="1" ht="13.5" x14ac:dyDescent="0.25">
      <c r="B1017" s="51"/>
      <c r="C1017" s="51"/>
      <c r="D1017" s="48" t="s">
        <v>49</v>
      </c>
      <c r="E1017" s="48"/>
      <c r="F1017" s="48"/>
      <c r="G1017" s="48"/>
      <c r="H1017" s="48"/>
      <c r="I1017" s="48"/>
      <c r="J1017" s="48"/>
      <c r="K1017" s="48"/>
      <c r="L1017" s="48"/>
      <c r="M1017" s="48"/>
      <c r="N1017" s="12">
        <f>SUM(N1012:N1016)</f>
        <v>9130.8339936000011</v>
      </c>
    </row>
    <row r="1018" spans="2:20" s="1" customFormat="1" ht="13.5" x14ac:dyDescent="0.25">
      <c r="B1018" s="51"/>
      <c r="C1018" s="51"/>
      <c r="D1018" s="48" t="s">
        <v>50</v>
      </c>
      <c r="E1018" s="48" t="s">
        <v>48</v>
      </c>
      <c r="F1018" s="48">
        <v>10</v>
      </c>
      <c r="G1018" s="48"/>
      <c r="H1018" s="48"/>
      <c r="I1018" s="48"/>
      <c r="J1018" s="48"/>
      <c r="K1018" s="48"/>
      <c r="L1018" s="48"/>
      <c r="M1018" s="48"/>
      <c r="N1018" s="12">
        <f>N1017*F1018/100</f>
        <v>913.08339936000004</v>
      </c>
    </row>
    <row r="1019" spans="2:20" s="1" customFormat="1" ht="13.5" x14ac:dyDescent="0.25">
      <c r="B1019" s="51"/>
      <c r="C1019" s="51"/>
      <c r="D1019" s="48" t="s">
        <v>49</v>
      </c>
      <c r="E1019" s="48"/>
      <c r="F1019" s="48"/>
      <c r="G1019" s="48"/>
      <c r="H1019" s="48"/>
      <c r="I1019" s="48"/>
      <c r="J1019" s="48"/>
      <c r="K1019" s="48"/>
      <c r="L1019" s="48"/>
      <c r="M1019" s="48"/>
      <c r="N1019" s="12">
        <f>SUM(N1017:N1018)</f>
        <v>10043.917392960002</v>
      </c>
    </row>
    <row r="1020" spans="2:20" s="1" customFormat="1" ht="13.5" x14ac:dyDescent="0.25">
      <c r="B1020" s="51"/>
      <c r="C1020" s="51"/>
      <c r="D1020" s="48" t="s">
        <v>51</v>
      </c>
      <c r="E1020" s="48" t="s">
        <v>48</v>
      </c>
      <c r="F1020" s="48">
        <v>18</v>
      </c>
      <c r="G1020" s="48"/>
      <c r="H1020" s="48"/>
      <c r="I1020" s="48"/>
      <c r="J1020" s="48"/>
      <c r="K1020" s="48"/>
      <c r="L1020" s="48"/>
      <c r="M1020" s="48"/>
      <c r="N1020" s="12">
        <f>N1019*F1020/100</f>
        <v>1807.9051307328004</v>
      </c>
    </row>
    <row r="1021" spans="2:20" s="1" customFormat="1" ht="13.5" x14ac:dyDescent="0.25">
      <c r="B1021" s="51"/>
      <c r="C1021" s="51"/>
      <c r="D1021" s="48" t="s">
        <v>52</v>
      </c>
      <c r="E1021" s="48"/>
      <c r="F1021" s="48"/>
      <c r="G1021" s="48"/>
      <c r="H1021" s="48"/>
      <c r="I1021" s="48"/>
      <c r="J1021" s="48"/>
      <c r="K1021" s="48"/>
      <c r="L1021" s="48"/>
      <c r="M1021" s="48"/>
      <c r="N1021" s="12">
        <f>SUM(N1019:N1020)</f>
        <v>11851.822523692803</v>
      </c>
    </row>
    <row r="1022" spans="2:20" s="1" customFormat="1" ht="13.5" x14ac:dyDescent="0.25">
      <c r="B1022" s="13"/>
      <c r="C1022" s="13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7"/>
    </row>
    <row r="1023" spans="2:20" s="1" customFormat="1" ht="13.5" x14ac:dyDescent="0.25">
      <c r="B1023" s="13"/>
      <c r="C1023" s="13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7"/>
    </row>
    <row r="1024" spans="2:20" s="1" customFormat="1" ht="13.5" x14ac:dyDescent="0.25">
      <c r="B1024" s="13"/>
      <c r="C1024" s="13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7"/>
    </row>
    <row r="1025" spans="2:14" s="1" customFormat="1" ht="13.5" x14ac:dyDescent="0.25">
      <c r="B1025" s="13"/>
      <c r="C1025" s="13"/>
      <c r="D1025" s="49" t="s">
        <v>53</v>
      </c>
      <c r="E1025" s="46"/>
      <c r="F1025" s="46"/>
      <c r="G1025" s="46"/>
      <c r="H1025" s="46"/>
      <c r="I1025" s="46"/>
      <c r="J1025" s="46"/>
      <c r="K1025" s="46"/>
      <c r="L1025" s="46"/>
      <c r="M1025" s="46"/>
      <c r="N1025" s="47"/>
    </row>
    <row r="1026" spans="2:14" s="1" customFormat="1" ht="13.5" x14ac:dyDescent="0.25">
      <c r="B1026" s="13"/>
      <c r="C1026" s="13"/>
      <c r="D1026" s="49"/>
      <c r="E1026" s="46"/>
      <c r="F1026" s="46"/>
      <c r="G1026" s="46"/>
      <c r="H1026" s="46"/>
      <c r="I1026" s="46"/>
      <c r="J1026" s="46"/>
      <c r="K1026" s="46"/>
      <c r="L1026" s="46"/>
      <c r="M1026" s="46"/>
      <c r="N1026" s="47"/>
    </row>
    <row r="1027" spans="2:14" s="1" customFormat="1" ht="13.5" x14ac:dyDescent="0.25">
      <c r="D1027" s="14" t="s">
        <v>54</v>
      </c>
    </row>
    <row r="1029" spans="2:14" s="74" customFormat="1" x14ac:dyDescent="0.25"/>
    <row r="1030" spans="2:14" s="74" customFormat="1" x14ac:dyDescent="0.25"/>
    <row r="1031" spans="2:14" s="74" customFormat="1" x14ac:dyDescent="0.25"/>
    <row r="1032" spans="2:14" s="74" customFormat="1" x14ac:dyDescent="0.25"/>
    <row r="1033" spans="2:14" s="74" customFormat="1" x14ac:dyDescent="0.25"/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pans="1:14" s="74" customFormat="1" x14ac:dyDescent="0.25"/>
    <row r="1042" spans="1:14" s="74" customFormat="1" x14ac:dyDescent="0.25"/>
    <row r="1043" spans="1:14" s="74" customFormat="1" x14ac:dyDescent="0.25"/>
    <row r="1044" spans="1:14" s="74" customFormat="1" x14ac:dyDescent="0.25"/>
    <row r="1053" spans="1:14" s="1" customFormat="1" ht="21" x14ac:dyDescent="0.25">
      <c r="A1053" s="1" t="s">
        <v>0</v>
      </c>
      <c r="D1053" s="2" t="s">
        <v>1</v>
      </c>
      <c r="F1053" s="271"/>
      <c r="G1053" s="271"/>
      <c r="H1053" s="271"/>
      <c r="I1053" s="271"/>
    </row>
    <row r="1054" spans="1:14" s="1" customFormat="1" ht="13.5" x14ac:dyDescent="0.25">
      <c r="D1054" s="62"/>
      <c r="E1054" s="62"/>
      <c r="F1054" s="62"/>
      <c r="G1054" s="271"/>
      <c r="H1054" s="271"/>
      <c r="I1054" s="271"/>
      <c r="J1054" s="271"/>
      <c r="K1054" s="271"/>
      <c r="L1054" s="271"/>
      <c r="M1054" s="271"/>
      <c r="N1054" s="271"/>
    </row>
    <row r="1055" spans="1:14" s="1" customFormat="1" ht="13.5" customHeight="1" x14ac:dyDescent="0.25"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1:14" s="1" customFormat="1" ht="19.5" customHeight="1" x14ac:dyDescent="0.25">
      <c r="C1056" s="62" t="s">
        <v>4</v>
      </c>
      <c r="D1056" s="269" t="s">
        <v>215</v>
      </c>
      <c r="E1056" s="269"/>
      <c r="L1056" s="271"/>
      <c r="M1056" s="271"/>
    </row>
    <row r="1057" spans="2:18" s="1" customFormat="1" ht="13.5" x14ac:dyDescent="0.25">
      <c r="C1057" s="62"/>
      <c r="D1057" s="269" t="s">
        <v>216</v>
      </c>
      <c r="E1057" s="269"/>
    </row>
    <row r="1058" spans="2:18" s="1" customFormat="1" ht="13.5" x14ac:dyDescent="0.25">
      <c r="C1058" s="62"/>
      <c r="D1058" s="75" t="s">
        <v>217</v>
      </c>
      <c r="E1058" s="76"/>
      <c r="G1058" s="271" t="s">
        <v>8</v>
      </c>
      <c r="H1058" s="271"/>
      <c r="I1058" s="271"/>
      <c r="J1058" s="271"/>
      <c r="K1058" s="271"/>
      <c r="L1058" s="272">
        <f>N1076</f>
        <v>30944.328307200005</v>
      </c>
      <c r="M1058" s="272"/>
      <c r="N1058" s="62" t="s">
        <v>9</v>
      </c>
    </row>
    <row r="1059" spans="2:18" s="1" customFormat="1" ht="13.5" x14ac:dyDescent="0.25">
      <c r="D1059" s="270" t="s">
        <v>218</v>
      </c>
      <c r="E1059" s="270"/>
      <c r="G1059" s="273" t="s">
        <v>10</v>
      </c>
      <c r="H1059" s="273"/>
      <c r="I1059" s="273"/>
      <c r="J1059" s="273"/>
      <c r="K1059" s="273"/>
      <c r="L1059" s="274">
        <f>I1070</f>
        <v>7855.9679999999998</v>
      </c>
      <c r="M1059" s="274"/>
      <c r="N1059" s="62" t="s">
        <v>9</v>
      </c>
    </row>
    <row r="1060" spans="2:18" s="1" customFormat="1" ht="13.5" x14ac:dyDescent="0.25">
      <c r="D1060" s="77"/>
      <c r="E1060" s="78"/>
      <c r="G1060" s="58"/>
      <c r="H1060" s="58"/>
      <c r="I1060" s="58"/>
      <c r="J1060" s="58"/>
      <c r="K1060" s="58"/>
      <c r="L1060" s="59"/>
      <c r="M1060" s="59"/>
      <c r="N1060" s="62"/>
    </row>
    <row r="1061" spans="2:18" s="1" customFormat="1" ht="32.25" customHeight="1" x14ac:dyDescent="0.25">
      <c r="B1061" s="275" t="s">
        <v>11</v>
      </c>
      <c r="C1061" s="277" t="s">
        <v>12</v>
      </c>
      <c r="D1061" s="275" t="s">
        <v>13</v>
      </c>
      <c r="E1061" s="279" t="s">
        <v>14</v>
      </c>
      <c r="F1061" s="279"/>
      <c r="G1061" s="279"/>
      <c r="H1061" s="279" t="s">
        <v>15</v>
      </c>
      <c r="I1061" s="279"/>
      <c r="J1061" s="279" t="s">
        <v>16</v>
      </c>
      <c r="K1061" s="279"/>
      <c r="L1061" s="279" t="s">
        <v>17</v>
      </c>
      <c r="M1061" s="279"/>
      <c r="N1061" s="277" t="s">
        <v>91</v>
      </c>
    </row>
    <row r="1062" spans="2:18" s="1" customFormat="1" ht="77.25" x14ac:dyDescent="0.25">
      <c r="B1062" s="276"/>
      <c r="C1062" s="278"/>
      <c r="D1062" s="276"/>
      <c r="E1062" s="3" t="s">
        <v>18</v>
      </c>
      <c r="F1062" s="3" t="s">
        <v>19</v>
      </c>
      <c r="G1062" s="3" t="s">
        <v>20</v>
      </c>
      <c r="H1062" s="3" t="s">
        <v>21</v>
      </c>
      <c r="I1062" s="3" t="s">
        <v>22</v>
      </c>
      <c r="J1062" s="3" t="s">
        <v>21</v>
      </c>
      <c r="K1062" s="3" t="s">
        <v>22</v>
      </c>
      <c r="L1062" s="3" t="s">
        <v>21</v>
      </c>
      <c r="M1062" s="3" t="s">
        <v>22</v>
      </c>
      <c r="N1062" s="278"/>
    </row>
    <row r="1063" spans="2:18" s="1" customFormat="1" ht="13.5" x14ac:dyDescent="0.25">
      <c r="B1063" s="60">
        <v>1</v>
      </c>
      <c r="C1063" s="60"/>
      <c r="D1063" s="60">
        <v>2</v>
      </c>
      <c r="E1063" s="60">
        <v>3</v>
      </c>
      <c r="F1063" s="60">
        <v>4</v>
      </c>
      <c r="G1063" s="60">
        <v>5</v>
      </c>
      <c r="H1063" s="60">
        <v>6</v>
      </c>
      <c r="I1063" s="60">
        <v>7</v>
      </c>
      <c r="J1063" s="60">
        <v>8</v>
      </c>
      <c r="K1063" s="60">
        <v>9</v>
      </c>
      <c r="L1063" s="60">
        <v>10</v>
      </c>
      <c r="M1063" s="60">
        <v>11</v>
      </c>
      <c r="N1063" s="60">
        <v>12</v>
      </c>
    </row>
    <row r="1064" spans="2:18" s="1" customFormat="1" ht="27" x14ac:dyDescent="0.25">
      <c r="B1064" s="63"/>
      <c r="C1064" s="57"/>
      <c r="D1064" s="60" t="s">
        <v>210</v>
      </c>
      <c r="E1064" s="60" t="s">
        <v>26</v>
      </c>
      <c r="F1064" s="60"/>
      <c r="G1064" s="60">
        <v>945</v>
      </c>
      <c r="H1064" s="63"/>
      <c r="I1064" s="63"/>
      <c r="J1064" s="63"/>
      <c r="K1064" s="63"/>
      <c r="L1064" s="63"/>
      <c r="M1064" s="63"/>
      <c r="N1064" s="63"/>
    </row>
    <row r="1065" spans="2:18" s="1" customFormat="1" ht="27" x14ac:dyDescent="0.25">
      <c r="B1065" s="266">
        <v>1</v>
      </c>
      <c r="C1065" s="266" t="s">
        <v>24</v>
      </c>
      <c r="D1065" s="63" t="s">
        <v>211</v>
      </c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</row>
    <row r="1066" spans="2:18" s="1" customFormat="1" ht="13.5" x14ac:dyDescent="0.25">
      <c r="B1066" s="267"/>
      <c r="C1066" s="268"/>
      <c r="D1066" s="63" t="s">
        <v>212</v>
      </c>
      <c r="E1066" s="63" t="s">
        <v>29</v>
      </c>
      <c r="F1066" s="63"/>
      <c r="G1066" s="6">
        <v>16</v>
      </c>
      <c r="H1066" s="63">
        <v>5.28</v>
      </c>
      <c r="I1066" s="5">
        <f>H1066*G1066</f>
        <v>84.48</v>
      </c>
      <c r="J1066" s="63"/>
      <c r="K1066" s="63"/>
      <c r="L1066" s="63">
        <v>31.71</v>
      </c>
      <c r="M1066" s="5">
        <f>L1066*G1066</f>
        <v>507.36</v>
      </c>
      <c r="N1066" s="5">
        <f>M1066+K1066+I1066</f>
        <v>591.84</v>
      </c>
      <c r="R1066" s="1" t="s">
        <v>106</v>
      </c>
    </row>
    <row r="1067" spans="2:18" s="1" customFormat="1" ht="27" x14ac:dyDescent="0.25">
      <c r="B1067" s="267"/>
      <c r="C1067" s="63" t="s">
        <v>125</v>
      </c>
      <c r="D1067" s="63" t="s">
        <v>219</v>
      </c>
      <c r="E1067" s="63" t="s">
        <v>32</v>
      </c>
      <c r="F1067" s="63">
        <v>1.6</v>
      </c>
      <c r="G1067" s="63">
        <f>G1064*F1067</f>
        <v>1512</v>
      </c>
      <c r="H1067" s="5">
        <f>R1067</f>
        <v>5.0840000000000005</v>
      </c>
      <c r="I1067" s="5">
        <f>H1067*G1067</f>
        <v>7687.0080000000007</v>
      </c>
      <c r="J1067" s="5"/>
      <c r="K1067" s="5"/>
      <c r="L1067" s="5">
        <f>Q1067</f>
        <v>2.8559999999999999</v>
      </c>
      <c r="M1067" s="5">
        <f>L1067*G1067</f>
        <v>4318.2719999999999</v>
      </c>
      <c r="N1067" s="5">
        <f>M1067+K1067+I1067</f>
        <v>12005.28</v>
      </c>
      <c r="O1067" s="18">
        <v>7.94</v>
      </c>
      <c r="P1067" s="18">
        <v>34</v>
      </c>
      <c r="Q1067" s="18">
        <f>P1067*0.42*2/10</f>
        <v>2.8559999999999999</v>
      </c>
      <c r="R1067" s="18">
        <f>O1067-Q1067</f>
        <v>5.0840000000000005</v>
      </c>
    </row>
    <row r="1068" spans="2:18" s="1" customFormat="1" ht="13.5" x14ac:dyDescent="0.25">
      <c r="B1068" s="267"/>
      <c r="C1068" s="61" t="s">
        <v>24</v>
      </c>
      <c r="D1068" s="63" t="s">
        <v>213</v>
      </c>
      <c r="E1068" s="63" t="s">
        <v>26</v>
      </c>
      <c r="F1068" s="63">
        <v>1.26</v>
      </c>
      <c r="G1068" s="63">
        <f>G1064*F1068</f>
        <v>1190.7</v>
      </c>
      <c r="H1068" s="5"/>
      <c r="I1068" s="5"/>
      <c r="J1068" s="5">
        <v>6.8</v>
      </c>
      <c r="K1068" s="5">
        <f>J1068*G1068</f>
        <v>8096.76</v>
      </c>
      <c r="L1068" s="63"/>
      <c r="M1068" s="5"/>
      <c r="N1068" s="5">
        <f>M1068+K1068+I1068</f>
        <v>8096.76</v>
      </c>
    </row>
    <row r="1069" spans="2:18" s="1" customFormat="1" ht="13.5" x14ac:dyDescent="0.25">
      <c r="B1069" s="268"/>
      <c r="C1069" s="63" t="s">
        <v>24</v>
      </c>
      <c r="D1069" s="63" t="s">
        <v>214</v>
      </c>
      <c r="E1069" s="63" t="s">
        <v>29</v>
      </c>
      <c r="F1069" s="63"/>
      <c r="G1069" s="6">
        <v>16</v>
      </c>
      <c r="H1069" s="63">
        <v>5.28</v>
      </c>
      <c r="I1069" s="5">
        <f>H1069*G1069</f>
        <v>84.48</v>
      </c>
      <c r="J1069" s="5"/>
      <c r="K1069" s="5"/>
      <c r="L1069" s="63">
        <v>31.71</v>
      </c>
      <c r="M1069" s="5">
        <f>L1069*G1069</f>
        <v>507.36</v>
      </c>
      <c r="N1069" s="5">
        <f>M1069+K1069+I1069</f>
        <v>591.84</v>
      </c>
    </row>
    <row r="1070" spans="2:18" s="1" customFormat="1" ht="18.75" customHeight="1" x14ac:dyDescent="0.25">
      <c r="B1070" s="63"/>
      <c r="C1070" s="63"/>
      <c r="D1070" s="60" t="s">
        <v>46</v>
      </c>
      <c r="E1070" s="60"/>
      <c r="F1070" s="60"/>
      <c r="G1070" s="60"/>
      <c r="H1070" s="60"/>
      <c r="I1070" s="12">
        <f>SUM(I1066:I1069)</f>
        <v>7855.9679999999998</v>
      </c>
      <c r="J1070" s="60"/>
      <c r="K1070" s="12">
        <f>SUM(K1064:K1069)</f>
        <v>8096.76</v>
      </c>
      <c r="L1070" s="60"/>
      <c r="M1070" s="12">
        <f>SUM(M1066:M1069)</f>
        <v>5332.9919999999993</v>
      </c>
      <c r="N1070" s="12">
        <f>SUM(N1066:N1069)</f>
        <v>21285.72</v>
      </c>
    </row>
    <row r="1071" spans="2:18" s="1" customFormat="1" ht="18.75" customHeight="1" x14ac:dyDescent="0.25">
      <c r="B1071" s="63"/>
      <c r="C1071" s="63"/>
      <c r="D1071" s="60" t="s">
        <v>47</v>
      </c>
      <c r="E1071" s="60" t="s">
        <v>48</v>
      </c>
      <c r="F1071" s="60">
        <v>12</v>
      </c>
      <c r="G1071" s="60"/>
      <c r="H1071" s="60"/>
      <c r="I1071" s="60"/>
      <c r="J1071" s="60"/>
      <c r="K1071" s="60"/>
      <c r="L1071" s="60"/>
      <c r="M1071" s="60"/>
      <c r="N1071" s="12">
        <f>N1070*F1071/100</f>
        <v>2554.2864</v>
      </c>
    </row>
    <row r="1072" spans="2:18" s="1" customFormat="1" ht="13.5" x14ac:dyDescent="0.25">
      <c r="B1072" s="63"/>
      <c r="C1072" s="63"/>
      <c r="D1072" s="60" t="s">
        <v>49</v>
      </c>
      <c r="E1072" s="60"/>
      <c r="F1072" s="60"/>
      <c r="G1072" s="60"/>
      <c r="H1072" s="60"/>
      <c r="I1072" s="60"/>
      <c r="J1072" s="60"/>
      <c r="K1072" s="60"/>
      <c r="L1072" s="60"/>
      <c r="M1072" s="60"/>
      <c r="N1072" s="12">
        <f>SUM(N1070:N1071)</f>
        <v>23840.006400000002</v>
      </c>
    </row>
    <row r="1073" spans="2:14" s="1" customFormat="1" ht="13.5" x14ac:dyDescent="0.25">
      <c r="B1073" s="63"/>
      <c r="C1073" s="63"/>
      <c r="D1073" s="60" t="s">
        <v>50</v>
      </c>
      <c r="E1073" s="60" t="s">
        <v>48</v>
      </c>
      <c r="F1073" s="60">
        <v>10</v>
      </c>
      <c r="G1073" s="60"/>
      <c r="H1073" s="60"/>
      <c r="I1073" s="60"/>
      <c r="J1073" s="60"/>
      <c r="K1073" s="60"/>
      <c r="L1073" s="60"/>
      <c r="M1073" s="60"/>
      <c r="N1073" s="12">
        <f>N1072*F1073/100</f>
        <v>2384.0006400000002</v>
      </c>
    </row>
    <row r="1074" spans="2:14" s="1" customFormat="1" ht="13.5" x14ac:dyDescent="0.25">
      <c r="B1074" s="63"/>
      <c r="C1074" s="63"/>
      <c r="D1074" s="60" t="s">
        <v>49</v>
      </c>
      <c r="E1074" s="60"/>
      <c r="F1074" s="60"/>
      <c r="G1074" s="60"/>
      <c r="H1074" s="60"/>
      <c r="I1074" s="60"/>
      <c r="J1074" s="60"/>
      <c r="K1074" s="60"/>
      <c r="L1074" s="60"/>
      <c r="M1074" s="60"/>
      <c r="N1074" s="12">
        <f>SUM(N1072:N1073)</f>
        <v>26224.007040000004</v>
      </c>
    </row>
    <row r="1075" spans="2:14" s="1" customFormat="1" ht="13.5" x14ac:dyDescent="0.25">
      <c r="B1075" s="63"/>
      <c r="C1075" s="63"/>
      <c r="D1075" s="60" t="s">
        <v>51</v>
      </c>
      <c r="E1075" s="60" t="s">
        <v>48</v>
      </c>
      <c r="F1075" s="60">
        <v>18</v>
      </c>
      <c r="G1075" s="60"/>
      <c r="H1075" s="60"/>
      <c r="I1075" s="60"/>
      <c r="J1075" s="60"/>
      <c r="K1075" s="60"/>
      <c r="L1075" s="60"/>
      <c r="M1075" s="60"/>
      <c r="N1075" s="12">
        <f>N1074*F1075/100</f>
        <v>4720.3212672000009</v>
      </c>
    </row>
    <row r="1076" spans="2:14" s="1" customFormat="1" ht="13.5" x14ac:dyDescent="0.25">
      <c r="B1076" s="63"/>
      <c r="C1076" s="63"/>
      <c r="D1076" s="60" t="s">
        <v>52</v>
      </c>
      <c r="E1076" s="60"/>
      <c r="F1076" s="60"/>
      <c r="G1076" s="60"/>
      <c r="H1076" s="60"/>
      <c r="I1076" s="60"/>
      <c r="J1076" s="60"/>
      <c r="K1076" s="60"/>
      <c r="L1076" s="60"/>
      <c r="M1076" s="60"/>
      <c r="N1076" s="12">
        <f>SUM(N1074:N1075)</f>
        <v>30944.328307200005</v>
      </c>
    </row>
    <row r="1077" spans="2:14" s="1" customFormat="1" ht="13.5" x14ac:dyDescent="0.25">
      <c r="B1077" s="13"/>
      <c r="C1077" s="13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</row>
    <row r="1078" spans="2:14" s="1" customFormat="1" ht="13.5" x14ac:dyDescent="0.25">
      <c r="B1078" s="13"/>
      <c r="C1078" s="13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</row>
    <row r="1079" spans="2:14" s="1" customFormat="1" ht="13.5" x14ac:dyDescent="0.25">
      <c r="B1079" s="13"/>
      <c r="C1079" s="13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</row>
    <row r="1080" spans="2:14" s="1" customFormat="1" ht="13.5" x14ac:dyDescent="0.25">
      <c r="B1080" s="13"/>
      <c r="C1080" s="13"/>
      <c r="D1080" s="62" t="s">
        <v>53</v>
      </c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</row>
    <row r="1081" spans="2:14" s="1" customFormat="1" ht="13.5" x14ac:dyDescent="0.25">
      <c r="B1081" s="13"/>
      <c r="C1081" s="13"/>
      <c r="D1081" s="62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</row>
    <row r="1082" spans="2:14" s="1" customFormat="1" ht="13.5" x14ac:dyDescent="0.25">
      <c r="D1082" s="14" t="s">
        <v>54</v>
      </c>
    </row>
  </sheetData>
  <mergeCells count="565">
    <mergeCell ref="B1002:B1006"/>
    <mergeCell ref="C1002:C1003"/>
    <mergeCell ref="B1007:B1009"/>
    <mergeCell ref="B1010:B1011"/>
    <mergeCell ref="F991:I991"/>
    <mergeCell ref="G992:N992"/>
    <mergeCell ref="D994:E994"/>
    <mergeCell ref="L994:M994"/>
    <mergeCell ref="G996:K996"/>
    <mergeCell ref="L996:M996"/>
    <mergeCell ref="G997:K997"/>
    <mergeCell ref="L997:M997"/>
    <mergeCell ref="B998:B999"/>
    <mergeCell ref="C998:C999"/>
    <mergeCell ref="D998:D999"/>
    <mergeCell ref="E998:G998"/>
    <mergeCell ref="H998:I998"/>
    <mergeCell ref="J998:K998"/>
    <mergeCell ref="L998:M998"/>
    <mergeCell ref="N998:N999"/>
    <mergeCell ref="N967:N968"/>
    <mergeCell ref="B971:B975"/>
    <mergeCell ref="C971:C972"/>
    <mergeCell ref="G965:K965"/>
    <mergeCell ref="L965:M965"/>
    <mergeCell ref="B967:B968"/>
    <mergeCell ref="C967:C968"/>
    <mergeCell ref="D967:D968"/>
    <mergeCell ref="E967:G967"/>
    <mergeCell ref="H967:I967"/>
    <mergeCell ref="J967:K967"/>
    <mergeCell ref="L967:M967"/>
    <mergeCell ref="F958:I958"/>
    <mergeCell ref="G959:N959"/>
    <mergeCell ref="D961:E961"/>
    <mergeCell ref="L961:M961"/>
    <mergeCell ref="G964:K964"/>
    <mergeCell ref="L964:M964"/>
    <mergeCell ref="J934:K934"/>
    <mergeCell ref="L934:M934"/>
    <mergeCell ref="N934:N935"/>
    <mergeCell ref="B938:B942"/>
    <mergeCell ref="C938:C939"/>
    <mergeCell ref="B934:B935"/>
    <mergeCell ref="C934:C935"/>
    <mergeCell ref="D934:D935"/>
    <mergeCell ref="E934:G934"/>
    <mergeCell ref="H934:I934"/>
    <mergeCell ref="D928:E928"/>
    <mergeCell ref="L928:M928"/>
    <mergeCell ref="G931:K931"/>
    <mergeCell ref="L931:M931"/>
    <mergeCell ref="G932:K932"/>
    <mergeCell ref="L932:M932"/>
    <mergeCell ref="N901:N902"/>
    <mergeCell ref="B905:B909"/>
    <mergeCell ref="C905:C906"/>
    <mergeCell ref="F925:I925"/>
    <mergeCell ref="G926:N926"/>
    <mergeCell ref="G899:K899"/>
    <mergeCell ref="L899:M899"/>
    <mergeCell ref="B901:B902"/>
    <mergeCell ref="C901:C902"/>
    <mergeCell ref="D901:D902"/>
    <mergeCell ref="E901:G901"/>
    <mergeCell ref="H901:I901"/>
    <mergeCell ref="J901:K901"/>
    <mergeCell ref="L901:M901"/>
    <mergeCell ref="F892:I892"/>
    <mergeCell ref="G893:N893"/>
    <mergeCell ref="D895:E895"/>
    <mergeCell ref="L895:M895"/>
    <mergeCell ref="G898:K898"/>
    <mergeCell ref="L898:M898"/>
    <mergeCell ref="J835:K835"/>
    <mergeCell ref="L835:M835"/>
    <mergeCell ref="N835:N836"/>
    <mergeCell ref="H868:I868"/>
    <mergeCell ref="J868:K868"/>
    <mergeCell ref="L868:M868"/>
    <mergeCell ref="F859:I859"/>
    <mergeCell ref="G860:N860"/>
    <mergeCell ref="D862:E862"/>
    <mergeCell ref="L862:M862"/>
    <mergeCell ref="G865:K865"/>
    <mergeCell ref="L865:M865"/>
    <mergeCell ref="B839:B843"/>
    <mergeCell ref="C839:C840"/>
    <mergeCell ref="N868:N869"/>
    <mergeCell ref="B872:B876"/>
    <mergeCell ref="C872:C873"/>
    <mergeCell ref="F826:I826"/>
    <mergeCell ref="G827:N827"/>
    <mergeCell ref="D829:E829"/>
    <mergeCell ref="L829:M829"/>
    <mergeCell ref="G832:K832"/>
    <mergeCell ref="L832:M832"/>
    <mergeCell ref="G833:K833"/>
    <mergeCell ref="L833:M833"/>
    <mergeCell ref="B835:B836"/>
    <mergeCell ref="C835:C836"/>
    <mergeCell ref="D835:D836"/>
    <mergeCell ref="E835:G835"/>
    <mergeCell ref="H835:I835"/>
    <mergeCell ref="G866:K866"/>
    <mergeCell ref="L866:M866"/>
    <mergeCell ref="B868:B869"/>
    <mergeCell ref="C868:C869"/>
    <mergeCell ref="D868:D869"/>
    <mergeCell ref="E868:G868"/>
    <mergeCell ref="J802:K802"/>
    <mergeCell ref="L802:M802"/>
    <mergeCell ref="N802:N803"/>
    <mergeCell ref="B806:B810"/>
    <mergeCell ref="C806:C807"/>
    <mergeCell ref="B802:B803"/>
    <mergeCell ref="C802:C803"/>
    <mergeCell ref="D802:D803"/>
    <mergeCell ref="E802:G802"/>
    <mergeCell ref="H802:I802"/>
    <mergeCell ref="D796:E796"/>
    <mergeCell ref="L796:M796"/>
    <mergeCell ref="G799:K799"/>
    <mergeCell ref="L799:M799"/>
    <mergeCell ref="G800:K800"/>
    <mergeCell ref="L800:M800"/>
    <mergeCell ref="N769:N770"/>
    <mergeCell ref="B773:B777"/>
    <mergeCell ref="C773:C774"/>
    <mergeCell ref="F793:I793"/>
    <mergeCell ref="G794:N794"/>
    <mergeCell ref="G767:K767"/>
    <mergeCell ref="L767:M767"/>
    <mergeCell ref="B769:B770"/>
    <mergeCell ref="C769:C770"/>
    <mergeCell ref="D769:D770"/>
    <mergeCell ref="E769:G769"/>
    <mergeCell ref="H769:I769"/>
    <mergeCell ref="J769:K769"/>
    <mergeCell ref="L769:M769"/>
    <mergeCell ref="F760:I760"/>
    <mergeCell ref="G761:N761"/>
    <mergeCell ref="D763:E763"/>
    <mergeCell ref="L763:M763"/>
    <mergeCell ref="G766:K766"/>
    <mergeCell ref="L766:M766"/>
    <mergeCell ref="J736:K736"/>
    <mergeCell ref="L736:M736"/>
    <mergeCell ref="N736:N737"/>
    <mergeCell ref="B740:B744"/>
    <mergeCell ref="C740:C741"/>
    <mergeCell ref="B736:B737"/>
    <mergeCell ref="C736:C737"/>
    <mergeCell ref="D736:D737"/>
    <mergeCell ref="E736:G736"/>
    <mergeCell ref="H736:I736"/>
    <mergeCell ref="D730:E730"/>
    <mergeCell ref="L730:M730"/>
    <mergeCell ref="G733:K733"/>
    <mergeCell ref="L733:M733"/>
    <mergeCell ref="G734:K734"/>
    <mergeCell ref="L734:M734"/>
    <mergeCell ref="N703:N704"/>
    <mergeCell ref="B707:B711"/>
    <mergeCell ref="C707:C708"/>
    <mergeCell ref="F727:I727"/>
    <mergeCell ref="G728:N728"/>
    <mergeCell ref="G701:K701"/>
    <mergeCell ref="L701:M701"/>
    <mergeCell ref="B703:B704"/>
    <mergeCell ref="C703:C704"/>
    <mergeCell ref="D703:D704"/>
    <mergeCell ref="E703:G703"/>
    <mergeCell ref="H703:I703"/>
    <mergeCell ref="J703:K703"/>
    <mergeCell ref="L703:M703"/>
    <mergeCell ref="F694:I694"/>
    <mergeCell ref="G695:N695"/>
    <mergeCell ref="D697:E697"/>
    <mergeCell ref="L697:M697"/>
    <mergeCell ref="G700:K700"/>
    <mergeCell ref="L700:M700"/>
    <mergeCell ref="J670:K670"/>
    <mergeCell ref="L670:M670"/>
    <mergeCell ref="N670:N671"/>
    <mergeCell ref="B674:B678"/>
    <mergeCell ref="C674:C675"/>
    <mergeCell ref="B670:B671"/>
    <mergeCell ref="C670:C671"/>
    <mergeCell ref="D670:D671"/>
    <mergeCell ref="E670:G670"/>
    <mergeCell ref="H670:I670"/>
    <mergeCell ref="D664:E664"/>
    <mergeCell ref="L664:M664"/>
    <mergeCell ref="G667:K667"/>
    <mergeCell ref="L667:M667"/>
    <mergeCell ref="G668:K668"/>
    <mergeCell ref="L668:M668"/>
    <mergeCell ref="N637:N638"/>
    <mergeCell ref="B641:B645"/>
    <mergeCell ref="C641:C642"/>
    <mergeCell ref="F661:I661"/>
    <mergeCell ref="G662:N662"/>
    <mergeCell ref="G635:K635"/>
    <mergeCell ref="L635:M635"/>
    <mergeCell ref="B637:B638"/>
    <mergeCell ref="C637:C638"/>
    <mergeCell ref="D637:D638"/>
    <mergeCell ref="E637:G637"/>
    <mergeCell ref="H637:I637"/>
    <mergeCell ref="J637:K637"/>
    <mergeCell ref="L637:M637"/>
    <mergeCell ref="F628:I628"/>
    <mergeCell ref="G629:N629"/>
    <mergeCell ref="D631:E631"/>
    <mergeCell ref="L631:M631"/>
    <mergeCell ref="G634:K634"/>
    <mergeCell ref="L634:M634"/>
    <mergeCell ref="J604:K604"/>
    <mergeCell ref="L604:M604"/>
    <mergeCell ref="N604:N605"/>
    <mergeCell ref="B608:B612"/>
    <mergeCell ref="C608:C609"/>
    <mergeCell ref="B604:B605"/>
    <mergeCell ref="C604:C605"/>
    <mergeCell ref="D604:D605"/>
    <mergeCell ref="E604:G604"/>
    <mergeCell ref="H604:I604"/>
    <mergeCell ref="D598:E598"/>
    <mergeCell ref="L598:M598"/>
    <mergeCell ref="G601:K601"/>
    <mergeCell ref="L601:M601"/>
    <mergeCell ref="G602:K602"/>
    <mergeCell ref="L602:M602"/>
    <mergeCell ref="N571:N572"/>
    <mergeCell ref="B575:B579"/>
    <mergeCell ref="C575:C576"/>
    <mergeCell ref="F595:I595"/>
    <mergeCell ref="G596:N596"/>
    <mergeCell ref="G569:K569"/>
    <mergeCell ref="L569:M569"/>
    <mergeCell ref="B571:B572"/>
    <mergeCell ref="C571:C572"/>
    <mergeCell ref="D571:D572"/>
    <mergeCell ref="E571:G571"/>
    <mergeCell ref="H571:I571"/>
    <mergeCell ref="J571:K571"/>
    <mergeCell ref="L571:M571"/>
    <mergeCell ref="F562:I562"/>
    <mergeCell ref="G563:N563"/>
    <mergeCell ref="D565:E565"/>
    <mergeCell ref="L565:M565"/>
    <mergeCell ref="G568:K568"/>
    <mergeCell ref="L568:M568"/>
    <mergeCell ref="J538:K538"/>
    <mergeCell ref="L538:M538"/>
    <mergeCell ref="N538:N539"/>
    <mergeCell ref="B542:B546"/>
    <mergeCell ref="C542:C543"/>
    <mergeCell ref="B538:B539"/>
    <mergeCell ref="C538:C539"/>
    <mergeCell ref="D538:D539"/>
    <mergeCell ref="E538:G538"/>
    <mergeCell ref="H538:I538"/>
    <mergeCell ref="D532:E532"/>
    <mergeCell ref="L532:M532"/>
    <mergeCell ref="G535:K535"/>
    <mergeCell ref="L535:M535"/>
    <mergeCell ref="G536:K536"/>
    <mergeCell ref="L536:M536"/>
    <mergeCell ref="N506:N507"/>
    <mergeCell ref="B510:B514"/>
    <mergeCell ref="C510:C511"/>
    <mergeCell ref="F529:I529"/>
    <mergeCell ref="G530:N530"/>
    <mergeCell ref="F497:I497"/>
    <mergeCell ref="G498:N498"/>
    <mergeCell ref="D500:E500"/>
    <mergeCell ref="L500:M500"/>
    <mergeCell ref="G504:K504"/>
    <mergeCell ref="L504:M504"/>
    <mergeCell ref="B506:B507"/>
    <mergeCell ref="C506:C507"/>
    <mergeCell ref="D506:D507"/>
    <mergeCell ref="E506:G506"/>
    <mergeCell ref="H506:I506"/>
    <mergeCell ref="J506:K506"/>
    <mergeCell ref="L506:M506"/>
    <mergeCell ref="G503:K503"/>
    <mergeCell ref="L503:M503"/>
    <mergeCell ref="J472:K472"/>
    <mergeCell ref="L472:M472"/>
    <mergeCell ref="N472:N473"/>
    <mergeCell ref="B476:B480"/>
    <mergeCell ref="C476:C477"/>
    <mergeCell ref="B472:B473"/>
    <mergeCell ref="C472:C473"/>
    <mergeCell ref="D472:D473"/>
    <mergeCell ref="E472:G472"/>
    <mergeCell ref="H472:I472"/>
    <mergeCell ref="D466:E466"/>
    <mergeCell ref="L466:M466"/>
    <mergeCell ref="G469:K469"/>
    <mergeCell ref="L469:M469"/>
    <mergeCell ref="G470:K470"/>
    <mergeCell ref="L470:M470"/>
    <mergeCell ref="N440:N441"/>
    <mergeCell ref="B444:B448"/>
    <mergeCell ref="C444:C445"/>
    <mergeCell ref="F463:I463"/>
    <mergeCell ref="G464:N464"/>
    <mergeCell ref="G438:K438"/>
    <mergeCell ref="L438:M438"/>
    <mergeCell ref="B440:B441"/>
    <mergeCell ref="C440:C441"/>
    <mergeCell ref="D440:D441"/>
    <mergeCell ref="E440:G440"/>
    <mergeCell ref="H440:I440"/>
    <mergeCell ref="J440:K440"/>
    <mergeCell ref="L440:M440"/>
    <mergeCell ref="F431:I431"/>
    <mergeCell ref="G432:N432"/>
    <mergeCell ref="D434:E434"/>
    <mergeCell ref="L434:M434"/>
    <mergeCell ref="G437:K437"/>
    <mergeCell ref="L437:M437"/>
    <mergeCell ref="J407:K407"/>
    <mergeCell ref="L407:M407"/>
    <mergeCell ref="N407:N408"/>
    <mergeCell ref="B411:B415"/>
    <mergeCell ref="C411:C412"/>
    <mergeCell ref="B407:B408"/>
    <mergeCell ref="C407:C408"/>
    <mergeCell ref="D407:D408"/>
    <mergeCell ref="E407:G407"/>
    <mergeCell ref="H407:I407"/>
    <mergeCell ref="D401:E401"/>
    <mergeCell ref="L401:M401"/>
    <mergeCell ref="G404:K404"/>
    <mergeCell ref="L404:M404"/>
    <mergeCell ref="G405:K405"/>
    <mergeCell ref="L405:M405"/>
    <mergeCell ref="N374:N375"/>
    <mergeCell ref="B378:B382"/>
    <mergeCell ref="C378:C379"/>
    <mergeCell ref="F398:I398"/>
    <mergeCell ref="G399:N399"/>
    <mergeCell ref="G372:K372"/>
    <mergeCell ref="L372:M372"/>
    <mergeCell ref="B374:B375"/>
    <mergeCell ref="C374:C375"/>
    <mergeCell ref="D374:D375"/>
    <mergeCell ref="E374:G374"/>
    <mergeCell ref="H374:I374"/>
    <mergeCell ref="J374:K374"/>
    <mergeCell ref="L374:M374"/>
    <mergeCell ref="F365:I365"/>
    <mergeCell ref="G366:N366"/>
    <mergeCell ref="D368:E368"/>
    <mergeCell ref="L368:M368"/>
    <mergeCell ref="G371:K371"/>
    <mergeCell ref="L371:M371"/>
    <mergeCell ref="J341:K341"/>
    <mergeCell ref="L341:M341"/>
    <mergeCell ref="N341:N342"/>
    <mergeCell ref="B345:B349"/>
    <mergeCell ref="C345:C346"/>
    <mergeCell ref="B341:B342"/>
    <mergeCell ref="C341:C342"/>
    <mergeCell ref="D341:D342"/>
    <mergeCell ref="E341:G341"/>
    <mergeCell ref="H341:I341"/>
    <mergeCell ref="D335:E335"/>
    <mergeCell ref="L335:M335"/>
    <mergeCell ref="G338:K338"/>
    <mergeCell ref="L338:M338"/>
    <mergeCell ref="G339:K339"/>
    <mergeCell ref="L339:M339"/>
    <mergeCell ref="N308:N309"/>
    <mergeCell ref="B312:B316"/>
    <mergeCell ref="C312:C313"/>
    <mergeCell ref="F332:I332"/>
    <mergeCell ref="G333:N333"/>
    <mergeCell ref="B308:B309"/>
    <mergeCell ref="C308:C309"/>
    <mergeCell ref="D308:D309"/>
    <mergeCell ref="E308:G308"/>
    <mergeCell ref="H308:I308"/>
    <mergeCell ref="L308:M308"/>
    <mergeCell ref="J308:K308"/>
    <mergeCell ref="N275:N276"/>
    <mergeCell ref="B279:B283"/>
    <mergeCell ref="C279:C280"/>
    <mergeCell ref="F299:I299"/>
    <mergeCell ref="G300:N300"/>
    <mergeCell ref="D302:E302"/>
    <mergeCell ref="L302:M302"/>
    <mergeCell ref="G305:K305"/>
    <mergeCell ref="L305:M305"/>
    <mergeCell ref="G306:K306"/>
    <mergeCell ref="L306:M306"/>
    <mergeCell ref="G273:K273"/>
    <mergeCell ref="L273:M273"/>
    <mergeCell ref="B275:B276"/>
    <mergeCell ref="C275:C276"/>
    <mergeCell ref="D275:D276"/>
    <mergeCell ref="E275:G275"/>
    <mergeCell ref="H275:I275"/>
    <mergeCell ref="J275:K275"/>
    <mergeCell ref="L275:M275"/>
    <mergeCell ref="F266:I266"/>
    <mergeCell ref="G267:N267"/>
    <mergeCell ref="D269:E269"/>
    <mergeCell ref="L269:M269"/>
    <mergeCell ref="G272:K272"/>
    <mergeCell ref="L272:M272"/>
    <mergeCell ref="J242:K242"/>
    <mergeCell ref="L242:M242"/>
    <mergeCell ref="N242:N243"/>
    <mergeCell ref="B246:B250"/>
    <mergeCell ref="C246:C247"/>
    <mergeCell ref="B242:B243"/>
    <mergeCell ref="C242:C243"/>
    <mergeCell ref="D242:D243"/>
    <mergeCell ref="E242:G242"/>
    <mergeCell ref="H242:I242"/>
    <mergeCell ref="D236:E236"/>
    <mergeCell ref="L236:M236"/>
    <mergeCell ref="G239:K239"/>
    <mergeCell ref="L239:M239"/>
    <mergeCell ref="G240:K240"/>
    <mergeCell ref="L240:M240"/>
    <mergeCell ref="N209:N210"/>
    <mergeCell ref="B213:B217"/>
    <mergeCell ref="C213:C214"/>
    <mergeCell ref="F233:I233"/>
    <mergeCell ref="G234:N234"/>
    <mergeCell ref="G207:K207"/>
    <mergeCell ref="L207:M207"/>
    <mergeCell ref="B209:B210"/>
    <mergeCell ref="C209:C210"/>
    <mergeCell ref="D209:D210"/>
    <mergeCell ref="E209:G209"/>
    <mergeCell ref="H209:I209"/>
    <mergeCell ref="J209:K209"/>
    <mergeCell ref="L209:M209"/>
    <mergeCell ref="F200:I200"/>
    <mergeCell ref="G201:N201"/>
    <mergeCell ref="D203:E203"/>
    <mergeCell ref="L203:M203"/>
    <mergeCell ref="G206:K206"/>
    <mergeCell ref="L206:M206"/>
    <mergeCell ref="J176:K176"/>
    <mergeCell ref="L176:M176"/>
    <mergeCell ref="N176:N177"/>
    <mergeCell ref="B180:B184"/>
    <mergeCell ref="C180:C181"/>
    <mergeCell ref="B176:B177"/>
    <mergeCell ref="C176:C177"/>
    <mergeCell ref="D176:D177"/>
    <mergeCell ref="E176:G176"/>
    <mergeCell ref="H176:I176"/>
    <mergeCell ref="D170:E170"/>
    <mergeCell ref="L170:M170"/>
    <mergeCell ref="G173:K173"/>
    <mergeCell ref="L173:M173"/>
    <mergeCell ref="G174:K174"/>
    <mergeCell ref="L174:M174"/>
    <mergeCell ref="N142:N143"/>
    <mergeCell ref="B146:B150"/>
    <mergeCell ref="C146:C147"/>
    <mergeCell ref="F167:I167"/>
    <mergeCell ref="G168:N168"/>
    <mergeCell ref="G140:K140"/>
    <mergeCell ref="L140:M140"/>
    <mergeCell ref="B142:B143"/>
    <mergeCell ref="C142:C143"/>
    <mergeCell ref="D142:D143"/>
    <mergeCell ref="E142:G142"/>
    <mergeCell ref="H142:I142"/>
    <mergeCell ref="J142:K142"/>
    <mergeCell ref="L142:M142"/>
    <mergeCell ref="F133:I133"/>
    <mergeCell ref="G134:N134"/>
    <mergeCell ref="D136:E136"/>
    <mergeCell ref="L136:M136"/>
    <mergeCell ref="G139:K139"/>
    <mergeCell ref="L139:M139"/>
    <mergeCell ref="J108:K108"/>
    <mergeCell ref="L108:M108"/>
    <mergeCell ref="N108:N109"/>
    <mergeCell ref="B112:B116"/>
    <mergeCell ref="C112:C113"/>
    <mergeCell ref="B108:B109"/>
    <mergeCell ref="C108:C109"/>
    <mergeCell ref="D108:D109"/>
    <mergeCell ref="E108:G108"/>
    <mergeCell ref="H108:I108"/>
    <mergeCell ref="D102:E102"/>
    <mergeCell ref="L102:M102"/>
    <mergeCell ref="G105:K105"/>
    <mergeCell ref="L105:M105"/>
    <mergeCell ref="G106:K106"/>
    <mergeCell ref="L106:M106"/>
    <mergeCell ref="N74:N75"/>
    <mergeCell ref="B78:B82"/>
    <mergeCell ref="C78:C79"/>
    <mergeCell ref="F99:I99"/>
    <mergeCell ref="G100:N100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F65:I65"/>
    <mergeCell ref="G66:N66"/>
    <mergeCell ref="D68:E68"/>
    <mergeCell ref="L68:M68"/>
    <mergeCell ref="G71:K71"/>
    <mergeCell ref="L71:M71"/>
    <mergeCell ref="F3:I3"/>
    <mergeCell ref="G4:N4"/>
    <mergeCell ref="D6:E6"/>
    <mergeCell ref="L6:M6"/>
    <mergeCell ref="G9:K9"/>
    <mergeCell ref="L9:M9"/>
    <mergeCell ref="N12:N13"/>
    <mergeCell ref="B32:B35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6:B18"/>
    <mergeCell ref="B19:B23"/>
    <mergeCell ref="B24:B27"/>
    <mergeCell ref="B28:B31"/>
    <mergeCell ref="B1065:B1069"/>
    <mergeCell ref="C1065:C1066"/>
    <mergeCell ref="D1057:E1057"/>
    <mergeCell ref="D1059:E1059"/>
    <mergeCell ref="F1053:I1053"/>
    <mergeCell ref="G1054:N1054"/>
    <mergeCell ref="D1056:E1056"/>
    <mergeCell ref="L1056:M1056"/>
    <mergeCell ref="G1058:K1058"/>
    <mergeCell ref="L1058:M1058"/>
    <mergeCell ref="G1059:K1059"/>
    <mergeCell ref="L1059:M1059"/>
    <mergeCell ref="B1061:B1062"/>
    <mergeCell ref="C1061:C1062"/>
    <mergeCell ref="D1061:D1062"/>
    <mergeCell ref="E1061:G1061"/>
    <mergeCell ref="H1061:I1061"/>
    <mergeCell ref="J1061:K1061"/>
    <mergeCell ref="L1061:M1061"/>
    <mergeCell ref="N1061:N1062"/>
  </mergeCells>
  <pageMargins left="0" right="0" top="0" bottom="0" header="1.6929133858267718" footer="1.771653543307086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45"/>
  <sheetViews>
    <sheetView topLeftCell="A4" workbookViewId="0">
      <selection sqref="A1:XFD1048576"/>
    </sheetView>
  </sheetViews>
  <sheetFormatPr defaultRowHeight="15.75" x14ac:dyDescent="0.25"/>
  <cols>
    <col min="1" max="1" width="4" style="15" customWidth="1"/>
    <col min="2" max="2" width="5" style="15" customWidth="1"/>
    <col min="3" max="3" width="23.7109375" style="15" customWidth="1"/>
    <col min="4" max="4" width="12.28515625" style="15" customWidth="1"/>
    <col min="5" max="5" width="15.140625" style="15" customWidth="1"/>
    <col min="6" max="6" width="14.140625" style="15" customWidth="1"/>
    <col min="7" max="7" width="16.85546875" style="15" customWidth="1"/>
    <col min="8" max="8" width="9.140625" style="15"/>
    <col min="9" max="10" width="9.140625" style="17"/>
    <col min="11" max="13" width="9.140625" style="15"/>
    <col min="14" max="14" width="7" style="15" customWidth="1"/>
    <col min="15" max="16384" width="9.140625" style="15"/>
  </cols>
  <sheetData>
    <row r="1" spans="2:12" s="17" customFormat="1" x14ac:dyDescent="0.25"/>
    <row r="2" spans="2:12" x14ac:dyDescent="0.25">
      <c r="E2" s="282" t="s">
        <v>152</v>
      </c>
      <c r="F2" s="282"/>
    </row>
    <row r="3" spans="2:12" ht="15.75" customHeight="1" x14ac:dyDescent="0.25">
      <c r="C3" s="35"/>
      <c r="D3" s="35"/>
      <c r="E3" s="287" t="s">
        <v>199</v>
      </c>
      <c r="F3" s="287"/>
      <c r="G3" s="287"/>
      <c r="H3" s="287"/>
    </row>
    <row r="4" spans="2:12" ht="15.75" customHeight="1" x14ac:dyDescent="0.25">
      <c r="D4" s="35"/>
      <c r="E4" s="35"/>
      <c r="F4" s="35"/>
      <c r="G4" s="35"/>
    </row>
    <row r="5" spans="2:12" ht="15.75" customHeight="1" x14ac:dyDescent="0.25">
      <c r="E5" s="35"/>
      <c r="F5" s="35"/>
      <c r="G5" s="39" t="s">
        <v>6</v>
      </c>
    </row>
    <row r="7" spans="2:12" ht="21" x14ac:dyDescent="0.25">
      <c r="C7" s="288" t="s">
        <v>200</v>
      </c>
      <c r="D7" s="288"/>
      <c r="E7" s="288"/>
      <c r="F7" s="288"/>
      <c r="G7" s="288"/>
    </row>
    <row r="8" spans="2:12" ht="36.75" customHeight="1" x14ac:dyDescent="0.25">
      <c r="B8" s="286" t="s">
        <v>202</v>
      </c>
      <c r="C8" s="286"/>
      <c r="D8" s="286"/>
      <c r="E8" s="286"/>
      <c r="F8" s="286"/>
      <c r="G8" s="286"/>
    </row>
    <row r="9" spans="2:12" x14ac:dyDescent="0.25">
      <c r="B9" s="35"/>
      <c r="C9" s="35"/>
      <c r="D9" s="35"/>
      <c r="E9" s="35"/>
      <c r="F9" s="35"/>
      <c r="G9" s="35"/>
      <c r="J9" s="40"/>
    </row>
    <row r="10" spans="2:12" ht="15.75" customHeight="1" x14ac:dyDescent="0.25">
      <c r="B10" s="284" t="s">
        <v>11</v>
      </c>
      <c r="C10" s="284" t="s">
        <v>56</v>
      </c>
      <c r="D10" s="284" t="s">
        <v>198</v>
      </c>
      <c r="E10" s="289" t="s">
        <v>8</v>
      </c>
      <c r="F10" s="290"/>
      <c r="G10" s="290"/>
      <c r="H10" s="291"/>
      <c r="I10" s="36"/>
      <c r="J10" s="36"/>
    </row>
    <row r="11" spans="2:12" ht="31.5" x14ac:dyDescent="0.25">
      <c r="B11" s="285"/>
      <c r="C11" s="285"/>
      <c r="D11" s="285"/>
      <c r="E11" s="16" t="s">
        <v>57</v>
      </c>
      <c r="F11" s="16" t="s">
        <v>58</v>
      </c>
      <c r="G11" s="16" t="s">
        <v>59</v>
      </c>
      <c r="H11" s="16" t="s">
        <v>49</v>
      </c>
      <c r="I11" s="36"/>
      <c r="J11" s="36"/>
    </row>
    <row r="12" spans="2:12" x14ac:dyDescent="0.25"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7"/>
      <c r="J12" s="37"/>
    </row>
    <row r="13" spans="2:12" x14ac:dyDescent="0.25">
      <c r="B13" s="16">
        <v>1</v>
      </c>
      <c r="C13" s="16" t="s">
        <v>60</v>
      </c>
      <c r="D13" s="16">
        <v>10000</v>
      </c>
      <c r="E13" s="28">
        <f>moxreSva!L71</f>
        <v>9964.9174658000011</v>
      </c>
      <c r="F13" s="16">
        <v>0</v>
      </c>
      <c r="G13" s="16">
        <v>0</v>
      </c>
      <c r="H13" s="28">
        <f>G13+F13+E13</f>
        <v>9964.9174658000011</v>
      </c>
      <c r="I13" s="28">
        <f>D13-H13</f>
        <v>35.082534199998918</v>
      </c>
      <c r="J13" s="38"/>
    </row>
    <row r="14" spans="2:12" x14ac:dyDescent="0.25">
      <c r="B14" s="16">
        <v>2</v>
      </c>
      <c r="C14" s="16" t="s">
        <v>61</v>
      </c>
      <c r="D14" s="16">
        <v>10000</v>
      </c>
      <c r="E14" s="28">
        <f>moxreSva!L105</f>
        <v>7025.5338762399988</v>
      </c>
      <c r="F14" s="28">
        <f>arxebi!L7</f>
        <v>943.37601600000005</v>
      </c>
      <c r="G14" s="28">
        <f>xidbogirebi!L6</f>
        <v>1959.9696159999999</v>
      </c>
      <c r="H14" s="28">
        <f t="shared" ref="H14:H41" si="0">G14+F14+E14</f>
        <v>9928.8795082399993</v>
      </c>
      <c r="I14" s="28">
        <f t="shared" ref="I14:I41" si="1">D14-H14</f>
        <v>71.120491760000732</v>
      </c>
      <c r="J14" s="38"/>
      <c r="K14" s="15">
        <v>800</v>
      </c>
      <c r="L14" s="15">
        <v>6</v>
      </c>
    </row>
    <row r="15" spans="2:12" x14ac:dyDescent="0.25">
      <c r="B15" s="16">
        <v>3</v>
      </c>
      <c r="C15" s="16" t="s">
        <v>62</v>
      </c>
      <c r="D15" s="16">
        <v>10000</v>
      </c>
      <c r="E15" s="28">
        <f>moxreSva!L139</f>
        <v>8464.0977748799996</v>
      </c>
      <c r="F15" s="28">
        <f>arxebi!L35</f>
        <v>1509.4016256000002</v>
      </c>
      <c r="G15" s="16">
        <v>0</v>
      </c>
      <c r="H15" s="28">
        <f t="shared" si="0"/>
        <v>9973.4994004799992</v>
      </c>
      <c r="I15" s="28">
        <f t="shared" si="1"/>
        <v>26.500599520000833</v>
      </c>
      <c r="J15" s="38"/>
    </row>
    <row r="16" spans="2:12" x14ac:dyDescent="0.25">
      <c r="B16" s="16">
        <v>4</v>
      </c>
      <c r="C16" s="16" t="s">
        <v>63</v>
      </c>
      <c r="D16" s="16">
        <v>10000</v>
      </c>
      <c r="E16" s="28">
        <f>moxreSva!L173</f>
        <v>9418.5075437200012</v>
      </c>
      <c r="F16" s="16">
        <v>0</v>
      </c>
      <c r="G16" s="28">
        <f>xidbogirebi!L34</f>
        <v>573.26802800960013</v>
      </c>
      <c r="H16" s="28">
        <f t="shared" si="0"/>
        <v>9991.7755717296022</v>
      </c>
      <c r="I16" s="28">
        <f t="shared" si="1"/>
        <v>8.224428270397766</v>
      </c>
      <c r="J16" s="38"/>
      <c r="K16" s="15">
        <v>300</v>
      </c>
      <c r="L16" s="15">
        <v>5</v>
      </c>
    </row>
    <row r="17" spans="2:14" x14ac:dyDescent="0.25">
      <c r="B17" s="16">
        <v>5</v>
      </c>
      <c r="C17" s="16" t="s">
        <v>64</v>
      </c>
      <c r="D17" s="16">
        <v>15000</v>
      </c>
      <c r="E17" s="28">
        <f>moxreSva!L206</f>
        <v>14990.279732559999</v>
      </c>
      <c r="F17" s="16">
        <v>0</v>
      </c>
      <c r="G17" s="16">
        <v>0</v>
      </c>
      <c r="H17" s="28">
        <f t="shared" si="0"/>
        <v>14990.279732559999</v>
      </c>
      <c r="I17" s="28">
        <f t="shared" si="1"/>
        <v>9.7202674400014075</v>
      </c>
      <c r="J17" s="38"/>
    </row>
    <row r="18" spans="2:14" x14ac:dyDescent="0.25">
      <c r="B18" s="16">
        <v>6</v>
      </c>
      <c r="C18" s="16" t="s">
        <v>65</v>
      </c>
      <c r="D18" s="16">
        <v>10000</v>
      </c>
      <c r="E18" s="28">
        <f>moxreSva!L239</f>
        <v>9996.9801425999995</v>
      </c>
      <c r="F18" s="16">
        <v>0</v>
      </c>
      <c r="G18" s="16">
        <v>0</v>
      </c>
      <c r="H18" s="28">
        <f t="shared" si="0"/>
        <v>9996.9801425999995</v>
      </c>
      <c r="I18" s="28">
        <f t="shared" si="1"/>
        <v>3.0198574000005465</v>
      </c>
      <c r="J18" s="38"/>
    </row>
    <row r="19" spans="2:14" x14ac:dyDescent="0.25">
      <c r="B19" s="16">
        <v>7</v>
      </c>
      <c r="C19" s="16" t="s">
        <v>66</v>
      </c>
      <c r="D19" s="16">
        <v>10000</v>
      </c>
      <c r="E19" s="28">
        <f>moxreSva!L272</f>
        <v>9232.1330974399989</v>
      </c>
      <c r="F19" s="28">
        <f>arxebi!L63</f>
        <v>754.70081280000011</v>
      </c>
      <c r="G19" s="16">
        <v>0</v>
      </c>
      <c r="H19" s="28">
        <f t="shared" si="0"/>
        <v>9986.8339102399987</v>
      </c>
      <c r="I19" s="28">
        <f t="shared" si="1"/>
        <v>13.166089760001341</v>
      </c>
      <c r="J19" s="38"/>
    </row>
    <row r="20" spans="2:14" x14ac:dyDescent="0.25">
      <c r="B20" s="16">
        <v>8</v>
      </c>
      <c r="C20" s="16" t="s">
        <v>67</v>
      </c>
      <c r="D20" s="16">
        <v>20000</v>
      </c>
      <c r="E20" s="28">
        <f>moxreSva!L305</f>
        <v>19984.973255104</v>
      </c>
      <c r="F20" s="16">
        <v>0</v>
      </c>
      <c r="G20" s="16">
        <v>0</v>
      </c>
      <c r="H20" s="28">
        <f t="shared" si="0"/>
        <v>19984.973255104</v>
      </c>
      <c r="I20" s="28">
        <f t="shared" si="1"/>
        <v>15.026744896000309</v>
      </c>
      <c r="J20" s="38"/>
    </row>
    <row r="21" spans="2:14" x14ac:dyDescent="0.25">
      <c r="B21" s="16">
        <v>9</v>
      </c>
      <c r="C21" s="16" t="s">
        <v>68</v>
      </c>
      <c r="D21" s="16">
        <v>10000</v>
      </c>
      <c r="E21" s="28">
        <f>moxreSva!L338</f>
        <v>9968.0647367839993</v>
      </c>
      <c r="F21" s="16">
        <v>0</v>
      </c>
      <c r="G21" s="16">
        <v>0</v>
      </c>
      <c r="H21" s="28">
        <f t="shared" si="0"/>
        <v>9968.0647367839993</v>
      </c>
      <c r="I21" s="28">
        <f t="shared" si="1"/>
        <v>31.935263216000749</v>
      </c>
      <c r="J21" s="38"/>
    </row>
    <row r="22" spans="2:14" x14ac:dyDescent="0.25">
      <c r="B22" s="16">
        <v>10</v>
      </c>
      <c r="C22" s="16" t="s">
        <v>69</v>
      </c>
      <c r="D22" s="16">
        <v>10000</v>
      </c>
      <c r="E22" s="28">
        <f>moxreSva!L371</f>
        <v>9990.1710786240001</v>
      </c>
      <c r="F22" s="16">
        <v>0</v>
      </c>
      <c r="G22" s="16">
        <v>0</v>
      </c>
      <c r="H22" s="28">
        <f t="shared" si="0"/>
        <v>9990.1710786240001</v>
      </c>
      <c r="I22" s="28">
        <f t="shared" si="1"/>
        <v>9.8289213759999257</v>
      </c>
      <c r="J22" s="38"/>
    </row>
    <row r="23" spans="2:14" x14ac:dyDescent="0.25">
      <c r="B23" s="16">
        <v>11</v>
      </c>
      <c r="C23" s="16" t="s">
        <v>70</v>
      </c>
      <c r="D23" s="16">
        <v>20000</v>
      </c>
      <c r="E23" s="28">
        <f>moxreSva!L404</f>
        <v>17731.996005856003</v>
      </c>
      <c r="F23" s="28">
        <f>arxebi!L90</f>
        <v>566.02560960000005</v>
      </c>
      <c r="G23" s="28">
        <f>xidbogirebi!L62</f>
        <v>1665.6476300288004</v>
      </c>
      <c r="H23" s="28">
        <f t="shared" si="0"/>
        <v>19963.669245484802</v>
      </c>
      <c r="I23" s="28">
        <f t="shared" si="1"/>
        <v>36.33075451519835</v>
      </c>
      <c r="J23" s="38"/>
      <c r="K23" s="15">
        <v>500</v>
      </c>
      <c r="L23" s="15">
        <v>18</v>
      </c>
    </row>
    <row r="24" spans="2:14" x14ac:dyDescent="0.25">
      <c r="B24" s="16">
        <v>12</v>
      </c>
      <c r="C24" s="16" t="s">
        <v>71</v>
      </c>
      <c r="D24" s="16">
        <v>20000</v>
      </c>
      <c r="E24" s="28">
        <f>moxreSva!L437</f>
        <v>14747.048862480002</v>
      </c>
      <c r="F24" s="28">
        <f>arxebi!L118</f>
        <v>1886.7520320000001</v>
      </c>
      <c r="G24" s="28">
        <f>xidbogirebi!L90</f>
        <v>3353.797388057601</v>
      </c>
      <c r="H24" s="28">
        <f t="shared" si="0"/>
        <v>19987.598282537605</v>
      </c>
      <c r="I24" s="28">
        <f t="shared" si="1"/>
        <v>12.401717462395027</v>
      </c>
      <c r="J24" s="38"/>
      <c r="K24" s="15">
        <v>500</v>
      </c>
      <c r="L24" s="15">
        <v>36</v>
      </c>
    </row>
    <row r="25" spans="2:14" x14ac:dyDescent="0.25">
      <c r="B25" s="16">
        <v>13</v>
      </c>
      <c r="C25" s="16" t="s">
        <v>72</v>
      </c>
      <c r="D25" s="16">
        <v>10000</v>
      </c>
      <c r="E25" s="28">
        <f>moxreSva!L469</f>
        <v>9218.4194782239992</v>
      </c>
      <c r="F25" s="28">
        <f>arxebi!L147</f>
        <v>754.70081280000011</v>
      </c>
      <c r="G25" s="16">
        <v>0</v>
      </c>
      <c r="H25" s="28">
        <f t="shared" si="0"/>
        <v>9973.120291023999</v>
      </c>
      <c r="I25" s="28">
        <f t="shared" si="1"/>
        <v>26.879708976000984</v>
      </c>
      <c r="J25" s="38"/>
    </row>
    <row r="26" spans="2:14" x14ac:dyDescent="0.25">
      <c r="B26" s="16">
        <v>14</v>
      </c>
      <c r="C26" s="16" t="s">
        <v>73</v>
      </c>
      <c r="D26" s="16">
        <v>10000</v>
      </c>
      <c r="E26" s="28">
        <f>moxreSva!L503</f>
        <v>9598.399663776001</v>
      </c>
      <c r="F26" s="28">
        <f>arxebi!L175</f>
        <v>377.35040640000005</v>
      </c>
      <c r="G26" s="16">
        <v>0</v>
      </c>
      <c r="H26" s="28">
        <f t="shared" si="0"/>
        <v>9975.7500701760018</v>
      </c>
      <c r="I26" s="28">
        <f t="shared" si="1"/>
        <v>24.249929823998173</v>
      </c>
      <c r="J26" s="38"/>
    </row>
    <row r="27" spans="2:14" x14ac:dyDescent="0.25">
      <c r="B27" s="16">
        <v>15</v>
      </c>
      <c r="C27" s="16" t="s">
        <v>74</v>
      </c>
      <c r="D27" s="16">
        <v>10000</v>
      </c>
      <c r="E27" s="28">
        <f>moxreSva!L535</f>
        <v>7215.1235567839985</v>
      </c>
      <c r="F27" s="28">
        <f>arxebi!L203</f>
        <v>754.70081280000011</v>
      </c>
      <c r="G27" s="28">
        <f>xidbogirebi!L118</f>
        <v>2016.5027287679998</v>
      </c>
      <c r="H27" s="28">
        <f t="shared" si="0"/>
        <v>9986.3270983519978</v>
      </c>
      <c r="I27" s="28">
        <f t="shared" si="1"/>
        <v>13.672901648002153</v>
      </c>
      <c r="J27" s="38"/>
    </row>
    <row r="28" spans="2:14" x14ac:dyDescent="0.25">
      <c r="B28" s="16">
        <v>16</v>
      </c>
      <c r="C28" s="16" t="s">
        <v>75</v>
      </c>
      <c r="D28" s="16">
        <v>10000</v>
      </c>
      <c r="E28" s="28">
        <f>moxreSva!L568</f>
        <v>7824.1561015200004</v>
      </c>
      <c r="F28" s="28">
        <f>arxebi!L231</f>
        <v>943.37601600000005</v>
      </c>
      <c r="G28" s="28">
        <f>xidbogirebi!L146</f>
        <v>1216.3840320192</v>
      </c>
      <c r="H28" s="28">
        <f t="shared" si="0"/>
        <v>9983.9161495392</v>
      </c>
      <c r="I28" s="28">
        <f t="shared" si="1"/>
        <v>16.083850460800022</v>
      </c>
      <c r="J28" s="38"/>
      <c r="K28" s="15">
        <v>500</v>
      </c>
      <c r="L28" s="15">
        <v>12</v>
      </c>
      <c r="M28" s="15">
        <v>100</v>
      </c>
      <c r="N28" s="15">
        <v>6</v>
      </c>
    </row>
    <row r="29" spans="2:14" x14ac:dyDescent="0.25">
      <c r="B29" s="16">
        <v>17</v>
      </c>
      <c r="C29" s="16" t="s">
        <v>76</v>
      </c>
      <c r="D29" s="16">
        <v>10000</v>
      </c>
      <c r="E29" s="28">
        <f>moxreSva!L601</f>
        <v>9990.1710786240001</v>
      </c>
      <c r="F29" s="16">
        <v>0</v>
      </c>
      <c r="G29" s="16">
        <v>0</v>
      </c>
      <c r="H29" s="28">
        <f t="shared" si="0"/>
        <v>9990.1710786240001</v>
      </c>
      <c r="I29" s="28">
        <f t="shared" si="1"/>
        <v>9.8289213759999257</v>
      </c>
      <c r="J29" s="38"/>
    </row>
    <row r="30" spans="2:14" x14ac:dyDescent="0.25">
      <c r="B30" s="16">
        <v>18</v>
      </c>
      <c r="C30" s="16" t="s">
        <v>77</v>
      </c>
      <c r="D30" s="16">
        <v>10000</v>
      </c>
      <c r="E30" s="28">
        <f>moxreSva!L634</f>
        <v>9269.1967294079986</v>
      </c>
      <c r="F30" s="16">
        <v>0</v>
      </c>
      <c r="G30" s="28">
        <f>xidbogirebi!L174</f>
        <v>710.3511060095999</v>
      </c>
      <c r="H30" s="28">
        <f t="shared" si="0"/>
        <v>9979.5478354175993</v>
      </c>
      <c r="I30" s="28">
        <f t="shared" si="1"/>
        <v>20.452164582400655</v>
      </c>
      <c r="J30" s="38"/>
      <c r="K30" s="15">
        <v>500</v>
      </c>
      <c r="L30" s="15">
        <v>6</v>
      </c>
    </row>
    <row r="31" spans="2:14" x14ac:dyDescent="0.25">
      <c r="B31" s="16">
        <v>19</v>
      </c>
      <c r="C31" s="16" t="s">
        <v>78</v>
      </c>
      <c r="D31" s="16">
        <v>10000</v>
      </c>
      <c r="E31" s="28">
        <f>moxreSva!L667</f>
        <v>7184.9898948960017</v>
      </c>
      <c r="F31" s="28">
        <f>arxebi!L259</f>
        <v>566.02560960000005</v>
      </c>
      <c r="G31" s="28">
        <f>xidbogirebi!L202</f>
        <v>2217.0703180384003</v>
      </c>
      <c r="H31" s="28">
        <f t="shared" si="0"/>
        <v>9968.0858225344018</v>
      </c>
      <c r="I31" s="28">
        <f t="shared" si="1"/>
        <v>31.914177465598186</v>
      </c>
      <c r="J31" s="38"/>
      <c r="K31" s="15">
        <v>500</v>
      </c>
      <c r="L31" s="15">
        <v>24</v>
      </c>
    </row>
    <row r="32" spans="2:14" x14ac:dyDescent="0.25">
      <c r="B32" s="16">
        <v>20</v>
      </c>
      <c r="C32" s="16" t="s">
        <v>79</v>
      </c>
      <c r="D32" s="16">
        <v>10000</v>
      </c>
      <c r="E32" s="16">
        <v>0</v>
      </c>
      <c r="F32" s="28">
        <f>arxebi!L287</f>
        <v>9996.0600682799977</v>
      </c>
      <c r="G32" s="16">
        <v>0</v>
      </c>
      <c r="H32" s="28">
        <f t="shared" si="0"/>
        <v>9996.0600682799977</v>
      </c>
      <c r="I32" s="28">
        <f t="shared" si="1"/>
        <v>3.9399317200022779</v>
      </c>
      <c r="J32" s="38"/>
    </row>
    <row r="33" spans="2:14" x14ac:dyDescent="0.25">
      <c r="B33" s="16">
        <v>21</v>
      </c>
      <c r="C33" s="16" t="s">
        <v>80</v>
      </c>
      <c r="D33" s="16">
        <v>10000</v>
      </c>
      <c r="E33" s="28">
        <f>moxreSva!L700</f>
        <v>7733.2421358720021</v>
      </c>
      <c r="F33" s="28">
        <f>arxebi!L314</f>
        <v>754.70081280000011</v>
      </c>
      <c r="G33" s="16">
        <v>1500</v>
      </c>
      <c r="H33" s="28">
        <f t="shared" si="0"/>
        <v>9987.9429486720019</v>
      </c>
      <c r="I33" s="28">
        <f t="shared" si="1"/>
        <v>12.057051327998124</v>
      </c>
      <c r="J33" s="38"/>
      <c r="K33" s="15">
        <v>500</v>
      </c>
      <c r="L33" s="15">
        <v>6</v>
      </c>
    </row>
    <row r="34" spans="2:14" x14ac:dyDescent="0.25">
      <c r="B34" s="16">
        <v>22</v>
      </c>
      <c r="C34" s="16" t="s">
        <v>81</v>
      </c>
      <c r="D34" s="16">
        <v>10000</v>
      </c>
      <c r="E34" s="28">
        <f>moxreSva!L733</f>
        <v>9403.7592263999995</v>
      </c>
      <c r="F34" s="28">
        <f>arxebi!L342</f>
        <v>566.02560960000005</v>
      </c>
      <c r="G34" s="16">
        <v>0</v>
      </c>
      <c r="H34" s="28">
        <f t="shared" si="0"/>
        <v>9969.7848359999989</v>
      </c>
      <c r="I34" s="28">
        <f t="shared" si="1"/>
        <v>30.215164000001096</v>
      </c>
      <c r="J34" s="38"/>
    </row>
    <row r="35" spans="2:14" x14ac:dyDescent="0.25">
      <c r="B35" s="16">
        <v>23</v>
      </c>
      <c r="C35" s="16" t="s">
        <v>82</v>
      </c>
      <c r="D35" s="16">
        <v>10000</v>
      </c>
      <c r="E35" s="28">
        <f>moxreSva!L766</f>
        <v>9467.8091921599989</v>
      </c>
      <c r="F35" s="28">
        <f>arxebi!L370</f>
        <v>471.68800800000002</v>
      </c>
      <c r="G35" s="16">
        <v>0</v>
      </c>
      <c r="H35" s="28">
        <f t="shared" si="0"/>
        <v>9939.4972001599981</v>
      </c>
      <c r="I35" s="28">
        <f t="shared" si="1"/>
        <v>60.502799840001899</v>
      </c>
      <c r="J35" s="38"/>
    </row>
    <row r="36" spans="2:14" x14ac:dyDescent="0.25">
      <c r="B36" s="16">
        <v>24</v>
      </c>
      <c r="C36" s="16" t="s">
        <v>83</v>
      </c>
      <c r="D36" s="16">
        <v>10000</v>
      </c>
      <c r="E36" s="28">
        <f>moxreSva!L799</f>
        <v>9990.1710786240001</v>
      </c>
      <c r="F36" s="16">
        <v>0</v>
      </c>
      <c r="G36" s="16">
        <v>0</v>
      </c>
      <c r="H36" s="28">
        <f t="shared" si="0"/>
        <v>9990.1710786240001</v>
      </c>
      <c r="I36" s="28">
        <f t="shared" si="1"/>
        <v>9.8289213759999257</v>
      </c>
      <c r="J36" s="38"/>
    </row>
    <row r="37" spans="2:14" x14ac:dyDescent="0.25">
      <c r="B37" s="16">
        <v>25</v>
      </c>
      <c r="C37" s="16" t="s">
        <v>84</v>
      </c>
      <c r="D37" s="16">
        <v>15000</v>
      </c>
      <c r="E37" s="28">
        <f>moxreSva!L832</f>
        <v>13555.368146320001</v>
      </c>
      <c r="F37" s="28">
        <f>arxebi!L398</f>
        <v>754.70081280000011</v>
      </c>
      <c r="G37" s="28">
        <f>xidbogirebi!L230</f>
        <v>687.59197400959999</v>
      </c>
      <c r="H37" s="28">
        <f t="shared" si="0"/>
        <v>14997.6609331296</v>
      </c>
      <c r="I37" s="28">
        <f t="shared" si="1"/>
        <v>2.3390668703996198</v>
      </c>
      <c r="J37" s="38"/>
      <c r="K37" s="15">
        <v>500</v>
      </c>
      <c r="L37" s="15">
        <v>6</v>
      </c>
    </row>
    <row r="38" spans="2:14" x14ac:dyDescent="0.25">
      <c r="B38" s="16">
        <v>26</v>
      </c>
      <c r="C38" s="16" t="s">
        <v>85</v>
      </c>
      <c r="D38" s="16">
        <v>20000</v>
      </c>
      <c r="E38" s="28">
        <f>moxreSva!L865</f>
        <v>17662.361286064002</v>
      </c>
      <c r="F38" s="28">
        <f>arxebi!L426</f>
        <v>1132.0512192000001</v>
      </c>
      <c r="G38" s="28">
        <f>xidbogirebi!L258</f>
        <v>1182.2453340192001</v>
      </c>
      <c r="H38" s="28">
        <f t="shared" si="0"/>
        <v>19976.657839283202</v>
      </c>
      <c r="I38" s="28">
        <f t="shared" si="1"/>
        <v>23.342160716798389</v>
      </c>
      <c r="J38" s="38"/>
      <c r="K38" s="15">
        <v>500</v>
      </c>
      <c r="L38" s="15">
        <v>12</v>
      </c>
    </row>
    <row r="39" spans="2:14" x14ac:dyDescent="0.25">
      <c r="B39" s="16">
        <v>27</v>
      </c>
      <c r="C39" s="16" t="s">
        <v>86</v>
      </c>
      <c r="D39" s="16">
        <v>10000</v>
      </c>
      <c r="E39" s="28">
        <f>moxreSva!L898</f>
        <v>8343.9949511599989</v>
      </c>
      <c r="F39" s="28">
        <f>arxebi!L454</f>
        <v>943.37601600000005</v>
      </c>
      <c r="G39" s="28">
        <f>xidbogirebi!L286</f>
        <v>687.59197400959999</v>
      </c>
      <c r="H39" s="28">
        <f t="shared" si="0"/>
        <v>9974.9629411695987</v>
      </c>
      <c r="I39" s="28">
        <f t="shared" si="1"/>
        <v>25.037058830401293</v>
      </c>
      <c r="J39" s="38"/>
      <c r="K39" s="15">
        <v>500</v>
      </c>
      <c r="L39" s="15">
        <v>6</v>
      </c>
    </row>
    <row r="40" spans="2:14" x14ac:dyDescent="0.25">
      <c r="B40" s="16">
        <v>28</v>
      </c>
      <c r="C40" s="16" t="s">
        <v>87</v>
      </c>
      <c r="D40" s="16">
        <v>10000</v>
      </c>
      <c r="E40" s="28">
        <f>moxreSva!L931</f>
        <v>6492.4607484000007</v>
      </c>
      <c r="F40" s="28">
        <f>arxebi!N496</f>
        <v>2830.1280480000005</v>
      </c>
      <c r="G40" s="28">
        <f>xidbogirebi!L314</f>
        <v>664.83284200959997</v>
      </c>
      <c r="H40" s="28">
        <f t="shared" si="0"/>
        <v>9987.4216384096017</v>
      </c>
      <c r="I40" s="28">
        <f t="shared" si="1"/>
        <v>12.578361590398345</v>
      </c>
      <c r="J40" s="38"/>
      <c r="K40" s="15">
        <v>500</v>
      </c>
      <c r="L40" s="15">
        <v>6</v>
      </c>
    </row>
    <row r="41" spans="2:14" x14ac:dyDescent="0.25">
      <c r="B41" s="16">
        <v>29</v>
      </c>
      <c r="C41" s="16" t="s">
        <v>88</v>
      </c>
      <c r="D41" s="16">
        <v>10000</v>
      </c>
      <c r="E41" s="28">
        <f>moxreSva!L964</f>
        <v>7213.204365136</v>
      </c>
      <c r="F41" s="28">
        <f>arxebi!N524</f>
        <v>283.01280480000003</v>
      </c>
      <c r="G41" s="28">
        <f>xidbogirebi!L342</f>
        <v>2477.0173907775998</v>
      </c>
      <c r="H41" s="28">
        <f t="shared" si="0"/>
        <v>9973.2345607135994</v>
      </c>
      <c r="I41" s="28">
        <f t="shared" si="1"/>
        <v>26.765439286400579</v>
      </c>
      <c r="J41" s="38"/>
      <c r="K41" s="15">
        <v>500</v>
      </c>
      <c r="L41" s="15">
        <v>6</v>
      </c>
      <c r="M41" s="15">
        <v>800</v>
      </c>
      <c r="N41" s="15">
        <v>6</v>
      </c>
    </row>
    <row r="42" spans="2:14" x14ac:dyDescent="0.25">
      <c r="B42" s="16"/>
      <c r="C42" s="16"/>
      <c r="D42" s="16">
        <f t="shared" ref="D42:I42" si="2">SUM(D13:D41)</f>
        <v>340000</v>
      </c>
      <c r="E42" s="28">
        <f t="shared" si="2"/>
        <v>291677.53120545601</v>
      </c>
      <c r="F42" s="28">
        <f t="shared" si="2"/>
        <v>26788.153153080002</v>
      </c>
      <c r="G42" s="28">
        <f t="shared" si="2"/>
        <v>20912.270361756804</v>
      </c>
      <c r="H42" s="28">
        <f t="shared" si="2"/>
        <v>339377.95472029288</v>
      </c>
      <c r="I42" s="28">
        <f t="shared" si="2"/>
        <v>622.04527970719755</v>
      </c>
      <c r="J42" s="38"/>
    </row>
    <row r="44" spans="2:14" ht="23.25" customHeight="1" x14ac:dyDescent="0.25">
      <c r="B44" s="282" t="s">
        <v>89</v>
      </c>
      <c r="C44" s="282"/>
      <c r="D44" s="282"/>
    </row>
    <row r="45" spans="2:14" ht="15.75" customHeight="1" x14ac:dyDescent="0.25">
      <c r="B45" s="283" t="s">
        <v>201</v>
      </c>
      <c r="C45" s="283"/>
      <c r="D45" s="283"/>
      <c r="E45" s="283"/>
    </row>
  </sheetData>
  <mergeCells count="10">
    <mergeCell ref="B8:G8"/>
    <mergeCell ref="E2:F2"/>
    <mergeCell ref="E3:H3"/>
    <mergeCell ref="C7:G7"/>
    <mergeCell ref="E10:H10"/>
    <mergeCell ref="B44:D44"/>
    <mergeCell ref="B45:E45"/>
    <mergeCell ref="B10:B11"/>
    <mergeCell ref="C10:C11"/>
    <mergeCell ref="D10:D11"/>
  </mergeCells>
  <pageMargins left="0" right="0" top="0" bottom="0" header="0.31496062992125984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T530"/>
  <sheetViews>
    <sheetView workbookViewId="0">
      <selection activeCell="N13" sqref="N13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3" spans="2:20" ht="21" x14ac:dyDescent="0.3">
      <c r="B3" s="1"/>
      <c r="C3" s="1"/>
      <c r="D3" s="2" t="s">
        <v>1</v>
      </c>
      <c r="E3" s="1"/>
      <c r="F3" s="271" t="s">
        <v>2</v>
      </c>
      <c r="G3" s="271"/>
      <c r="H3" s="271"/>
      <c r="I3" s="271"/>
      <c r="J3" s="1"/>
      <c r="K3" s="1"/>
      <c r="L3" s="1"/>
      <c r="M3" s="1"/>
      <c r="N3" s="1"/>
    </row>
    <row r="4" spans="2:20" x14ac:dyDescent="0.3">
      <c r="B4" s="1"/>
      <c r="C4" s="1"/>
      <c r="D4" s="26"/>
      <c r="E4" s="26"/>
      <c r="F4" s="26"/>
      <c r="G4" s="271" t="s">
        <v>3</v>
      </c>
      <c r="H4" s="271"/>
      <c r="I4" s="271"/>
      <c r="J4" s="271"/>
      <c r="K4" s="271"/>
      <c r="L4" s="271"/>
      <c r="M4" s="271"/>
      <c r="N4" s="271"/>
    </row>
    <row r="5" spans="2:20" x14ac:dyDescent="0.3"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20" ht="40.5" customHeight="1" x14ac:dyDescent="0.3">
      <c r="B6" s="1"/>
      <c r="C6" s="30" t="s">
        <v>4</v>
      </c>
      <c r="D6" s="292" t="s">
        <v>145</v>
      </c>
      <c r="E6" s="292"/>
      <c r="F6" s="292"/>
      <c r="G6" s="1"/>
      <c r="H6" s="1"/>
      <c r="I6" s="1"/>
      <c r="J6" s="1"/>
      <c r="K6" s="1"/>
      <c r="L6" s="271" t="s">
        <v>6</v>
      </c>
      <c r="M6" s="271"/>
      <c r="N6" s="1"/>
    </row>
    <row r="7" spans="2:20" x14ac:dyDescent="0.3">
      <c r="B7" s="1"/>
      <c r="C7" s="26"/>
      <c r="D7" s="26"/>
      <c r="E7" s="1"/>
      <c r="F7" s="1"/>
      <c r="G7" s="271" t="s">
        <v>8</v>
      </c>
      <c r="H7" s="271"/>
      <c r="I7" s="271"/>
      <c r="J7" s="271"/>
      <c r="K7" s="271"/>
      <c r="L7" s="272">
        <f>N21</f>
        <v>943.37601600000005</v>
      </c>
      <c r="M7" s="272"/>
      <c r="N7" s="26" t="s">
        <v>9</v>
      </c>
    </row>
    <row r="8" spans="2:20" x14ac:dyDescent="0.3">
      <c r="B8" s="1"/>
      <c r="C8" s="1"/>
      <c r="D8" s="1"/>
      <c r="E8" s="1"/>
      <c r="F8" s="1"/>
      <c r="G8" s="273" t="s">
        <v>10</v>
      </c>
      <c r="H8" s="273"/>
      <c r="I8" s="273"/>
      <c r="J8" s="273"/>
      <c r="K8" s="273"/>
      <c r="L8" s="274">
        <f>I15</f>
        <v>416.28000000000003</v>
      </c>
      <c r="M8" s="274"/>
      <c r="N8" s="26" t="s">
        <v>9</v>
      </c>
    </row>
    <row r="9" spans="2:20" ht="29.25" customHeight="1" x14ac:dyDescent="0.3">
      <c r="B9" s="275" t="s">
        <v>11</v>
      </c>
      <c r="C9" s="277" t="s">
        <v>12</v>
      </c>
      <c r="D9" s="275" t="s">
        <v>13</v>
      </c>
      <c r="E9" s="279" t="s">
        <v>14</v>
      </c>
      <c r="F9" s="279"/>
      <c r="G9" s="279"/>
      <c r="H9" s="279" t="s">
        <v>15</v>
      </c>
      <c r="I9" s="279"/>
      <c r="J9" s="279" t="s">
        <v>16</v>
      </c>
      <c r="K9" s="279"/>
      <c r="L9" s="279" t="s">
        <v>17</v>
      </c>
      <c r="M9" s="279"/>
      <c r="N9" s="277" t="s">
        <v>91</v>
      </c>
    </row>
    <row r="10" spans="2:20" ht="81.75" customHeight="1" x14ac:dyDescent="0.3">
      <c r="B10" s="276"/>
      <c r="C10" s="278"/>
      <c r="D10" s="276"/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21</v>
      </c>
      <c r="K10" s="3" t="s">
        <v>22</v>
      </c>
      <c r="L10" s="3" t="s">
        <v>21</v>
      </c>
      <c r="M10" s="3" t="s">
        <v>22</v>
      </c>
      <c r="N10" s="278"/>
      <c r="S10" s="42" t="s">
        <v>106</v>
      </c>
    </row>
    <row r="11" spans="2:20" x14ac:dyDescent="0.3">
      <c r="B11" s="25">
        <v>1</v>
      </c>
      <c r="C11" s="25"/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Q11" s="22">
        <v>1.37</v>
      </c>
      <c r="R11" s="42">
        <f>2*0.42*2/10</f>
        <v>0.16799999999999998</v>
      </c>
      <c r="S11" s="42">
        <f>Q11-R11</f>
        <v>1.2020000000000002</v>
      </c>
    </row>
    <row r="12" spans="2:20" ht="40.5" x14ac:dyDescent="0.3">
      <c r="B12" s="281">
        <v>2</v>
      </c>
      <c r="C12" s="29" t="s">
        <v>24</v>
      </c>
      <c r="D12" s="41" t="s">
        <v>203</v>
      </c>
      <c r="E12" s="25" t="s">
        <v>26</v>
      </c>
      <c r="F12" s="25"/>
      <c r="G12" s="4">
        <f>Q12</f>
        <v>150</v>
      </c>
      <c r="H12" s="5"/>
      <c r="I12" s="5"/>
      <c r="J12" s="5"/>
      <c r="K12" s="5"/>
      <c r="L12" s="29"/>
      <c r="M12" s="5"/>
      <c r="N12" s="5"/>
      <c r="Q12" s="42">
        <f>R12*S12*T12</f>
        <v>150</v>
      </c>
      <c r="R12" s="42">
        <v>0.6</v>
      </c>
      <c r="S12" s="42">
        <v>0.5</v>
      </c>
      <c r="T12" s="42">
        <v>500</v>
      </c>
    </row>
    <row r="13" spans="2:20" x14ac:dyDescent="0.3">
      <c r="B13" s="281"/>
      <c r="C13" s="9" t="s">
        <v>144</v>
      </c>
      <c r="D13" s="29" t="s">
        <v>28</v>
      </c>
      <c r="E13" s="29" t="s">
        <v>29</v>
      </c>
      <c r="F13" s="29"/>
      <c r="G13" s="6">
        <f>G12*0.12</f>
        <v>18</v>
      </c>
      <c r="H13" s="5">
        <v>7.1</v>
      </c>
      <c r="I13" s="5">
        <f>H13*G13</f>
        <v>127.8</v>
      </c>
      <c r="J13" s="5"/>
      <c r="K13" s="5"/>
      <c r="L13" s="29">
        <v>11.34</v>
      </c>
      <c r="M13" s="5">
        <f>L13*G13</f>
        <v>204.12</v>
      </c>
      <c r="N13" s="5">
        <f>M13+K13+I13</f>
        <v>331.92</v>
      </c>
    </row>
    <row r="14" spans="2:20" x14ac:dyDescent="0.3">
      <c r="B14" s="281"/>
      <c r="C14" s="11" t="s">
        <v>24</v>
      </c>
      <c r="D14" s="29" t="s">
        <v>146</v>
      </c>
      <c r="E14" s="29" t="s">
        <v>32</v>
      </c>
      <c r="F14" s="29">
        <v>1.6</v>
      </c>
      <c r="G14" s="6">
        <f>G12*F14</f>
        <v>240</v>
      </c>
      <c r="H14" s="31">
        <f>S11</f>
        <v>1.2020000000000002</v>
      </c>
      <c r="I14" s="5">
        <f>H14*G14</f>
        <v>288.48</v>
      </c>
      <c r="J14" s="5"/>
      <c r="K14" s="5"/>
      <c r="L14" s="29">
        <f>R11</f>
        <v>0.16799999999999998</v>
      </c>
      <c r="M14" s="5">
        <f>L14*G14</f>
        <v>40.319999999999993</v>
      </c>
      <c r="N14" s="5">
        <f>M14+K14+I14</f>
        <v>328.8</v>
      </c>
    </row>
    <row r="15" spans="2:20" x14ac:dyDescent="0.3">
      <c r="B15" s="29"/>
      <c r="C15" s="29"/>
      <c r="D15" s="25" t="s">
        <v>46</v>
      </c>
      <c r="E15" s="25"/>
      <c r="F15" s="25"/>
      <c r="G15" s="25"/>
      <c r="H15" s="25"/>
      <c r="I15" s="12">
        <f>SUM(I13:I14)</f>
        <v>416.28000000000003</v>
      </c>
      <c r="J15" s="25"/>
      <c r="K15" s="12"/>
      <c r="L15" s="25"/>
      <c r="M15" s="12">
        <f>SUM(M13:M14)</f>
        <v>244.44</v>
      </c>
      <c r="N15" s="12">
        <f>SUM(N13:N14)</f>
        <v>660.72</v>
      </c>
    </row>
    <row r="16" spans="2:20" x14ac:dyDescent="0.3">
      <c r="B16" s="29"/>
      <c r="C16" s="29"/>
      <c r="D16" s="25" t="s">
        <v>47</v>
      </c>
      <c r="E16" s="25" t="s">
        <v>48</v>
      </c>
      <c r="F16" s="25">
        <v>10</v>
      </c>
      <c r="G16" s="25"/>
      <c r="H16" s="25"/>
      <c r="I16" s="25"/>
      <c r="J16" s="25"/>
      <c r="K16" s="25"/>
      <c r="L16" s="25"/>
      <c r="M16" s="25"/>
      <c r="N16" s="12">
        <f>N15*F16/100</f>
        <v>66.072000000000003</v>
      </c>
    </row>
    <row r="17" spans="2:14" x14ac:dyDescent="0.3">
      <c r="B17" s="29"/>
      <c r="C17" s="29"/>
      <c r="D17" s="25" t="s">
        <v>49</v>
      </c>
      <c r="E17" s="25"/>
      <c r="F17" s="25"/>
      <c r="G17" s="25"/>
      <c r="H17" s="25"/>
      <c r="I17" s="25"/>
      <c r="J17" s="25"/>
      <c r="K17" s="25"/>
      <c r="L17" s="25"/>
      <c r="M17" s="25"/>
      <c r="N17" s="12">
        <f>SUM(N15:N16)</f>
        <v>726.79200000000003</v>
      </c>
    </row>
    <row r="18" spans="2:14" x14ac:dyDescent="0.3">
      <c r="B18" s="29"/>
      <c r="C18" s="29"/>
      <c r="D18" s="25" t="s">
        <v>50</v>
      </c>
      <c r="E18" s="25" t="s">
        <v>48</v>
      </c>
      <c r="F18" s="25">
        <v>10</v>
      </c>
      <c r="G18" s="25"/>
      <c r="H18" s="25"/>
      <c r="I18" s="25"/>
      <c r="J18" s="25"/>
      <c r="K18" s="25"/>
      <c r="L18" s="25"/>
      <c r="M18" s="25"/>
      <c r="N18" s="12">
        <f>N17*F18/100</f>
        <v>72.679199999999994</v>
      </c>
    </row>
    <row r="19" spans="2:14" x14ac:dyDescent="0.3">
      <c r="B19" s="29"/>
      <c r="C19" s="29"/>
      <c r="D19" s="25" t="s">
        <v>49</v>
      </c>
      <c r="E19" s="25"/>
      <c r="F19" s="25"/>
      <c r="G19" s="25"/>
      <c r="H19" s="25"/>
      <c r="I19" s="25"/>
      <c r="J19" s="25"/>
      <c r="K19" s="25"/>
      <c r="L19" s="25"/>
      <c r="M19" s="25"/>
      <c r="N19" s="12">
        <f>SUM(N17:N18)</f>
        <v>799.47120000000007</v>
      </c>
    </row>
    <row r="20" spans="2:14" x14ac:dyDescent="0.3">
      <c r="B20" s="29"/>
      <c r="C20" s="29"/>
      <c r="D20" s="25" t="s">
        <v>51</v>
      </c>
      <c r="E20" s="25" t="s">
        <v>48</v>
      </c>
      <c r="F20" s="25">
        <v>18</v>
      </c>
      <c r="G20" s="25"/>
      <c r="H20" s="25"/>
      <c r="I20" s="25"/>
      <c r="J20" s="25"/>
      <c r="K20" s="25"/>
      <c r="L20" s="25"/>
      <c r="M20" s="25"/>
      <c r="N20" s="12">
        <f>N19*F20/100</f>
        <v>143.90481600000001</v>
      </c>
    </row>
    <row r="21" spans="2:14" x14ac:dyDescent="0.3">
      <c r="B21" s="29"/>
      <c r="C21" s="29"/>
      <c r="D21" s="25" t="s">
        <v>52</v>
      </c>
      <c r="E21" s="25"/>
      <c r="F21" s="25"/>
      <c r="G21" s="25"/>
      <c r="H21" s="25"/>
      <c r="I21" s="25"/>
      <c r="J21" s="25"/>
      <c r="K21" s="25"/>
      <c r="L21" s="25"/>
      <c r="M21" s="25"/>
      <c r="N21" s="12">
        <f>SUM(N19:N20)</f>
        <v>943.37601600000005</v>
      </c>
    </row>
    <row r="22" spans="2:14" x14ac:dyDescent="0.3">
      <c r="B22" s="13"/>
      <c r="C22" s="1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2:14" x14ac:dyDescent="0.3">
      <c r="B23" s="13"/>
      <c r="C23" s="1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x14ac:dyDescent="0.3">
      <c r="B24" s="13"/>
      <c r="C24" s="1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4" ht="27" x14ac:dyDescent="0.3">
      <c r="B25" s="13"/>
      <c r="C25" s="13"/>
      <c r="D25" s="26" t="s">
        <v>53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x14ac:dyDescent="0.3">
      <c r="B26" s="13"/>
      <c r="C26" s="13"/>
      <c r="D26" s="26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2:14" x14ac:dyDescent="0.3">
      <c r="B27" s="1"/>
      <c r="C27" s="1"/>
      <c r="D27" s="14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</row>
    <row r="31" spans="2:14" ht="21" x14ac:dyDescent="0.3">
      <c r="B31" s="1"/>
      <c r="C31" s="1"/>
      <c r="D31" s="2" t="s">
        <v>1</v>
      </c>
      <c r="E31" s="1"/>
      <c r="F31" s="271" t="s">
        <v>2</v>
      </c>
      <c r="G31" s="271"/>
      <c r="H31" s="271"/>
      <c r="I31" s="271"/>
      <c r="J31" s="1"/>
      <c r="K31" s="1"/>
      <c r="L31" s="1"/>
      <c r="M31" s="1"/>
      <c r="N31" s="1"/>
    </row>
    <row r="32" spans="2:14" x14ac:dyDescent="0.3">
      <c r="B32" s="1"/>
      <c r="C32" s="1"/>
      <c r="D32" s="26"/>
      <c r="E32" s="26"/>
      <c r="F32" s="26"/>
      <c r="G32" s="271" t="s">
        <v>3</v>
      </c>
      <c r="H32" s="271"/>
      <c r="I32" s="271"/>
      <c r="J32" s="271"/>
      <c r="K32" s="271"/>
      <c r="L32" s="271"/>
      <c r="M32" s="271"/>
      <c r="N32" s="271"/>
    </row>
    <row r="33" spans="2:20" x14ac:dyDescent="0.3">
      <c r="B33" s="1"/>
      <c r="C33" s="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20" ht="40.5" customHeight="1" x14ac:dyDescent="0.3">
      <c r="B34" s="1"/>
      <c r="C34" s="30" t="s">
        <v>4</v>
      </c>
      <c r="D34" s="292" t="s">
        <v>179</v>
      </c>
      <c r="E34" s="292"/>
      <c r="F34" s="292"/>
      <c r="G34" s="1"/>
      <c r="H34" s="1"/>
      <c r="I34" s="1"/>
      <c r="J34" s="1"/>
      <c r="K34" s="1"/>
      <c r="L34" s="271" t="s">
        <v>6</v>
      </c>
      <c r="M34" s="271"/>
      <c r="N34" s="1"/>
    </row>
    <row r="35" spans="2:20" x14ac:dyDescent="0.3">
      <c r="B35" s="1"/>
      <c r="C35" s="26"/>
      <c r="D35" s="26"/>
      <c r="E35" s="1"/>
      <c r="F35" s="1"/>
      <c r="G35" s="271" t="s">
        <v>8</v>
      </c>
      <c r="H35" s="271"/>
      <c r="I35" s="271"/>
      <c r="J35" s="271"/>
      <c r="K35" s="271"/>
      <c r="L35" s="272">
        <f>N49</f>
        <v>1509.4016256000002</v>
      </c>
      <c r="M35" s="272"/>
      <c r="N35" s="26" t="s">
        <v>9</v>
      </c>
    </row>
    <row r="36" spans="2:20" x14ac:dyDescent="0.3">
      <c r="B36" s="1"/>
      <c r="C36" s="1"/>
      <c r="D36" s="1"/>
      <c r="E36" s="1"/>
      <c r="F36" s="1"/>
      <c r="G36" s="273" t="s">
        <v>10</v>
      </c>
      <c r="H36" s="273"/>
      <c r="I36" s="273"/>
      <c r="J36" s="273"/>
      <c r="K36" s="273"/>
      <c r="L36" s="274">
        <f>I43</f>
        <v>666.048</v>
      </c>
      <c r="M36" s="274"/>
      <c r="N36" s="26" t="s">
        <v>9</v>
      </c>
    </row>
    <row r="37" spans="2:20" ht="29.25" customHeight="1" x14ac:dyDescent="0.3">
      <c r="B37" s="275" t="s">
        <v>11</v>
      </c>
      <c r="C37" s="277" t="s">
        <v>12</v>
      </c>
      <c r="D37" s="275" t="s">
        <v>13</v>
      </c>
      <c r="E37" s="279" t="s">
        <v>14</v>
      </c>
      <c r="F37" s="279"/>
      <c r="G37" s="279"/>
      <c r="H37" s="279" t="s">
        <v>15</v>
      </c>
      <c r="I37" s="279"/>
      <c r="J37" s="279" t="s">
        <v>16</v>
      </c>
      <c r="K37" s="279"/>
      <c r="L37" s="279" t="s">
        <v>17</v>
      </c>
      <c r="M37" s="279"/>
      <c r="N37" s="277" t="s">
        <v>91</v>
      </c>
    </row>
    <row r="38" spans="2:20" ht="81.75" customHeight="1" x14ac:dyDescent="0.3">
      <c r="B38" s="276"/>
      <c r="C38" s="278"/>
      <c r="D38" s="276"/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21</v>
      </c>
      <c r="K38" s="3" t="s">
        <v>22</v>
      </c>
      <c r="L38" s="3" t="s">
        <v>21</v>
      </c>
      <c r="M38" s="3" t="s">
        <v>22</v>
      </c>
      <c r="N38" s="278"/>
      <c r="S38" s="42" t="s">
        <v>106</v>
      </c>
    </row>
    <row r="39" spans="2:20" x14ac:dyDescent="0.3">
      <c r="B39" s="25">
        <v>1</v>
      </c>
      <c r="C39" s="25"/>
      <c r="D39" s="25">
        <v>2</v>
      </c>
      <c r="E39" s="25">
        <v>3</v>
      </c>
      <c r="F39" s="25">
        <v>4</v>
      </c>
      <c r="G39" s="25">
        <v>5</v>
      </c>
      <c r="H39" s="25">
        <v>6</v>
      </c>
      <c r="I39" s="25">
        <v>7</v>
      </c>
      <c r="J39" s="25">
        <v>8</v>
      </c>
      <c r="K39" s="25">
        <v>9</v>
      </c>
      <c r="L39" s="25">
        <v>10</v>
      </c>
      <c r="M39" s="25">
        <v>11</v>
      </c>
      <c r="N39" s="25">
        <v>12</v>
      </c>
      <c r="Q39" s="22">
        <v>1.37</v>
      </c>
      <c r="R39" s="42">
        <f>2*0.42*2/10</f>
        <v>0.16799999999999998</v>
      </c>
      <c r="S39" s="42">
        <f>Q39-R39</f>
        <v>1.2020000000000002</v>
      </c>
    </row>
    <row r="40" spans="2:20" ht="40.5" x14ac:dyDescent="0.3">
      <c r="B40" s="281">
        <v>2</v>
      </c>
      <c r="C40" s="29" t="s">
        <v>24</v>
      </c>
      <c r="D40" s="25" t="s">
        <v>178</v>
      </c>
      <c r="E40" s="25" t="s">
        <v>26</v>
      </c>
      <c r="F40" s="25"/>
      <c r="G40" s="4">
        <f>Q40</f>
        <v>240</v>
      </c>
      <c r="H40" s="5"/>
      <c r="I40" s="5"/>
      <c r="J40" s="5"/>
      <c r="K40" s="5"/>
      <c r="L40" s="29"/>
      <c r="M40" s="5"/>
      <c r="N40" s="5"/>
      <c r="Q40" s="42">
        <f>R40*S40*T40</f>
        <v>240</v>
      </c>
      <c r="R40" s="42">
        <v>0.6</v>
      </c>
      <c r="S40" s="42">
        <v>0.5</v>
      </c>
      <c r="T40" s="42">
        <v>800</v>
      </c>
    </row>
    <row r="41" spans="2:20" x14ac:dyDescent="0.3">
      <c r="B41" s="281"/>
      <c r="C41" s="9" t="s">
        <v>144</v>
      </c>
      <c r="D41" s="29" t="s">
        <v>28</v>
      </c>
      <c r="E41" s="29" t="s">
        <v>29</v>
      </c>
      <c r="F41" s="29"/>
      <c r="G41" s="6">
        <f>G40*0.12</f>
        <v>28.799999999999997</v>
      </c>
      <c r="H41" s="5">
        <v>7.1</v>
      </c>
      <c r="I41" s="5">
        <f>H41*G41</f>
        <v>204.47999999999996</v>
      </c>
      <c r="J41" s="5"/>
      <c r="K41" s="5"/>
      <c r="L41" s="29">
        <v>11.34</v>
      </c>
      <c r="M41" s="5">
        <f>L41*G41</f>
        <v>326.59199999999998</v>
      </c>
      <c r="N41" s="5">
        <f>M41+K41+I41</f>
        <v>531.07199999999989</v>
      </c>
    </row>
    <row r="42" spans="2:20" x14ac:dyDescent="0.3">
      <c r="B42" s="281"/>
      <c r="C42" s="11" t="s">
        <v>24</v>
      </c>
      <c r="D42" s="29" t="s">
        <v>146</v>
      </c>
      <c r="E42" s="29" t="s">
        <v>32</v>
      </c>
      <c r="F42" s="29">
        <v>1.6</v>
      </c>
      <c r="G42" s="6">
        <f>G40*F42</f>
        <v>384</v>
      </c>
      <c r="H42" s="31">
        <f>S39</f>
        <v>1.2020000000000002</v>
      </c>
      <c r="I42" s="5">
        <f>H42*G42</f>
        <v>461.5680000000001</v>
      </c>
      <c r="J42" s="5"/>
      <c r="K42" s="5"/>
      <c r="L42" s="29">
        <f>R39</f>
        <v>0.16799999999999998</v>
      </c>
      <c r="M42" s="5">
        <f>L42*G42</f>
        <v>64.512</v>
      </c>
      <c r="N42" s="5">
        <f>M42+K42+I42</f>
        <v>526.08000000000015</v>
      </c>
    </row>
    <row r="43" spans="2:20" x14ac:dyDescent="0.3">
      <c r="B43" s="29"/>
      <c r="C43" s="29"/>
      <c r="D43" s="25" t="s">
        <v>46</v>
      </c>
      <c r="E43" s="25"/>
      <c r="F43" s="25"/>
      <c r="G43" s="25"/>
      <c r="H43" s="25"/>
      <c r="I43" s="12">
        <f>SUM(I41:I42)</f>
        <v>666.048</v>
      </c>
      <c r="J43" s="25"/>
      <c r="K43" s="12"/>
      <c r="L43" s="25"/>
      <c r="M43" s="12">
        <f>SUM(M41:M42)</f>
        <v>391.10399999999998</v>
      </c>
      <c r="N43" s="12">
        <f>SUM(N41:N42)</f>
        <v>1057.152</v>
      </c>
    </row>
    <row r="44" spans="2:20" x14ac:dyDescent="0.3">
      <c r="B44" s="29"/>
      <c r="C44" s="29"/>
      <c r="D44" s="25" t="s">
        <v>47</v>
      </c>
      <c r="E44" s="25" t="s">
        <v>48</v>
      </c>
      <c r="F44" s="25">
        <v>10</v>
      </c>
      <c r="G44" s="25"/>
      <c r="H44" s="25"/>
      <c r="I44" s="25"/>
      <c r="J44" s="25"/>
      <c r="K44" s="25"/>
      <c r="L44" s="25"/>
      <c r="M44" s="25"/>
      <c r="N44" s="12">
        <f>N43*F44/100</f>
        <v>105.71520000000001</v>
      </c>
    </row>
    <row r="45" spans="2:20" x14ac:dyDescent="0.3">
      <c r="B45" s="29"/>
      <c r="C45" s="29"/>
      <c r="D45" s="25" t="s">
        <v>49</v>
      </c>
      <c r="E45" s="25"/>
      <c r="F45" s="25"/>
      <c r="G45" s="25"/>
      <c r="H45" s="25"/>
      <c r="I45" s="25"/>
      <c r="J45" s="25"/>
      <c r="K45" s="25"/>
      <c r="L45" s="25"/>
      <c r="M45" s="25"/>
      <c r="N45" s="12">
        <f>SUM(N43:N44)</f>
        <v>1162.8672000000001</v>
      </c>
    </row>
    <row r="46" spans="2:20" x14ac:dyDescent="0.3">
      <c r="B46" s="29"/>
      <c r="C46" s="29"/>
      <c r="D46" s="25" t="s">
        <v>50</v>
      </c>
      <c r="E46" s="25" t="s">
        <v>48</v>
      </c>
      <c r="F46" s="25">
        <v>10</v>
      </c>
      <c r="G46" s="25"/>
      <c r="H46" s="25"/>
      <c r="I46" s="25"/>
      <c r="J46" s="25"/>
      <c r="K46" s="25"/>
      <c r="L46" s="25"/>
      <c r="M46" s="25"/>
      <c r="N46" s="12">
        <f>N45*F46/100</f>
        <v>116.28672000000002</v>
      </c>
    </row>
    <row r="47" spans="2:20" x14ac:dyDescent="0.3">
      <c r="B47" s="29"/>
      <c r="C47" s="29"/>
      <c r="D47" s="25" t="s">
        <v>49</v>
      </c>
      <c r="E47" s="25"/>
      <c r="F47" s="25"/>
      <c r="G47" s="25"/>
      <c r="H47" s="25"/>
      <c r="I47" s="25"/>
      <c r="J47" s="25"/>
      <c r="K47" s="25"/>
      <c r="L47" s="25"/>
      <c r="M47" s="25"/>
      <c r="N47" s="12">
        <f>SUM(N45:N46)</f>
        <v>1279.1539200000002</v>
      </c>
    </row>
    <row r="48" spans="2:20" x14ac:dyDescent="0.3">
      <c r="B48" s="29"/>
      <c r="C48" s="29"/>
      <c r="D48" s="25" t="s">
        <v>51</v>
      </c>
      <c r="E48" s="25" t="s">
        <v>48</v>
      </c>
      <c r="F48" s="25">
        <v>18</v>
      </c>
      <c r="G48" s="25"/>
      <c r="H48" s="25"/>
      <c r="I48" s="25"/>
      <c r="J48" s="25"/>
      <c r="K48" s="25"/>
      <c r="L48" s="25"/>
      <c r="M48" s="25"/>
      <c r="N48" s="12">
        <f>N47*F48/100</f>
        <v>230.24770560000005</v>
      </c>
    </row>
    <row r="49" spans="2:14" x14ac:dyDescent="0.3">
      <c r="B49" s="29"/>
      <c r="C49" s="29"/>
      <c r="D49" s="25" t="s">
        <v>52</v>
      </c>
      <c r="E49" s="25"/>
      <c r="F49" s="25"/>
      <c r="G49" s="25"/>
      <c r="H49" s="25"/>
      <c r="I49" s="25"/>
      <c r="J49" s="25"/>
      <c r="K49" s="25"/>
      <c r="L49" s="25"/>
      <c r="M49" s="25"/>
      <c r="N49" s="12">
        <f>SUM(N47:N48)</f>
        <v>1509.4016256000002</v>
      </c>
    </row>
    <row r="50" spans="2:14" x14ac:dyDescent="0.3">
      <c r="B50" s="13"/>
      <c r="C50" s="1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2:14" x14ac:dyDescent="0.3">
      <c r="B51" s="13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2:14" x14ac:dyDescent="0.3">
      <c r="B52" s="13"/>
      <c r="C52" s="1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2:14" ht="27" x14ac:dyDescent="0.3">
      <c r="B53" s="13"/>
      <c r="C53" s="13"/>
      <c r="D53" s="26" t="s">
        <v>53</v>
      </c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2:14" x14ac:dyDescent="0.3">
      <c r="B54" s="13"/>
      <c r="C54" s="13"/>
      <c r="D54" s="26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2:14" x14ac:dyDescent="0.3">
      <c r="B55" s="1"/>
      <c r="C55" s="1"/>
      <c r="D55" s="14" t="s">
        <v>54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  <row r="59" spans="2:14" ht="21" x14ac:dyDescent="0.3">
      <c r="B59" s="1"/>
      <c r="C59" s="1"/>
      <c r="D59" s="2" t="s">
        <v>1</v>
      </c>
      <c r="E59" s="1"/>
      <c r="F59" s="271" t="s">
        <v>2</v>
      </c>
      <c r="G59" s="271"/>
      <c r="H59" s="271"/>
      <c r="I59" s="271"/>
      <c r="J59" s="1"/>
      <c r="K59" s="1"/>
      <c r="L59" s="1"/>
      <c r="M59" s="1"/>
      <c r="N59" s="1"/>
    </row>
    <row r="60" spans="2:14" x14ac:dyDescent="0.3">
      <c r="B60" s="1"/>
      <c r="C60" s="1"/>
      <c r="D60" s="26"/>
      <c r="E60" s="26"/>
      <c r="F60" s="26"/>
      <c r="G60" s="271" t="s">
        <v>3</v>
      </c>
      <c r="H60" s="271"/>
      <c r="I60" s="271"/>
      <c r="J60" s="271"/>
      <c r="K60" s="271"/>
      <c r="L60" s="271"/>
      <c r="M60" s="271"/>
      <c r="N60" s="271"/>
    </row>
    <row r="61" spans="2:14" x14ac:dyDescent="0.3">
      <c r="B61" s="1"/>
      <c r="C61" s="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40.5" customHeight="1" x14ac:dyDescent="0.3">
      <c r="B62" s="1"/>
      <c r="C62" s="30" t="s">
        <v>4</v>
      </c>
      <c r="D62" s="292" t="s">
        <v>180</v>
      </c>
      <c r="E62" s="292"/>
      <c r="F62" s="292"/>
      <c r="G62" s="1"/>
      <c r="H62" s="1"/>
      <c r="I62" s="1"/>
      <c r="J62" s="1"/>
      <c r="K62" s="1"/>
      <c r="L62" s="271" t="s">
        <v>6</v>
      </c>
      <c r="M62" s="271"/>
      <c r="N62" s="1"/>
    </row>
    <row r="63" spans="2:14" x14ac:dyDescent="0.3">
      <c r="B63" s="1"/>
      <c r="C63" s="26"/>
      <c r="D63" s="26"/>
      <c r="E63" s="1"/>
      <c r="F63" s="1"/>
      <c r="G63" s="271" t="s">
        <v>8</v>
      </c>
      <c r="H63" s="271"/>
      <c r="I63" s="271"/>
      <c r="J63" s="271"/>
      <c r="K63" s="271"/>
      <c r="L63" s="272">
        <f>N77</f>
        <v>754.70081280000011</v>
      </c>
      <c r="M63" s="272"/>
      <c r="N63" s="26" t="s">
        <v>9</v>
      </c>
    </row>
    <row r="64" spans="2:14" x14ac:dyDescent="0.3">
      <c r="B64" s="1"/>
      <c r="C64" s="1"/>
      <c r="D64" s="1"/>
      <c r="E64" s="1"/>
      <c r="F64" s="1"/>
      <c r="G64" s="273" t="s">
        <v>10</v>
      </c>
      <c r="H64" s="273"/>
      <c r="I64" s="273"/>
      <c r="J64" s="273"/>
      <c r="K64" s="273"/>
      <c r="L64" s="274">
        <f>I71</f>
        <v>333.024</v>
      </c>
      <c r="M64" s="274"/>
      <c r="N64" s="26" t="s">
        <v>9</v>
      </c>
    </row>
    <row r="65" spans="2:20" ht="29.25" customHeight="1" x14ac:dyDescent="0.3">
      <c r="B65" s="275" t="s">
        <v>11</v>
      </c>
      <c r="C65" s="277" t="s">
        <v>12</v>
      </c>
      <c r="D65" s="275" t="s">
        <v>13</v>
      </c>
      <c r="E65" s="279" t="s">
        <v>14</v>
      </c>
      <c r="F65" s="279"/>
      <c r="G65" s="279"/>
      <c r="H65" s="279" t="s">
        <v>15</v>
      </c>
      <c r="I65" s="279"/>
      <c r="J65" s="279" t="s">
        <v>16</v>
      </c>
      <c r="K65" s="279"/>
      <c r="L65" s="279" t="s">
        <v>17</v>
      </c>
      <c r="M65" s="279"/>
      <c r="N65" s="277" t="s">
        <v>91</v>
      </c>
    </row>
    <row r="66" spans="2:20" ht="81.75" customHeight="1" x14ac:dyDescent="0.3">
      <c r="B66" s="276"/>
      <c r="C66" s="278"/>
      <c r="D66" s="276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78"/>
      <c r="S66" s="42" t="s">
        <v>106</v>
      </c>
    </row>
    <row r="67" spans="2:20" x14ac:dyDescent="0.3">
      <c r="B67" s="25">
        <v>1</v>
      </c>
      <c r="C67" s="25"/>
      <c r="D67" s="25">
        <v>2</v>
      </c>
      <c r="E67" s="25">
        <v>3</v>
      </c>
      <c r="F67" s="25">
        <v>4</v>
      </c>
      <c r="G67" s="25">
        <v>5</v>
      </c>
      <c r="H67" s="25">
        <v>6</v>
      </c>
      <c r="I67" s="25">
        <v>7</v>
      </c>
      <c r="J67" s="25">
        <v>8</v>
      </c>
      <c r="K67" s="25">
        <v>9</v>
      </c>
      <c r="L67" s="25">
        <v>10</v>
      </c>
      <c r="M67" s="25">
        <v>11</v>
      </c>
      <c r="N67" s="25">
        <v>12</v>
      </c>
      <c r="Q67" s="22">
        <v>1.37</v>
      </c>
      <c r="R67" s="42">
        <f>2*0.42*2/10</f>
        <v>0.16799999999999998</v>
      </c>
      <c r="S67" s="42">
        <f>Q67-R67</f>
        <v>1.2020000000000002</v>
      </c>
    </row>
    <row r="68" spans="2:20" ht="40.5" x14ac:dyDescent="0.3">
      <c r="B68" s="281">
        <v>2</v>
      </c>
      <c r="C68" s="29" t="s">
        <v>24</v>
      </c>
      <c r="D68" s="25" t="s">
        <v>178</v>
      </c>
      <c r="E68" s="25" t="s">
        <v>26</v>
      </c>
      <c r="F68" s="25"/>
      <c r="G68" s="4">
        <f>Q68</f>
        <v>120</v>
      </c>
      <c r="H68" s="5"/>
      <c r="I68" s="5"/>
      <c r="J68" s="5"/>
      <c r="K68" s="5"/>
      <c r="L68" s="29"/>
      <c r="M68" s="5"/>
      <c r="N68" s="5"/>
      <c r="Q68" s="42">
        <f>R68*S68*T68</f>
        <v>120</v>
      </c>
      <c r="R68" s="42">
        <v>0.6</v>
      </c>
      <c r="S68" s="42">
        <v>0.5</v>
      </c>
      <c r="T68" s="42">
        <v>400</v>
      </c>
    </row>
    <row r="69" spans="2:20" x14ac:dyDescent="0.3">
      <c r="B69" s="281"/>
      <c r="C69" s="9" t="s">
        <v>144</v>
      </c>
      <c r="D69" s="29" t="s">
        <v>28</v>
      </c>
      <c r="E69" s="29" t="s">
        <v>29</v>
      </c>
      <c r="F69" s="29"/>
      <c r="G69" s="6">
        <f>G68*0.12</f>
        <v>14.399999999999999</v>
      </c>
      <c r="H69" s="5">
        <v>7.1</v>
      </c>
      <c r="I69" s="5">
        <f>H69*G69</f>
        <v>102.23999999999998</v>
      </c>
      <c r="J69" s="5"/>
      <c r="K69" s="5"/>
      <c r="L69" s="29">
        <v>11.34</v>
      </c>
      <c r="M69" s="5">
        <f>L69*G69</f>
        <v>163.29599999999999</v>
      </c>
      <c r="N69" s="5">
        <f>M69+K69+I69</f>
        <v>265.53599999999994</v>
      </c>
    </row>
    <row r="70" spans="2:20" x14ac:dyDescent="0.3">
      <c r="B70" s="281"/>
      <c r="C70" s="11" t="s">
        <v>24</v>
      </c>
      <c r="D70" s="29" t="s">
        <v>146</v>
      </c>
      <c r="E70" s="29" t="s">
        <v>32</v>
      </c>
      <c r="F70" s="29">
        <v>1.6</v>
      </c>
      <c r="G70" s="6">
        <f>G68*F70</f>
        <v>192</v>
      </c>
      <c r="H70" s="31">
        <f>S67</f>
        <v>1.2020000000000002</v>
      </c>
      <c r="I70" s="5">
        <f>H70*G70</f>
        <v>230.78400000000005</v>
      </c>
      <c r="J70" s="5"/>
      <c r="K70" s="5"/>
      <c r="L70" s="29">
        <f>R67</f>
        <v>0.16799999999999998</v>
      </c>
      <c r="M70" s="5">
        <f>L70*G70</f>
        <v>32.256</v>
      </c>
      <c r="N70" s="5">
        <f>M70+K70+I70</f>
        <v>263.04000000000008</v>
      </c>
    </row>
    <row r="71" spans="2:20" x14ac:dyDescent="0.3">
      <c r="B71" s="29"/>
      <c r="C71" s="29"/>
      <c r="D71" s="25" t="s">
        <v>46</v>
      </c>
      <c r="E71" s="25"/>
      <c r="F71" s="25"/>
      <c r="G71" s="25"/>
      <c r="H71" s="25"/>
      <c r="I71" s="12">
        <f>SUM(I69:I70)</f>
        <v>333.024</v>
      </c>
      <c r="J71" s="25"/>
      <c r="K71" s="12"/>
      <c r="L71" s="25"/>
      <c r="M71" s="12">
        <f>SUM(M69:M70)</f>
        <v>195.55199999999999</v>
      </c>
      <c r="N71" s="12">
        <f>SUM(N69:N70)</f>
        <v>528.57600000000002</v>
      </c>
    </row>
    <row r="72" spans="2:20" x14ac:dyDescent="0.3">
      <c r="B72" s="29"/>
      <c r="C72" s="29"/>
      <c r="D72" s="25" t="s">
        <v>47</v>
      </c>
      <c r="E72" s="25" t="s">
        <v>48</v>
      </c>
      <c r="F72" s="25">
        <v>10</v>
      </c>
      <c r="G72" s="25"/>
      <c r="H72" s="25"/>
      <c r="I72" s="25"/>
      <c r="J72" s="25"/>
      <c r="K72" s="25"/>
      <c r="L72" s="25"/>
      <c r="M72" s="25"/>
      <c r="N72" s="12">
        <f>N71*F72/100</f>
        <v>52.857600000000005</v>
      </c>
    </row>
    <row r="73" spans="2:20" x14ac:dyDescent="0.3">
      <c r="B73" s="29"/>
      <c r="C73" s="29"/>
      <c r="D73" s="25" t="s">
        <v>49</v>
      </c>
      <c r="E73" s="25"/>
      <c r="F73" s="25"/>
      <c r="G73" s="25"/>
      <c r="H73" s="25"/>
      <c r="I73" s="25"/>
      <c r="J73" s="25"/>
      <c r="K73" s="25"/>
      <c r="L73" s="25"/>
      <c r="M73" s="25"/>
      <c r="N73" s="12">
        <f>SUM(N71:N72)</f>
        <v>581.43360000000007</v>
      </c>
    </row>
    <row r="74" spans="2:20" x14ac:dyDescent="0.3">
      <c r="B74" s="29"/>
      <c r="C74" s="29"/>
      <c r="D74" s="25" t="s">
        <v>50</v>
      </c>
      <c r="E74" s="25" t="s">
        <v>48</v>
      </c>
      <c r="F74" s="25">
        <v>10</v>
      </c>
      <c r="G74" s="25"/>
      <c r="H74" s="25"/>
      <c r="I74" s="25"/>
      <c r="J74" s="25"/>
      <c r="K74" s="25"/>
      <c r="L74" s="25"/>
      <c r="M74" s="25"/>
      <c r="N74" s="12">
        <f>N73*F74/100</f>
        <v>58.143360000000008</v>
      </c>
    </row>
    <row r="75" spans="2:20" x14ac:dyDescent="0.3">
      <c r="B75" s="29"/>
      <c r="C75" s="29"/>
      <c r="D75" s="25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12">
        <f>SUM(N73:N74)</f>
        <v>639.5769600000001</v>
      </c>
    </row>
    <row r="76" spans="2:20" x14ac:dyDescent="0.3">
      <c r="B76" s="29"/>
      <c r="C76" s="29"/>
      <c r="D76" s="25" t="s">
        <v>51</v>
      </c>
      <c r="E76" s="25" t="s">
        <v>48</v>
      </c>
      <c r="F76" s="25">
        <v>18</v>
      </c>
      <c r="G76" s="25"/>
      <c r="H76" s="25"/>
      <c r="I76" s="25"/>
      <c r="J76" s="25"/>
      <c r="K76" s="25"/>
      <c r="L76" s="25"/>
      <c r="M76" s="25"/>
      <c r="N76" s="12">
        <f>N75*F76/100</f>
        <v>115.12385280000002</v>
      </c>
    </row>
    <row r="77" spans="2:20" x14ac:dyDescent="0.3">
      <c r="B77" s="29"/>
      <c r="C77" s="29"/>
      <c r="D77" s="25" t="s">
        <v>52</v>
      </c>
      <c r="E77" s="25"/>
      <c r="F77" s="25"/>
      <c r="G77" s="25"/>
      <c r="H77" s="25"/>
      <c r="I77" s="25"/>
      <c r="J77" s="25"/>
      <c r="K77" s="25"/>
      <c r="L77" s="25"/>
      <c r="M77" s="25"/>
      <c r="N77" s="12">
        <f>SUM(N75:N76)</f>
        <v>754.70081280000011</v>
      </c>
    </row>
    <row r="78" spans="2:20" x14ac:dyDescent="0.3"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</row>
    <row r="79" spans="2:20" x14ac:dyDescent="0.3">
      <c r="B79" s="13"/>
      <c r="C79" s="1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2:20" x14ac:dyDescent="0.3">
      <c r="B80" s="13"/>
      <c r="C80" s="1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2:20" ht="27" x14ac:dyDescent="0.3">
      <c r="B81" s="13"/>
      <c r="C81" s="13"/>
      <c r="D81" s="26" t="s">
        <v>53</v>
      </c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2:20" x14ac:dyDescent="0.3">
      <c r="B82" s="13"/>
      <c r="C82" s="13"/>
      <c r="D82" s="26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2:20" x14ac:dyDescent="0.3">
      <c r="B83" s="1"/>
      <c r="C83" s="1"/>
      <c r="D83" s="14" t="s">
        <v>54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20" x14ac:dyDescent="0.3">
      <c r="B84" s="1"/>
      <c r="C84" s="1"/>
      <c r="D84" s="14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2:20" ht="21" x14ac:dyDescent="0.3">
      <c r="B86" s="1"/>
      <c r="C86" s="1"/>
      <c r="D86" s="2" t="s">
        <v>1</v>
      </c>
      <c r="E86" s="1"/>
      <c r="F86" s="271" t="s">
        <v>2</v>
      </c>
      <c r="G86" s="271"/>
      <c r="H86" s="271"/>
      <c r="I86" s="271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71" t="s">
        <v>3</v>
      </c>
      <c r="H87" s="271"/>
      <c r="I87" s="271"/>
      <c r="J87" s="271"/>
      <c r="K87" s="271"/>
      <c r="L87" s="271"/>
      <c r="M87" s="271"/>
      <c r="N87" s="271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40.5" customHeight="1" x14ac:dyDescent="0.3">
      <c r="B89" s="1"/>
      <c r="C89" s="30" t="s">
        <v>4</v>
      </c>
      <c r="D89" s="292" t="s">
        <v>181</v>
      </c>
      <c r="E89" s="292"/>
      <c r="F89" s="292"/>
      <c r="G89" s="1"/>
      <c r="H89" s="1"/>
      <c r="I89" s="1"/>
      <c r="J89" s="1"/>
      <c r="K89" s="1"/>
      <c r="L89" s="271" t="s">
        <v>6</v>
      </c>
      <c r="M89" s="271"/>
      <c r="N89" s="1"/>
    </row>
    <row r="90" spans="2:20" x14ac:dyDescent="0.3">
      <c r="B90" s="1"/>
      <c r="C90" s="26"/>
      <c r="D90" s="26"/>
      <c r="E90" s="1"/>
      <c r="F90" s="1"/>
      <c r="G90" s="271" t="s">
        <v>8</v>
      </c>
      <c r="H90" s="271"/>
      <c r="I90" s="271"/>
      <c r="J90" s="271"/>
      <c r="K90" s="271"/>
      <c r="L90" s="272">
        <f>N104</f>
        <v>566.02560960000005</v>
      </c>
      <c r="M90" s="272"/>
      <c r="N90" s="26" t="s">
        <v>9</v>
      </c>
    </row>
    <row r="91" spans="2:20" x14ac:dyDescent="0.3">
      <c r="B91" s="1"/>
      <c r="C91" s="1"/>
      <c r="D91" s="1"/>
      <c r="E91" s="1"/>
      <c r="F91" s="1"/>
      <c r="G91" s="273" t="s">
        <v>10</v>
      </c>
      <c r="H91" s="273"/>
      <c r="I91" s="273"/>
      <c r="J91" s="273"/>
      <c r="K91" s="273"/>
      <c r="L91" s="274">
        <f>I98</f>
        <v>249.76800000000003</v>
      </c>
      <c r="M91" s="274"/>
      <c r="N91" s="26" t="s">
        <v>9</v>
      </c>
    </row>
    <row r="92" spans="2:20" ht="29.25" customHeight="1" x14ac:dyDescent="0.3">
      <c r="B92" s="275" t="s">
        <v>11</v>
      </c>
      <c r="C92" s="277" t="s">
        <v>12</v>
      </c>
      <c r="D92" s="275" t="s">
        <v>13</v>
      </c>
      <c r="E92" s="279" t="s">
        <v>14</v>
      </c>
      <c r="F92" s="279"/>
      <c r="G92" s="279"/>
      <c r="H92" s="279" t="s">
        <v>15</v>
      </c>
      <c r="I92" s="279"/>
      <c r="J92" s="279" t="s">
        <v>16</v>
      </c>
      <c r="K92" s="279"/>
      <c r="L92" s="279" t="s">
        <v>17</v>
      </c>
      <c r="M92" s="279"/>
      <c r="N92" s="277" t="s">
        <v>91</v>
      </c>
    </row>
    <row r="93" spans="2:20" ht="81.75" customHeight="1" x14ac:dyDescent="0.3">
      <c r="B93" s="276"/>
      <c r="C93" s="278"/>
      <c r="D93" s="276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78"/>
      <c r="S93" s="42" t="s">
        <v>106</v>
      </c>
    </row>
    <row r="94" spans="2:20" x14ac:dyDescent="0.3">
      <c r="B94" s="2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>
        <v>1.37</v>
      </c>
      <c r="R94" s="42">
        <f>2*0.42*2/10</f>
        <v>0.16799999999999998</v>
      </c>
      <c r="S94" s="42">
        <f>Q94-R94</f>
        <v>1.2020000000000002</v>
      </c>
    </row>
    <row r="95" spans="2:20" ht="40.5" x14ac:dyDescent="0.3">
      <c r="B95" s="281">
        <v>2</v>
      </c>
      <c r="C95" s="29" t="s">
        <v>24</v>
      </c>
      <c r="D95" s="25" t="s">
        <v>178</v>
      </c>
      <c r="E95" s="25" t="s">
        <v>26</v>
      </c>
      <c r="F95" s="25"/>
      <c r="G95" s="4">
        <f>Q95</f>
        <v>90</v>
      </c>
      <c r="H95" s="5"/>
      <c r="I95" s="5"/>
      <c r="J95" s="5"/>
      <c r="K95" s="5"/>
      <c r="L95" s="29"/>
      <c r="M95" s="5"/>
      <c r="N95" s="5"/>
      <c r="Q95" s="42">
        <f>R95*S95*T95</f>
        <v>90</v>
      </c>
      <c r="R95" s="42">
        <v>0.6</v>
      </c>
      <c r="S95" s="42">
        <v>0.5</v>
      </c>
      <c r="T95" s="42">
        <v>300</v>
      </c>
    </row>
    <row r="96" spans="2:20" x14ac:dyDescent="0.3">
      <c r="B96" s="281"/>
      <c r="C96" s="9" t="s">
        <v>144</v>
      </c>
      <c r="D96" s="29" t="s">
        <v>28</v>
      </c>
      <c r="E96" s="29" t="s">
        <v>29</v>
      </c>
      <c r="F96" s="29"/>
      <c r="G96" s="6">
        <f>G95*0.12</f>
        <v>10.799999999999999</v>
      </c>
      <c r="H96" s="5">
        <v>7.1</v>
      </c>
      <c r="I96" s="5">
        <f>H96*G96</f>
        <v>76.679999999999993</v>
      </c>
      <c r="J96" s="5"/>
      <c r="K96" s="5"/>
      <c r="L96" s="29">
        <v>11.34</v>
      </c>
      <c r="M96" s="5">
        <f>L96*G96</f>
        <v>122.47199999999998</v>
      </c>
      <c r="N96" s="5">
        <f>M96+K96+I96</f>
        <v>199.15199999999999</v>
      </c>
    </row>
    <row r="97" spans="2:14" x14ac:dyDescent="0.3">
      <c r="B97" s="281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144</v>
      </c>
      <c r="H97" s="31">
        <f>S94</f>
        <v>1.2020000000000002</v>
      </c>
      <c r="I97" s="5">
        <f>H97*G97</f>
        <v>173.08800000000002</v>
      </c>
      <c r="J97" s="5"/>
      <c r="K97" s="5"/>
      <c r="L97" s="29">
        <f>R94</f>
        <v>0.16799999999999998</v>
      </c>
      <c r="M97" s="5">
        <f>L97*G97</f>
        <v>24.191999999999997</v>
      </c>
      <c r="N97" s="5">
        <f>M97+K97+I97</f>
        <v>197.28000000000003</v>
      </c>
    </row>
    <row r="98" spans="2:14" x14ac:dyDescent="0.3">
      <c r="B98" s="29"/>
      <c r="C98" s="29"/>
      <c r="D98" s="25" t="s">
        <v>46</v>
      </c>
      <c r="E98" s="25"/>
      <c r="F98" s="25"/>
      <c r="G98" s="25"/>
      <c r="H98" s="25"/>
      <c r="I98" s="12">
        <f>SUM(I96:I97)</f>
        <v>249.76800000000003</v>
      </c>
      <c r="J98" s="25"/>
      <c r="K98" s="12"/>
      <c r="L98" s="25"/>
      <c r="M98" s="12">
        <f>SUM(M96:M97)</f>
        <v>146.66399999999999</v>
      </c>
      <c r="N98" s="12">
        <f>SUM(N96:N97)</f>
        <v>396.43200000000002</v>
      </c>
    </row>
    <row r="99" spans="2:14" x14ac:dyDescent="0.3">
      <c r="B99" s="29"/>
      <c r="C99" s="29"/>
      <c r="D99" s="25" t="s">
        <v>47</v>
      </c>
      <c r="E99" s="25" t="s">
        <v>48</v>
      </c>
      <c r="F99" s="25">
        <v>10</v>
      </c>
      <c r="G99" s="25"/>
      <c r="H99" s="25"/>
      <c r="I99" s="25"/>
      <c r="J99" s="25"/>
      <c r="K99" s="25"/>
      <c r="L99" s="25"/>
      <c r="M99" s="25"/>
      <c r="N99" s="12">
        <f>N98*F99/100</f>
        <v>39.6432</v>
      </c>
    </row>
    <row r="100" spans="2:14" x14ac:dyDescent="0.3">
      <c r="B100" s="29"/>
      <c r="C100" s="29"/>
      <c r="D100" s="25" t="s">
        <v>49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12">
        <f>SUM(N98:N99)</f>
        <v>436.0752</v>
      </c>
    </row>
    <row r="101" spans="2:14" x14ac:dyDescent="0.3">
      <c r="B101" s="29"/>
      <c r="C101" s="29"/>
      <c r="D101" s="25" t="s">
        <v>50</v>
      </c>
      <c r="E101" s="25" t="s">
        <v>48</v>
      </c>
      <c r="F101" s="25">
        <v>10</v>
      </c>
      <c r="G101" s="25"/>
      <c r="H101" s="25"/>
      <c r="I101" s="25"/>
      <c r="J101" s="25"/>
      <c r="K101" s="25"/>
      <c r="L101" s="25"/>
      <c r="M101" s="25"/>
      <c r="N101" s="12">
        <f>N100*F101/100</f>
        <v>43.607520000000001</v>
      </c>
    </row>
    <row r="102" spans="2:14" x14ac:dyDescent="0.3">
      <c r="B102" s="29"/>
      <c r="C102" s="29"/>
      <c r="D102" s="25" t="s">
        <v>49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12">
        <f>SUM(N100:N101)</f>
        <v>479.68272000000002</v>
      </c>
    </row>
    <row r="103" spans="2:14" x14ac:dyDescent="0.3">
      <c r="B103" s="29"/>
      <c r="C103" s="29"/>
      <c r="D103" s="25" t="s">
        <v>51</v>
      </c>
      <c r="E103" s="25" t="s">
        <v>48</v>
      </c>
      <c r="F103" s="25">
        <v>18</v>
      </c>
      <c r="G103" s="25"/>
      <c r="H103" s="25"/>
      <c r="I103" s="25"/>
      <c r="J103" s="25"/>
      <c r="K103" s="25"/>
      <c r="L103" s="25"/>
      <c r="M103" s="25"/>
      <c r="N103" s="12">
        <f>N102*F103/100</f>
        <v>86.342889599999992</v>
      </c>
    </row>
    <row r="104" spans="2:14" x14ac:dyDescent="0.3">
      <c r="B104" s="29"/>
      <c r="C104" s="29"/>
      <c r="D104" s="25" t="s">
        <v>52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2">
        <f>SUM(N102:N103)</f>
        <v>566.02560960000005</v>
      </c>
    </row>
    <row r="105" spans="2:14" x14ac:dyDescent="0.3">
      <c r="B105" s="13"/>
      <c r="C105" s="1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2:14" x14ac:dyDescent="0.3">
      <c r="B106" s="13"/>
      <c r="C106" s="13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3"/>
    </row>
    <row r="107" spans="2:14" x14ac:dyDescent="0.3">
      <c r="B107" s="13"/>
      <c r="C107" s="1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3"/>
    </row>
    <row r="108" spans="2:14" ht="27" x14ac:dyDescent="0.3">
      <c r="B108" s="13"/>
      <c r="C108" s="13"/>
      <c r="D108" s="26" t="s">
        <v>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3"/>
    </row>
    <row r="109" spans="2:14" x14ac:dyDescent="0.3">
      <c r="B109" s="13"/>
      <c r="C109" s="13"/>
      <c r="D109" s="26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2:14" x14ac:dyDescent="0.3">
      <c r="B110" s="1"/>
      <c r="C110" s="1"/>
      <c r="D110" s="14" t="s">
        <v>54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3">
      <c r="B111" s="1"/>
      <c r="C111" s="1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4" spans="2:20" ht="21" x14ac:dyDescent="0.3">
      <c r="B114" s="1"/>
      <c r="C114" s="1"/>
      <c r="D114" s="2" t="s">
        <v>1</v>
      </c>
      <c r="E114" s="1"/>
      <c r="F114" s="271" t="s">
        <v>2</v>
      </c>
      <c r="G114" s="271"/>
      <c r="H114" s="271"/>
      <c r="I114" s="271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71" t="s">
        <v>3</v>
      </c>
      <c r="H115" s="271"/>
      <c r="I115" s="271"/>
      <c r="J115" s="271"/>
      <c r="K115" s="271"/>
      <c r="L115" s="271"/>
      <c r="M115" s="271"/>
      <c r="N115" s="271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292" t="s">
        <v>182</v>
      </c>
      <c r="E117" s="292"/>
      <c r="F117" s="292"/>
      <c r="G117" s="1"/>
      <c r="H117" s="1"/>
      <c r="I117" s="1"/>
      <c r="J117" s="1"/>
      <c r="K117" s="1"/>
      <c r="L117" s="271" t="s">
        <v>6</v>
      </c>
      <c r="M117" s="271"/>
      <c r="N117" s="1"/>
    </row>
    <row r="118" spans="2:20" x14ac:dyDescent="0.3">
      <c r="B118" s="1"/>
      <c r="C118" s="26"/>
      <c r="D118" s="26"/>
      <c r="E118" s="1"/>
      <c r="F118" s="1"/>
      <c r="G118" s="271" t="s">
        <v>8</v>
      </c>
      <c r="H118" s="271"/>
      <c r="I118" s="271"/>
      <c r="J118" s="271"/>
      <c r="K118" s="271"/>
      <c r="L118" s="272">
        <f>N132</f>
        <v>1886.7520320000001</v>
      </c>
      <c r="M118" s="272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73" t="s">
        <v>10</v>
      </c>
      <c r="H119" s="273"/>
      <c r="I119" s="273"/>
      <c r="J119" s="273"/>
      <c r="K119" s="273"/>
      <c r="L119" s="274">
        <f>I126</f>
        <v>832.56000000000006</v>
      </c>
      <c r="M119" s="274"/>
      <c r="N119" s="26" t="s">
        <v>9</v>
      </c>
    </row>
    <row r="120" spans="2:20" ht="29.25" customHeight="1" x14ac:dyDescent="0.3">
      <c r="B120" s="275" t="s">
        <v>11</v>
      </c>
      <c r="C120" s="277" t="s">
        <v>12</v>
      </c>
      <c r="D120" s="275" t="s">
        <v>13</v>
      </c>
      <c r="E120" s="279" t="s">
        <v>14</v>
      </c>
      <c r="F120" s="279"/>
      <c r="G120" s="279"/>
      <c r="H120" s="279" t="s">
        <v>15</v>
      </c>
      <c r="I120" s="279"/>
      <c r="J120" s="279" t="s">
        <v>16</v>
      </c>
      <c r="K120" s="279"/>
      <c r="L120" s="279" t="s">
        <v>17</v>
      </c>
      <c r="M120" s="279"/>
      <c r="N120" s="277" t="s">
        <v>91</v>
      </c>
    </row>
    <row r="121" spans="2:20" ht="81.75" customHeight="1" x14ac:dyDescent="0.3">
      <c r="B121" s="276"/>
      <c r="C121" s="278"/>
      <c r="D121" s="276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78"/>
      <c r="S121" s="42" t="s">
        <v>106</v>
      </c>
    </row>
    <row r="122" spans="2:20" x14ac:dyDescent="0.3">
      <c r="B122" s="2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>
        <v>1.37</v>
      </c>
      <c r="R122" s="42">
        <f>2*0.42*2/10</f>
        <v>0.16799999999999998</v>
      </c>
      <c r="S122" s="42">
        <f>Q122-R122</f>
        <v>1.2020000000000002</v>
      </c>
    </row>
    <row r="123" spans="2:20" ht="40.5" x14ac:dyDescent="0.3">
      <c r="B123" s="281">
        <v>2</v>
      </c>
      <c r="C123" s="29" t="s">
        <v>24</v>
      </c>
      <c r="D123" s="25" t="s">
        <v>178</v>
      </c>
      <c r="E123" s="25" t="s">
        <v>26</v>
      </c>
      <c r="F123" s="25"/>
      <c r="G123" s="4">
        <f>Q123</f>
        <v>300</v>
      </c>
      <c r="H123" s="5"/>
      <c r="I123" s="5"/>
      <c r="J123" s="5"/>
      <c r="K123" s="5"/>
      <c r="L123" s="29"/>
      <c r="M123" s="5"/>
      <c r="N123" s="5"/>
      <c r="Q123" s="42">
        <f>R123*S123*T123</f>
        <v>300</v>
      </c>
      <c r="R123" s="42">
        <v>0.6</v>
      </c>
      <c r="S123" s="42">
        <v>0.5</v>
      </c>
      <c r="T123" s="42">
        <v>1000</v>
      </c>
    </row>
    <row r="124" spans="2:20" x14ac:dyDescent="0.3">
      <c r="B124" s="281"/>
      <c r="C124" s="9" t="s">
        <v>144</v>
      </c>
      <c r="D124" s="29" t="s">
        <v>28</v>
      </c>
      <c r="E124" s="29" t="s">
        <v>29</v>
      </c>
      <c r="F124" s="29"/>
      <c r="G124" s="6">
        <f>G123*0.12</f>
        <v>36</v>
      </c>
      <c r="H124" s="5">
        <v>7.1</v>
      </c>
      <c r="I124" s="5">
        <f>H124*G124</f>
        <v>255.6</v>
      </c>
      <c r="J124" s="5"/>
      <c r="K124" s="5"/>
      <c r="L124" s="29">
        <v>11.34</v>
      </c>
      <c r="M124" s="5">
        <f>L124*G124</f>
        <v>408.24</v>
      </c>
      <c r="N124" s="5">
        <f>M124+K124+I124</f>
        <v>663.84</v>
      </c>
    </row>
    <row r="125" spans="2:20" x14ac:dyDescent="0.3">
      <c r="B125" s="281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480</v>
      </c>
      <c r="H125" s="31">
        <f>S122</f>
        <v>1.2020000000000002</v>
      </c>
      <c r="I125" s="5">
        <f>H125*G125</f>
        <v>576.96</v>
      </c>
      <c r="J125" s="5"/>
      <c r="K125" s="5"/>
      <c r="L125" s="29">
        <f>R122</f>
        <v>0.16799999999999998</v>
      </c>
      <c r="M125" s="5">
        <f>L125*G125</f>
        <v>80.639999999999986</v>
      </c>
      <c r="N125" s="5">
        <f>M125+K125+I125</f>
        <v>657.6</v>
      </c>
    </row>
    <row r="126" spans="2:20" x14ac:dyDescent="0.3">
      <c r="B126" s="29"/>
      <c r="C126" s="29"/>
      <c r="D126" s="25" t="s">
        <v>46</v>
      </c>
      <c r="E126" s="25"/>
      <c r="F126" s="25"/>
      <c r="G126" s="25"/>
      <c r="H126" s="25"/>
      <c r="I126" s="12">
        <f>SUM(I124:I125)</f>
        <v>832.56000000000006</v>
      </c>
      <c r="J126" s="25"/>
      <c r="K126" s="12"/>
      <c r="L126" s="25"/>
      <c r="M126" s="12">
        <f>SUM(M124:M125)</f>
        <v>488.88</v>
      </c>
      <c r="N126" s="12">
        <f>SUM(N124:N125)</f>
        <v>1321.44</v>
      </c>
    </row>
    <row r="127" spans="2:20" x14ac:dyDescent="0.3">
      <c r="B127" s="29"/>
      <c r="C127" s="29"/>
      <c r="D127" s="25" t="s">
        <v>47</v>
      </c>
      <c r="E127" s="25" t="s">
        <v>48</v>
      </c>
      <c r="F127" s="25">
        <v>10</v>
      </c>
      <c r="G127" s="25"/>
      <c r="H127" s="25"/>
      <c r="I127" s="25"/>
      <c r="J127" s="25"/>
      <c r="K127" s="25"/>
      <c r="L127" s="25"/>
      <c r="M127" s="25"/>
      <c r="N127" s="12">
        <f>N126*F127/100</f>
        <v>132.14400000000001</v>
      </c>
    </row>
    <row r="128" spans="2:20" x14ac:dyDescent="0.3">
      <c r="B128" s="29"/>
      <c r="C128" s="29"/>
      <c r="D128" s="25" t="s">
        <v>49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12">
        <f>SUM(N126:N127)</f>
        <v>1453.5840000000001</v>
      </c>
    </row>
    <row r="129" spans="2:14" x14ac:dyDescent="0.3">
      <c r="B129" s="29"/>
      <c r="C129" s="29"/>
      <c r="D129" s="25" t="s">
        <v>50</v>
      </c>
      <c r="E129" s="25" t="s">
        <v>48</v>
      </c>
      <c r="F129" s="25">
        <v>10</v>
      </c>
      <c r="G129" s="25"/>
      <c r="H129" s="25"/>
      <c r="I129" s="25"/>
      <c r="J129" s="25"/>
      <c r="K129" s="25"/>
      <c r="L129" s="25"/>
      <c r="M129" s="25"/>
      <c r="N129" s="12">
        <f>N128*F129/100</f>
        <v>145.35839999999999</v>
      </c>
    </row>
    <row r="130" spans="2:14" x14ac:dyDescent="0.3">
      <c r="B130" s="29"/>
      <c r="C130" s="29"/>
      <c r="D130" s="25" t="s">
        <v>49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12">
        <f>SUM(N128:N129)</f>
        <v>1598.9424000000001</v>
      </c>
    </row>
    <row r="131" spans="2:14" x14ac:dyDescent="0.3">
      <c r="B131" s="29"/>
      <c r="C131" s="29"/>
      <c r="D131" s="25" t="s">
        <v>51</v>
      </c>
      <c r="E131" s="25" t="s">
        <v>48</v>
      </c>
      <c r="F131" s="25">
        <v>18</v>
      </c>
      <c r="G131" s="25"/>
      <c r="H131" s="25"/>
      <c r="I131" s="25"/>
      <c r="J131" s="25"/>
      <c r="K131" s="25"/>
      <c r="L131" s="25"/>
      <c r="M131" s="25"/>
      <c r="N131" s="12">
        <f>N130*F131/100</f>
        <v>287.80963200000002</v>
      </c>
    </row>
    <row r="132" spans="2:14" x14ac:dyDescent="0.3">
      <c r="B132" s="29"/>
      <c r="C132" s="29"/>
      <c r="D132" s="25" t="s">
        <v>52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12">
        <f>SUM(N130:N131)</f>
        <v>1886.7520320000001</v>
      </c>
    </row>
    <row r="133" spans="2:14" x14ac:dyDescent="0.3">
      <c r="B133" s="13"/>
      <c r="C133" s="1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2:14" x14ac:dyDescent="0.3">
      <c r="B134" s="13"/>
      <c r="C134" s="13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3"/>
    </row>
    <row r="135" spans="2:14" x14ac:dyDescent="0.3">
      <c r="B135" s="13"/>
      <c r="C135" s="13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</row>
    <row r="136" spans="2:14" ht="27" x14ac:dyDescent="0.3">
      <c r="B136" s="13"/>
      <c r="C136" s="13"/>
      <c r="D136" s="26" t="s">
        <v>53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3"/>
    </row>
    <row r="137" spans="2:14" x14ac:dyDescent="0.3">
      <c r="B137" s="13"/>
      <c r="C137" s="13"/>
      <c r="D137" s="26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2:14" x14ac:dyDescent="0.3">
      <c r="B138" s="1"/>
      <c r="C138" s="1"/>
      <c r="D138" s="14" t="s">
        <v>54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3">
      <c r="B139" s="1"/>
      <c r="C139" s="1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3" spans="2:14" ht="21" x14ac:dyDescent="0.3">
      <c r="B143" s="1"/>
      <c r="C143" s="1"/>
      <c r="D143" s="2" t="s">
        <v>1</v>
      </c>
      <c r="E143" s="1"/>
      <c r="F143" s="271" t="s">
        <v>2</v>
      </c>
      <c r="G143" s="271"/>
      <c r="H143" s="271"/>
      <c r="I143" s="271"/>
      <c r="J143" s="1"/>
      <c r="K143" s="1"/>
      <c r="L143" s="1"/>
      <c r="M143" s="1"/>
      <c r="N143" s="1"/>
    </row>
    <row r="144" spans="2:14" x14ac:dyDescent="0.3">
      <c r="B144" s="1"/>
      <c r="C144" s="1"/>
      <c r="D144" s="26"/>
      <c r="E144" s="26"/>
      <c r="F144" s="26"/>
      <c r="G144" s="271" t="s">
        <v>3</v>
      </c>
      <c r="H144" s="271"/>
      <c r="I144" s="271"/>
      <c r="J144" s="271"/>
      <c r="K144" s="271"/>
      <c r="L144" s="271"/>
      <c r="M144" s="271"/>
      <c r="N144" s="271"/>
    </row>
    <row r="145" spans="2:20" x14ac:dyDescent="0.3">
      <c r="B145" s="1"/>
      <c r="C145" s="1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20" ht="40.5" customHeight="1" x14ac:dyDescent="0.3">
      <c r="B146" s="1"/>
      <c r="C146" s="30" t="s">
        <v>4</v>
      </c>
      <c r="D146" s="292" t="s">
        <v>183</v>
      </c>
      <c r="E146" s="292"/>
      <c r="F146" s="292"/>
      <c r="G146" s="1"/>
      <c r="H146" s="1"/>
      <c r="I146" s="1"/>
      <c r="J146" s="1"/>
      <c r="K146" s="1"/>
      <c r="L146" s="271" t="s">
        <v>6</v>
      </c>
      <c r="M146" s="271"/>
      <c r="N146" s="1"/>
    </row>
    <row r="147" spans="2:20" x14ac:dyDescent="0.3">
      <c r="B147" s="1"/>
      <c r="C147" s="26"/>
      <c r="D147" s="26"/>
      <c r="E147" s="1"/>
      <c r="F147" s="1"/>
      <c r="G147" s="271" t="s">
        <v>8</v>
      </c>
      <c r="H147" s="271"/>
      <c r="I147" s="271"/>
      <c r="J147" s="271"/>
      <c r="K147" s="271"/>
      <c r="L147" s="272">
        <f>N161</f>
        <v>754.70081280000011</v>
      </c>
      <c r="M147" s="272"/>
      <c r="N147" s="26" t="s">
        <v>9</v>
      </c>
    </row>
    <row r="148" spans="2:20" x14ac:dyDescent="0.3">
      <c r="B148" s="1"/>
      <c r="C148" s="1"/>
      <c r="D148" s="1"/>
      <c r="E148" s="1"/>
      <c r="F148" s="1"/>
      <c r="G148" s="273" t="s">
        <v>10</v>
      </c>
      <c r="H148" s="273"/>
      <c r="I148" s="273"/>
      <c r="J148" s="273"/>
      <c r="K148" s="273"/>
      <c r="L148" s="274">
        <f>I155</f>
        <v>333.024</v>
      </c>
      <c r="M148" s="274"/>
      <c r="N148" s="26" t="s">
        <v>9</v>
      </c>
    </row>
    <row r="149" spans="2:20" ht="29.25" customHeight="1" x14ac:dyDescent="0.3">
      <c r="B149" s="275" t="s">
        <v>11</v>
      </c>
      <c r="C149" s="277" t="s">
        <v>12</v>
      </c>
      <c r="D149" s="275" t="s">
        <v>13</v>
      </c>
      <c r="E149" s="279" t="s">
        <v>14</v>
      </c>
      <c r="F149" s="279"/>
      <c r="G149" s="279"/>
      <c r="H149" s="279" t="s">
        <v>15</v>
      </c>
      <c r="I149" s="279"/>
      <c r="J149" s="279" t="s">
        <v>16</v>
      </c>
      <c r="K149" s="279"/>
      <c r="L149" s="279" t="s">
        <v>17</v>
      </c>
      <c r="M149" s="279"/>
      <c r="N149" s="277" t="s">
        <v>91</v>
      </c>
    </row>
    <row r="150" spans="2:20" ht="81.75" customHeight="1" x14ac:dyDescent="0.3">
      <c r="B150" s="276"/>
      <c r="C150" s="278"/>
      <c r="D150" s="276"/>
      <c r="E150" s="3" t="s">
        <v>18</v>
      </c>
      <c r="F150" s="3" t="s">
        <v>19</v>
      </c>
      <c r="G150" s="3" t="s">
        <v>20</v>
      </c>
      <c r="H150" s="3" t="s">
        <v>21</v>
      </c>
      <c r="I150" s="3" t="s">
        <v>22</v>
      </c>
      <c r="J150" s="3" t="s">
        <v>21</v>
      </c>
      <c r="K150" s="3" t="s">
        <v>22</v>
      </c>
      <c r="L150" s="3" t="s">
        <v>21</v>
      </c>
      <c r="M150" s="3" t="s">
        <v>22</v>
      </c>
      <c r="N150" s="278"/>
      <c r="S150" s="42" t="s">
        <v>106</v>
      </c>
    </row>
    <row r="151" spans="2:20" x14ac:dyDescent="0.3">
      <c r="B151" s="25">
        <v>1</v>
      </c>
      <c r="C151" s="25"/>
      <c r="D151" s="25">
        <v>2</v>
      </c>
      <c r="E151" s="25">
        <v>3</v>
      </c>
      <c r="F151" s="25">
        <v>4</v>
      </c>
      <c r="G151" s="25">
        <v>5</v>
      </c>
      <c r="H151" s="25">
        <v>6</v>
      </c>
      <c r="I151" s="25">
        <v>7</v>
      </c>
      <c r="J151" s="25">
        <v>8</v>
      </c>
      <c r="K151" s="25">
        <v>9</v>
      </c>
      <c r="L151" s="25">
        <v>10</v>
      </c>
      <c r="M151" s="25">
        <v>11</v>
      </c>
      <c r="N151" s="25">
        <v>12</v>
      </c>
      <c r="Q151" s="22">
        <v>1.37</v>
      </c>
      <c r="R151" s="42">
        <f>2*0.42*2/10</f>
        <v>0.16799999999999998</v>
      </c>
      <c r="S151" s="42">
        <f>Q151-R151</f>
        <v>1.2020000000000002</v>
      </c>
    </row>
    <row r="152" spans="2:20" ht="40.5" x14ac:dyDescent="0.3">
      <c r="B152" s="281">
        <v>2</v>
      </c>
      <c r="C152" s="29" t="s">
        <v>24</v>
      </c>
      <c r="D152" s="25" t="s">
        <v>178</v>
      </c>
      <c r="E152" s="25" t="s">
        <v>26</v>
      </c>
      <c r="F152" s="25"/>
      <c r="G152" s="4">
        <f>Q152</f>
        <v>120</v>
      </c>
      <c r="H152" s="5"/>
      <c r="I152" s="5"/>
      <c r="J152" s="5"/>
      <c r="K152" s="5"/>
      <c r="L152" s="29"/>
      <c r="M152" s="5"/>
      <c r="N152" s="5"/>
      <c r="Q152" s="42">
        <f>R152*S152*T152</f>
        <v>120</v>
      </c>
      <c r="R152" s="42">
        <v>0.6</v>
      </c>
      <c r="S152" s="42">
        <v>0.5</v>
      </c>
      <c r="T152" s="42">
        <v>400</v>
      </c>
    </row>
    <row r="153" spans="2:20" x14ac:dyDescent="0.3">
      <c r="B153" s="281"/>
      <c r="C153" s="9" t="s">
        <v>144</v>
      </c>
      <c r="D153" s="29" t="s">
        <v>28</v>
      </c>
      <c r="E153" s="29" t="s">
        <v>29</v>
      </c>
      <c r="F153" s="29"/>
      <c r="G153" s="6">
        <f>G152*0.12</f>
        <v>14.399999999999999</v>
      </c>
      <c r="H153" s="5">
        <v>7.1</v>
      </c>
      <c r="I153" s="5">
        <f>H153*G153</f>
        <v>102.23999999999998</v>
      </c>
      <c r="J153" s="5"/>
      <c r="K153" s="5"/>
      <c r="L153" s="29">
        <v>11.34</v>
      </c>
      <c r="M153" s="5">
        <f>L153*G153</f>
        <v>163.29599999999999</v>
      </c>
      <c r="N153" s="5">
        <f>M153+K153+I153</f>
        <v>265.53599999999994</v>
      </c>
    </row>
    <row r="154" spans="2:20" x14ac:dyDescent="0.3">
      <c r="B154" s="281"/>
      <c r="C154" s="11" t="s">
        <v>24</v>
      </c>
      <c r="D154" s="29" t="s">
        <v>146</v>
      </c>
      <c r="E154" s="29" t="s">
        <v>32</v>
      </c>
      <c r="F154" s="29">
        <v>1.6</v>
      </c>
      <c r="G154" s="6">
        <f>G152*F154</f>
        <v>192</v>
      </c>
      <c r="H154" s="31">
        <f>S151</f>
        <v>1.2020000000000002</v>
      </c>
      <c r="I154" s="5">
        <f>H154*G154</f>
        <v>230.78400000000005</v>
      </c>
      <c r="J154" s="5"/>
      <c r="K154" s="5"/>
      <c r="L154" s="29">
        <f>R151</f>
        <v>0.16799999999999998</v>
      </c>
      <c r="M154" s="5">
        <f>L154*G154</f>
        <v>32.256</v>
      </c>
      <c r="N154" s="5">
        <f>M154+K154+I154</f>
        <v>263.04000000000008</v>
      </c>
    </row>
    <row r="155" spans="2:20" x14ac:dyDescent="0.3">
      <c r="B155" s="29"/>
      <c r="C155" s="29"/>
      <c r="D155" s="25" t="s">
        <v>46</v>
      </c>
      <c r="E155" s="25"/>
      <c r="F155" s="25"/>
      <c r="G155" s="25"/>
      <c r="H155" s="25"/>
      <c r="I155" s="12">
        <f>SUM(I153:I154)</f>
        <v>333.024</v>
      </c>
      <c r="J155" s="25"/>
      <c r="K155" s="12"/>
      <c r="L155" s="25"/>
      <c r="M155" s="12">
        <f>SUM(M153:M154)</f>
        <v>195.55199999999999</v>
      </c>
      <c r="N155" s="12">
        <f>SUM(N153:N154)</f>
        <v>528.57600000000002</v>
      </c>
    </row>
    <row r="156" spans="2:20" x14ac:dyDescent="0.3">
      <c r="B156" s="29"/>
      <c r="C156" s="29"/>
      <c r="D156" s="25" t="s">
        <v>47</v>
      </c>
      <c r="E156" s="25" t="s">
        <v>48</v>
      </c>
      <c r="F156" s="25">
        <v>10</v>
      </c>
      <c r="G156" s="25"/>
      <c r="H156" s="25"/>
      <c r="I156" s="25"/>
      <c r="J156" s="25"/>
      <c r="K156" s="25"/>
      <c r="L156" s="25"/>
      <c r="M156" s="25"/>
      <c r="N156" s="12">
        <f>N155*F156/100</f>
        <v>52.857600000000005</v>
      </c>
    </row>
    <row r="157" spans="2:20" x14ac:dyDescent="0.3">
      <c r="B157" s="29"/>
      <c r="C157" s="29"/>
      <c r="D157" s="25" t="s">
        <v>49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581.43360000000007</v>
      </c>
    </row>
    <row r="158" spans="2:20" x14ac:dyDescent="0.3">
      <c r="B158" s="29"/>
      <c r="C158" s="29"/>
      <c r="D158" s="25" t="s">
        <v>50</v>
      </c>
      <c r="E158" s="25" t="s">
        <v>48</v>
      </c>
      <c r="F158" s="25">
        <v>10</v>
      </c>
      <c r="G158" s="25"/>
      <c r="H158" s="25"/>
      <c r="I158" s="25"/>
      <c r="J158" s="25"/>
      <c r="K158" s="25"/>
      <c r="L158" s="25"/>
      <c r="M158" s="25"/>
      <c r="N158" s="12">
        <f>N157*F158/100</f>
        <v>58.143360000000008</v>
      </c>
    </row>
    <row r="159" spans="2:20" x14ac:dyDescent="0.3">
      <c r="B159" s="29"/>
      <c r="C159" s="29"/>
      <c r="D159" s="25" t="s">
        <v>49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12">
        <f>SUM(N157:N158)</f>
        <v>639.5769600000001</v>
      </c>
    </row>
    <row r="160" spans="2:20" x14ac:dyDescent="0.3">
      <c r="B160" s="29"/>
      <c r="C160" s="29"/>
      <c r="D160" s="25" t="s">
        <v>51</v>
      </c>
      <c r="E160" s="25" t="s">
        <v>48</v>
      </c>
      <c r="F160" s="25">
        <v>18</v>
      </c>
      <c r="G160" s="25"/>
      <c r="H160" s="25"/>
      <c r="I160" s="25"/>
      <c r="J160" s="25"/>
      <c r="K160" s="25"/>
      <c r="L160" s="25"/>
      <c r="M160" s="25"/>
      <c r="N160" s="12">
        <f>N159*F160/100</f>
        <v>115.12385280000002</v>
      </c>
    </row>
    <row r="161" spans="2:14" x14ac:dyDescent="0.3">
      <c r="B161" s="29"/>
      <c r="C161" s="29"/>
      <c r="D161" s="25" t="s">
        <v>52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12">
        <f>SUM(N159:N160)</f>
        <v>754.70081280000011</v>
      </c>
    </row>
    <row r="162" spans="2:14" x14ac:dyDescent="0.3">
      <c r="B162" s="13"/>
      <c r="C162" s="1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2:14" x14ac:dyDescent="0.3">
      <c r="B163" s="13"/>
      <c r="C163" s="1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3"/>
    </row>
    <row r="164" spans="2:14" x14ac:dyDescent="0.3">
      <c r="B164" s="13"/>
      <c r="C164" s="1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</row>
    <row r="165" spans="2:14" ht="27" x14ac:dyDescent="0.3">
      <c r="B165" s="13"/>
      <c r="C165" s="13"/>
      <c r="D165" s="26" t="s">
        <v>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3"/>
    </row>
    <row r="166" spans="2:14" x14ac:dyDescent="0.3">
      <c r="B166" s="13"/>
      <c r="C166" s="13"/>
      <c r="D166" s="26"/>
      <c r="E166" s="22"/>
      <c r="F166" s="22"/>
      <c r="G166" s="22"/>
      <c r="H166" s="22"/>
      <c r="I166" s="22"/>
      <c r="J166" s="22"/>
      <c r="K166" s="22"/>
      <c r="L166" s="22"/>
      <c r="M166" s="22"/>
      <c r="N166" s="23"/>
    </row>
    <row r="167" spans="2:14" x14ac:dyDescent="0.3">
      <c r="B167" s="1"/>
      <c r="C167" s="1"/>
      <c r="D167" s="14" t="s">
        <v>54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3">
      <c r="B168" s="1"/>
      <c r="C168" s="1"/>
      <c r="D168" s="14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71" spans="2:14" ht="21" x14ac:dyDescent="0.3">
      <c r="B171" s="1"/>
      <c r="C171" s="1"/>
      <c r="D171" s="2" t="s">
        <v>1</v>
      </c>
      <c r="E171" s="1"/>
      <c r="F171" s="271" t="s">
        <v>2</v>
      </c>
      <c r="G171" s="271"/>
      <c r="H171" s="271"/>
      <c r="I171" s="271"/>
      <c r="J171" s="1"/>
      <c r="K171" s="1"/>
      <c r="L171" s="1"/>
      <c r="M171" s="1"/>
      <c r="N171" s="1"/>
    </row>
    <row r="172" spans="2:14" x14ac:dyDescent="0.3">
      <c r="B172" s="1"/>
      <c r="C172" s="1"/>
      <c r="D172" s="26"/>
      <c r="E172" s="26"/>
      <c r="F172" s="26"/>
      <c r="G172" s="271" t="s">
        <v>3</v>
      </c>
      <c r="H172" s="271"/>
      <c r="I172" s="271"/>
      <c r="J172" s="271"/>
      <c r="K172" s="271"/>
      <c r="L172" s="271"/>
      <c r="M172" s="271"/>
      <c r="N172" s="271"/>
    </row>
    <row r="173" spans="2:14" x14ac:dyDescent="0.3">
      <c r="B173" s="1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2:14" ht="40.5" customHeight="1" x14ac:dyDescent="0.3">
      <c r="B174" s="1"/>
      <c r="C174" s="30" t="s">
        <v>4</v>
      </c>
      <c r="D174" s="292" t="s">
        <v>184</v>
      </c>
      <c r="E174" s="292"/>
      <c r="F174" s="292"/>
      <c r="G174" s="1"/>
      <c r="H174" s="1"/>
      <c r="I174" s="1"/>
      <c r="J174" s="1"/>
      <c r="K174" s="1"/>
      <c r="L174" s="271" t="s">
        <v>6</v>
      </c>
      <c r="M174" s="271"/>
      <c r="N174" s="1"/>
    </row>
    <row r="175" spans="2:14" x14ac:dyDescent="0.3">
      <c r="B175" s="1"/>
      <c r="C175" s="26"/>
      <c r="D175" s="26"/>
      <c r="E175" s="1"/>
      <c r="F175" s="1"/>
      <c r="G175" s="271" t="s">
        <v>8</v>
      </c>
      <c r="H175" s="271"/>
      <c r="I175" s="271"/>
      <c r="J175" s="271"/>
      <c r="K175" s="271"/>
      <c r="L175" s="272">
        <f>N189</f>
        <v>377.35040640000005</v>
      </c>
      <c r="M175" s="272"/>
      <c r="N175" s="26" t="s">
        <v>9</v>
      </c>
    </row>
    <row r="176" spans="2:14" x14ac:dyDescent="0.3">
      <c r="B176" s="1"/>
      <c r="C176" s="1"/>
      <c r="D176" s="1"/>
      <c r="E176" s="1"/>
      <c r="F176" s="1"/>
      <c r="G176" s="273" t="s">
        <v>10</v>
      </c>
      <c r="H176" s="273"/>
      <c r="I176" s="273"/>
      <c r="J176" s="273"/>
      <c r="K176" s="273"/>
      <c r="L176" s="274">
        <f>I183</f>
        <v>166.512</v>
      </c>
      <c r="M176" s="274"/>
      <c r="N176" s="26" t="s">
        <v>9</v>
      </c>
    </row>
    <row r="177" spans="2:20" ht="29.25" customHeight="1" x14ac:dyDescent="0.3">
      <c r="B177" s="275" t="s">
        <v>11</v>
      </c>
      <c r="C177" s="277" t="s">
        <v>12</v>
      </c>
      <c r="D177" s="275" t="s">
        <v>13</v>
      </c>
      <c r="E177" s="279" t="s">
        <v>14</v>
      </c>
      <c r="F177" s="279"/>
      <c r="G177" s="279"/>
      <c r="H177" s="279" t="s">
        <v>15</v>
      </c>
      <c r="I177" s="279"/>
      <c r="J177" s="279" t="s">
        <v>16</v>
      </c>
      <c r="K177" s="279"/>
      <c r="L177" s="279" t="s">
        <v>17</v>
      </c>
      <c r="M177" s="279"/>
      <c r="N177" s="277" t="s">
        <v>91</v>
      </c>
    </row>
    <row r="178" spans="2:20" ht="81.75" customHeight="1" x14ac:dyDescent="0.3">
      <c r="B178" s="276"/>
      <c r="C178" s="278"/>
      <c r="D178" s="276"/>
      <c r="E178" s="3" t="s">
        <v>18</v>
      </c>
      <c r="F178" s="3" t="s">
        <v>19</v>
      </c>
      <c r="G178" s="3" t="s">
        <v>20</v>
      </c>
      <c r="H178" s="3" t="s">
        <v>21</v>
      </c>
      <c r="I178" s="3" t="s">
        <v>22</v>
      </c>
      <c r="J178" s="3" t="s">
        <v>21</v>
      </c>
      <c r="K178" s="3" t="s">
        <v>22</v>
      </c>
      <c r="L178" s="3" t="s">
        <v>21</v>
      </c>
      <c r="M178" s="3" t="s">
        <v>22</v>
      </c>
      <c r="N178" s="278"/>
      <c r="S178" s="42" t="s">
        <v>106</v>
      </c>
    </row>
    <row r="179" spans="2:20" x14ac:dyDescent="0.3">
      <c r="B179" s="25">
        <v>1</v>
      </c>
      <c r="C179" s="25"/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  <c r="M179" s="25">
        <v>11</v>
      </c>
      <c r="N179" s="25">
        <v>12</v>
      </c>
      <c r="Q179" s="22">
        <v>1.37</v>
      </c>
      <c r="R179" s="42">
        <f>2*0.42*2/10</f>
        <v>0.16799999999999998</v>
      </c>
      <c r="S179" s="42">
        <f>Q179-R179</f>
        <v>1.2020000000000002</v>
      </c>
    </row>
    <row r="180" spans="2:20" ht="40.5" x14ac:dyDescent="0.3">
      <c r="B180" s="281">
        <v>2</v>
      </c>
      <c r="C180" s="29" t="s">
        <v>24</v>
      </c>
      <c r="D180" s="25" t="s">
        <v>178</v>
      </c>
      <c r="E180" s="25" t="s">
        <v>26</v>
      </c>
      <c r="F180" s="25"/>
      <c r="G180" s="4">
        <f>Q180</f>
        <v>60</v>
      </c>
      <c r="H180" s="5"/>
      <c r="I180" s="5"/>
      <c r="J180" s="5"/>
      <c r="K180" s="5"/>
      <c r="L180" s="29"/>
      <c r="M180" s="5"/>
      <c r="N180" s="5"/>
      <c r="Q180" s="42">
        <f>R180*S180*T180</f>
        <v>60</v>
      </c>
      <c r="R180" s="42">
        <v>0.6</v>
      </c>
      <c r="S180" s="42">
        <v>0.5</v>
      </c>
      <c r="T180" s="42">
        <v>200</v>
      </c>
    </row>
    <row r="181" spans="2:20" x14ac:dyDescent="0.3">
      <c r="B181" s="281"/>
      <c r="C181" s="9" t="s">
        <v>144</v>
      </c>
      <c r="D181" s="29" t="s">
        <v>28</v>
      </c>
      <c r="E181" s="29" t="s">
        <v>29</v>
      </c>
      <c r="F181" s="29"/>
      <c r="G181" s="6">
        <f>G180*0.12</f>
        <v>7.1999999999999993</v>
      </c>
      <c r="H181" s="5">
        <v>7.1</v>
      </c>
      <c r="I181" s="5">
        <f>H181*G181</f>
        <v>51.11999999999999</v>
      </c>
      <c r="J181" s="5"/>
      <c r="K181" s="5"/>
      <c r="L181" s="29">
        <v>11.34</v>
      </c>
      <c r="M181" s="5">
        <f>L181*G181</f>
        <v>81.647999999999996</v>
      </c>
      <c r="N181" s="5">
        <f>M181+K181+I181</f>
        <v>132.76799999999997</v>
      </c>
    </row>
    <row r="182" spans="2:20" x14ac:dyDescent="0.3">
      <c r="B182" s="281"/>
      <c r="C182" s="11" t="s">
        <v>24</v>
      </c>
      <c r="D182" s="29" t="s">
        <v>146</v>
      </c>
      <c r="E182" s="29" t="s">
        <v>32</v>
      </c>
      <c r="F182" s="29">
        <v>1.6</v>
      </c>
      <c r="G182" s="6">
        <f>G180*F182</f>
        <v>96</v>
      </c>
      <c r="H182" s="31">
        <f>S179</f>
        <v>1.2020000000000002</v>
      </c>
      <c r="I182" s="5">
        <f>H182*G182</f>
        <v>115.39200000000002</v>
      </c>
      <c r="J182" s="5"/>
      <c r="K182" s="5"/>
      <c r="L182" s="29">
        <f>R179</f>
        <v>0.16799999999999998</v>
      </c>
      <c r="M182" s="5">
        <f>L182*G182</f>
        <v>16.128</v>
      </c>
      <c r="N182" s="5">
        <f>M182+K182+I182</f>
        <v>131.52000000000004</v>
      </c>
    </row>
    <row r="183" spans="2:20" x14ac:dyDescent="0.3">
      <c r="B183" s="29"/>
      <c r="C183" s="29"/>
      <c r="D183" s="25" t="s">
        <v>46</v>
      </c>
      <c r="E183" s="25"/>
      <c r="F183" s="25"/>
      <c r="G183" s="25"/>
      <c r="H183" s="25"/>
      <c r="I183" s="12">
        <f>SUM(I181:I182)</f>
        <v>166.512</v>
      </c>
      <c r="J183" s="25"/>
      <c r="K183" s="12"/>
      <c r="L183" s="25"/>
      <c r="M183" s="12">
        <f>SUM(M181:M182)</f>
        <v>97.775999999999996</v>
      </c>
      <c r="N183" s="12">
        <f>SUM(N181:N182)</f>
        <v>264.28800000000001</v>
      </c>
    </row>
    <row r="184" spans="2:20" x14ac:dyDescent="0.3">
      <c r="B184" s="29"/>
      <c r="C184" s="29"/>
      <c r="D184" s="25" t="s">
        <v>47</v>
      </c>
      <c r="E184" s="25" t="s">
        <v>48</v>
      </c>
      <c r="F184" s="25">
        <v>10</v>
      </c>
      <c r="G184" s="25"/>
      <c r="H184" s="25"/>
      <c r="I184" s="25"/>
      <c r="J184" s="25"/>
      <c r="K184" s="25"/>
      <c r="L184" s="25"/>
      <c r="M184" s="25"/>
      <c r="N184" s="12">
        <f>N183*F184/100</f>
        <v>26.428800000000003</v>
      </c>
    </row>
    <row r="185" spans="2:20" x14ac:dyDescent="0.3">
      <c r="B185" s="29"/>
      <c r="C185" s="29"/>
      <c r="D185" s="25" t="s">
        <v>49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12">
        <f>SUM(N183:N184)</f>
        <v>290.71680000000003</v>
      </c>
    </row>
    <row r="186" spans="2:20" x14ac:dyDescent="0.3">
      <c r="B186" s="29"/>
      <c r="C186" s="29"/>
      <c r="D186" s="25" t="s">
        <v>50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29.071680000000004</v>
      </c>
    </row>
    <row r="187" spans="2:20" x14ac:dyDescent="0.3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319.78848000000005</v>
      </c>
    </row>
    <row r="188" spans="2:20" x14ac:dyDescent="0.3">
      <c r="B188" s="29"/>
      <c r="C188" s="29"/>
      <c r="D188" s="25" t="s">
        <v>51</v>
      </c>
      <c r="E188" s="25" t="s">
        <v>48</v>
      </c>
      <c r="F188" s="25">
        <v>18</v>
      </c>
      <c r="G188" s="25"/>
      <c r="H188" s="25"/>
      <c r="I188" s="25"/>
      <c r="J188" s="25"/>
      <c r="K188" s="25"/>
      <c r="L188" s="25"/>
      <c r="M188" s="25"/>
      <c r="N188" s="12">
        <f>N187*F188/100</f>
        <v>57.561926400000011</v>
      </c>
    </row>
    <row r="189" spans="2:20" x14ac:dyDescent="0.3">
      <c r="B189" s="29"/>
      <c r="C189" s="29"/>
      <c r="D189" s="25" t="s">
        <v>52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377.35040640000005</v>
      </c>
    </row>
    <row r="190" spans="2:20" x14ac:dyDescent="0.3">
      <c r="B190" s="13"/>
      <c r="C190" s="13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3"/>
    </row>
    <row r="191" spans="2:20" x14ac:dyDescent="0.3">
      <c r="B191" s="13"/>
      <c r="C191" s="13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3"/>
    </row>
    <row r="192" spans="2:20" x14ac:dyDescent="0.3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2:20" ht="27" x14ac:dyDescent="0.3">
      <c r="B193" s="13"/>
      <c r="C193" s="13"/>
      <c r="D193" s="26" t="s">
        <v>53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2:20" x14ac:dyDescent="0.3">
      <c r="B194" s="13"/>
      <c r="C194" s="13"/>
      <c r="D194" s="26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2:20" x14ac:dyDescent="0.3">
      <c r="B195" s="1"/>
      <c r="C195" s="1"/>
      <c r="D195" s="14" t="s">
        <v>54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20" x14ac:dyDescent="0.3">
      <c r="B196" s="1"/>
      <c r="C196" s="1"/>
      <c r="D196" s="14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9" spans="2:20" ht="21" x14ac:dyDescent="0.3">
      <c r="B199" s="1"/>
      <c r="C199" s="1"/>
      <c r="D199" s="2" t="s">
        <v>1</v>
      </c>
      <c r="E199" s="1"/>
      <c r="F199" s="271" t="s">
        <v>2</v>
      </c>
      <c r="G199" s="271"/>
      <c r="H199" s="271"/>
      <c r="I199" s="271"/>
      <c r="J199" s="1"/>
      <c r="K199" s="1"/>
      <c r="L199" s="1"/>
      <c r="M199" s="1"/>
      <c r="N199" s="1"/>
    </row>
    <row r="200" spans="2:20" x14ac:dyDescent="0.3">
      <c r="B200" s="1"/>
      <c r="C200" s="1"/>
      <c r="D200" s="26"/>
      <c r="E200" s="26"/>
      <c r="F200" s="26"/>
      <c r="G200" s="271" t="s">
        <v>3</v>
      </c>
      <c r="H200" s="271"/>
      <c r="I200" s="271"/>
      <c r="J200" s="271"/>
      <c r="K200" s="271"/>
      <c r="L200" s="271"/>
      <c r="M200" s="271"/>
      <c r="N200" s="271"/>
    </row>
    <row r="201" spans="2:20" x14ac:dyDescent="0.3">
      <c r="B201" s="1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2:20" ht="40.5" customHeight="1" x14ac:dyDescent="0.3">
      <c r="B202" s="1"/>
      <c r="C202" s="30" t="s">
        <v>4</v>
      </c>
      <c r="D202" s="292" t="s">
        <v>185</v>
      </c>
      <c r="E202" s="292"/>
      <c r="F202" s="292"/>
      <c r="G202" s="1"/>
      <c r="H202" s="1"/>
      <c r="I202" s="1"/>
      <c r="J202" s="1"/>
      <c r="K202" s="1"/>
      <c r="L202" s="271" t="s">
        <v>6</v>
      </c>
      <c r="M202" s="271"/>
      <c r="N202" s="1"/>
    </row>
    <row r="203" spans="2:20" x14ac:dyDescent="0.3">
      <c r="B203" s="1"/>
      <c r="C203" s="26"/>
      <c r="D203" s="26"/>
      <c r="E203" s="1"/>
      <c r="F203" s="1"/>
      <c r="G203" s="271" t="s">
        <v>8</v>
      </c>
      <c r="H203" s="271"/>
      <c r="I203" s="271"/>
      <c r="J203" s="271"/>
      <c r="K203" s="271"/>
      <c r="L203" s="272">
        <f>N217</f>
        <v>754.70081280000011</v>
      </c>
      <c r="M203" s="272"/>
      <c r="N203" s="26" t="s">
        <v>9</v>
      </c>
    </row>
    <row r="204" spans="2:20" x14ac:dyDescent="0.3">
      <c r="B204" s="1"/>
      <c r="C204" s="1"/>
      <c r="D204" s="1"/>
      <c r="E204" s="1"/>
      <c r="F204" s="1"/>
      <c r="G204" s="273" t="s">
        <v>10</v>
      </c>
      <c r="H204" s="273"/>
      <c r="I204" s="273"/>
      <c r="J204" s="273"/>
      <c r="K204" s="273"/>
      <c r="L204" s="274">
        <f>I211</f>
        <v>333.024</v>
      </c>
      <c r="M204" s="274"/>
      <c r="N204" s="26" t="s">
        <v>9</v>
      </c>
    </row>
    <row r="205" spans="2:20" ht="29.25" customHeight="1" x14ac:dyDescent="0.3">
      <c r="B205" s="275" t="s">
        <v>11</v>
      </c>
      <c r="C205" s="277" t="s">
        <v>12</v>
      </c>
      <c r="D205" s="275" t="s">
        <v>13</v>
      </c>
      <c r="E205" s="279" t="s">
        <v>14</v>
      </c>
      <c r="F205" s="279"/>
      <c r="G205" s="279"/>
      <c r="H205" s="279" t="s">
        <v>15</v>
      </c>
      <c r="I205" s="279"/>
      <c r="J205" s="279" t="s">
        <v>16</v>
      </c>
      <c r="K205" s="279"/>
      <c r="L205" s="279" t="s">
        <v>17</v>
      </c>
      <c r="M205" s="279"/>
      <c r="N205" s="277" t="s">
        <v>91</v>
      </c>
    </row>
    <row r="206" spans="2:20" ht="81.75" customHeight="1" x14ac:dyDescent="0.3">
      <c r="B206" s="276"/>
      <c r="C206" s="278"/>
      <c r="D206" s="276"/>
      <c r="E206" s="3" t="s">
        <v>18</v>
      </c>
      <c r="F206" s="3" t="s">
        <v>19</v>
      </c>
      <c r="G206" s="3" t="s">
        <v>20</v>
      </c>
      <c r="H206" s="3" t="s">
        <v>21</v>
      </c>
      <c r="I206" s="3" t="s">
        <v>22</v>
      </c>
      <c r="J206" s="3" t="s">
        <v>21</v>
      </c>
      <c r="K206" s="3" t="s">
        <v>22</v>
      </c>
      <c r="L206" s="3" t="s">
        <v>21</v>
      </c>
      <c r="M206" s="3" t="s">
        <v>22</v>
      </c>
      <c r="N206" s="278"/>
      <c r="S206" s="42" t="s">
        <v>106</v>
      </c>
    </row>
    <row r="207" spans="2:20" x14ac:dyDescent="0.3">
      <c r="B207" s="25">
        <v>1</v>
      </c>
      <c r="C207" s="25"/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  <c r="M207" s="25">
        <v>11</v>
      </c>
      <c r="N207" s="25">
        <v>12</v>
      </c>
      <c r="Q207" s="22">
        <v>1.37</v>
      </c>
      <c r="R207" s="42">
        <f>2*0.42*2/10</f>
        <v>0.16799999999999998</v>
      </c>
      <c r="S207" s="42">
        <f>Q207-R207</f>
        <v>1.2020000000000002</v>
      </c>
    </row>
    <row r="208" spans="2:20" ht="40.5" x14ac:dyDescent="0.3">
      <c r="B208" s="281">
        <v>2</v>
      </c>
      <c r="C208" s="29" t="s">
        <v>24</v>
      </c>
      <c r="D208" s="25" t="s">
        <v>178</v>
      </c>
      <c r="E208" s="25" t="s">
        <v>26</v>
      </c>
      <c r="F208" s="25"/>
      <c r="G208" s="4">
        <f>Q208</f>
        <v>120</v>
      </c>
      <c r="H208" s="5"/>
      <c r="I208" s="5"/>
      <c r="J208" s="5"/>
      <c r="K208" s="5"/>
      <c r="L208" s="29"/>
      <c r="M208" s="5"/>
      <c r="N208" s="5"/>
      <c r="Q208" s="42">
        <f>R208*S208*T208</f>
        <v>120</v>
      </c>
      <c r="R208" s="42">
        <v>0.6</v>
      </c>
      <c r="S208" s="42">
        <v>0.5</v>
      </c>
      <c r="T208" s="42">
        <v>400</v>
      </c>
    </row>
    <row r="209" spans="2:14" x14ac:dyDescent="0.3">
      <c r="B209" s="281"/>
      <c r="C209" s="9" t="s">
        <v>144</v>
      </c>
      <c r="D209" s="29" t="s">
        <v>28</v>
      </c>
      <c r="E209" s="29" t="s">
        <v>29</v>
      </c>
      <c r="F209" s="29"/>
      <c r="G209" s="6">
        <f>G208*0.12</f>
        <v>14.399999999999999</v>
      </c>
      <c r="H209" s="5">
        <v>7.1</v>
      </c>
      <c r="I209" s="5">
        <f>H209*G209</f>
        <v>102.23999999999998</v>
      </c>
      <c r="J209" s="5"/>
      <c r="K209" s="5"/>
      <c r="L209" s="29">
        <v>11.34</v>
      </c>
      <c r="M209" s="5">
        <f>L209*G209</f>
        <v>163.29599999999999</v>
      </c>
      <c r="N209" s="5">
        <f>M209+K209+I209</f>
        <v>265.53599999999994</v>
      </c>
    </row>
    <row r="210" spans="2:14" x14ac:dyDescent="0.3">
      <c r="B210" s="281"/>
      <c r="C210" s="11" t="s">
        <v>24</v>
      </c>
      <c r="D210" s="29" t="s">
        <v>146</v>
      </c>
      <c r="E210" s="29" t="s">
        <v>32</v>
      </c>
      <c r="F210" s="29">
        <v>1.6</v>
      </c>
      <c r="G210" s="6">
        <f>G208*F210</f>
        <v>192</v>
      </c>
      <c r="H210" s="31">
        <f>S207</f>
        <v>1.2020000000000002</v>
      </c>
      <c r="I210" s="5">
        <f>H210*G210</f>
        <v>230.78400000000005</v>
      </c>
      <c r="J210" s="5"/>
      <c r="K210" s="5"/>
      <c r="L210" s="29">
        <f>R207</f>
        <v>0.16799999999999998</v>
      </c>
      <c r="M210" s="5">
        <f>L210*G210</f>
        <v>32.256</v>
      </c>
      <c r="N210" s="5">
        <f>M210+K210+I210</f>
        <v>263.04000000000008</v>
      </c>
    </row>
    <row r="211" spans="2:14" x14ac:dyDescent="0.3">
      <c r="B211" s="29"/>
      <c r="C211" s="29"/>
      <c r="D211" s="25" t="s">
        <v>46</v>
      </c>
      <c r="E211" s="25"/>
      <c r="F211" s="25"/>
      <c r="G211" s="25"/>
      <c r="H211" s="25"/>
      <c r="I211" s="12">
        <f>SUM(I209:I210)</f>
        <v>333.024</v>
      </c>
      <c r="J211" s="25"/>
      <c r="K211" s="12"/>
      <c r="L211" s="25"/>
      <c r="M211" s="12">
        <f>SUM(M209:M210)</f>
        <v>195.55199999999999</v>
      </c>
      <c r="N211" s="12">
        <f>SUM(N209:N210)</f>
        <v>528.57600000000002</v>
      </c>
    </row>
    <row r="212" spans="2:14" x14ac:dyDescent="0.3">
      <c r="B212" s="29"/>
      <c r="C212" s="29"/>
      <c r="D212" s="25" t="s">
        <v>47</v>
      </c>
      <c r="E212" s="25" t="s">
        <v>48</v>
      </c>
      <c r="F212" s="25">
        <v>10</v>
      </c>
      <c r="G212" s="25"/>
      <c r="H212" s="25"/>
      <c r="I212" s="25"/>
      <c r="J212" s="25"/>
      <c r="K212" s="25"/>
      <c r="L212" s="25"/>
      <c r="M212" s="25"/>
      <c r="N212" s="12">
        <f>N211*F212/100</f>
        <v>52.857600000000005</v>
      </c>
    </row>
    <row r="213" spans="2:14" x14ac:dyDescent="0.3">
      <c r="B213" s="29"/>
      <c r="C213" s="29"/>
      <c r="D213" s="25" t="s">
        <v>49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12">
        <f>SUM(N211:N212)</f>
        <v>581.43360000000007</v>
      </c>
    </row>
    <row r="214" spans="2:14" x14ac:dyDescent="0.3">
      <c r="B214" s="29"/>
      <c r="C214" s="29"/>
      <c r="D214" s="25" t="s">
        <v>50</v>
      </c>
      <c r="E214" s="25" t="s">
        <v>48</v>
      </c>
      <c r="F214" s="25">
        <v>10</v>
      </c>
      <c r="G214" s="25"/>
      <c r="H214" s="25"/>
      <c r="I214" s="25"/>
      <c r="J214" s="25"/>
      <c r="K214" s="25"/>
      <c r="L214" s="25"/>
      <c r="M214" s="25"/>
      <c r="N214" s="12">
        <f>N213*F214/100</f>
        <v>58.143360000000008</v>
      </c>
    </row>
    <row r="215" spans="2:14" x14ac:dyDescent="0.3">
      <c r="B215" s="29"/>
      <c r="C215" s="29"/>
      <c r="D215" s="25" t="s">
        <v>49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12">
        <f>SUM(N213:N214)</f>
        <v>639.5769600000001</v>
      </c>
    </row>
    <row r="216" spans="2:14" x14ac:dyDescent="0.3">
      <c r="B216" s="29"/>
      <c r="C216" s="29"/>
      <c r="D216" s="25" t="s">
        <v>51</v>
      </c>
      <c r="E216" s="25" t="s">
        <v>48</v>
      </c>
      <c r="F216" s="25">
        <v>18</v>
      </c>
      <c r="G216" s="25"/>
      <c r="H216" s="25"/>
      <c r="I216" s="25"/>
      <c r="J216" s="25"/>
      <c r="K216" s="25"/>
      <c r="L216" s="25"/>
      <c r="M216" s="25"/>
      <c r="N216" s="12">
        <f>N215*F216/100</f>
        <v>115.12385280000002</v>
      </c>
    </row>
    <row r="217" spans="2:14" x14ac:dyDescent="0.3">
      <c r="B217" s="29"/>
      <c r="C217" s="29"/>
      <c r="D217" s="25" t="s">
        <v>52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12">
        <f>SUM(N215:N216)</f>
        <v>754.70081280000011</v>
      </c>
    </row>
    <row r="218" spans="2:14" x14ac:dyDescent="0.3">
      <c r="B218" s="13"/>
      <c r="C218" s="1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3"/>
    </row>
    <row r="219" spans="2:14" x14ac:dyDescent="0.3">
      <c r="B219" s="13"/>
      <c r="C219" s="1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3"/>
    </row>
    <row r="220" spans="2:14" x14ac:dyDescent="0.3">
      <c r="B220" s="13"/>
      <c r="C220" s="1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3"/>
    </row>
    <row r="221" spans="2:14" ht="27" x14ac:dyDescent="0.3">
      <c r="B221" s="13"/>
      <c r="C221" s="13"/>
      <c r="D221" s="26" t="s">
        <v>53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3"/>
    </row>
    <row r="222" spans="2:14" x14ac:dyDescent="0.3">
      <c r="B222" s="13"/>
      <c r="C222" s="13"/>
      <c r="D222" s="26"/>
      <c r="E222" s="22"/>
      <c r="F222" s="22"/>
      <c r="G222" s="22"/>
      <c r="H222" s="22"/>
      <c r="I222" s="22"/>
      <c r="J222" s="22"/>
      <c r="K222" s="22"/>
      <c r="L222" s="22"/>
      <c r="M222" s="22"/>
      <c r="N222" s="23"/>
    </row>
    <row r="223" spans="2:14" x14ac:dyDescent="0.3">
      <c r="B223" s="1"/>
      <c r="C223" s="1"/>
      <c r="D223" s="14" t="s">
        <v>54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3">
      <c r="B224" s="1"/>
      <c r="C224" s="1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7" spans="2:20" ht="21" x14ac:dyDescent="0.3">
      <c r="B227" s="1"/>
      <c r="C227" s="1"/>
      <c r="D227" s="2" t="s">
        <v>1</v>
      </c>
      <c r="E227" s="1"/>
      <c r="F227" s="271" t="s">
        <v>2</v>
      </c>
      <c r="G227" s="271"/>
      <c r="H227" s="271"/>
      <c r="I227" s="271"/>
      <c r="J227" s="1"/>
      <c r="K227" s="1"/>
      <c r="L227" s="1"/>
      <c r="M227" s="1"/>
      <c r="N227" s="1"/>
    </row>
    <row r="228" spans="2:20" x14ac:dyDescent="0.3">
      <c r="B228" s="1"/>
      <c r="C228" s="1"/>
      <c r="D228" s="26"/>
      <c r="E228" s="26"/>
      <c r="F228" s="26"/>
      <c r="G228" s="271" t="s">
        <v>3</v>
      </c>
      <c r="H228" s="271"/>
      <c r="I228" s="271"/>
      <c r="J228" s="271"/>
      <c r="K228" s="271"/>
      <c r="L228" s="271"/>
      <c r="M228" s="271"/>
      <c r="N228" s="271"/>
    </row>
    <row r="229" spans="2:20" x14ac:dyDescent="0.3">
      <c r="B229" s="1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20" ht="40.5" customHeight="1" x14ac:dyDescent="0.3">
      <c r="B230" s="1"/>
      <c r="C230" s="30" t="s">
        <v>4</v>
      </c>
      <c r="D230" s="292" t="s">
        <v>186</v>
      </c>
      <c r="E230" s="292"/>
      <c r="F230" s="292"/>
      <c r="G230" s="1"/>
      <c r="H230" s="1"/>
      <c r="I230" s="1"/>
      <c r="J230" s="1"/>
      <c r="K230" s="1"/>
      <c r="L230" s="271" t="s">
        <v>6</v>
      </c>
      <c r="M230" s="271"/>
      <c r="N230" s="1"/>
    </row>
    <row r="231" spans="2:20" x14ac:dyDescent="0.3">
      <c r="B231" s="1"/>
      <c r="C231" s="26"/>
      <c r="D231" s="26"/>
      <c r="E231" s="1"/>
      <c r="F231" s="1"/>
      <c r="G231" s="271" t="s">
        <v>8</v>
      </c>
      <c r="H231" s="271"/>
      <c r="I231" s="271"/>
      <c r="J231" s="271"/>
      <c r="K231" s="271"/>
      <c r="L231" s="272">
        <f>N245</f>
        <v>943.37601600000005</v>
      </c>
      <c r="M231" s="272"/>
      <c r="N231" s="26" t="s">
        <v>9</v>
      </c>
    </row>
    <row r="232" spans="2:20" x14ac:dyDescent="0.3">
      <c r="B232" s="1"/>
      <c r="C232" s="1"/>
      <c r="D232" s="1"/>
      <c r="E232" s="1"/>
      <c r="F232" s="1"/>
      <c r="G232" s="273" t="s">
        <v>10</v>
      </c>
      <c r="H232" s="273"/>
      <c r="I232" s="273"/>
      <c r="J232" s="273"/>
      <c r="K232" s="273"/>
      <c r="L232" s="274">
        <f>I239</f>
        <v>416.28000000000003</v>
      </c>
      <c r="M232" s="274"/>
      <c r="N232" s="26" t="s">
        <v>9</v>
      </c>
    </row>
    <row r="233" spans="2:20" ht="29.25" customHeight="1" x14ac:dyDescent="0.3">
      <c r="B233" s="275" t="s">
        <v>11</v>
      </c>
      <c r="C233" s="277" t="s">
        <v>12</v>
      </c>
      <c r="D233" s="275" t="s">
        <v>13</v>
      </c>
      <c r="E233" s="279" t="s">
        <v>14</v>
      </c>
      <c r="F233" s="279"/>
      <c r="G233" s="279"/>
      <c r="H233" s="279" t="s">
        <v>15</v>
      </c>
      <c r="I233" s="279"/>
      <c r="J233" s="279" t="s">
        <v>16</v>
      </c>
      <c r="K233" s="279"/>
      <c r="L233" s="279" t="s">
        <v>17</v>
      </c>
      <c r="M233" s="279"/>
      <c r="N233" s="277" t="s">
        <v>91</v>
      </c>
    </row>
    <row r="234" spans="2:20" ht="81.75" customHeight="1" x14ac:dyDescent="0.3">
      <c r="B234" s="276"/>
      <c r="C234" s="278"/>
      <c r="D234" s="276"/>
      <c r="E234" s="3" t="s">
        <v>18</v>
      </c>
      <c r="F234" s="3" t="s">
        <v>19</v>
      </c>
      <c r="G234" s="3" t="s">
        <v>20</v>
      </c>
      <c r="H234" s="3" t="s">
        <v>21</v>
      </c>
      <c r="I234" s="3" t="s">
        <v>22</v>
      </c>
      <c r="J234" s="3" t="s">
        <v>21</v>
      </c>
      <c r="K234" s="3" t="s">
        <v>22</v>
      </c>
      <c r="L234" s="3" t="s">
        <v>21</v>
      </c>
      <c r="M234" s="3" t="s">
        <v>22</v>
      </c>
      <c r="N234" s="278"/>
      <c r="S234" s="42" t="s">
        <v>106</v>
      </c>
    </row>
    <row r="235" spans="2:20" x14ac:dyDescent="0.3">
      <c r="B235" s="25">
        <v>1</v>
      </c>
      <c r="C235" s="25"/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  <c r="M235" s="25">
        <v>11</v>
      </c>
      <c r="N235" s="25">
        <v>12</v>
      </c>
      <c r="Q235" s="22">
        <v>1.37</v>
      </c>
      <c r="R235" s="42">
        <f>2*0.42*2/10</f>
        <v>0.16799999999999998</v>
      </c>
      <c r="S235" s="42">
        <f>Q235-R235</f>
        <v>1.2020000000000002</v>
      </c>
    </row>
    <row r="236" spans="2:20" ht="40.5" x14ac:dyDescent="0.3">
      <c r="B236" s="281">
        <v>2</v>
      </c>
      <c r="C236" s="29" t="s">
        <v>24</v>
      </c>
      <c r="D236" s="25" t="s">
        <v>178</v>
      </c>
      <c r="E236" s="25" t="s">
        <v>26</v>
      </c>
      <c r="F236" s="25"/>
      <c r="G236" s="4">
        <f>Q236</f>
        <v>150</v>
      </c>
      <c r="H236" s="5"/>
      <c r="I236" s="5"/>
      <c r="J236" s="5"/>
      <c r="K236" s="5"/>
      <c r="L236" s="29"/>
      <c r="M236" s="5"/>
      <c r="N236" s="5"/>
      <c r="Q236" s="42">
        <f>R236*S236*T236</f>
        <v>150</v>
      </c>
      <c r="R236" s="42">
        <v>0.6</v>
      </c>
      <c r="S236" s="42">
        <v>0.5</v>
      </c>
      <c r="T236" s="42">
        <v>500</v>
      </c>
    </row>
    <row r="237" spans="2:20" x14ac:dyDescent="0.3">
      <c r="B237" s="281"/>
      <c r="C237" s="9" t="s">
        <v>144</v>
      </c>
      <c r="D237" s="29" t="s">
        <v>28</v>
      </c>
      <c r="E237" s="29" t="s">
        <v>29</v>
      </c>
      <c r="F237" s="29"/>
      <c r="G237" s="6">
        <f>G236*0.12</f>
        <v>18</v>
      </c>
      <c r="H237" s="5">
        <v>7.1</v>
      </c>
      <c r="I237" s="5">
        <f>H237*G237</f>
        <v>127.8</v>
      </c>
      <c r="J237" s="5"/>
      <c r="K237" s="5"/>
      <c r="L237" s="29">
        <v>11.34</v>
      </c>
      <c r="M237" s="5">
        <f>L237*G237</f>
        <v>204.12</v>
      </c>
      <c r="N237" s="5">
        <f>M237+K237+I237</f>
        <v>331.92</v>
      </c>
    </row>
    <row r="238" spans="2:20" x14ac:dyDescent="0.3">
      <c r="B238" s="281"/>
      <c r="C238" s="11" t="s">
        <v>24</v>
      </c>
      <c r="D238" s="29" t="s">
        <v>146</v>
      </c>
      <c r="E238" s="29" t="s">
        <v>32</v>
      </c>
      <c r="F238" s="29">
        <v>1.6</v>
      </c>
      <c r="G238" s="6">
        <f>G236*F238</f>
        <v>240</v>
      </c>
      <c r="H238" s="31">
        <f>S235</f>
        <v>1.2020000000000002</v>
      </c>
      <c r="I238" s="5">
        <f>H238*G238</f>
        <v>288.48</v>
      </c>
      <c r="J238" s="5"/>
      <c r="K238" s="5"/>
      <c r="L238" s="29">
        <f>R235</f>
        <v>0.16799999999999998</v>
      </c>
      <c r="M238" s="5">
        <f>L238*G238</f>
        <v>40.319999999999993</v>
      </c>
      <c r="N238" s="5">
        <f>M238+K238+I238</f>
        <v>328.8</v>
      </c>
    </row>
    <row r="239" spans="2:20" x14ac:dyDescent="0.3">
      <c r="B239" s="29"/>
      <c r="C239" s="29"/>
      <c r="D239" s="25" t="s">
        <v>46</v>
      </c>
      <c r="E239" s="25"/>
      <c r="F239" s="25"/>
      <c r="G239" s="25"/>
      <c r="H239" s="25"/>
      <c r="I239" s="12">
        <f>SUM(I237:I238)</f>
        <v>416.28000000000003</v>
      </c>
      <c r="J239" s="25"/>
      <c r="K239" s="12"/>
      <c r="L239" s="25"/>
      <c r="M239" s="12">
        <f>SUM(M237:M238)</f>
        <v>244.44</v>
      </c>
      <c r="N239" s="12">
        <f>SUM(N237:N238)</f>
        <v>660.72</v>
      </c>
    </row>
    <row r="240" spans="2:20" x14ac:dyDescent="0.3">
      <c r="B240" s="29"/>
      <c r="C240" s="29"/>
      <c r="D240" s="25" t="s">
        <v>47</v>
      </c>
      <c r="E240" s="25" t="s">
        <v>48</v>
      </c>
      <c r="F240" s="25">
        <v>10</v>
      </c>
      <c r="G240" s="25"/>
      <c r="H240" s="25"/>
      <c r="I240" s="25"/>
      <c r="J240" s="25"/>
      <c r="K240" s="25"/>
      <c r="L240" s="25"/>
      <c r="M240" s="25"/>
      <c r="N240" s="12">
        <f>N239*F240/100</f>
        <v>66.072000000000003</v>
      </c>
    </row>
    <row r="241" spans="2:14" x14ac:dyDescent="0.3">
      <c r="B241" s="29"/>
      <c r="C241" s="29"/>
      <c r="D241" s="25" t="s">
        <v>49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12">
        <f>SUM(N239:N240)</f>
        <v>726.79200000000003</v>
      </c>
    </row>
    <row r="242" spans="2:14" x14ac:dyDescent="0.3">
      <c r="B242" s="29"/>
      <c r="C242" s="29"/>
      <c r="D242" s="25" t="s">
        <v>50</v>
      </c>
      <c r="E242" s="25" t="s">
        <v>48</v>
      </c>
      <c r="F242" s="25">
        <v>10</v>
      </c>
      <c r="G242" s="25"/>
      <c r="H242" s="25"/>
      <c r="I242" s="25"/>
      <c r="J242" s="25"/>
      <c r="K242" s="25"/>
      <c r="L242" s="25"/>
      <c r="M242" s="25"/>
      <c r="N242" s="12">
        <f>N241*F242/100</f>
        <v>72.679199999999994</v>
      </c>
    </row>
    <row r="243" spans="2:14" x14ac:dyDescent="0.3">
      <c r="B243" s="29"/>
      <c r="C243" s="29"/>
      <c r="D243" s="25" t="s">
        <v>49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12">
        <f>SUM(N241:N242)</f>
        <v>799.47120000000007</v>
      </c>
    </row>
    <row r="244" spans="2:14" x14ac:dyDescent="0.3">
      <c r="B244" s="29"/>
      <c r="C244" s="29"/>
      <c r="D244" s="25" t="s">
        <v>51</v>
      </c>
      <c r="E244" s="25" t="s">
        <v>48</v>
      </c>
      <c r="F244" s="25">
        <v>18</v>
      </c>
      <c r="G244" s="25"/>
      <c r="H244" s="25"/>
      <c r="I244" s="25"/>
      <c r="J244" s="25"/>
      <c r="K244" s="25"/>
      <c r="L244" s="25"/>
      <c r="M244" s="25"/>
      <c r="N244" s="12">
        <f>N243*F244/100</f>
        <v>143.90481600000001</v>
      </c>
    </row>
    <row r="245" spans="2:14" x14ac:dyDescent="0.3">
      <c r="B245" s="29"/>
      <c r="C245" s="29"/>
      <c r="D245" s="25" t="s">
        <v>52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12">
        <f>SUM(N243:N244)</f>
        <v>943.37601600000005</v>
      </c>
    </row>
    <row r="246" spans="2:14" x14ac:dyDescent="0.3">
      <c r="B246" s="13"/>
      <c r="C246" s="13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3"/>
    </row>
    <row r="247" spans="2:14" x14ac:dyDescent="0.3">
      <c r="B247" s="13"/>
      <c r="C247" s="1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3"/>
    </row>
    <row r="248" spans="2:14" x14ac:dyDescent="0.3">
      <c r="B248" s="13"/>
      <c r="C248" s="13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3"/>
    </row>
    <row r="249" spans="2:14" ht="27" x14ac:dyDescent="0.3">
      <c r="B249" s="13"/>
      <c r="C249" s="13"/>
      <c r="D249" s="26" t="s">
        <v>53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3"/>
    </row>
    <row r="250" spans="2:14" x14ac:dyDescent="0.3">
      <c r="B250" s="13"/>
      <c r="C250" s="13"/>
      <c r="D250" s="26"/>
      <c r="E250" s="22"/>
      <c r="F250" s="22"/>
      <c r="G250" s="22"/>
      <c r="H250" s="22"/>
      <c r="I250" s="22"/>
      <c r="J250" s="22"/>
      <c r="K250" s="22"/>
      <c r="L250" s="22"/>
      <c r="M250" s="22"/>
      <c r="N250" s="23"/>
    </row>
    <row r="251" spans="2:14" x14ac:dyDescent="0.3">
      <c r="B251" s="1"/>
      <c r="C251" s="1"/>
      <c r="D251" s="14" t="s">
        <v>54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3">
      <c r="B252" s="1"/>
      <c r="C252" s="1"/>
      <c r="D252" s="14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5" spans="2:14" ht="21" x14ac:dyDescent="0.3">
      <c r="B255" s="1"/>
      <c r="C255" s="1"/>
      <c r="D255" s="2" t="s">
        <v>1</v>
      </c>
      <c r="E255" s="1"/>
      <c r="F255" s="271" t="s">
        <v>2</v>
      </c>
      <c r="G255" s="271"/>
      <c r="H255" s="271"/>
      <c r="I255" s="271"/>
      <c r="J255" s="1"/>
      <c r="K255" s="1"/>
      <c r="L255" s="1"/>
      <c r="M255" s="1"/>
      <c r="N255" s="1"/>
    </row>
    <row r="256" spans="2:14" x14ac:dyDescent="0.3">
      <c r="B256" s="1"/>
      <c r="C256" s="1"/>
      <c r="D256" s="26"/>
      <c r="E256" s="26"/>
      <c r="F256" s="26"/>
      <c r="G256" s="271" t="s">
        <v>3</v>
      </c>
      <c r="H256" s="271"/>
      <c r="I256" s="271"/>
      <c r="J256" s="271"/>
      <c r="K256" s="271"/>
      <c r="L256" s="271"/>
      <c r="M256" s="271"/>
      <c r="N256" s="271"/>
    </row>
    <row r="257" spans="2:20" x14ac:dyDescent="0.3">
      <c r="B257" s="1"/>
      <c r="C257" s="1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20" ht="40.5" customHeight="1" x14ac:dyDescent="0.3">
      <c r="B258" s="1"/>
      <c r="C258" s="30" t="s">
        <v>4</v>
      </c>
      <c r="D258" s="292" t="s">
        <v>188</v>
      </c>
      <c r="E258" s="292"/>
      <c r="F258" s="292"/>
      <c r="G258" s="1"/>
      <c r="H258" s="1"/>
      <c r="I258" s="1"/>
      <c r="J258" s="1"/>
      <c r="K258" s="1"/>
      <c r="L258" s="271" t="s">
        <v>6</v>
      </c>
      <c r="M258" s="271"/>
      <c r="N258" s="1"/>
    </row>
    <row r="259" spans="2:20" x14ac:dyDescent="0.3">
      <c r="B259" s="1"/>
      <c r="C259" s="26"/>
      <c r="D259" s="26"/>
      <c r="E259" s="1"/>
      <c r="F259" s="1"/>
      <c r="G259" s="271" t="s">
        <v>8</v>
      </c>
      <c r="H259" s="271"/>
      <c r="I259" s="271"/>
      <c r="J259" s="271"/>
      <c r="K259" s="271"/>
      <c r="L259" s="272">
        <f>N273</f>
        <v>566.02560960000005</v>
      </c>
      <c r="M259" s="272"/>
      <c r="N259" s="26" t="s">
        <v>9</v>
      </c>
    </row>
    <row r="260" spans="2:20" x14ac:dyDescent="0.3">
      <c r="B260" s="1"/>
      <c r="C260" s="1"/>
      <c r="D260" s="1"/>
      <c r="E260" s="1"/>
      <c r="F260" s="1"/>
      <c r="G260" s="273" t="s">
        <v>10</v>
      </c>
      <c r="H260" s="273"/>
      <c r="I260" s="273"/>
      <c r="J260" s="273"/>
      <c r="K260" s="273"/>
      <c r="L260" s="274">
        <f>I267</f>
        <v>249.76800000000003</v>
      </c>
      <c r="M260" s="274"/>
      <c r="N260" s="26" t="s">
        <v>9</v>
      </c>
    </row>
    <row r="261" spans="2:20" ht="29.25" customHeight="1" x14ac:dyDescent="0.3">
      <c r="B261" s="275" t="s">
        <v>11</v>
      </c>
      <c r="C261" s="277" t="s">
        <v>12</v>
      </c>
      <c r="D261" s="275" t="s">
        <v>13</v>
      </c>
      <c r="E261" s="279" t="s">
        <v>14</v>
      </c>
      <c r="F261" s="279"/>
      <c r="G261" s="279"/>
      <c r="H261" s="279" t="s">
        <v>15</v>
      </c>
      <c r="I261" s="279"/>
      <c r="J261" s="279" t="s">
        <v>16</v>
      </c>
      <c r="K261" s="279"/>
      <c r="L261" s="279" t="s">
        <v>17</v>
      </c>
      <c r="M261" s="279"/>
      <c r="N261" s="277" t="s">
        <v>91</v>
      </c>
    </row>
    <row r="262" spans="2:20" ht="81.75" customHeight="1" x14ac:dyDescent="0.3">
      <c r="B262" s="276"/>
      <c r="C262" s="278"/>
      <c r="D262" s="276"/>
      <c r="E262" s="3" t="s">
        <v>18</v>
      </c>
      <c r="F262" s="3" t="s">
        <v>19</v>
      </c>
      <c r="G262" s="3" t="s">
        <v>20</v>
      </c>
      <c r="H262" s="3" t="s">
        <v>21</v>
      </c>
      <c r="I262" s="3" t="s">
        <v>22</v>
      </c>
      <c r="J262" s="3" t="s">
        <v>21</v>
      </c>
      <c r="K262" s="3" t="s">
        <v>22</v>
      </c>
      <c r="L262" s="3" t="s">
        <v>21</v>
      </c>
      <c r="M262" s="3" t="s">
        <v>22</v>
      </c>
      <c r="N262" s="278"/>
      <c r="S262" s="42" t="s">
        <v>106</v>
      </c>
    </row>
    <row r="263" spans="2:20" x14ac:dyDescent="0.3">
      <c r="B263" s="25">
        <v>1</v>
      </c>
      <c r="C263" s="25"/>
      <c r="D263" s="25">
        <v>2</v>
      </c>
      <c r="E263" s="25">
        <v>3</v>
      </c>
      <c r="F263" s="25">
        <v>4</v>
      </c>
      <c r="G263" s="25">
        <v>5</v>
      </c>
      <c r="H263" s="25">
        <v>6</v>
      </c>
      <c r="I263" s="25">
        <v>7</v>
      </c>
      <c r="J263" s="25">
        <v>8</v>
      </c>
      <c r="K263" s="25">
        <v>9</v>
      </c>
      <c r="L263" s="25">
        <v>10</v>
      </c>
      <c r="M263" s="25">
        <v>11</v>
      </c>
      <c r="N263" s="25">
        <v>12</v>
      </c>
      <c r="Q263" s="22">
        <v>1.37</v>
      </c>
      <c r="R263" s="42">
        <f>2*0.42*2/10</f>
        <v>0.16799999999999998</v>
      </c>
      <c r="S263" s="42">
        <f>Q263-R263</f>
        <v>1.2020000000000002</v>
      </c>
    </row>
    <row r="264" spans="2:20" ht="40.5" x14ac:dyDescent="0.3">
      <c r="B264" s="281">
        <v>2</v>
      </c>
      <c r="C264" s="29" t="s">
        <v>24</v>
      </c>
      <c r="D264" s="25" t="s">
        <v>178</v>
      </c>
      <c r="E264" s="25" t="s">
        <v>26</v>
      </c>
      <c r="F264" s="25"/>
      <c r="G264" s="4">
        <f>Q264</f>
        <v>90</v>
      </c>
      <c r="H264" s="5"/>
      <c r="I264" s="5"/>
      <c r="J264" s="5"/>
      <c r="K264" s="5"/>
      <c r="L264" s="29"/>
      <c r="M264" s="5"/>
      <c r="N264" s="5"/>
      <c r="Q264" s="42">
        <f>R264*S264*T264</f>
        <v>90</v>
      </c>
      <c r="R264" s="42">
        <v>0.6</v>
      </c>
      <c r="S264" s="42">
        <v>0.5</v>
      </c>
      <c r="T264" s="42">
        <v>300</v>
      </c>
    </row>
    <row r="265" spans="2:20" x14ac:dyDescent="0.3">
      <c r="B265" s="281"/>
      <c r="C265" s="9" t="s">
        <v>144</v>
      </c>
      <c r="D265" s="29" t="s">
        <v>28</v>
      </c>
      <c r="E265" s="29" t="s">
        <v>29</v>
      </c>
      <c r="F265" s="29"/>
      <c r="G265" s="6">
        <f>G264*0.12</f>
        <v>10.799999999999999</v>
      </c>
      <c r="H265" s="5">
        <v>7.1</v>
      </c>
      <c r="I265" s="5">
        <f>H265*G265</f>
        <v>76.679999999999993</v>
      </c>
      <c r="J265" s="5"/>
      <c r="K265" s="5"/>
      <c r="L265" s="29">
        <v>11.34</v>
      </c>
      <c r="M265" s="5">
        <f>L265*G265</f>
        <v>122.47199999999998</v>
      </c>
      <c r="N265" s="5">
        <f>M265+K265+I265</f>
        <v>199.15199999999999</v>
      </c>
    </row>
    <row r="266" spans="2:20" x14ac:dyDescent="0.3">
      <c r="B266" s="281"/>
      <c r="C266" s="11" t="s">
        <v>24</v>
      </c>
      <c r="D266" s="29" t="s">
        <v>146</v>
      </c>
      <c r="E266" s="29" t="s">
        <v>32</v>
      </c>
      <c r="F266" s="29">
        <v>1.6</v>
      </c>
      <c r="G266" s="6">
        <f>G264*F266</f>
        <v>144</v>
      </c>
      <c r="H266" s="31">
        <f>S263</f>
        <v>1.2020000000000002</v>
      </c>
      <c r="I266" s="5">
        <f>H266*G266</f>
        <v>173.08800000000002</v>
      </c>
      <c r="J266" s="5"/>
      <c r="K266" s="5"/>
      <c r="L266" s="29">
        <f>R263</f>
        <v>0.16799999999999998</v>
      </c>
      <c r="M266" s="5">
        <f>L266*G266</f>
        <v>24.191999999999997</v>
      </c>
      <c r="N266" s="5">
        <f>M266+K266+I266</f>
        <v>197.28000000000003</v>
      </c>
    </row>
    <row r="267" spans="2:20" x14ac:dyDescent="0.3">
      <c r="B267" s="29"/>
      <c r="C267" s="29"/>
      <c r="D267" s="25" t="s">
        <v>46</v>
      </c>
      <c r="E267" s="25"/>
      <c r="F267" s="25"/>
      <c r="G267" s="25"/>
      <c r="H267" s="25"/>
      <c r="I267" s="12">
        <f>SUM(I265:I266)</f>
        <v>249.76800000000003</v>
      </c>
      <c r="J267" s="25"/>
      <c r="K267" s="12"/>
      <c r="L267" s="25"/>
      <c r="M267" s="12">
        <f>SUM(M265:M266)</f>
        <v>146.66399999999999</v>
      </c>
      <c r="N267" s="12">
        <f>SUM(N265:N266)</f>
        <v>396.43200000000002</v>
      </c>
    </row>
    <row r="268" spans="2:20" x14ac:dyDescent="0.3">
      <c r="B268" s="29"/>
      <c r="C268" s="29"/>
      <c r="D268" s="25" t="s">
        <v>47</v>
      </c>
      <c r="E268" s="25" t="s">
        <v>48</v>
      </c>
      <c r="F268" s="25">
        <v>10</v>
      </c>
      <c r="G268" s="25"/>
      <c r="H268" s="25"/>
      <c r="I268" s="25"/>
      <c r="J268" s="25"/>
      <c r="K268" s="25"/>
      <c r="L268" s="25"/>
      <c r="M268" s="25"/>
      <c r="N268" s="12">
        <f>N267*F268/100</f>
        <v>39.6432</v>
      </c>
    </row>
    <row r="269" spans="2:20" x14ac:dyDescent="0.3">
      <c r="B269" s="29"/>
      <c r="C269" s="29"/>
      <c r="D269" s="25" t="s">
        <v>49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12">
        <f>SUM(N267:N268)</f>
        <v>436.0752</v>
      </c>
    </row>
    <row r="270" spans="2:20" x14ac:dyDescent="0.3">
      <c r="B270" s="29"/>
      <c r="C270" s="29"/>
      <c r="D270" s="25" t="s">
        <v>50</v>
      </c>
      <c r="E270" s="25" t="s">
        <v>48</v>
      </c>
      <c r="F270" s="25">
        <v>10</v>
      </c>
      <c r="G270" s="25"/>
      <c r="H270" s="25"/>
      <c r="I270" s="25"/>
      <c r="J270" s="25"/>
      <c r="K270" s="25"/>
      <c r="L270" s="25"/>
      <c r="M270" s="25"/>
      <c r="N270" s="12">
        <f>N269*F270/100</f>
        <v>43.607520000000001</v>
      </c>
    </row>
    <row r="271" spans="2:20" x14ac:dyDescent="0.3">
      <c r="B271" s="29"/>
      <c r="C271" s="29"/>
      <c r="D271" s="25" t="s">
        <v>49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12">
        <f>SUM(N269:N270)</f>
        <v>479.68272000000002</v>
      </c>
    </row>
    <row r="272" spans="2:20" x14ac:dyDescent="0.3">
      <c r="B272" s="29"/>
      <c r="C272" s="29"/>
      <c r="D272" s="25" t="s">
        <v>51</v>
      </c>
      <c r="E272" s="25" t="s">
        <v>48</v>
      </c>
      <c r="F272" s="25">
        <v>18</v>
      </c>
      <c r="G272" s="25"/>
      <c r="H272" s="25"/>
      <c r="I272" s="25"/>
      <c r="J272" s="25"/>
      <c r="K272" s="25"/>
      <c r="L272" s="25"/>
      <c r="M272" s="25"/>
      <c r="N272" s="12">
        <f>N271*F272/100</f>
        <v>86.342889599999992</v>
      </c>
    </row>
    <row r="273" spans="2:14" x14ac:dyDescent="0.3">
      <c r="B273" s="29"/>
      <c r="C273" s="29"/>
      <c r="D273" s="25" t="s">
        <v>52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12">
        <f>SUM(N271:N272)</f>
        <v>566.02560960000005</v>
      </c>
    </row>
    <row r="274" spans="2:14" x14ac:dyDescent="0.3">
      <c r="B274" s="13"/>
      <c r="C274" s="1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3"/>
    </row>
    <row r="275" spans="2:14" x14ac:dyDescent="0.3">
      <c r="B275" s="13"/>
      <c r="C275" s="1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3"/>
    </row>
    <row r="276" spans="2:14" x14ac:dyDescent="0.3">
      <c r="B276" s="13"/>
      <c r="C276" s="13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</row>
    <row r="277" spans="2:14" ht="27" x14ac:dyDescent="0.3">
      <c r="B277" s="13"/>
      <c r="C277" s="13"/>
      <c r="D277" s="26" t="s">
        <v>53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3"/>
    </row>
    <row r="278" spans="2:14" x14ac:dyDescent="0.3">
      <c r="B278" s="13"/>
      <c r="C278" s="13"/>
      <c r="D278" s="26"/>
      <c r="E278" s="22"/>
      <c r="F278" s="22"/>
      <c r="G278" s="22"/>
      <c r="H278" s="22"/>
      <c r="I278" s="22"/>
      <c r="J278" s="22"/>
      <c r="K278" s="22"/>
      <c r="L278" s="22"/>
      <c r="M278" s="22"/>
      <c r="N278" s="23"/>
    </row>
    <row r="279" spans="2:14" x14ac:dyDescent="0.3">
      <c r="B279" s="1"/>
      <c r="C279" s="1"/>
      <c r="D279" s="14" t="s">
        <v>54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3" spans="2:14" ht="21" x14ac:dyDescent="0.3">
      <c r="B283" s="1"/>
      <c r="C283" s="1"/>
      <c r="D283" s="2" t="s">
        <v>1</v>
      </c>
      <c r="E283" s="1"/>
      <c r="F283" s="271" t="s">
        <v>2</v>
      </c>
      <c r="G283" s="271"/>
      <c r="H283" s="271"/>
      <c r="I283" s="271"/>
      <c r="J283" s="1"/>
      <c r="K283" s="1"/>
      <c r="L283" s="1"/>
      <c r="M283" s="1"/>
      <c r="N283" s="1"/>
    </row>
    <row r="284" spans="2:14" x14ac:dyDescent="0.3">
      <c r="B284" s="1"/>
      <c r="C284" s="1"/>
      <c r="D284" s="26"/>
      <c r="E284" s="26"/>
      <c r="F284" s="26"/>
      <c r="G284" s="271" t="s">
        <v>3</v>
      </c>
      <c r="H284" s="271"/>
      <c r="I284" s="271"/>
      <c r="J284" s="271"/>
      <c r="K284" s="271"/>
      <c r="L284" s="271"/>
      <c r="M284" s="271"/>
      <c r="N284" s="271"/>
    </row>
    <row r="285" spans="2:14" x14ac:dyDescent="0.3">
      <c r="B285" s="1"/>
      <c r="C285" s="1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40.5" customHeight="1" x14ac:dyDescent="0.3">
      <c r="B286" s="1"/>
      <c r="C286" s="30" t="s">
        <v>4</v>
      </c>
      <c r="D286" s="292" t="s">
        <v>189</v>
      </c>
      <c r="E286" s="292"/>
      <c r="F286" s="292"/>
      <c r="G286" s="1"/>
      <c r="H286" s="1"/>
      <c r="I286" s="1"/>
      <c r="J286" s="1"/>
      <c r="K286" s="1"/>
      <c r="L286" s="271" t="s">
        <v>6</v>
      </c>
      <c r="M286" s="271"/>
      <c r="N286" s="1"/>
    </row>
    <row r="287" spans="2:14" x14ac:dyDescent="0.3">
      <c r="B287" s="1"/>
      <c r="C287" s="26"/>
      <c r="D287" s="26"/>
      <c r="E287" s="1"/>
      <c r="F287" s="1"/>
      <c r="G287" s="271" t="s">
        <v>8</v>
      </c>
      <c r="H287" s="271"/>
      <c r="I287" s="271"/>
      <c r="J287" s="271"/>
      <c r="K287" s="271"/>
      <c r="L287" s="272">
        <f>N300</f>
        <v>9996.0600682799977</v>
      </c>
      <c r="M287" s="272"/>
      <c r="N287" s="26" t="s">
        <v>9</v>
      </c>
    </row>
    <row r="288" spans="2:14" x14ac:dyDescent="0.3">
      <c r="B288" s="1"/>
      <c r="C288" s="1"/>
      <c r="D288" s="1"/>
      <c r="E288" s="1"/>
      <c r="F288" s="1"/>
      <c r="G288" s="273" t="s">
        <v>10</v>
      </c>
      <c r="H288" s="273"/>
      <c r="I288" s="273"/>
      <c r="J288" s="273"/>
      <c r="K288" s="273"/>
      <c r="L288" s="274">
        <f>I294</f>
        <v>2695.6214999999993</v>
      </c>
      <c r="M288" s="274"/>
      <c r="N288" s="26" t="s">
        <v>9</v>
      </c>
    </row>
    <row r="289" spans="2:20" ht="29.25" customHeight="1" x14ac:dyDescent="0.3">
      <c r="B289" s="275" t="s">
        <v>11</v>
      </c>
      <c r="C289" s="277" t="s">
        <v>12</v>
      </c>
      <c r="D289" s="275" t="s">
        <v>13</v>
      </c>
      <c r="E289" s="279" t="s">
        <v>14</v>
      </c>
      <c r="F289" s="279"/>
      <c r="G289" s="279"/>
      <c r="H289" s="279" t="s">
        <v>15</v>
      </c>
      <c r="I289" s="279"/>
      <c r="J289" s="279" t="s">
        <v>16</v>
      </c>
      <c r="K289" s="279"/>
      <c r="L289" s="279" t="s">
        <v>17</v>
      </c>
      <c r="M289" s="279"/>
      <c r="N289" s="277" t="s">
        <v>91</v>
      </c>
    </row>
    <row r="290" spans="2:20" ht="81.75" customHeight="1" x14ac:dyDescent="0.3">
      <c r="B290" s="276"/>
      <c r="C290" s="278"/>
      <c r="D290" s="276"/>
      <c r="E290" s="3" t="s">
        <v>18</v>
      </c>
      <c r="F290" s="3" t="s">
        <v>19</v>
      </c>
      <c r="G290" s="3" t="s">
        <v>20</v>
      </c>
      <c r="H290" s="3" t="s">
        <v>21</v>
      </c>
      <c r="I290" s="3" t="s">
        <v>22</v>
      </c>
      <c r="J290" s="3" t="s">
        <v>21</v>
      </c>
      <c r="K290" s="3" t="s">
        <v>22</v>
      </c>
      <c r="L290" s="3" t="s">
        <v>21</v>
      </c>
      <c r="M290" s="3" t="s">
        <v>22</v>
      </c>
      <c r="N290" s="278"/>
      <c r="S290" s="42" t="s">
        <v>106</v>
      </c>
    </row>
    <row r="291" spans="2:20" x14ac:dyDescent="0.3">
      <c r="B291" s="25">
        <v>1</v>
      </c>
      <c r="C291" s="25"/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Q291" s="22">
        <v>1.37</v>
      </c>
      <c r="R291" s="42">
        <f>2*0.42*2/10</f>
        <v>0.16799999999999998</v>
      </c>
      <c r="S291" s="42">
        <f>Q291-R291</f>
        <v>1.2020000000000002</v>
      </c>
    </row>
    <row r="292" spans="2:20" ht="40.5" x14ac:dyDescent="0.3">
      <c r="B292" s="281">
        <v>2</v>
      </c>
      <c r="C292" s="29" t="s">
        <v>24</v>
      </c>
      <c r="D292" s="41" t="s">
        <v>204</v>
      </c>
      <c r="E292" s="25" t="s">
        <v>26</v>
      </c>
      <c r="F292" s="25"/>
      <c r="G292" s="4">
        <f>Q292</f>
        <v>5309.9999999999991</v>
      </c>
      <c r="H292" s="5"/>
      <c r="I292" s="5"/>
      <c r="J292" s="5"/>
      <c r="K292" s="5"/>
      <c r="L292" s="29"/>
      <c r="M292" s="5"/>
      <c r="N292" s="5"/>
      <c r="Q292" s="42">
        <f>R292*S292*T292</f>
        <v>5309.9999999999991</v>
      </c>
      <c r="R292" s="42">
        <v>1.5</v>
      </c>
      <c r="S292" s="42">
        <v>1.2</v>
      </c>
      <c r="T292" s="42">
        <v>2950</v>
      </c>
    </row>
    <row r="293" spans="2:20" x14ac:dyDescent="0.3">
      <c r="B293" s="281"/>
      <c r="C293" s="9" t="s">
        <v>144</v>
      </c>
      <c r="D293" s="29" t="s">
        <v>28</v>
      </c>
      <c r="E293" s="29" t="s">
        <v>29</v>
      </c>
      <c r="F293" s="29"/>
      <c r="G293" s="6">
        <f>G292*0.0715</f>
        <v>379.66499999999991</v>
      </c>
      <c r="H293" s="5">
        <v>7.1</v>
      </c>
      <c r="I293" s="5">
        <f>H293*G293</f>
        <v>2695.6214999999993</v>
      </c>
      <c r="J293" s="5"/>
      <c r="K293" s="5"/>
      <c r="L293" s="29">
        <v>11.34</v>
      </c>
      <c r="M293" s="5">
        <f>L293*G293</f>
        <v>4305.4010999999991</v>
      </c>
      <c r="N293" s="5">
        <f>M293+K293+I293</f>
        <v>7001.0225999999984</v>
      </c>
    </row>
    <row r="294" spans="2:20" x14ac:dyDescent="0.3">
      <c r="B294" s="29"/>
      <c r="C294" s="29"/>
      <c r="D294" s="25" t="s">
        <v>46</v>
      </c>
      <c r="E294" s="25"/>
      <c r="F294" s="25"/>
      <c r="G294" s="25"/>
      <c r="H294" s="25"/>
      <c r="I294" s="12">
        <f>SUM(I293:I293)</f>
        <v>2695.6214999999993</v>
      </c>
      <c r="J294" s="25"/>
      <c r="K294" s="12"/>
      <c r="L294" s="25"/>
      <c r="M294" s="12">
        <f>SUM(M293:M293)</f>
        <v>4305.4010999999991</v>
      </c>
      <c r="N294" s="12">
        <f>SUM(N293:N293)</f>
        <v>7001.0225999999984</v>
      </c>
    </row>
    <row r="295" spans="2:20" x14ac:dyDescent="0.3">
      <c r="B295" s="29"/>
      <c r="C295" s="29"/>
      <c r="D295" s="25" t="s">
        <v>47</v>
      </c>
      <c r="E295" s="25" t="s">
        <v>48</v>
      </c>
      <c r="F295" s="25">
        <v>10</v>
      </c>
      <c r="G295" s="25"/>
      <c r="H295" s="25"/>
      <c r="I295" s="25"/>
      <c r="J295" s="25"/>
      <c r="K295" s="25"/>
      <c r="L295" s="25"/>
      <c r="M295" s="25"/>
      <c r="N295" s="12">
        <f>N294*F295/100</f>
        <v>700.10225999999977</v>
      </c>
    </row>
    <row r="296" spans="2:20" x14ac:dyDescent="0.3">
      <c r="B296" s="29"/>
      <c r="C296" s="29"/>
      <c r="D296" s="25" t="s">
        <v>49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12">
        <f>SUM(N294:N295)</f>
        <v>7701.1248599999981</v>
      </c>
    </row>
    <row r="297" spans="2:20" x14ac:dyDescent="0.3">
      <c r="B297" s="29"/>
      <c r="C297" s="29"/>
      <c r="D297" s="25" t="s">
        <v>50</v>
      </c>
      <c r="E297" s="25" t="s">
        <v>48</v>
      </c>
      <c r="F297" s="25">
        <v>10</v>
      </c>
      <c r="G297" s="25"/>
      <c r="H297" s="25"/>
      <c r="I297" s="25"/>
      <c r="J297" s="25"/>
      <c r="K297" s="25"/>
      <c r="L297" s="25"/>
      <c r="M297" s="25"/>
      <c r="N297" s="12">
        <f>N296*F297/100</f>
        <v>770.11248599999976</v>
      </c>
    </row>
    <row r="298" spans="2:20" x14ac:dyDescent="0.3">
      <c r="B298" s="29"/>
      <c r="C298" s="29"/>
      <c r="D298" s="25" t="s">
        <v>49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12">
        <f>SUM(N296:N297)</f>
        <v>8471.2373459999981</v>
      </c>
    </row>
    <row r="299" spans="2:20" x14ac:dyDescent="0.3">
      <c r="B299" s="29"/>
      <c r="C299" s="29"/>
      <c r="D299" s="25" t="s">
        <v>51</v>
      </c>
      <c r="E299" s="25" t="s">
        <v>48</v>
      </c>
      <c r="F299" s="25">
        <v>18</v>
      </c>
      <c r="G299" s="25"/>
      <c r="H299" s="25"/>
      <c r="I299" s="25"/>
      <c r="J299" s="25"/>
      <c r="K299" s="25"/>
      <c r="L299" s="25"/>
      <c r="M299" s="25"/>
      <c r="N299" s="12">
        <f>N298*F299/100</f>
        <v>1524.8227222799997</v>
      </c>
    </row>
    <row r="300" spans="2:20" x14ac:dyDescent="0.3">
      <c r="B300" s="29"/>
      <c r="C300" s="29"/>
      <c r="D300" s="25" t="s">
        <v>52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12">
        <f>SUM(N298:N299)</f>
        <v>9996.0600682799977</v>
      </c>
    </row>
    <row r="301" spans="2:20" x14ac:dyDescent="0.3">
      <c r="B301" s="13"/>
      <c r="C301" s="1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3"/>
    </row>
    <row r="302" spans="2:20" x14ac:dyDescent="0.3">
      <c r="B302" s="13"/>
      <c r="C302" s="1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3"/>
    </row>
    <row r="303" spans="2:20" x14ac:dyDescent="0.3">
      <c r="B303" s="13"/>
      <c r="C303" s="13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3"/>
    </row>
    <row r="304" spans="2:20" ht="27" x14ac:dyDescent="0.3">
      <c r="B304" s="13"/>
      <c r="C304" s="13"/>
      <c r="D304" s="26" t="s">
        <v>53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3"/>
    </row>
    <row r="305" spans="2:20" x14ac:dyDescent="0.3">
      <c r="B305" s="13"/>
      <c r="C305" s="13"/>
      <c r="D305" s="26"/>
      <c r="E305" s="22"/>
      <c r="F305" s="22"/>
      <c r="G305" s="22"/>
      <c r="H305" s="22"/>
      <c r="I305" s="22"/>
      <c r="J305" s="22"/>
      <c r="K305" s="22"/>
      <c r="L305" s="22"/>
      <c r="M305" s="22"/>
      <c r="N305" s="23"/>
    </row>
    <row r="306" spans="2:20" x14ac:dyDescent="0.3">
      <c r="B306" s="1"/>
      <c r="C306" s="1"/>
      <c r="D306" s="14" t="s">
        <v>54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10" spans="2:20" ht="21" x14ac:dyDescent="0.3">
      <c r="B310" s="1"/>
      <c r="C310" s="1"/>
      <c r="D310" s="2" t="s">
        <v>1</v>
      </c>
      <c r="E310" s="1"/>
      <c r="F310" s="271" t="s">
        <v>2</v>
      </c>
      <c r="G310" s="271"/>
      <c r="H310" s="271"/>
      <c r="I310" s="271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71" t="s">
        <v>3</v>
      </c>
      <c r="H311" s="271"/>
      <c r="I311" s="271"/>
      <c r="J311" s="271"/>
      <c r="K311" s="271"/>
      <c r="L311" s="271"/>
      <c r="M311" s="271"/>
      <c r="N311" s="271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40.5" customHeight="1" x14ac:dyDescent="0.3">
      <c r="B313" s="1"/>
      <c r="C313" s="30" t="s">
        <v>4</v>
      </c>
      <c r="D313" s="292" t="s">
        <v>190</v>
      </c>
      <c r="E313" s="292"/>
      <c r="F313" s="292"/>
      <c r="G313" s="1"/>
      <c r="H313" s="1"/>
      <c r="I313" s="1"/>
      <c r="J313" s="1"/>
      <c r="K313" s="1"/>
      <c r="L313" s="271" t="s">
        <v>6</v>
      </c>
      <c r="M313" s="271"/>
      <c r="N313" s="1"/>
    </row>
    <row r="314" spans="2:20" x14ac:dyDescent="0.3">
      <c r="B314" s="1"/>
      <c r="C314" s="26"/>
      <c r="D314" s="26"/>
      <c r="E314" s="1"/>
      <c r="F314" s="1"/>
      <c r="G314" s="271" t="s">
        <v>8</v>
      </c>
      <c r="H314" s="271"/>
      <c r="I314" s="271"/>
      <c r="J314" s="271"/>
      <c r="K314" s="271"/>
      <c r="L314" s="272">
        <f>N328</f>
        <v>754.70081280000011</v>
      </c>
      <c r="M314" s="272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73" t="s">
        <v>10</v>
      </c>
      <c r="H315" s="273"/>
      <c r="I315" s="273"/>
      <c r="J315" s="273"/>
      <c r="K315" s="273"/>
      <c r="L315" s="274">
        <f>I322</f>
        <v>333.024</v>
      </c>
      <c r="M315" s="274"/>
      <c r="N315" s="26" t="s">
        <v>9</v>
      </c>
    </row>
    <row r="316" spans="2:20" ht="29.25" customHeight="1" x14ac:dyDescent="0.3">
      <c r="B316" s="275" t="s">
        <v>11</v>
      </c>
      <c r="C316" s="277" t="s">
        <v>12</v>
      </c>
      <c r="D316" s="275" t="s">
        <v>13</v>
      </c>
      <c r="E316" s="279" t="s">
        <v>14</v>
      </c>
      <c r="F316" s="279"/>
      <c r="G316" s="279"/>
      <c r="H316" s="279" t="s">
        <v>15</v>
      </c>
      <c r="I316" s="279"/>
      <c r="J316" s="279" t="s">
        <v>16</v>
      </c>
      <c r="K316" s="279"/>
      <c r="L316" s="279" t="s">
        <v>17</v>
      </c>
      <c r="M316" s="279"/>
      <c r="N316" s="277" t="s">
        <v>91</v>
      </c>
    </row>
    <row r="317" spans="2:20" ht="81.75" customHeight="1" x14ac:dyDescent="0.3">
      <c r="B317" s="276"/>
      <c r="C317" s="278"/>
      <c r="D317" s="276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78"/>
      <c r="S317" s="42" t="s">
        <v>106</v>
      </c>
    </row>
    <row r="318" spans="2:20" x14ac:dyDescent="0.3">
      <c r="B318" s="2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>
        <v>1.37</v>
      </c>
      <c r="R318" s="42">
        <f>2*0.42*2/10</f>
        <v>0.16799999999999998</v>
      </c>
      <c r="S318" s="42">
        <f>Q318-R318</f>
        <v>1.2020000000000002</v>
      </c>
    </row>
    <row r="319" spans="2:20" ht="40.5" x14ac:dyDescent="0.3">
      <c r="B319" s="281">
        <v>2</v>
      </c>
      <c r="C319" s="29" t="s">
        <v>24</v>
      </c>
      <c r="D319" s="25" t="s">
        <v>178</v>
      </c>
      <c r="E319" s="25" t="s">
        <v>26</v>
      </c>
      <c r="F319" s="25"/>
      <c r="G319" s="4">
        <f>Q319</f>
        <v>120</v>
      </c>
      <c r="H319" s="5"/>
      <c r="I319" s="5"/>
      <c r="J319" s="5"/>
      <c r="K319" s="5"/>
      <c r="L319" s="29"/>
      <c r="M319" s="5"/>
      <c r="N319" s="5"/>
      <c r="Q319" s="42">
        <f>R319*S319*T319</f>
        <v>120</v>
      </c>
      <c r="R319" s="42">
        <v>0.6</v>
      </c>
      <c r="S319" s="42">
        <v>0.5</v>
      </c>
      <c r="T319" s="42">
        <v>400</v>
      </c>
    </row>
    <row r="320" spans="2:20" x14ac:dyDescent="0.3">
      <c r="B320" s="281"/>
      <c r="C320" s="9" t="s">
        <v>144</v>
      </c>
      <c r="D320" s="29" t="s">
        <v>28</v>
      </c>
      <c r="E320" s="29" t="s">
        <v>29</v>
      </c>
      <c r="F320" s="29"/>
      <c r="G320" s="6">
        <f>G319*0.12</f>
        <v>14.399999999999999</v>
      </c>
      <c r="H320" s="5">
        <v>7.1</v>
      </c>
      <c r="I320" s="5">
        <f>H320*G320</f>
        <v>102.23999999999998</v>
      </c>
      <c r="J320" s="5"/>
      <c r="K320" s="5"/>
      <c r="L320" s="29">
        <v>11.34</v>
      </c>
      <c r="M320" s="5">
        <f>L320*G320</f>
        <v>163.29599999999999</v>
      </c>
      <c r="N320" s="5">
        <f>M320+K320+I320</f>
        <v>265.53599999999994</v>
      </c>
    </row>
    <row r="321" spans="2:14" x14ac:dyDescent="0.3">
      <c r="B321" s="281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192</v>
      </c>
      <c r="H321" s="31">
        <f>S318</f>
        <v>1.2020000000000002</v>
      </c>
      <c r="I321" s="5">
        <f>H321*G321</f>
        <v>230.78400000000005</v>
      </c>
      <c r="J321" s="5"/>
      <c r="K321" s="5"/>
      <c r="L321" s="29">
        <f>R318</f>
        <v>0.16799999999999998</v>
      </c>
      <c r="M321" s="5">
        <f>L321*G321</f>
        <v>32.256</v>
      </c>
      <c r="N321" s="5">
        <f>M321+K321+I321</f>
        <v>263.04000000000008</v>
      </c>
    </row>
    <row r="322" spans="2:14" x14ac:dyDescent="0.3">
      <c r="B322" s="29"/>
      <c r="C322" s="29"/>
      <c r="D322" s="25" t="s">
        <v>46</v>
      </c>
      <c r="E322" s="25"/>
      <c r="F322" s="25"/>
      <c r="G322" s="25"/>
      <c r="H322" s="25"/>
      <c r="I322" s="12">
        <f>SUM(I320:I321)</f>
        <v>333.024</v>
      </c>
      <c r="J322" s="25"/>
      <c r="K322" s="12"/>
      <c r="L322" s="25"/>
      <c r="M322" s="12">
        <f>SUM(M320:M321)</f>
        <v>195.55199999999999</v>
      </c>
      <c r="N322" s="12">
        <f>SUM(N320:N321)</f>
        <v>528.57600000000002</v>
      </c>
    </row>
    <row r="323" spans="2:14" x14ac:dyDescent="0.3">
      <c r="B323" s="29"/>
      <c r="C323" s="29"/>
      <c r="D323" s="25" t="s">
        <v>47</v>
      </c>
      <c r="E323" s="25" t="s">
        <v>48</v>
      </c>
      <c r="F323" s="25">
        <v>10</v>
      </c>
      <c r="G323" s="25"/>
      <c r="H323" s="25"/>
      <c r="I323" s="25"/>
      <c r="J323" s="25"/>
      <c r="K323" s="25"/>
      <c r="L323" s="25"/>
      <c r="M323" s="25"/>
      <c r="N323" s="12">
        <f>N322*F323/100</f>
        <v>52.857600000000005</v>
      </c>
    </row>
    <row r="324" spans="2:14" x14ac:dyDescent="0.3">
      <c r="B324" s="29"/>
      <c r="C324" s="29"/>
      <c r="D324" s="25" t="s">
        <v>49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12">
        <f>SUM(N322:N323)</f>
        <v>581.43360000000007</v>
      </c>
    </row>
    <row r="325" spans="2:14" x14ac:dyDescent="0.3">
      <c r="B325" s="29"/>
      <c r="C325" s="29"/>
      <c r="D325" s="25" t="s">
        <v>50</v>
      </c>
      <c r="E325" s="25" t="s">
        <v>48</v>
      </c>
      <c r="F325" s="25">
        <v>10</v>
      </c>
      <c r="G325" s="25"/>
      <c r="H325" s="25"/>
      <c r="I325" s="25"/>
      <c r="J325" s="25"/>
      <c r="K325" s="25"/>
      <c r="L325" s="25"/>
      <c r="M325" s="25"/>
      <c r="N325" s="12">
        <f>N324*F325/100</f>
        <v>58.143360000000008</v>
      </c>
    </row>
    <row r="326" spans="2:14" x14ac:dyDescent="0.3">
      <c r="B326" s="29"/>
      <c r="C326" s="29"/>
      <c r="D326" s="25" t="s">
        <v>49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12">
        <f>SUM(N324:N325)</f>
        <v>639.5769600000001</v>
      </c>
    </row>
    <row r="327" spans="2:14" x14ac:dyDescent="0.3">
      <c r="B327" s="29"/>
      <c r="C327" s="29"/>
      <c r="D327" s="25" t="s">
        <v>51</v>
      </c>
      <c r="E327" s="25" t="s">
        <v>48</v>
      </c>
      <c r="F327" s="25">
        <v>18</v>
      </c>
      <c r="G327" s="25"/>
      <c r="H327" s="25"/>
      <c r="I327" s="25"/>
      <c r="J327" s="25"/>
      <c r="K327" s="25"/>
      <c r="L327" s="25"/>
      <c r="M327" s="25"/>
      <c r="N327" s="12">
        <f>N326*F327/100</f>
        <v>115.12385280000002</v>
      </c>
    </row>
    <row r="328" spans="2:14" x14ac:dyDescent="0.3">
      <c r="B328" s="29"/>
      <c r="C328" s="29"/>
      <c r="D328" s="25" t="s">
        <v>52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12">
        <f>SUM(N326:N327)</f>
        <v>754.70081280000011</v>
      </c>
    </row>
    <row r="329" spans="2:14" x14ac:dyDescent="0.3">
      <c r="B329" s="13"/>
      <c r="C329" s="1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</row>
    <row r="330" spans="2:14" x14ac:dyDescent="0.3">
      <c r="B330" s="13"/>
      <c r="C330" s="13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3"/>
    </row>
    <row r="331" spans="2:14" x14ac:dyDescent="0.3">
      <c r="B331" s="13"/>
      <c r="C331" s="1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3"/>
    </row>
    <row r="332" spans="2:14" ht="27" x14ac:dyDescent="0.3">
      <c r="B332" s="13"/>
      <c r="C332" s="13"/>
      <c r="D332" s="26" t="s">
        <v>53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3"/>
    </row>
    <row r="333" spans="2:14" x14ac:dyDescent="0.3">
      <c r="B333" s="13"/>
      <c r="C333" s="13"/>
      <c r="D333" s="26"/>
      <c r="E333" s="22"/>
      <c r="F333" s="22"/>
      <c r="G333" s="22"/>
      <c r="H333" s="22"/>
      <c r="I333" s="22"/>
      <c r="J333" s="22"/>
      <c r="K333" s="22"/>
      <c r="L333" s="22"/>
      <c r="M333" s="22"/>
      <c r="N333" s="23"/>
    </row>
    <row r="334" spans="2:14" x14ac:dyDescent="0.3">
      <c r="B334" s="1"/>
      <c r="C334" s="1"/>
      <c r="D334" s="14" t="s">
        <v>54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8" spans="2:20" ht="21" x14ac:dyDescent="0.3">
      <c r="B338" s="1"/>
      <c r="C338" s="1"/>
      <c r="D338" s="2" t="s">
        <v>1</v>
      </c>
      <c r="E338" s="1"/>
      <c r="F338" s="271" t="s">
        <v>2</v>
      </c>
      <c r="G338" s="271"/>
      <c r="H338" s="271"/>
      <c r="I338" s="271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71" t="s">
        <v>3</v>
      </c>
      <c r="H339" s="271"/>
      <c r="I339" s="271"/>
      <c r="J339" s="271"/>
      <c r="K339" s="271"/>
      <c r="L339" s="271"/>
      <c r="M339" s="271"/>
      <c r="N339" s="271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40.5" customHeight="1" x14ac:dyDescent="0.3">
      <c r="B341" s="1"/>
      <c r="C341" s="30" t="s">
        <v>4</v>
      </c>
      <c r="D341" s="292" t="s">
        <v>191</v>
      </c>
      <c r="E341" s="292"/>
      <c r="F341" s="292"/>
      <c r="G341" s="1"/>
      <c r="H341" s="1"/>
      <c r="I341" s="1"/>
      <c r="J341" s="1"/>
      <c r="K341" s="1"/>
      <c r="L341" s="271" t="s">
        <v>6</v>
      </c>
      <c r="M341" s="271"/>
      <c r="N341" s="1"/>
    </row>
    <row r="342" spans="2:20" x14ac:dyDescent="0.3">
      <c r="B342" s="1"/>
      <c r="C342" s="26"/>
      <c r="D342" s="26"/>
      <c r="E342" s="1"/>
      <c r="F342" s="1"/>
      <c r="G342" s="271" t="s">
        <v>8</v>
      </c>
      <c r="H342" s="271"/>
      <c r="I342" s="271"/>
      <c r="J342" s="271"/>
      <c r="K342" s="271"/>
      <c r="L342" s="272">
        <f>N356</f>
        <v>566.02560960000005</v>
      </c>
      <c r="M342" s="272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73" t="s">
        <v>10</v>
      </c>
      <c r="H343" s="273"/>
      <c r="I343" s="273"/>
      <c r="J343" s="273"/>
      <c r="K343" s="273"/>
      <c r="L343" s="274">
        <f>I350</f>
        <v>249.76800000000003</v>
      </c>
      <c r="M343" s="274"/>
      <c r="N343" s="26" t="s">
        <v>9</v>
      </c>
    </row>
    <row r="344" spans="2:20" ht="29.25" customHeight="1" x14ac:dyDescent="0.3">
      <c r="B344" s="275" t="s">
        <v>11</v>
      </c>
      <c r="C344" s="277" t="s">
        <v>12</v>
      </c>
      <c r="D344" s="275" t="s">
        <v>13</v>
      </c>
      <c r="E344" s="279" t="s">
        <v>14</v>
      </c>
      <c r="F344" s="279"/>
      <c r="G344" s="279"/>
      <c r="H344" s="279" t="s">
        <v>15</v>
      </c>
      <c r="I344" s="279"/>
      <c r="J344" s="279" t="s">
        <v>16</v>
      </c>
      <c r="K344" s="279"/>
      <c r="L344" s="279" t="s">
        <v>17</v>
      </c>
      <c r="M344" s="279"/>
      <c r="N344" s="277" t="s">
        <v>91</v>
      </c>
    </row>
    <row r="345" spans="2:20" ht="81.75" customHeight="1" x14ac:dyDescent="0.3">
      <c r="B345" s="276"/>
      <c r="C345" s="278"/>
      <c r="D345" s="276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78"/>
      <c r="S345" s="42" t="s">
        <v>106</v>
      </c>
    </row>
    <row r="346" spans="2:20" x14ac:dyDescent="0.3">
      <c r="B346" s="2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>
        <v>1.37</v>
      </c>
      <c r="R346" s="42">
        <f>2*0.42*2/10</f>
        <v>0.16799999999999998</v>
      </c>
      <c r="S346" s="42">
        <f>Q346-R346</f>
        <v>1.2020000000000002</v>
      </c>
    </row>
    <row r="347" spans="2:20" ht="40.5" x14ac:dyDescent="0.3">
      <c r="B347" s="281">
        <v>2</v>
      </c>
      <c r="C347" s="29" t="s">
        <v>24</v>
      </c>
      <c r="D347" s="25" t="s">
        <v>178</v>
      </c>
      <c r="E347" s="25" t="s">
        <v>26</v>
      </c>
      <c r="F347" s="25"/>
      <c r="G347" s="4">
        <f>Q347</f>
        <v>90</v>
      </c>
      <c r="H347" s="5"/>
      <c r="I347" s="5"/>
      <c r="J347" s="5"/>
      <c r="K347" s="5"/>
      <c r="L347" s="29"/>
      <c r="M347" s="5"/>
      <c r="N347" s="5"/>
      <c r="Q347" s="42">
        <f>R347*S347*T347</f>
        <v>90</v>
      </c>
      <c r="R347" s="42">
        <v>0.6</v>
      </c>
      <c r="S347" s="42">
        <v>0.5</v>
      </c>
      <c r="T347" s="42">
        <v>300</v>
      </c>
    </row>
    <row r="348" spans="2:20" x14ac:dyDescent="0.3">
      <c r="B348" s="281"/>
      <c r="C348" s="9" t="s">
        <v>144</v>
      </c>
      <c r="D348" s="29" t="s">
        <v>28</v>
      </c>
      <c r="E348" s="29" t="s">
        <v>29</v>
      </c>
      <c r="F348" s="29"/>
      <c r="G348" s="6">
        <f>G347*0.12</f>
        <v>10.799999999999999</v>
      </c>
      <c r="H348" s="5">
        <v>7.1</v>
      </c>
      <c r="I348" s="5">
        <f>H348*G348</f>
        <v>76.679999999999993</v>
      </c>
      <c r="J348" s="5"/>
      <c r="K348" s="5"/>
      <c r="L348" s="29">
        <v>11.34</v>
      </c>
      <c r="M348" s="5">
        <f>L348*G348</f>
        <v>122.47199999999998</v>
      </c>
      <c r="N348" s="5">
        <f>M348+K348+I348</f>
        <v>199.15199999999999</v>
      </c>
    </row>
    <row r="349" spans="2:20" x14ac:dyDescent="0.3">
      <c r="B349" s="281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144</v>
      </c>
      <c r="H349" s="31">
        <f>S346</f>
        <v>1.2020000000000002</v>
      </c>
      <c r="I349" s="5">
        <f>H349*G349</f>
        <v>173.08800000000002</v>
      </c>
      <c r="J349" s="5"/>
      <c r="K349" s="5"/>
      <c r="L349" s="29">
        <f>R346</f>
        <v>0.16799999999999998</v>
      </c>
      <c r="M349" s="5">
        <f>L349*G349</f>
        <v>24.191999999999997</v>
      </c>
      <c r="N349" s="5">
        <f>M349+K349+I349</f>
        <v>197.28000000000003</v>
      </c>
    </row>
    <row r="350" spans="2:20" x14ac:dyDescent="0.3">
      <c r="B350" s="29"/>
      <c r="C350" s="29"/>
      <c r="D350" s="25" t="s">
        <v>46</v>
      </c>
      <c r="E350" s="25"/>
      <c r="F350" s="25"/>
      <c r="G350" s="25"/>
      <c r="H350" s="25"/>
      <c r="I350" s="12">
        <f>SUM(I348:I349)</f>
        <v>249.76800000000003</v>
      </c>
      <c r="J350" s="25"/>
      <c r="K350" s="12"/>
      <c r="L350" s="25"/>
      <c r="M350" s="12">
        <f>SUM(M348:M349)</f>
        <v>146.66399999999999</v>
      </c>
      <c r="N350" s="12">
        <f>SUM(N348:N349)</f>
        <v>396.43200000000002</v>
      </c>
    </row>
    <row r="351" spans="2:20" x14ac:dyDescent="0.3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39.6432</v>
      </c>
    </row>
    <row r="352" spans="2:20" x14ac:dyDescent="0.3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436.0752</v>
      </c>
    </row>
    <row r="353" spans="2:14" x14ac:dyDescent="0.3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43.607520000000001</v>
      </c>
    </row>
    <row r="354" spans="2:14" x14ac:dyDescent="0.3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479.68272000000002</v>
      </c>
    </row>
    <row r="355" spans="2:14" x14ac:dyDescent="0.3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86.342889599999992</v>
      </c>
    </row>
    <row r="356" spans="2:14" x14ac:dyDescent="0.3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566.02560960000005</v>
      </c>
    </row>
    <row r="357" spans="2:14" x14ac:dyDescent="0.3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2:14" x14ac:dyDescent="0.3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2:14" x14ac:dyDescent="0.3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2:14" ht="27" x14ac:dyDescent="0.3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2:14" x14ac:dyDescent="0.3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2:14" x14ac:dyDescent="0.3">
      <c r="B362" s="1"/>
      <c r="C362" s="1"/>
      <c r="D362" s="14" t="s">
        <v>54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6" spans="2:14" ht="21" x14ac:dyDescent="0.3">
      <c r="B366" s="1"/>
      <c r="C366" s="1"/>
      <c r="D366" s="2" t="s">
        <v>1</v>
      </c>
      <c r="E366" s="1"/>
      <c r="F366" s="271" t="s">
        <v>2</v>
      </c>
      <c r="G366" s="271"/>
      <c r="H366" s="271"/>
      <c r="I366" s="271"/>
      <c r="J366" s="1"/>
      <c r="K366" s="1"/>
      <c r="L366" s="1"/>
      <c r="M366" s="1"/>
      <c r="N366" s="1"/>
    </row>
    <row r="367" spans="2:14" x14ac:dyDescent="0.3">
      <c r="B367" s="1"/>
      <c r="C367" s="1"/>
      <c r="D367" s="26"/>
      <c r="E367" s="26"/>
      <c r="F367" s="26"/>
      <c r="G367" s="271" t="s">
        <v>3</v>
      </c>
      <c r="H367" s="271"/>
      <c r="I367" s="271"/>
      <c r="J367" s="271"/>
      <c r="K367" s="271"/>
      <c r="L367" s="271"/>
      <c r="M367" s="271"/>
      <c r="N367" s="271"/>
    </row>
    <row r="368" spans="2:14" x14ac:dyDescent="0.3">
      <c r="B368" s="1"/>
      <c r="C368" s="1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2:20" ht="40.5" customHeight="1" x14ac:dyDescent="0.3">
      <c r="B369" s="1"/>
      <c r="C369" s="30" t="s">
        <v>4</v>
      </c>
      <c r="D369" s="292" t="s">
        <v>192</v>
      </c>
      <c r="E369" s="292"/>
      <c r="F369" s="292"/>
      <c r="G369" s="1"/>
      <c r="H369" s="1"/>
      <c r="I369" s="1"/>
      <c r="J369" s="1"/>
      <c r="K369" s="1"/>
      <c r="L369" s="271" t="s">
        <v>6</v>
      </c>
      <c r="M369" s="271"/>
      <c r="N369" s="1"/>
    </row>
    <row r="370" spans="2:20" x14ac:dyDescent="0.3">
      <c r="B370" s="1"/>
      <c r="C370" s="26"/>
      <c r="D370" s="26"/>
      <c r="E370" s="1"/>
      <c r="F370" s="1"/>
      <c r="G370" s="271" t="s">
        <v>8</v>
      </c>
      <c r="H370" s="271"/>
      <c r="I370" s="271"/>
      <c r="J370" s="271"/>
      <c r="K370" s="271"/>
      <c r="L370" s="272">
        <f>N384</f>
        <v>471.68800800000002</v>
      </c>
      <c r="M370" s="272"/>
      <c r="N370" s="26" t="s">
        <v>9</v>
      </c>
    </row>
    <row r="371" spans="2:20" x14ac:dyDescent="0.3">
      <c r="B371" s="1"/>
      <c r="C371" s="1"/>
      <c r="D371" s="1"/>
      <c r="E371" s="1"/>
      <c r="F371" s="1"/>
      <c r="G371" s="273" t="s">
        <v>10</v>
      </c>
      <c r="H371" s="273"/>
      <c r="I371" s="273"/>
      <c r="J371" s="273"/>
      <c r="K371" s="273"/>
      <c r="L371" s="274">
        <f>I378</f>
        <v>208.14000000000001</v>
      </c>
      <c r="M371" s="274"/>
      <c r="N371" s="26" t="s">
        <v>9</v>
      </c>
    </row>
    <row r="372" spans="2:20" ht="29.25" customHeight="1" x14ac:dyDescent="0.3">
      <c r="B372" s="275" t="s">
        <v>11</v>
      </c>
      <c r="C372" s="277" t="s">
        <v>12</v>
      </c>
      <c r="D372" s="275" t="s">
        <v>13</v>
      </c>
      <c r="E372" s="279" t="s">
        <v>14</v>
      </c>
      <c r="F372" s="279"/>
      <c r="G372" s="279"/>
      <c r="H372" s="279" t="s">
        <v>15</v>
      </c>
      <c r="I372" s="279"/>
      <c r="J372" s="279" t="s">
        <v>16</v>
      </c>
      <c r="K372" s="279"/>
      <c r="L372" s="279" t="s">
        <v>17</v>
      </c>
      <c r="M372" s="279"/>
      <c r="N372" s="277" t="s">
        <v>91</v>
      </c>
    </row>
    <row r="373" spans="2:20" ht="81.75" customHeight="1" x14ac:dyDescent="0.3">
      <c r="B373" s="276"/>
      <c r="C373" s="278"/>
      <c r="D373" s="276"/>
      <c r="E373" s="3" t="s">
        <v>18</v>
      </c>
      <c r="F373" s="3" t="s">
        <v>19</v>
      </c>
      <c r="G373" s="3" t="s">
        <v>20</v>
      </c>
      <c r="H373" s="3" t="s">
        <v>21</v>
      </c>
      <c r="I373" s="3" t="s">
        <v>22</v>
      </c>
      <c r="J373" s="3" t="s">
        <v>21</v>
      </c>
      <c r="K373" s="3" t="s">
        <v>22</v>
      </c>
      <c r="L373" s="3" t="s">
        <v>21</v>
      </c>
      <c r="M373" s="3" t="s">
        <v>22</v>
      </c>
      <c r="N373" s="278"/>
      <c r="S373" s="42" t="s">
        <v>106</v>
      </c>
    </row>
    <row r="374" spans="2:20" x14ac:dyDescent="0.3">
      <c r="B374" s="25">
        <v>1</v>
      </c>
      <c r="C374" s="25"/>
      <c r="D374" s="25">
        <v>2</v>
      </c>
      <c r="E374" s="25">
        <v>3</v>
      </c>
      <c r="F374" s="25">
        <v>4</v>
      </c>
      <c r="G374" s="25">
        <v>5</v>
      </c>
      <c r="H374" s="25">
        <v>6</v>
      </c>
      <c r="I374" s="25">
        <v>7</v>
      </c>
      <c r="J374" s="25">
        <v>8</v>
      </c>
      <c r="K374" s="25">
        <v>9</v>
      </c>
      <c r="L374" s="25">
        <v>10</v>
      </c>
      <c r="M374" s="25">
        <v>11</v>
      </c>
      <c r="N374" s="25">
        <v>12</v>
      </c>
      <c r="Q374" s="22">
        <v>1.37</v>
      </c>
      <c r="R374" s="42">
        <f>2*0.42*2/10</f>
        <v>0.16799999999999998</v>
      </c>
      <c r="S374" s="42">
        <f>Q374-R374</f>
        <v>1.2020000000000002</v>
      </c>
    </row>
    <row r="375" spans="2:20" ht="40.5" x14ac:dyDescent="0.3">
      <c r="B375" s="281">
        <v>2</v>
      </c>
      <c r="C375" s="29" t="s">
        <v>24</v>
      </c>
      <c r="D375" s="25" t="s">
        <v>178</v>
      </c>
      <c r="E375" s="25" t="s">
        <v>26</v>
      </c>
      <c r="F375" s="25"/>
      <c r="G375" s="4">
        <f>Q375</f>
        <v>75</v>
      </c>
      <c r="H375" s="5"/>
      <c r="I375" s="5"/>
      <c r="J375" s="5"/>
      <c r="K375" s="5"/>
      <c r="L375" s="29"/>
      <c r="M375" s="5"/>
      <c r="N375" s="5"/>
      <c r="Q375" s="42">
        <f>R375*S375*T375</f>
        <v>75</v>
      </c>
      <c r="R375" s="42">
        <v>0.6</v>
      </c>
      <c r="S375" s="42">
        <v>0.5</v>
      </c>
      <c r="T375" s="42">
        <v>250</v>
      </c>
    </row>
    <row r="376" spans="2:20" x14ac:dyDescent="0.3">
      <c r="B376" s="281"/>
      <c r="C376" s="9" t="s">
        <v>144</v>
      </c>
      <c r="D376" s="29" t="s">
        <v>28</v>
      </c>
      <c r="E376" s="29" t="s">
        <v>29</v>
      </c>
      <c r="F376" s="29"/>
      <c r="G376" s="6">
        <f>G375*0.12</f>
        <v>9</v>
      </c>
      <c r="H376" s="5">
        <v>7.1</v>
      </c>
      <c r="I376" s="5">
        <f>H376*G376</f>
        <v>63.9</v>
      </c>
      <c r="J376" s="5"/>
      <c r="K376" s="5"/>
      <c r="L376" s="29">
        <v>11.34</v>
      </c>
      <c r="M376" s="5">
        <f>L376*G376</f>
        <v>102.06</v>
      </c>
      <c r="N376" s="5">
        <f>M376+K376+I376</f>
        <v>165.96</v>
      </c>
    </row>
    <row r="377" spans="2:20" x14ac:dyDescent="0.3">
      <c r="B377" s="281"/>
      <c r="C377" s="11" t="s">
        <v>24</v>
      </c>
      <c r="D377" s="29" t="s">
        <v>146</v>
      </c>
      <c r="E377" s="29" t="s">
        <v>32</v>
      </c>
      <c r="F377" s="29">
        <v>1.6</v>
      </c>
      <c r="G377" s="6">
        <f>G375*F377</f>
        <v>120</v>
      </c>
      <c r="H377" s="31">
        <f>S374</f>
        <v>1.2020000000000002</v>
      </c>
      <c r="I377" s="5">
        <f>H377*G377</f>
        <v>144.24</v>
      </c>
      <c r="J377" s="5"/>
      <c r="K377" s="5"/>
      <c r="L377" s="29">
        <f>R374</f>
        <v>0.16799999999999998</v>
      </c>
      <c r="M377" s="5">
        <f>L377*G377</f>
        <v>20.159999999999997</v>
      </c>
      <c r="N377" s="5">
        <f>M377+K377+I377</f>
        <v>164.4</v>
      </c>
    </row>
    <row r="378" spans="2:20" x14ac:dyDescent="0.3">
      <c r="B378" s="29"/>
      <c r="C378" s="29"/>
      <c r="D378" s="25" t="s">
        <v>46</v>
      </c>
      <c r="E378" s="25"/>
      <c r="F378" s="25"/>
      <c r="G378" s="25"/>
      <c r="H378" s="25"/>
      <c r="I378" s="12">
        <f>SUM(I376:I377)</f>
        <v>208.14000000000001</v>
      </c>
      <c r="J378" s="25"/>
      <c r="K378" s="12"/>
      <c r="L378" s="25"/>
      <c r="M378" s="12">
        <f>SUM(M376:M377)</f>
        <v>122.22</v>
      </c>
      <c r="N378" s="12">
        <f>SUM(N376:N377)</f>
        <v>330.36</v>
      </c>
    </row>
    <row r="379" spans="2:20" x14ac:dyDescent="0.3">
      <c r="B379" s="29"/>
      <c r="C379" s="29"/>
      <c r="D379" s="25" t="s">
        <v>47</v>
      </c>
      <c r="E379" s="25" t="s">
        <v>48</v>
      </c>
      <c r="F379" s="25">
        <v>10</v>
      </c>
      <c r="G379" s="25"/>
      <c r="H379" s="25"/>
      <c r="I379" s="25"/>
      <c r="J379" s="25"/>
      <c r="K379" s="25"/>
      <c r="L379" s="25"/>
      <c r="M379" s="25"/>
      <c r="N379" s="12">
        <f>N378*F379/100</f>
        <v>33.036000000000001</v>
      </c>
    </row>
    <row r="380" spans="2:20" x14ac:dyDescent="0.3">
      <c r="B380" s="29"/>
      <c r="C380" s="29"/>
      <c r="D380" s="25" t="s">
        <v>49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12">
        <f>SUM(N378:N379)</f>
        <v>363.39600000000002</v>
      </c>
    </row>
    <row r="381" spans="2:20" x14ac:dyDescent="0.3">
      <c r="B381" s="29"/>
      <c r="C381" s="29"/>
      <c r="D381" s="25" t="s">
        <v>50</v>
      </c>
      <c r="E381" s="25" t="s">
        <v>48</v>
      </c>
      <c r="F381" s="25">
        <v>10</v>
      </c>
      <c r="G381" s="25"/>
      <c r="H381" s="25"/>
      <c r="I381" s="25"/>
      <c r="J381" s="25"/>
      <c r="K381" s="25"/>
      <c r="L381" s="25"/>
      <c r="M381" s="25"/>
      <c r="N381" s="12">
        <f>N380*F381/100</f>
        <v>36.339599999999997</v>
      </c>
    </row>
    <row r="382" spans="2:20" x14ac:dyDescent="0.3">
      <c r="B382" s="29"/>
      <c r="C382" s="29"/>
      <c r="D382" s="25" t="s">
        <v>49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12">
        <f>SUM(N380:N381)</f>
        <v>399.73560000000003</v>
      </c>
    </row>
    <row r="383" spans="2:20" x14ac:dyDescent="0.3">
      <c r="B383" s="29"/>
      <c r="C383" s="29"/>
      <c r="D383" s="25" t="s">
        <v>51</v>
      </c>
      <c r="E383" s="25" t="s">
        <v>48</v>
      </c>
      <c r="F383" s="25">
        <v>18</v>
      </c>
      <c r="G383" s="25"/>
      <c r="H383" s="25"/>
      <c r="I383" s="25"/>
      <c r="J383" s="25"/>
      <c r="K383" s="25"/>
      <c r="L383" s="25"/>
      <c r="M383" s="25"/>
      <c r="N383" s="12">
        <f>N382*F383/100</f>
        <v>71.952408000000005</v>
      </c>
    </row>
    <row r="384" spans="2:20" x14ac:dyDescent="0.3">
      <c r="B384" s="29"/>
      <c r="C384" s="29"/>
      <c r="D384" s="25" t="s">
        <v>52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12">
        <f>SUM(N382:N383)</f>
        <v>471.68800800000002</v>
      </c>
    </row>
    <row r="385" spans="2:14" x14ac:dyDescent="0.3">
      <c r="B385" s="13"/>
      <c r="C385" s="1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3"/>
    </row>
    <row r="386" spans="2:14" x14ac:dyDescent="0.3">
      <c r="B386" s="13"/>
      <c r="C386" s="1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3"/>
    </row>
    <row r="387" spans="2:14" x14ac:dyDescent="0.3">
      <c r="B387" s="13"/>
      <c r="C387" s="1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3"/>
    </row>
    <row r="388" spans="2:14" ht="27" x14ac:dyDescent="0.3">
      <c r="B388" s="13"/>
      <c r="C388" s="13"/>
      <c r="D388" s="26" t="s">
        <v>53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3"/>
    </row>
    <row r="389" spans="2:14" x14ac:dyDescent="0.3">
      <c r="B389" s="13"/>
      <c r="C389" s="13"/>
      <c r="D389" s="26"/>
      <c r="E389" s="22"/>
      <c r="F389" s="22"/>
      <c r="G389" s="22"/>
      <c r="H389" s="22"/>
      <c r="I389" s="22"/>
      <c r="J389" s="22"/>
      <c r="K389" s="22"/>
      <c r="L389" s="22"/>
      <c r="M389" s="22"/>
      <c r="N389" s="23"/>
    </row>
    <row r="390" spans="2:14" x14ac:dyDescent="0.3">
      <c r="B390" s="1"/>
      <c r="C390" s="1"/>
      <c r="D390" s="14" t="s">
        <v>54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4" spans="2:14" ht="21" x14ac:dyDescent="0.3">
      <c r="B394" s="1"/>
      <c r="C394" s="1"/>
      <c r="D394" s="2" t="s">
        <v>1</v>
      </c>
      <c r="E394" s="1"/>
      <c r="F394" s="271" t="s">
        <v>2</v>
      </c>
      <c r="G394" s="271"/>
      <c r="H394" s="271"/>
      <c r="I394" s="271"/>
      <c r="J394" s="1"/>
      <c r="K394" s="1"/>
      <c r="L394" s="1"/>
      <c r="M394" s="1"/>
      <c r="N394" s="1"/>
    </row>
    <row r="395" spans="2:14" x14ac:dyDescent="0.3">
      <c r="B395" s="1"/>
      <c r="C395" s="1"/>
      <c r="D395" s="26"/>
      <c r="E395" s="26"/>
      <c r="F395" s="26"/>
      <c r="G395" s="271" t="s">
        <v>3</v>
      </c>
      <c r="H395" s="271"/>
      <c r="I395" s="271"/>
      <c r="J395" s="271"/>
      <c r="K395" s="271"/>
      <c r="L395" s="271"/>
      <c r="M395" s="271"/>
      <c r="N395" s="271"/>
    </row>
    <row r="396" spans="2:14" x14ac:dyDescent="0.3">
      <c r="B396" s="1"/>
      <c r="C396" s="1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2:14" ht="40.5" customHeight="1" x14ac:dyDescent="0.3">
      <c r="B397" s="1"/>
      <c r="C397" s="30" t="s">
        <v>4</v>
      </c>
      <c r="D397" s="292" t="s">
        <v>193</v>
      </c>
      <c r="E397" s="292"/>
      <c r="F397" s="292"/>
      <c r="G397" s="1"/>
      <c r="H397" s="1"/>
      <c r="I397" s="1"/>
      <c r="J397" s="1"/>
      <c r="K397" s="1"/>
      <c r="L397" s="271" t="s">
        <v>6</v>
      </c>
      <c r="M397" s="271"/>
      <c r="N397" s="1"/>
    </row>
    <row r="398" spans="2:14" x14ac:dyDescent="0.3">
      <c r="B398" s="1"/>
      <c r="C398" s="26"/>
      <c r="D398" s="26"/>
      <c r="E398" s="1"/>
      <c r="F398" s="1"/>
      <c r="G398" s="271" t="s">
        <v>8</v>
      </c>
      <c r="H398" s="271"/>
      <c r="I398" s="271"/>
      <c r="J398" s="271"/>
      <c r="K398" s="271"/>
      <c r="L398" s="272">
        <f>N412</f>
        <v>754.70081280000011</v>
      </c>
      <c r="M398" s="272"/>
      <c r="N398" s="26" t="s">
        <v>9</v>
      </c>
    </row>
    <row r="399" spans="2:14" x14ac:dyDescent="0.3">
      <c r="B399" s="1"/>
      <c r="C399" s="1"/>
      <c r="D399" s="1"/>
      <c r="E399" s="1"/>
      <c r="F399" s="1"/>
      <c r="G399" s="273" t="s">
        <v>10</v>
      </c>
      <c r="H399" s="273"/>
      <c r="I399" s="273"/>
      <c r="J399" s="273"/>
      <c r="K399" s="273"/>
      <c r="L399" s="274">
        <f>I406</f>
        <v>333.024</v>
      </c>
      <c r="M399" s="274"/>
      <c r="N399" s="26" t="s">
        <v>9</v>
      </c>
    </row>
    <row r="400" spans="2:14" ht="29.25" customHeight="1" x14ac:dyDescent="0.3">
      <c r="B400" s="275" t="s">
        <v>11</v>
      </c>
      <c r="C400" s="277" t="s">
        <v>12</v>
      </c>
      <c r="D400" s="275" t="s">
        <v>13</v>
      </c>
      <c r="E400" s="279" t="s">
        <v>14</v>
      </c>
      <c r="F400" s="279"/>
      <c r="G400" s="279"/>
      <c r="H400" s="279" t="s">
        <v>15</v>
      </c>
      <c r="I400" s="279"/>
      <c r="J400" s="279" t="s">
        <v>16</v>
      </c>
      <c r="K400" s="279"/>
      <c r="L400" s="279" t="s">
        <v>17</v>
      </c>
      <c r="M400" s="279"/>
      <c r="N400" s="277" t="s">
        <v>91</v>
      </c>
    </row>
    <row r="401" spans="2:20" ht="81.75" customHeight="1" x14ac:dyDescent="0.3">
      <c r="B401" s="276"/>
      <c r="C401" s="278"/>
      <c r="D401" s="276"/>
      <c r="E401" s="3" t="s">
        <v>18</v>
      </c>
      <c r="F401" s="3" t="s">
        <v>19</v>
      </c>
      <c r="G401" s="3" t="s">
        <v>20</v>
      </c>
      <c r="H401" s="3" t="s">
        <v>21</v>
      </c>
      <c r="I401" s="3" t="s">
        <v>22</v>
      </c>
      <c r="J401" s="3" t="s">
        <v>21</v>
      </c>
      <c r="K401" s="3" t="s">
        <v>22</v>
      </c>
      <c r="L401" s="3" t="s">
        <v>21</v>
      </c>
      <c r="M401" s="3" t="s">
        <v>22</v>
      </c>
      <c r="N401" s="278"/>
      <c r="S401" s="42" t="s">
        <v>106</v>
      </c>
    </row>
    <row r="402" spans="2:20" x14ac:dyDescent="0.3">
      <c r="B402" s="25">
        <v>1</v>
      </c>
      <c r="C402" s="25"/>
      <c r="D402" s="25">
        <v>2</v>
      </c>
      <c r="E402" s="25">
        <v>3</v>
      </c>
      <c r="F402" s="25">
        <v>4</v>
      </c>
      <c r="G402" s="25">
        <v>5</v>
      </c>
      <c r="H402" s="25">
        <v>6</v>
      </c>
      <c r="I402" s="25">
        <v>7</v>
      </c>
      <c r="J402" s="25">
        <v>8</v>
      </c>
      <c r="K402" s="25">
        <v>9</v>
      </c>
      <c r="L402" s="25">
        <v>10</v>
      </c>
      <c r="M402" s="25">
        <v>11</v>
      </c>
      <c r="N402" s="25">
        <v>12</v>
      </c>
      <c r="Q402" s="22">
        <v>1.37</v>
      </c>
      <c r="R402" s="42">
        <f>2*0.42*2/10</f>
        <v>0.16799999999999998</v>
      </c>
      <c r="S402" s="42">
        <f>Q402-R402</f>
        <v>1.2020000000000002</v>
      </c>
    </row>
    <row r="403" spans="2:20" ht="40.5" x14ac:dyDescent="0.3">
      <c r="B403" s="281">
        <v>2</v>
      </c>
      <c r="C403" s="29" t="s">
        <v>24</v>
      </c>
      <c r="D403" s="25" t="s">
        <v>178</v>
      </c>
      <c r="E403" s="25" t="s">
        <v>26</v>
      </c>
      <c r="F403" s="25"/>
      <c r="G403" s="4">
        <f>Q403</f>
        <v>120</v>
      </c>
      <c r="H403" s="5"/>
      <c r="I403" s="5"/>
      <c r="J403" s="5"/>
      <c r="K403" s="5"/>
      <c r="L403" s="29"/>
      <c r="M403" s="5"/>
      <c r="N403" s="5"/>
      <c r="Q403" s="42">
        <f>R403*S403*T403</f>
        <v>120</v>
      </c>
      <c r="R403" s="42">
        <v>0.6</v>
      </c>
      <c r="S403" s="42">
        <v>0.5</v>
      </c>
      <c r="T403" s="42">
        <v>400</v>
      </c>
    </row>
    <row r="404" spans="2:20" x14ac:dyDescent="0.3">
      <c r="B404" s="281"/>
      <c r="C404" s="9" t="s">
        <v>144</v>
      </c>
      <c r="D404" s="29" t="s">
        <v>28</v>
      </c>
      <c r="E404" s="29" t="s">
        <v>29</v>
      </c>
      <c r="F404" s="29"/>
      <c r="G404" s="6">
        <f>G403*0.12</f>
        <v>14.399999999999999</v>
      </c>
      <c r="H404" s="5">
        <v>7.1</v>
      </c>
      <c r="I404" s="5">
        <f>H404*G404</f>
        <v>102.23999999999998</v>
      </c>
      <c r="J404" s="5"/>
      <c r="K404" s="5"/>
      <c r="L404" s="29">
        <v>11.34</v>
      </c>
      <c r="M404" s="5">
        <f>L404*G404</f>
        <v>163.29599999999999</v>
      </c>
      <c r="N404" s="5">
        <f>M404+K404+I404</f>
        <v>265.53599999999994</v>
      </c>
    </row>
    <row r="405" spans="2:20" x14ac:dyDescent="0.3">
      <c r="B405" s="281"/>
      <c r="C405" s="11" t="s">
        <v>24</v>
      </c>
      <c r="D405" s="29" t="s">
        <v>146</v>
      </c>
      <c r="E405" s="29" t="s">
        <v>32</v>
      </c>
      <c r="F405" s="29">
        <v>1.6</v>
      </c>
      <c r="G405" s="6">
        <f>G403*F405</f>
        <v>192</v>
      </c>
      <c r="H405" s="31">
        <f>S402</f>
        <v>1.2020000000000002</v>
      </c>
      <c r="I405" s="5">
        <f>H405*G405</f>
        <v>230.78400000000005</v>
      </c>
      <c r="J405" s="5"/>
      <c r="K405" s="5"/>
      <c r="L405" s="29">
        <f>R402</f>
        <v>0.16799999999999998</v>
      </c>
      <c r="M405" s="5">
        <f>L405*G405</f>
        <v>32.256</v>
      </c>
      <c r="N405" s="5">
        <f>M405+K405+I405</f>
        <v>263.04000000000008</v>
      </c>
    </row>
    <row r="406" spans="2:20" x14ac:dyDescent="0.3">
      <c r="B406" s="29"/>
      <c r="C406" s="29"/>
      <c r="D406" s="25" t="s">
        <v>46</v>
      </c>
      <c r="E406" s="25"/>
      <c r="F406" s="25"/>
      <c r="G406" s="25"/>
      <c r="H406" s="25"/>
      <c r="I406" s="12">
        <f>SUM(I404:I405)</f>
        <v>333.024</v>
      </c>
      <c r="J406" s="25"/>
      <c r="K406" s="12"/>
      <c r="L406" s="25"/>
      <c r="M406" s="12">
        <f>SUM(M404:M405)</f>
        <v>195.55199999999999</v>
      </c>
      <c r="N406" s="12">
        <f>SUM(N404:N405)</f>
        <v>528.57600000000002</v>
      </c>
    </row>
    <row r="407" spans="2:20" x14ac:dyDescent="0.3">
      <c r="B407" s="29"/>
      <c r="C407" s="29"/>
      <c r="D407" s="25" t="s">
        <v>47</v>
      </c>
      <c r="E407" s="25" t="s">
        <v>48</v>
      </c>
      <c r="F407" s="25">
        <v>10</v>
      </c>
      <c r="G407" s="25"/>
      <c r="H407" s="25"/>
      <c r="I407" s="25"/>
      <c r="J407" s="25"/>
      <c r="K407" s="25"/>
      <c r="L407" s="25"/>
      <c r="M407" s="25"/>
      <c r="N407" s="12">
        <f>N406*F407/100</f>
        <v>52.857600000000005</v>
      </c>
    </row>
    <row r="408" spans="2:20" x14ac:dyDescent="0.3">
      <c r="B408" s="29"/>
      <c r="C408" s="29"/>
      <c r="D408" s="25" t="s">
        <v>49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12">
        <f>SUM(N406:N407)</f>
        <v>581.43360000000007</v>
      </c>
    </row>
    <row r="409" spans="2:20" x14ac:dyDescent="0.3">
      <c r="B409" s="29"/>
      <c r="C409" s="29"/>
      <c r="D409" s="25" t="s">
        <v>50</v>
      </c>
      <c r="E409" s="25" t="s">
        <v>48</v>
      </c>
      <c r="F409" s="25">
        <v>10</v>
      </c>
      <c r="G409" s="25"/>
      <c r="H409" s="25"/>
      <c r="I409" s="25"/>
      <c r="J409" s="25"/>
      <c r="K409" s="25"/>
      <c r="L409" s="25"/>
      <c r="M409" s="25"/>
      <c r="N409" s="12">
        <f>N408*F409/100</f>
        <v>58.143360000000008</v>
      </c>
    </row>
    <row r="410" spans="2:20" x14ac:dyDescent="0.3">
      <c r="B410" s="29"/>
      <c r="C410" s="29"/>
      <c r="D410" s="25" t="s">
        <v>49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12">
        <f>SUM(N408:N409)</f>
        <v>639.5769600000001</v>
      </c>
    </row>
    <row r="411" spans="2:20" x14ac:dyDescent="0.3">
      <c r="B411" s="29"/>
      <c r="C411" s="29"/>
      <c r="D411" s="25" t="s">
        <v>51</v>
      </c>
      <c r="E411" s="25" t="s">
        <v>48</v>
      </c>
      <c r="F411" s="25">
        <v>18</v>
      </c>
      <c r="G411" s="25"/>
      <c r="H411" s="25"/>
      <c r="I411" s="25"/>
      <c r="J411" s="25"/>
      <c r="K411" s="25"/>
      <c r="L411" s="25"/>
      <c r="M411" s="25"/>
      <c r="N411" s="12">
        <f>N410*F411/100</f>
        <v>115.12385280000002</v>
      </c>
    </row>
    <row r="412" spans="2:20" x14ac:dyDescent="0.3">
      <c r="B412" s="29"/>
      <c r="C412" s="29"/>
      <c r="D412" s="25" t="s">
        <v>52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12">
        <f>SUM(N410:N411)</f>
        <v>754.70081280000011</v>
      </c>
    </row>
    <row r="413" spans="2:20" x14ac:dyDescent="0.3">
      <c r="B413" s="13"/>
      <c r="C413" s="1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3"/>
    </row>
    <row r="414" spans="2:20" x14ac:dyDescent="0.3">
      <c r="B414" s="13"/>
      <c r="C414" s="1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3"/>
    </row>
    <row r="415" spans="2:20" x14ac:dyDescent="0.3">
      <c r="B415" s="13"/>
      <c r="C415" s="1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3"/>
    </row>
    <row r="416" spans="2:20" ht="27" x14ac:dyDescent="0.3">
      <c r="B416" s="13"/>
      <c r="C416" s="13"/>
      <c r="D416" s="26" t="s">
        <v>53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3"/>
    </row>
    <row r="417" spans="2:20" x14ac:dyDescent="0.3">
      <c r="B417" s="13"/>
      <c r="C417" s="13"/>
      <c r="D417" s="26"/>
      <c r="E417" s="22"/>
      <c r="F417" s="22"/>
      <c r="G417" s="22"/>
      <c r="H417" s="22"/>
      <c r="I417" s="22"/>
      <c r="J417" s="22"/>
      <c r="K417" s="22"/>
      <c r="L417" s="22"/>
      <c r="M417" s="22"/>
      <c r="N417" s="23"/>
    </row>
    <row r="418" spans="2:20" x14ac:dyDescent="0.3">
      <c r="B418" s="1"/>
      <c r="C418" s="1"/>
      <c r="D418" s="14" t="s">
        <v>54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22" spans="2:20" ht="21" x14ac:dyDescent="0.3">
      <c r="B422" s="1"/>
      <c r="C422" s="1"/>
      <c r="D422" s="2" t="s">
        <v>1</v>
      </c>
      <c r="E422" s="1"/>
      <c r="F422" s="271" t="s">
        <v>2</v>
      </c>
      <c r="G422" s="271"/>
      <c r="H422" s="271"/>
      <c r="I422" s="271"/>
      <c r="J422" s="1"/>
      <c r="K422" s="1"/>
      <c r="L422" s="1"/>
      <c r="M422" s="1"/>
      <c r="N422" s="1"/>
    </row>
    <row r="423" spans="2:20" x14ac:dyDescent="0.3">
      <c r="B423" s="1"/>
      <c r="C423" s="1"/>
      <c r="D423" s="26"/>
      <c r="E423" s="26"/>
      <c r="F423" s="26"/>
      <c r="G423" s="271" t="s">
        <v>3</v>
      </c>
      <c r="H423" s="271"/>
      <c r="I423" s="271"/>
      <c r="J423" s="271"/>
      <c r="K423" s="271"/>
      <c r="L423" s="271"/>
      <c r="M423" s="271"/>
      <c r="N423" s="271"/>
    </row>
    <row r="424" spans="2:20" x14ac:dyDescent="0.3">
      <c r="B424" s="1"/>
      <c r="C424" s="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2:20" ht="40.5" customHeight="1" x14ac:dyDescent="0.3">
      <c r="B425" s="1"/>
      <c r="C425" s="30" t="s">
        <v>4</v>
      </c>
      <c r="D425" s="292" t="s">
        <v>194</v>
      </c>
      <c r="E425" s="292"/>
      <c r="F425" s="292"/>
      <c r="G425" s="1"/>
      <c r="H425" s="1"/>
      <c r="I425" s="1"/>
      <c r="J425" s="1"/>
      <c r="K425" s="1"/>
      <c r="L425" s="271" t="s">
        <v>6</v>
      </c>
      <c r="M425" s="271"/>
      <c r="N425" s="1"/>
    </row>
    <row r="426" spans="2:20" x14ac:dyDescent="0.3">
      <c r="B426" s="1"/>
      <c r="C426" s="26"/>
      <c r="D426" s="26"/>
      <c r="E426" s="1"/>
      <c r="F426" s="1"/>
      <c r="G426" s="271" t="s">
        <v>8</v>
      </c>
      <c r="H426" s="271"/>
      <c r="I426" s="271"/>
      <c r="J426" s="271"/>
      <c r="K426" s="271"/>
      <c r="L426" s="272">
        <f>N440</f>
        <v>1132.0512192000001</v>
      </c>
      <c r="M426" s="272"/>
      <c r="N426" s="26" t="s">
        <v>9</v>
      </c>
    </row>
    <row r="427" spans="2:20" x14ac:dyDescent="0.3">
      <c r="B427" s="1"/>
      <c r="C427" s="1"/>
      <c r="D427" s="1"/>
      <c r="E427" s="1"/>
      <c r="F427" s="1"/>
      <c r="G427" s="273" t="s">
        <v>10</v>
      </c>
      <c r="H427" s="273"/>
      <c r="I427" s="273"/>
      <c r="J427" s="273"/>
      <c r="K427" s="273"/>
      <c r="L427" s="274">
        <f>I434</f>
        <v>499.53600000000006</v>
      </c>
      <c r="M427" s="274"/>
      <c r="N427" s="26" t="s">
        <v>9</v>
      </c>
    </row>
    <row r="428" spans="2:20" ht="29.25" customHeight="1" x14ac:dyDescent="0.3">
      <c r="B428" s="275" t="s">
        <v>11</v>
      </c>
      <c r="C428" s="277" t="s">
        <v>12</v>
      </c>
      <c r="D428" s="275" t="s">
        <v>13</v>
      </c>
      <c r="E428" s="279" t="s">
        <v>14</v>
      </c>
      <c r="F428" s="279"/>
      <c r="G428" s="279"/>
      <c r="H428" s="279" t="s">
        <v>15</v>
      </c>
      <c r="I428" s="279"/>
      <c r="J428" s="279" t="s">
        <v>16</v>
      </c>
      <c r="K428" s="279"/>
      <c r="L428" s="279" t="s">
        <v>17</v>
      </c>
      <c r="M428" s="279"/>
      <c r="N428" s="277" t="s">
        <v>91</v>
      </c>
    </row>
    <row r="429" spans="2:20" ht="81.75" customHeight="1" x14ac:dyDescent="0.3">
      <c r="B429" s="276"/>
      <c r="C429" s="278"/>
      <c r="D429" s="276"/>
      <c r="E429" s="3" t="s">
        <v>18</v>
      </c>
      <c r="F429" s="3" t="s">
        <v>19</v>
      </c>
      <c r="G429" s="3" t="s">
        <v>20</v>
      </c>
      <c r="H429" s="3" t="s">
        <v>21</v>
      </c>
      <c r="I429" s="3" t="s">
        <v>22</v>
      </c>
      <c r="J429" s="3" t="s">
        <v>21</v>
      </c>
      <c r="K429" s="3" t="s">
        <v>22</v>
      </c>
      <c r="L429" s="3" t="s">
        <v>21</v>
      </c>
      <c r="M429" s="3" t="s">
        <v>22</v>
      </c>
      <c r="N429" s="278"/>
      <c r="S429" s="42" t="s">
        <v>106</v>
      </c>
    </row>
    <row r="430" spans="2:20" x14ac:dyDescent="0.3">
      <c r="B430" s="25">
        <v>1</v>
      </c>
      <c r="C430" s="25"/>
      <c r="D430" s="25">
        <v>2</v>
      </c>
      <c r="E430" s="25">
        <v>3</v>
      </c>
      <c r="F430" s="25">
        <v>4</v>
      </c>
      <c r="G430" s="25">
        <v>5</v>
      </c>
      <c r="H430" s="25">
        <v>6</v>
      </c>
      <c r="I430" s="25">
        <v>7</v>
      </c>
      <c r="J430" s="25">
        <v>8</v>
      </c>
      <c r="K430" s="25">
        <v>9</v>
      </c>
      <c r="L430" s="25">
        <v>10</v>
      </c>
      <c r="M430" s="25">
        <v>11</v>
      </c>
      <c r="N430" s="25">
        <v>12</v>
      </c>
      <c r="Q430" s="22">
        <v>1.37</v>
      </c>
      <c r="R430" s="42">
        <f>2*0.42*2/10</f>
        <v>0.16799999999999998</v>
      </c>
      <c r="S430" s="42">
        <f>Q430-R430</f>
        <v>1.2020000000000002</v>
      </c>
    </row>
    <row r="431" spans="2:20" ht="40.5" x14ac:dyDescent="0.3">
      <c r="B431" s="281">
        <v>2</v>
      </c>
      <c r="C431" s="29" t="s">
        <v>24</v>
      </c>
      <c r="D431" s="25" t="s">
        <v>178</v>
      </c>
      <c r="E431" s="25" t="s">
        <v>26</v>
      </c>
      <c r="F431" s="25"/>
      <c r="G431" s="4">
        <f>Q431</f>
        <v>180</v>
      </c>
      <c r="H431" s="5"/>
      <c r="I431" s="5"/>
      <c r="J431" s="5"/>
      <c r="K431" s="5"/>
      <c r="L431" s="29"/>
      <c r="M431" s="5"/>
      <c r="N431" s="5"/>
      <c r="Q431" s="42">
        <f>R431*S431*T431</f>
        <v>180</v>
      </c>
      <c r="R431" s="42">
        <v>0.6</v>
      </c>
      <c r="S431" s="42">
        <v>0.5</v>
      </c>
      <c r="T431" s="42">
        <v>600</v>
      </c>
    </row>
    <row r="432" spans="2:20" x14ac:dyDescent="0.3">
      <c r="B432" s="281"/>
      <c r="C432" s="9" t="s">
        <v>144</v>
      </c>
      <c r="D432" s="29" t="s">
        <v>28</v>
      </c>
      <c r="E432" s="29" t="s">
        <v>29</v>
      </c>
      <c r="F432" s="29"/>
      <c r="G432" s="6">
        <f>G431*0.12</f>
        <v>21.599999999999998</v>
      </c>
      <c r="H432" s="5">
        <v>7.1</v>
      </c>
      <c r="I432" s="5">
        <f>H432*G432</f>
        <v>153.35999999999999</v>
      </c>
      <c r="J432" s="5"/>
      <c r="K432" s="5"/>
      <c r="L432" s="29">
        <v>11.34</v>
      </c>
      <c r="M432" s="5">
        <f>L432*G432</f>
        <v>244.94399999999996</v>
      </c>
      <c r="N432" s="5">
        <f>M432+K432+I432</f>
        <v>398.30399999999997</v>
      </c>
    </row>
    <row r="433" spans="2:14" x14ac:dyDescent="0.3">
      <c r="B433" s="281"/>
      <c r="C433" s="11" t="s">
        <v>24</v>
      </c>
      <c r="D433" s="29" t="s">
        <v>146</v>
      </c>
      <c r="E433" s="29" t="s">
        <v>32</v>
      </c>
      <c r="F433" s="29">
        <v>1.6</v>
      </c>
      <c r="G433" s="6">
        <f>G431*F433</f>
        <v>288</v>
      </c>
      <c r="H433" s="31">
        <f>S430</f>
        <v>1.2020000000000002</v>
      </c>
      <c r="I433" s="5">
        <f>H433*G433</f>
        <v>346.17600000000004</v>
      </c>
      <c r="J433" s="5"/>
      <c r="K433" s="5"/>
      <c r="L433" s="29">
        <f>R430</f>
        <v>0.16799999999999998</v>
      </c>
      <c r="M433" s="5">
        <f>L433*G433</f>
        <v>48.383999999999993</v>
      </c>
      <c r="N433" s="5">
        <f>M433+K433+I433</f>
        <v>394.56000000000006</v>
      </c>
    </row>
    <row r="434" spans="2:14" x14ac:dyDescent="0.3">
      <c r="B434" s="29"/>
      <c r="C434" s="29"/>
      <c r="D434" s="25" t="s">
        <v>46</v>
      </c>
      <c r="E434" s="25"/>
      <c r="F434" s="25"/>
      <c r="G434" s="25"/>
      <c r="H434" s="25"/>
      <c r="I434" s="12">
        <f>SUM(I432:I433)</f>
        <v>499.53600000000006</v>
      </c>
      <c r="J434" s="25"/>
      <c r="K434" s="12"/>
      <c r="L434" s="25"/>
      <c r="M434" s="12">
        <f>SUM(M432:M433)</f>
        <v>293.32799999999997</v>
      </c>
      <c r="N434" s="12">
        <f>SUM(N432:N433)</f>
        <v>792.86400000000003</v>
      </c>
    </row>
    <row r="435" spans="2:14" x14ac:dyDescent="0.3">
      <c r="B435" s="29"/>
      <c r="C435" s="29"/>
      <c r="D435" s="25" t="s">
        <v>47</v>
      </c>
      <c r="E435" s="25" t="s">
        <v>48</v>
      </c>
      <c r="F435" s="25">
        <v>10</v>
      </c>
      <c r="G435" s="25"/>
      <c r="H435" s="25"/>
      <c r="I435" s="25"/>
      <c r="J435" s="25"/>
      <c r="K435" s="25"/>
      <c r="L435" s="25"/>
      <c r="M435" s="25"/>
      <c r="N435" s="12">
        <f>N434*F435/100</f>
        <v>79.2864</v>
      </c>
    </row>
    <row r="436" spans="2:14" x14ac:dyDescent="0.3">
      <c r="B436" s="29"/>
      <c r="C436" s="29"/>
      <c r="D436" s="25" t="s">
        <v>49</v>
      </c>
      <c r="E436" s="25"/>
      <c r="F436" s="25"/>
      <c r="G436" s="25"/>
      <c r="H436" s="25"/>
      <c r="I436" s="25"/>
      <c r="J436" s="25"/>
      <c r="K436" s="25"/>
      <c r="L436" s="25"/>
      <c r="M436" s="25"/>
      <c r="N436" s="12">
        <f>SUM(N434:N435)</f>
        <v>872.15039999999999</v>
      </c>
    </row>
    <row r="437" spans="2:14" x14ac:dyDescent="0.3">
      <c r="B437" s="29"/>
      <c r="C437" s="29"/>
      <c r="D437" s="25" t="s">
        <v>50</v>
      </c>
      <c r="E437" s="25" t="s">
        <v>48</v>
      </c>
      <c r="F437" s="25">
        <v>10</v>
      </c>
      <c r="G437" s="25"/>
      <c r="H437" s="25"/>
      <c r="I437" s="25"/>
      <c r="J437" s="25"/>
      <c r="K437" s="25"/>
      <c r="L437" s="25"/>
      <c r="M437" s="25"/>
      <c r="N437" s="12">
        <f>N436*F437/100</f>
        <v>87.215040000000002</v>
      </c>
    </row>
    <row r="438" spans="2:14" x14ac:dyDescent="0.3">
      <c r="B438" s="29"/>
      <c r="C438" s="29"/>
      <c r="D438" s="25" t="s">
        <v>49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12">
        <f>SUM(N436:N437)</f>
        <v>959.36544000000004</v>
      </c>
    </row>
    <row r="439" spans="2:14" x14ac:dyDescent="0.3">
      <c r="B439" s="29"/>
      <c r="C439" s="29"/>
      <c r="D439" s="25" t="s">
        <v>51</v>
      </c>
      <c r="E439" s="25" t="s">
        <v>48</v>
      </c>
      <c r="F439" s="25">
        <v>18</v>
      </c>
      <c r="G439" s="25"/>
      <c r="H439" s="25"/>
      <c r="I439" s="25"/>
      <c r="J439" s="25"/>
      <c r="K439" s="25"/>
      <c r="L439" s="25"/>
      <c r="M439" s="25"/>
      <c r="N439" s="12">
        <f>N438*F439/100</f>
        <v>172.68577919999998</v>
      </c>
    </row>
    <row r="440" spans="2:14" x14ac:dyDescent="0.3">
      <c r="B440" s="29"/>
      <c r="C440" s="29"/>
      <c r="D440" s="25" t="s">
        <v>52</v>
      </c>
      <c r="E440" s="25"/>
      <c r="F440" s="25"/>
      <c r="G440" s="25"/>
      <c r="H440" s="25"/>
      <c r="I440" s="25"/>
      <c r="J440" s="25"/>
      <c r="K440" s="25"/>
      <c r="L440" s="25"/>
      <c r="M440" s="25"/>
      <c r="N440" s="12">
        <f>SUM(N438:N439)</f>
        <v>1132.0512192000001</v>
      </c>
    </row>
    <row r="441" spans="2:14" x14ac:dyDescent="0.3">
      <c r="B441" s="13"/>
      <c r="C441" s="1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3"/>
    </row>
    <row r="442" spans="2:14" x14ac:dyDescent="0.3">
      <c r="B442" s="13"/>
      <c r="C442" s="1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3"/>
    </row>
    <row r="443" spans="2:14" x14ac:dyDescent="0.3">
      <c r="B443" s="13"/>
      <c r="C443" s="1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3"/>
    </row>
    <row r="444" spans="2:14" ht="27" x14ac:dyDescent="0.3">
      <c r="B444" s="13"/>
      <c r="C444" s="13"/>
      <c r="D444" s="26" t="s">
        <v>53</v>
      </c>
      <c r="E444" s="22"/>
      <c r="F444" s="22"/>
      <c r="G444" s="22"/>
      <c r="H444" s="22"/>
      <c r="I444" s="22"/>
      <c r="J444" s="22"/>
      <c r="K444" s="22"/>
      <c r="L444" s="22"/>
      <c r="M444" s="22"/>
      <c r="N444" s="23"/>
    </row>
    <row r="445" spans="2:14" x14ac:dyDescent="0.3">
      <c r="B445" s="13"/>
      <c r="C445" s="13"/>
      <c r="D445" s="26"/>
      <c r="E445" s="22"/>
      <c r="F445" s="22"/>
      <c r="G445" s="22"/>
      <c r="H445" s="22"/>
      <c r="I445" s="22"/>
      <c r="J445" s="22"/>
      <c r="K445" s="22"/>
      <c r="L445" s="22"/>
      <c r="M445" s="22"/>
      <c r="N445" s="23"/>
    </row>
    <row r="446" spans="2:14" x14ac:dyDescent="0.3">
      <c r="B446" s="1"/>
      <c r="C446" s="1"/>
      <c r="D446" s="14" t="s">
        <v>54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50" spans="2:20" ht="21" x14ac:dyDescent="0.3">
      <c r="B450" s="1"/>
      <c r="C450" s="1"/>
      <c r="D450" s="2" t="s">
        <v>1</v>
      </c>
      <c r="E450" s="1"/>
      <c r="F450" s="271" t="s">
        <v>2</v>
      </c>
      <c r="G450" s="271"/>
      <c r="H450" s="271"/>
      <c r="I450" s="271"/>
      <c r="J450" s="1"/>
      <c r="K450" s="1"/>
      <c r="L450" s="1"/>
      <c r="M450" s="1"/>
      <c r="N450" s="1"/>
    </row>
    <row r="451" spans="2:20" x14ac:dyDescent="0.3">
      <c r="B451" s="1"/>
      <c r="C451" s="1"/>
      <c r="D451" s="26"/>
      <c r="E451" s="26"/>
      <c r="F451" s="26"/>
      <c r="G451" s="271" t="s">
        <v>3</v>
      </c>
      <c r="H451" s="271"/>
      <c r="I451" s="271"/>
      <c r="J451" s="271"/>
      <c r="K451" s="271"/>
      <c r="L451" s="271"/>
      <c r="M451" s="271"/>
      <c r="N451" s="271"/>
    </row>
    <row r="452" spans="2:20" x14ac:dyDescent="0.3">
      <c r="B452" s="1"/>
      <c r="C452" s="1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2:20" ht="40.5" customHeight="1" x14ac:dyDescent="0.3">
      <c r="B453" s="1"/>
      <c r="C453" s="30" t="s">
        <v>4</v>
      </c>
      <c r="D453" s="292" t="s">
        <v>195</v>
      </c>
      <c r="E453" s="292"/>
      <c r="F453" s="292"/>
      <c r="G453" s="1"/>
      <c r="H453" s="1"/>
      <c r="I453" s="1"/>
      <c r="J453" s="1"/>
      <c r="K453" s="1"/>
      <c r="L453" s="271" t="s">
        <v>6</v>
      </c>
      <c r="M453" s="271"/>
      <c r="N453" s="1"/>
    </row>
    <row r="454" spans="2:20" x14ac:dyDescent="0.3">
      <c r="B454" s="1"/>
      <c r="C454" s="26"/>
      <c r="D454" s="26"/>
      <c r="E454" s="1"/>
      <c r="F454" s="1"/>
      <c r="G454" s="271" t="s">
        <v>8</v>
      </c>
      <c r="H454" s="271"/>
      <c r="I454" s="271"/>
      <c r="J454" s="271"/>
      <c r="K454" s="271"/>
      <c r="L454" s="272">
        <f>N468</f>
        <v>943.37601600000005</v>
      </c>
      <c r="M454" s="272"/>
      <c r="N454" s="26" t="s">
        <v>9</v>
      </c>
    </row>
    <row r="455" spans="2:20" x14ac:dyDescent="0.3">
      <c r="B455" s="1"/>
      <c r="C455" s="1"/>
      <c r="D455" s="1"/>
      <c r="E455" s="1"/>
      <c r="F455" s="1"/>
      <c r="G455" s="273" t="s">
        <v>10</v>
      </c>
      <c r="H455" s="273"/>
      <c r="I455" s="273"/>
      <c r="J455" s="273"/>
      <c r="K455" s="273"/>
      <c r="L455" s="274">
        <f>I462</f>
        <v>416.28000000000003</v>
      </c>
      <c r="M455" s="274"/>
      <c r="N455" s="26" t="s">
        <v>9</v>
      </c>
    </row>
    <row r="456" spans="2:20" ht="29.25" customHeight="1" x14ac:dyDescent="0.3">
      <c r="B456" s="275" t="s">
        <v>11</v>
      </c>
      <c r="C456" s="277" t="s">
        <v>12</v>
      </c>
      <c r="D456" s="275" t="s">
        <v>13</v>
      </c>
      <c r="E456" s="279" t="s">
        <v>14</v>
      </c>
      <c r="F456" s="279"/>
      <c r="G456" s="279"/>
      <c r="H456" s="279" t="s">
        <v>15</v>
      </c>
      <c r="I456" s="279"/>
      <c r="J456" s="279" t="s">
        <v>16</v>
      </c>
      <c r="K456" s="279"/>
      <c r="L456" s="279" t="s">
        <v>17</v>
      </c>
      <c r="M456" s="279"/>
      <c r="N456" s="277" t="s">
        <v>91</v>
      </c>
    </row>
    <row r="457" spans="2:20" ht="81.75" customHeight="1" x14ac:dyDescent="0.3">
      <c r="B457" s="276"/>
      <c r="C457" s="278"/>
      <c r="D457" s="276"/>
      <c r="E457" s="3" t="s">
        <v>18</v>
      </c>
      <c r="F457" s="3" t="s">
        <v>19</v>
      </c>
      <c r="G457" s="3" t="s">
        <v>20</v>
      </c>
      <c r="H457" s="3" t="s">
        <v>21</v>
      </c>
      <c r="I457" s="3" t="s">
        <v>22</v>
      </c>
      <c r="J457" s="3" t="s">
        <v>21</v>
      </c>
      <c r="K457" s="3" t="s">
        <v>22</v>
      </c>
      <c r="L457" s="3" t="s">
        <v>21</v>
      </c>
      <c r="M457" s="3" t="s">
        <v>22</v>
      </c>
      <c r="N457" s="278"/>
      <c r="S457" s="42" t="s">
        <v>106</v>
      </c>
    </row>
    <row r="458" spans="2:20" x14ac:dyDescent="0.3">
      <c r="B458" s="25">
        <v>1</v>
      </c>
      <c r="C458" s="25"/>
      <c r="D458" s="25">
        <v>2</v>
      </c>
      <c r="E458" s="25">
        <v>3</v>
      </c>
      <c r="F458" s="25">
        <v>4</v>
      </c>
      <c r="G458" s="25">
        <v>5</v>
      </c>
      <c r="H458" s="25">
        <v>6</v>
      </c>
      <c r="I458" s="25">
        <v>7</v>
      </c>
      <c r="J458" s="25">
        <v>8</v>
      </c>
      <c r="K458" s="25">
        <v>9</v>
      </c>
      <c r="L458" s="25">
        <v>10</v>
      </c>
      <c r="M458" s="25">
        <v>11</v>
      </c>
      <c r="N458" s="25">
        <v>12</v>
      </c>
      <c r="Q458" s="22">
        <v>1.37</v>
      </c>
      <c r="R458" s="42">
        <f>2*0.42*2/10</f>
        <v>0.16799999999999998</v>
      </c>
      <c r="S458" s="42">
        <f>Q458-R458</f>
        <v>1.2020000000000002</v>
      </c>
    </row>
    <row r="459" spans="2:20" ht="40.5" x14ac:dyDescent="0.3">
      <c r="B459" s="281">
        <v>2</v>
      </c>
      <c r="C459" s="29" t="s">
        <v>24</v>
      </c>
      <c r="D459" s="25" t="s">
        <v>178</v>
      </c>
      <c r="E459" s="25" t="s">
        <v>26</v>
      </c>
      <c r="F459" s="25"/>
      <c r="G459" s="4">
        <f>Q459</f>
        <v>150</v>
      </c>
      <c r="H459" s="5"/>
      <c r="I459" s="5"/>
      <c r="J459" s="5"/>
      <c r="K459" s="5"/>
      <c r="L459" s="29"/>
      <c r="M459" s="5"/>
      <c r="N459" s="5"/>
      <c r="Q459" s="42">
        <f>R459*S459*T459</f>
        <v>150</v>
      </c>
      <c r="R459" s="42">
        <v>0.6</v>
      </c>
      <c r="S459" s="42">
        <v>0.5</v>
      </c>
      <c r="T459" s="42">
        <v>500</v>
      </c>
    </row>
    <row r="460" spans="2:20" x14ac:dyDescent="0.3">
      <c r="B460" s="281"/>
      <c r="C460" s="9" t="s">
        <v>144</v>
      </c>
      <c r="D460" s="29" t="s">
        <v>28</v>
      </c>
      <c r="E460" s="29" t="s">
        <v>29</v>
      </c>
      <c r="F460" s="29"/>
      <c r="G460" s="6">
        <f>G459*0.12</f>
        <v>18</v>
      </c>
      <c r="H460" s="5">
        <v>7.1</v>
      </c>
      <c r="I460" s="5">
        <f>H460*G460</f>
        <v>127.8</v>
      </c>
      <c r="J460" s="5"/>
      <c r="K460" s="5"/>
      <c r="L460" s="29">
        <v>11.34</v>
      </c>
      <c r="M460" s="5">
        <f>L460*G460</f>
        <v>204.12</v>
      </c>
      <c r="N460" s="5">
        <f>M460+K460+I460</f>
        <v>331.92</v>
      </c>
    </row>
    <row r="461" spans="2:20" x14ac:dyDescent="0.3">
      <c r="B461" s="281"/>
      <c r="C461" s="11" t="s">
        <v>24</v>
      </c>
      <c r="D461" s="29" t="s">
        <v>146</v>
      </c>
      <c r="E461" s="29" t="s">
        <v>32</v>
      </c>
      <c r="F461" s="29">
        <v>1.6</v>
      </c>
      <c r="G461" s="6">
        <f>G459*F461</f>
        <v>240</v>
      </c>
      <c r="H461" s="31">
        <f>S458</f>
        <v>1.2020000000000002</v>
      </c>
      <c r="I461" s="5">
        <f>H461*G461</f>
        <v>288.48</v>
      </c>
      <c r="J461" s="5"/>
      <c r="K461" s="5"/>
      <c r="L461" s="29">
        <f>R458</f>
        <v>0.16799999999999998</v>
      </c>
      <c r="M461" s="5">
        <f>L461*G461</f>
        <v>40.319999999999993</v>
      </c>
      <c r="N461" s="5">
        <f>M461+K461+I461</f>
        <v>328.8</v>
      </c>
    </row>
    <row r="462" spans="2:20" x14ac:dyDescent="0.3">
      <c r="B462" s="29"/>
      <c r="C462" s="29"/>
      <c r="D462" s="25" t="s">
        <v>46</v>
      </c>
      <c r="E462" s="25"/>
      <c r="F462" s="25"/>
      <c r="G462" s="25"/>
      <c r="H462" s="25"/>
      <c r="I462" s="12">
        <f>SUM(I460:I461)</f>
        <v>416.28000000000003</v>
      </c>
      <c r="J462" s="25"/>
      <c r="K462" s="12"/>
      <c r="L462" s="25"/>
      <c r="M462" s="12">
        <f>SUM(M460:M461)</f>
        <v>244.44</v>
      </c>
      <c r="N462" s="12">
        <f>SUM(N460:N461)</f>
        <v>660.72</v>
      </c>
    </row>
    <row r="463" spans="2:20" x14ac:dyDescent="0.3">
      <c r="B463" s="29"/>
      <c r="C463" s="29"/>
      <c r="D463" s="25" t="s">
        <v>47</v>
      </c>
      <c r="E463" s="25" t="s">
        <v>48</v>
      </c>
      <c r="F463" s="25">
        <v>10</v>
      </c>
      <c r="G463" s="25"/>
      <c r="H463" s="25"/>
      <c r="I463" s="25"/>
      <c r="J463" s="25"/>
      <c r="K463" s="25"/>
      <c r="L463" s="25"/>
      <c r="M463" s="25"/>
      <c r="N463" s="12">
        <f>N462*F463/100</f>
        <v>66.072000000000003</v>
      </c>
    </row>
    <row r="464" spans="2:20" x14ac:dyDescent="0.3">
      <c r="B464" s="29"/>
      <c r="C464" s="29"/>
      <c r="D464" s="25" t="s">
        <v>49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12">
        <f>SUM(N462:N463)</f>
        <v>726.79200000000003</v>
      </c>
    </row>
    <row r="465" spans="2:14" x14ac:dyDescent="0.3">
      <c r="B465" s="29"/>
      <c r="C465" s="29"/>
      <c r="D465" s="25" t="s">
        <v>50</v>
      </c>
      <c r="E465" s="25" t="s">
        <v>48</v>
      </c>
      <c r="F465" s="25">
        <v>10</v>
      </c>
      <c r="G465" s="25"/>
      <c r="H465" s="25"/>
      <c r="I465" s="25"/>
      <c r="J465" s="25"/>
      <c r="K465" s="25"/>
      <c r="L465" s="25"/>
      <c r="M465" s="25"/>
      <c r="N465" s="12">
        <f>N464*F465/100</f>
        <v>72.679199999999994</v>
      </c>
    </row>
    <row r="466" spans="2:14" x14ac:dyDescent="0.3">
      <c r="B466" s="29"/>
      <c r="C466" s="29"/>
      <c r="D466" s="25" t="s">
        <v>49</v>
      </c>
      <c r="E466" s="25"/>
      <c r="F466" s="25"/>
      <c r="G466" s="25"/>
      <c r="H466" s="25"/>
      <c r="I466" s="25"/>
      <c r="J466" s="25"/>
      <c r="K466" s="25"/>
      <c r="L466" s="25"/>
      <c r="M466" s="25"/>
      <c r="N466" s="12">
        <f>SUM(N464:N465)</f>
        <v>799.47120000000007</v>
      </c>
    </row>
    <row r="467" spans="2:14" x14ac:dyDescent="0.3">
      <c r="B467" s="29"/>
      <c r="C467" s="29"/>
      <c r="D467" s="25" t="s">
        <v>51</v>
      </c>
      <c r="E467" s="25" t="s">
        <v>48</v>
      </c>
      <c r="F467" s="25">
        <v>18</v>
      </c>
      <c r="G467" s="25"/>
      <c r="H467" s="25"/>
      <c r="I467" s="25"/>
      <c r="J467" s="25"/>
      <c r="K467" s="25"/>
      <c r="L467" s="25"/>
      <c r="M467" s="25"/>
      <c r="N467" s="12">
        <f>N466*F467/100</f>
        <v>143.90481600000001</v>
      </c>
    </row>
    <row r="468" spans="2:14" x14ac:dyDescent="0.3">
      <c r="B468" s="29"/>
      <c r="C468" s="29"/>
      <c r="D468" s="25" t="s">
        <v>52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12">
        <f>SUM(N466:N467)</f>
        <v>943.37601600000005</v>
      </c>
    </row>
    <row r="469" spans="2:14" x14ac:dyDescent="0.3">
      <c r="B469" s="13"/>
      <c r="C469" s="13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3"/>
    </row>
    <row r="470" spans="2:14" x14ac:dyDescent="0.3">
      <c r="B470" s="13"/>
      <c r="C470" s="13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3"/>
    </row>
    <row r="471" spans="2:14" x14ac:dyDescent="0.3">
      <c r="B471" s="13"/>
      <c r="C471" s="13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3"/>
    </row>
    <row r="472" spans="2:14" ht="27" x14ac:dyDescent="0.3">
      <c r="B472" s="13"/>
      <c r="C472" s="13"/>
      <c r="D472" s="26" t="s">
        <v>53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3"/>
    </row>
    <row r="473" spans="2:14" x14ac:dyDescent="0.3">
      <c r="B473" s="13"/>
      <c r="C473" s="13"/>
      <c r="D473" s="26"/>
      <c r="E473" s="22"/>
      <c r="F473" s="22"/>
      <c r="G473" s="22"/>
      <c r="H473" s="22"/>
      <c r="I473" s="22"/>
      <c r="J473" s="22"/>
      <c r="K473" s="22"/>
      <c r="L473" s="22"/>
      <c r="M473" s="22"/>
      <c r="N473" s="23"/>
    </row>
    <row r="474" spans="2:14" x14ac:dyDescent="0.3">
      <c r="B474" s="1"/>
      <c r="C474" s="1"/>
      <c r="D474" s="14" t="s">
        <v>54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8" spans="2:14" ht="21" x14ac:dyDescent="0.3">
      <c r="B478" s="1"/>
      <c r="C478" s="1"/>
      <c r="D478" s="2" t="s">
        <v>1</v>
      </c>
      <c r="E478" s="1"/>
      <c r="F478" s="271" t="s">
        <v>2</v>
      </c>
      <c r="G478" s="271"/>
      <c r="H478" s="271"/>
      <c r="I478" s="271"/>
      <c r="J478" s="1"/>
      <c r="K478" s="1"/>
      <c r="L478" s="1"/>
      <c r="M478" s="1"/>
      <c r="N478" s="1"/>
    </row>
    <row r="479" spans="2:14" x14ac:dyDescent="0.3">
      <c r="B479" s="1"/>
      <c r="C479" s="1"/>
      <c r="D479" s="26"/>
      <c r="E479" s="26"/>
      <c r="F479" s="26"/>
      <c r="G479" s="271" t="s">
        <v>3</v>
      </c>
      <c r="H479" s="271"/>
      <c r="I479" s="271"/>
      <c r="J479" s="271"/>
      <c r="K479" s="271"/>
      <c r="L479" s="271"/>
      <c r="M479" s="271"/>
      <c r="N479" s="271"/>
    </row>
    <row r="480" spans="2:14" x14ac:dyDescent="0.3">
      <c r="B480" s="1"/>
      <c r="C480" s="1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2:20" ht="40.5" customHeight="1" x14ac:dyDescent="0.3">
      <c r="B481" s="1"/>
      <c r="C481" s="30" t="s">
        <v>4</v>
      </c>
      <c r="D481" s="292" t="s">
        <v>196</v>
      </c>
      <c r="E481" s="292"/>
      <c r="F481" s="292"/>
      <c r="G481" s="1"/>
      <c r="H481" s="1"/>
      <c r="I481" s="1"/>
      <c r="J481" s="1"/>
      <c r="K481" s="1"/>
      <c r="L481" s="271" t="s">
        <v>6</v>
      </c>
      <c r="M481" s="271"/>
      <c r="N481" s="1"/>
    </row>
    <row r="482" spans="2:20" x14ac:dyDescent="0.3">
      <c r="B482" s="1"/>
      <c r="C482" s="26"/>
      <c r="D482" s="26"/>
      <c r="E482" s="1"/>
      <c r="F482" s="1"/>
      <c r="G482" s="271" t="s">
        <v>8</v>
      </c>
      <c r="H482" s="271"/>
      <c r="I482" s="271"/>
      <c r="J482" s="271"/>
      <c r="K482" s="271"/>
      <c r="L482" s="272">
        <f>N496</f>
        <v>2830.1280480000005</v>
      </c>
      <c r="M482" s="272"/>
      <c r="N482" s="26" t="s">
        <v>9</v>
      </c>
    </row>
    <row r="483" spans="2:20" x14ac:dyDescent="0.3">
      <c r="B483" s="1"/>
      <c r="C483" s="1"/>
      <c r="D483" s="1"/>
      <c r="E483" s="1"/>
      <c r="F483" s="1"/>
      <c r="G483" s="273" t="s">
        <v>10</v>
      </c>
      <c r="H483" s="273"/>
      <c r="I483" s="273"/>
      <c r="J483" s="273"/>
      <c r="K483" s="273"/>
      <c r="L483" s="274">
        <f>I490</f>
        <v>1248.8400000000001</v>
      </c>
      <c r="M483" s="274"/>
      <c r="N483" s="26" t="s">
        <v>9</v>
      </c>
    </row>
    <row r="484" spans="2:20" ht="29.25" customHeight="1" x14ac:dyDescent="0.3">
      <c r="B484" s="275" t="s">
        <v>11</v>
      </c>
      <c r="C484" s="277" t="s">
        <v>12</v>
      </c>
      <c r="D484" s="275" t="s">
        <v>13</v>
      </c>
      <c r="E484" s="279" t="s">
        <v>14</v>
      </c>
      <c r="F484" s="279"/>
      <c r="G484" s="279"/>
      <c r="H484" s="279" t="s">
        <v>15</v>
      </c>
      <c r="I484" s="279"/>
      <c r="J484" s="279" t="s">
        <v>16</v>
      </c>
      <c r="K484" s="279"/>
      <c r="L484" s="279" t="s">
        <v>17</v>
      </c>
      <c r="M484" s="279"/>
      <c r="N484" s="277" t="s">
        <v>91</v>
      </c>
    </row>
    <row r="485" spans="2:20" ht="81.75" customHeight="1" x14ac:dyDescent="0.3">
      <c r="B485" s="276"/>
      <c r="C485" s="278"/>
      <c r="D485" s="276"/>
      <c r="E485" s="3" t="s">
        <v>18</v>
      </c>
      <c r="F485" s="3" t="s">
        <v>19</v>
      </c>
      <c r="G485" s="3" t="s">
        <v>20</v>
      </c>
      <c r="H485" s="3" t="s">
        <v>21</v>
      </c>
      <c r="I485" s="3" t="s">
        <v>22</v>
      </c>
      <c r="J485" s="3" t="s">
        <v>21</v>
      </c>
      <c r="K485" s="3" t="s">
        <v>22</v>
      </c>
      <c r="L485" s="3" t="s">
        <v>21</v>
      </c>
      <c r="M485" s="3" t="s">
        <v>22</v>
      </c>
      <c r="N485" s="278"/>
      <c r="S485" s="42" t="s">
        <v>106</v>
      </c>
    </row>
    <row r="486" spans="2:20" x14ac:dyDescent="0.3">
      <c r="B486" s="25">
        <v>1</v>
      </c>
      <c r="C486" s="25"/>
      <c r="D486" s="25">
        <v>2</v>
      </c>
      <c r="E486" s="25">
        <v>3</v>
      </c>
      <c r="F486" s="25">
        <v>4</v>
      </c>
      <c r="G486" s="25">
        <v>5</v>
      </c>
      <c r="H486" s="25">
        <v>6</v>
      </c>
      <c r="I486" s="25">
        <v>7</v>
      </c>
      <c r="J486" s="25">
        <v>8</v>
      </c>
      <c r="K486" s="25">
        <v>9</v>
      </c>
      <c r="L486" s="25">
        <v>10</v>
      </c>
      <c r="M486" s="25">
        <v>11</v>
      </c>
      <c r="N486" s="25">
        <v>12</v>
      </c>
      <c r="Q486" s="22">
        <v>1.37</v>
      </c>
      <c r="R486" s="42">
        <f>2*0.42*2/10</f>
        <v>0.16799999999999998</v>
      </c>
      <c r="S486" s="42">
        <f>Q486-R486</f>
        <v>1.2020000000000002</v>
      </c>
    </row>
    <row r="487" spans="2:20" ht="40.5" x14ac:dyDescent="0.3">
      <c r="B487" s="281">
        <v>2</v>
      </c>
      <c r="C487" s="29" t="s">
        <v>24</v>
      </c>
      <c r="D487" s="25" t="s">
        <v>178</v>
      </c>
      <c r="E487" s="25" t="s">
        <v>26</v>
      </c>
      <c r="F487" s="25"/>
      <c r="G487" s="4">
        <f>Q487</f>
        <v>450</v>
      </c>
      <c r="H487" s="5"/>
      <c r="I487" s="5"/>
      <c r="J487" s="5"/>
      <c r="K487" s="5"/>
      <c r="L487" s="29"/>
      <c r="M487" s="5"/>
      <c r="N487" s="5"/>
      <c r="Q487" s="42">
        <f>R487*S487*T487</f>
        <v>450</v>
      </c>
      <c r="R487" s="42">
        <v>0.6</v>
      </c>
      <c r="S487" s="42">
        <v>0.5</v>
      </c>
      <c r="T487" s="42">
        <v>1500</v>
      </c>
    </row>
    <row r="488" spans="2:20" x14ac:dyDescent="0.3">
      <c r="B488" s="281"/>
      <c r="C488" s="9" t="s">
        <v>144</v>
      </c>
      <c r="D488" s="29" t="s">
        <v>28</v>
      </c>
      <c r="E488" s="29" t="s">
        <v>29</v>
      </c>
      <c r="F488" s="29"/>
      <c r="G488" s="6">
        <f>G487*0.12</f>
        <v>54</v>
      </c>
      <c r="H488" s="5">
        <v>7.1</v>
      </c>
      <c r="I488" s="5">
        <f>H488*G488</f>
        <v>383.4</v>
      </c>
      <c r="J488" s="5"/>
      <c r="K488" s="5"/>
      <c r="L488" s="29">
        <v>11.34</v>
      </c>
      <c r="M488" s="5">
        <f>L488*G488</f>
        <v>612.36</v>
      </c>
      <c r="N488" s="5">
        <f>M488+K488+I488</f>
        <v>995.76</v>
      </c>
    </row>
    <row r="489" spans="2:20" x14ac:dyDescent="0.3">
      <c r="B489" s="281"/>
      <c r="C489" s="11" t="s">
        <v>24</v>
      </c>
      <c r="D489" s="29" t="s">
        <v>146</v>
      </c>
      <c r="E489" s="29" t="s">
        <v>32</v>
      </c>
      <c r="F489" s="29">
        <v>1.6</v>
      </c>
      <c r="G489" s="6">
        <f>G487*F489</f>
        <v>720</v>
      </c>
      <c r="H489" s="31">
        <f>S486</f>
        <v>1.2020000000000002</v>
      </c>
      <c r="I489" s="5">
        <f>H489*G489</f>
        <v>865.44000000000017</v>
      </c>
      <c r="J489" s="5"/>
      <c r="K489" s="5"/>
      <c r="L489" s="29">
        <f>R486</f>
        <v>0.16799999999999998</v>
      </c>
      <c r="M489" s="5">
        <f>L489*G489</f>
        <v>120.96</v>
      </c>
      <c r="N489" s="5">
        <f>M489+K489+I489</f>
        <v>986.4000000000002</v>
      </c>
    </row>
    <row r="490" spans="2:20" x14ac:dyDescent="0.3">
      <c r="B490" s="29"/>
      <c r="C490" s="29"/>
      <c r="D490" s="25" t="s">
        <v>46</v>
      </c>
      <c r="E490" s="25"/>
      <c r="F490" s="25"/>
      <c r="G490" s="25"/>
      <c r="H490" s="25"/>
      <c r="I490" s="12">
        <f>SUM(I488:I489)</f>
        <v>1248.8400000000001</v>
      </c>
      <c r="J490" s="25"/>
      <c r="K490" s="12"/>
      <c r="L490" s="25"/>
      <c r="M490" s="12">
        <f>SUM(M488:M489)</f>
        <v>733.32</v>
      </c>
      <c r="N490" s="12">
        <f>SUM(N488:N489)</f>
        <v>1982.1600000000003</v>
      </c>
    </row>
    <row r="491" spans="2:20" x14ac:dyDescent="0.3">
      <c r="B491" s="29"/>
      <c r="C491" s="29"/>
      <c r="D491" s="25" t="s">
        <v>47</v>
      </c>
      <c r="E491" s="25" t="s">
        <v>48</v>
      </c>
      <c r="F491" s="25">
        <v>10</v>
      </c>
      <c r="G491" s="25"/>
      <c r="H491" s="25"/>
      <c r="I491" s="25"/>
      <c r="J491" s="25"/>
      <c r="K491" s="25"/>
      <c r="L491" s="25"/>
      <c r="M491" s="25"/>
      <c r="N491" s="12">
        <f>N490*F491/100</f>
        <v>198.21600000000001</v>
      </c>
    </row>
    <row r="492" spans="2:20" x14ac:dyDescent="0.3">
      <c r="B492" s="29"/>
      <c r="C492" s="29"/>
      <c r="D492" s="25" t="s">
        <v>49</v>
      </c>
      <c r="E492" s="25"/>
      <c r="F492" s="25"/>
      <c r="G492" s="25"/>
      <c r="H492" s="25"/>
      <c r="I492" s="25"/>
      <c r="J492" s="25"/>
      <c r="K492" s="25"/>
      <c r="L492" s="25"/>
      <c r="M492" s="25"/>
      <c r="N492" s="12">
        <f>SUM(N490:N491)</f>
        <v>2180.3760000000002</v>
      </c>
    </row>
    <row r="493" spans="2:20" x14ac:dyDescent="0.3">
      <c r="B493" s="29"/>
      <c r="C493" s="29"/>
      <c r="D493" s="25" t="s">
        <v>50</v>
      </c>
      <c r="E493" s="25" t="s">
        <v>48</v>
      </c>
      <c r="F493" s="25">
        <v>10</v>
      </c>
      <c r="G493" s="25"/>
      <c r="H493" s="25"/>
      <c r="I493" s="25"/>
      <c r="J493" s="25"/>
      <c r="K493" s="25"/>
      <c r="L493" s="25"/>
      <c r="M493" s="25"/>
      <c r="N493" s="12">
        <f>N492*F493/100</f>
        <v>218.03760000000003</v>
      </c>
    </row>
    <row r="494" spans="2:20" x14ac:dyDescent="0.3">
      <c r="B494" s="29"/>
      <c r="C494" s="29"/>
      <c r="D494" s="25" t="s">
        <v>49</v>
      </c>
      <c r="E494" s="25"/>
      <c r="F494" s="25"/>
      <c r="G494" s="25"/>
      <c r="H494" s="25"/>
      <c r="I494" s="25"/>
      <c r="J494" s="25"/>
      <c r="K494" s="25"/>
      <c r="L494" s="25"/>
      <c r="M494" s="25"/>
      <c r="N494" s="12">
        <f>SUM(N492:N493)</f>
        <v>2398.4136000000003</v>
      </c>
    </row>
    <row r="495" spans="2:20" x14ac:dyDescent="0.3">
      <c r="B495" s="29"/>
      <c r="C495" s="29"/>
      <c r="D495" s="25" t="s">
        <v>51</v>
      </c>
      <c r="E495" s="25" t="s">
        <v>48</v>
      </c>
      <c r="F495" s="25">
        <v>18</v>
      </c>
      <c r="G495" s="25"/>
      <c r="H495" s="25"/>
      <c r="I495" s="25"/>
      <c r="J495" s="25"/>
      <c r="K495" s="25"/>
      <c r="L495" s="25"/>
      <c r="M495" s="25"/>
      <c r="N495" s="12">
        <f>N494*F495/100</f>
        <v>431.71444800000006</v>
      </c>
    </row>
    <row r="496" spans="2:20" x14ac:dyDescent="0.3">
      <c r="B496" s="29"/>
      <c r="C496" s="29"/>
      <c r="D496" s="25" t="s">
        <v>52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12">
        <f>SUM(N494:N495)</f>
        <v>2830.1280480000005</v>
      </c>
    </row>
    <row r="497" spans="2:14" x14ac:dyDescent="0.3">
      <c r="B497" s="13"/>
      <c r="C497" s="13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2:14" x14ac:dyDescent="0.3">
      <c r="B498" s="13"/>
      <c r="C498" s="1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2:14" x14ac:dyDescent="0.3">
      <c r="B499" s="13"/>
      <c r="C499" s="13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2:14" ht="27" x14ac:dyDescent="0.3">
      <c r="B500" s="13"/>
      <c r="C500" s="13"/>
      <c r="D500" s="26" t="s">
        <v>53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3"/>
    </row>
    <row r="501" spans="2:14" x14ac:dyDescent="0.3">
      <c r="B501" s="13"/>
      <c r="C501" s="13"/>
      <c r="D501" s="26"/>
      <c r="E501" s="22"/>
      <c r="F501" s="22"/>
      <c r="G501" s="22"/>
      <c r="H501" s="22"/>
      <c r="I501" s="22"/>
      <c r="J501" s="22"/>
      <c r="K501" s="22"/>
      <c r="L501" s="22"/>
      <c r="M501" s="22"/>
      <c r="N501" s="23"/>
    </row>
    <row r="502" spans="2:14" x14ac:dyDescent="0.3">
      <c r="B502" s="1"/>
      <c r="C502" s="1"/>
      <c r="D502" s="14" t="s">
        <v>54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6" spans="2:14" ht="21" x14ac:dyDescent="0.3">
      <c r="B506" s="1"/>
      <c r="C506" s="1"/>
      <c r="D506" s="2" t="s">
        <v>1</v>
      </c>
      <c r="E506" s="1"/>
      <c r="F506" s="271" t="s">
        <v>2</v>
      </c>
      <c r="G506" s="271"/>
      <c r="H506" s="271"/>
      <c r="I506" s="271"/>
      <c r="J506" s="1"/>
      <c r="K506" s="1"/>
      <c r="L506" s="1"/>
      <c r="M506" s="1"/>
      <c r="N506" s="1"/>
    </row>
    <row r="507" spans="2:14" x14ac:dyDescent="0.3">
      <c r="B507" s="1"/>
      <c r="C507" s="1"/>
      <c r="D507" s="26"/>
      <c r="E507" s="26"/>
      <c r="F507" s="26"/>
      <c r="G507" s="271" t="s">
        <v>3</v>
      </c>
      <c r="H507" s="271"/>
      <c r="I507" s="271"/>
      <c r="J507" s="271"/>
      <c r="K507" s="271"/>
      <c r="L507" s="271"/>
      <c r="M507" s="271"/>
      <c r="N507" s="271"/>
    </row>
    <row r="508" spans="2:14" x14ac:dyDescent="0.3">
      <c r="B508" s="1"/>
      <c r="C508" s="1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2:14" ht="40.5" customHeight="1" x14ac:dyDescent="0.3">
      <c r="B509" s="1"/>
      <c r="C509" s="30" t="s">
        <v>4</v>
      </c>
      <c r="D509" s="292" t="s">
        <v>197</v>
      </c>
      <c r="E509" s="292"/>
      <c r="F509" s="292"/>
      <c r="G509" s="1"/>
      <c r="H509" s="1"/>
      <c r="I509" s="1"/>
      <c r="J509" s="1"/>
      <c r="K509" s="1"/>
      <c r="L509" s="271" t="s">
        <v>6</v>
      </c>
      <c r="M509" s="271"/>
      <c r="N509" s="1"/>
    </row>
    <row r="510" spans="2:14" x14ac:dyDescent="0.3">
      <c r="B510" s="1"/>
      <c r="C510" s="26"/>
      <c r="D510" s="26"/>
      <c r="E510" s="1"/>
      <c r="F510" s="1"/>
      <c r="G510" s="271" t="s">
        <v>8</v>
      </c>
      <c r="H510" s="271"/>
      <c r="I510" s="271"/>
      <c r="J510" s="271"/>
      <c r="K510" s="271"/>
      <c r="L510" s="272">
        <f>N524</f>
        <v>283.01280480000003</v>
      </c>
      <c r="M510" s="272"/>
      <c r="N510" s="26" t="s">
        <v>9</v>
      </c>
    </row>
    <row r="511" spans="2:14" x14ac:dyDescent="0.3">
      <c r="B511" s="1"/>
      <c r="C511" s="1"/>
      <c r="D511" s="1"/>
      <c r="E511" s="1"/>
      <c r="F511" s="1"/>
      <c r="G511" s="273" t="s">
        <v>10</v>
      </c>
      <c r="H511" s="273"/>
      <c r="I511" s="273"/>
      <c r="J511" s="273"/>
      <c r="K511" s="273"/>
      <c r="L511" s="274">
        <f>I518</f>
        <v>124.88400000000001</v>
      </c>
      <c r="M511" s="274"/>
      <c r="N511" s="26" t="s">
        <v>9</v>
      </c>
    </row>
    <row r="512" spans="2:14" ht="29.25" customHeight="1" x14ac:dyDescent="0.3">
      <c r="B512" s="275" t="s">
        <v>11</v>
      </c>
      <c r="C512" s="277" t="s">
        <v>12</v>
      </c>
      <c r="D512" s="275" t="s">
        <v>13</v>
      </c>
      <c r="E512" s="279" t="s">
        <v>14</v>
      </c>
      <c r="F512" s="279"/>
      <c r="G512" s="279"/>
      <c r="H512" s="279" t="s">
        <v>15</v>
      </c>
      <c r="I512" s="279"/>
      <c r="J512" s="279" t="s">
        <v>16</v>
      </c>
      <c r="K512" s="279"/>
      <c r="L512" s="279" t="s">
        <v>17</v>
      </c>
      <c r="M512" s="279"/>
      <c r="N512" s="277" t="s">
        <v>91</v>
      </c>
    </row>
    <row r="513" spans="2:20" ht="81.75" customHeight="1" x14ac:dyDescent="0.3">
      <c r="B513" s="276"/>
      <c r="C513" s="278"/>
      <c r="D513" s="276"/>
      <c r="E513" s="3" t="s">
        <v>18</v>
      </c>
      <c r="F513" s="3" t="s">
        <v>19</v>
      </c>
      <c r="G513" s="3" t="s">
        <v>20</v>
      </c>
      <c r="H513" s="3" t="s">
        <v>21</v>
      </c>
      <c r="I513" s="3" t="s">
        <v>22</v>
      </c>
      <c r="J513" s="3" t="s">
        <v>21</v>
      </c>
      <c r="K513" s="3" t="s">
        <v>22</v>
      </c>
      <c r="L513" s="3" t="s">
        <v>21</v>
      </c>
      <c r="M513" s="3" t="s">
        <v>22</v>
      </c>
      <c r="N513" s="278"/>
      <c r="S513" s="42" t="s">
        <v>106</v>
      </c>
    </row>
    <row r="514" spans="2:20" x14ac:dyDescent="0.3">
      <c r="B514" s="25">
        <v>1</v>
      </c>
      <c r="C514" s="25"/>
      <c r="D514" s="25">
        <v>2</v>
      </c>
      <c r="E514" s="25">
        <v>3</v>
      </c>
      <c r="F514" s="25">
        <v>4</v>
      </c>
      <c r="G514" s="25">
        <v>5</v>
      </c>
      <c r="H514" s="25">
        <v>6</v>
      </c>
      <c r="I514" s="25">
        <v>7</v>
      </c>
      <c r="J514" s="25">
        <v>8</v>
      </c>
      <c r="K514" s="25">
        <v>9</v>
      </c>
      <c r="L514" s="25">
        <v>10</v>
      </c>
      <c r="M514" s="25">
        <v>11</v>
      </c>
      <c r="N514" s="25">
        <v>12</v>
      </c>
      <c r="Q514" s="22">
        <v>1.37</v>
      </c>
      <c r="R514" s="42">
        <f>2*0.42*2/10</f>
        <v>0.16799999999999998</v>
      </c>
      <c r="S514" s="42">
        <f>Q514-R514</f>
        <v>1.2020000000000002</v>
      </c>
    </row>
    <row r="515" spans="2:20" ht="40.5" x14ac:dyDescent="0.3">
      <c r="B515" s="281">
        <v>2</v>
      </c>
      <c r="C515" s="29" t="s">
        <v>24</v>
      </c>
      <c r="D515" s="25" t="s">
        <v>178</v>
      </c>
      <c r="E515" s="25" t="s">
        <v>26</v>
      </c>
      <c r="F515" s="25"/>
      <c r="G515" s="4">
        <f>Q515</f>
        <v>45</v>
      </c>
      <c r="H515" s="5"/>
      <c r="I515" s="5"/>
      <c r="J515" s="5"/>
      <c r="K515" s="5"/>
      <c r="L515" s="29"/>
      <c r="M515" s="5"/>
      <c r="N515" s="5"/>
      <c r="Q515" s="42">
        <f>R515*S515*T515</f>
        <v>45</v>
      </c>
      <c r="R515" s="42">
        <v>0.6</v>
      </c>
      <c r="S515" s="42">
        <v>0.5</v>
      </c>
      <c r="T515" s="42">
        <v>150</v>
      </c>
    </row>
    <row r="516" spans="2:20" x14ac:dyDescent="0.3">
      <c r="B516" s="281"/>
      <c r="C516" s="9" t="s">
        <v>144</v>
      </c>
      <c r="D516" s="29" t="s">
        <v>28</v>
      </c>
      <c r="E516" s="29" t="s">
        <v>29</v>
      </c>
      <c r="F516" s="29"/>
      <c r="G516" s="6">
        <f>G515*0.12</f>
        <v>5.3999999999999995</v>
      </c>
      <c r="H516" s="5">
        <v>7.1</v>
      </c>
      <c r="I516" s="5">
        <f>H516*G516</f>
        <v>38.339999999999996</v>
      </c>
      <c r="J516" s="5"/>
      <c r="K516" s="5"/>
      <c r="L516" s="29">
        <v>11.34</v>
      </c>
      <c r="M516" s="5">
        <f>L516*G516</f>
        <v>61.23599999999999</v>
      </c>
      <c r="N516" s="5">
        <f>M516+K516+I516</f>
        <v>99.575999999999993</v>
      </c>
    </row>
    <row r="517" spans="2:20" x14ac:dyDescent="0.3">
      <c r="B517" s="281"/>
      <c r="C517" s="11" t="s">
        <v>24</v>
      </c>
      <c r="D517" s="29" t="s">
        <v>146</v>
      </c>
      <c r="E517" s="29" t="s">
        <v>32</v>
      </c>
      <c r="F517" s="29">
        <v>1.6</v>
      </c>
      <c r="G517" s="6">
        <f>G515*F517</f>
        <v>72</v>
      </c>
      <c r="H517" s="31">
        <f>S514</f>
        <v>1.2020000000000002</v>
      </c>
      <c r="I517" s="5">
        <f>H517*G517</f>
        <v>86.544000000000011</v>
      </c>
      <c r="J517" s="5"/>
      <c r="K517" s="5"/>
      <c r="L517" s="29">
        <f>R514</f>
        <v>0.16799999999999998</v>
      </c>
      <c r="M517" s="5">
        <f>L517*G517</f>
        <v>12.095999999999998</v>
      </c>
      <c r="N517" s="5">
        <f>M517+K517+I517</f>
        <v>98.640000000000015</v>
      </c>
    </row>
    <row r="518" spans="2:20" x14ac:dyDescent="0.3">
      <c r="B518" s="29"/>
      <c r="C518" s="29"/>
      <c r="D518" s="25" t="s">
        <v>46</v>
      </c>
      <c r="E518" s="25"/>
      <c r="F518" s="25"/>
      <c r="G518" s="25"/>
      <c r="H518" s="25"/>
      <c r="I518" s="12">
        <f>SUM(I516:I517)</f>
        <v>124.88400000000001</v>
      </c>
      <c r="J518" s="25"/>
      <c r="K518" s="12"/>
      <c r="L518" s="25"/>
      <c r="M518" s="12">
        <f>SUM(M516:M517)</f>
        <v>73.331999999999994</v>
      </c>
      <c r="N518" s="12">
        <f>SUM(N516:N517)</f>
        <v>198.21600000000001</v>
      </c>
    </row>
    <row r="519" spans="2:20" x14ac:dyDescent="0.3">
      <c r="B519" s="29"/>
      <c r="C519" s="29"/>
      <c r="D519" s="25" t="s">
        <v>47</v>
      </c>
      <c r="E519" s="25" t="s">
        <v>48</v>
      </c>
      <c r="F519" s="25">
        <v>10</v>
      </c>
      <c r="G519" s="25"/>
      <c r="H519" s="25"/>
      <c r="I519" s="25"/>
      <c r="J519" s="25"/>
      <c r="K519" s="25"/>
      <c r="L519" s="25"/>
      <c r="M519" s="25"/>
      <c r="N519" s="12">
        <f>N518*F519/100</f>
        <v>19.8216</v>
      </c>
    </row>
    <row r="520" spans="2:20" x14ac:dyDescent="0.3">
      <c r="B520" s="29"/>
      <c r="C520" s="29"/>
      <c r="D520" s="25" t="s">
        <v>49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12">
        <f>SUM(N518:N519)</f>
        <v>218.0376</v>
      </c>
    </row>
    <row r="521" spans="2:20" x14ac:dyDescent="0.3">
      <c r="B521" s="29"/>
      <c r="C521" s="29"/>
      <c r="D521" s="25" t="s">
        <v>50</v>
      </c>
      <c r="E521" s="25" t="s">
        <v>48</v>
      </c>
      <c r="F521" s="25">
        <v>10</v>
      </c>
      <c r="G521" s="25"/>
      <c r="H521" s="25"/>
      <c r="I521" s="25"/>
      <c r="J521" s="25"/>
      <c r="K521" s="25"/>
      <c r="L521" s="25"/>
      <c r="M521" s="25"/>
      <c r="N521" s="12">
        <f>N520*F521/100</f>
        <v>21.80376</v>
      </c>
    </row>
    <row r="522" spans="2:20" x14ac:dyDescent="0.3">
      <c r="B522" s="29"/>
      <c r="C522" s="29"/>
      <c r="D522" s="25" t="s">
        <v>49</v>
      </c>
      <c r="E522" s="25"/>
      <c r="F522" s="25"/>
      <c r="G522" s="25"/>
      <c r="H522" s="25"/>
      <c r="I522" s="25"/>
      <c r="J522" s="25"/>
      <c r="K522" s="25"/>
      <c r="L522" s="25"/>
      <c r="M522" s="25"/>
      <c r="N522" s="12">
        <f>SUM(N520:N521)</f>
        <v>239.84136000000001</v>
      </c>
    </row>
    <row r="523" spans="2:20" x14ac:dyDescent="0.3">
      <c r="B523" s="29"/>
      <c r="C523" s="29"/>
      <c r="D523" s="25" t="s">
        <v>51</v>
      </c>
      <c r="E523" s="25" t="s">
        <v>48</v>
      </c>
      <c r="F523" s="25">
        <v>18</v>
      </c>
      <c r="G523" s="25"/>
      <c r="H523" s="25"/>
      <c r="I523" s="25"/>
      <c r="J523" s="25"/>
      <c r="K523" s="25"/>
      <c r="L523" s="25"/>
      <c r="M523" s="25"/>
      <c r="N523" s="12">
        <f>N522*F523/100</f>
        <v>43.171444799999996</v>
      </c>
    </row>
    <row r="524" spans="2:20" x14ac:dyDescent="0.3">
      <c r="B524" s="29"/>
      <c r="C524" s="29"/>
      <c r="D524" s="25" t="s">
        <v>52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12">
        <f>SUM(N522:N523)</f>
        <v>283.01280480000003</v>
      </c>
    </row>
    <row r="525" spans="2:20" x14ac:dyDescent="0.3">
      <c r="B525" s="13"/>
      <c r="C525" s="13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20" x14ac:dyDescent="0.3">
      <c r="B526" s="13"/>
      <c r="C526" s="13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20" x14ac:dyDescent="0.3">
      <c r="B527" s="13"/>
      <c r="C527" s="13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</row>
    <row r="528" spans="2:20" ht="27" x14ac:dyDescent="0.3">
      <c r="B528" s="13"/>
      <c r="C528" s="13"/>
      <c r="D528" s="26" t="s">
        <v>53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3"/>
    </row>
    <row r="529" spans="2:14" x14ac:dyDescent="0.3">
      <c r="B529" s="13"/>
      <c r="C529" s="13"/>
      <c r="D529" s="26"/>
      <c r="E529" s="22"/>
      <c r="F529" s="22"/>
      <c r="G529" s="22"/>
      <c r="H529" s="22"/>
      <c r="I529" s="22"/>
      <c r="J529" s="22"/>
      <c r="K529" s="22"/>
      <c r="L529" s="22"/>
      <c r="M529" s="22"/>
      <c r="N529" s="23"/>
    </row>
    <row r="530" spans="2:14" x14ac:dyDescent="0.3">
      <c r="B530" s="1"/>
      <c r="C530" s="1"/>
      <c r="D530" s="14" t="s">
        <v>54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</row>
  </sheetData>
  <mergeCells count="323">
    <mergeCell ref="B40:B42"/>
    <mergeCell ref="G35:K35"/>
    <mergeCell ref="L35:M35"/>
    <mergeCell ref="G36:K36"/>
    <mergeCell ref="L36:M36"/>
    <mergeCell ref="B37:B38"/>
    <mergeCell ref="C37:C38"/>
    <mergeCell ref="F3:I3"/>
    <mergeCell ref="G4:N4"/>
    <mergeCell ref="L6:M6"/>
    <mergeCell ref="G7:K7"/>
    <mergeCell ref="L7:M7"/>
    <mergeCell ref="G8:K8"/>
    <mergeCell ref="L8:M8"/>
    <mergeCell ref="D6:F6"/>
    <mergeCell ref="B12:B14"/>
    <mergeCell ref="H9:I9"/>
    <mergeCell ref="J9:K9"/>
    <mergeCell ref="N9:N10"/>
    <mergeCell ref="B9:B10"/>
    <mergeCell ref="C9:C10"/>
    <mergeCell ref="L9:M9"/>
    <mergeCell ref="D9:D10"/>
    <mergeCell ref="E9:G9"/>
    <mergeCell ref="D62:F62"/>
    <mergeCell ref="L62:M62"/>
    <mergeCell ref="E37:G37"/>
    <mergeCell ref="H37:I37"/>
    <mergeCell ref="J37:K37"/>
    <mergeCell ref="L37:M37"/>
    <mergeCell ref="N37:N38"/>
    <mergeCell ref="F31:I31"/>
    <mergeCell ref="G32:N32"/>
    <mergeCell ref="F59:I59"/>
    <mergeCell ref="G60:N60"/>
    <mergeCell ref="D37:D38"/>
    <mergeCell ref="D34:F34"/>
    <mergeCell ref="L34:M34"/>
    <mergeCell ref="F86:I86"/>
    <mergeCell ref="G87:N87"/>
    <mergeCell ref="D89:F89"/>
    <mergeCell ref="L89:M89"/>
    <mergeCell ref="G63:K63"/>
    <mergeCell ref="L63:M63"/>
    <mergeCell ref="G64:K64"/>
    <mergeCell ref="L64:M64"/>
    <mergeCell ref="B65:B66"/>
    <mergeCell ref="C65:C66"/>
    <mergeCell ref="D65:D66"/>
    <mergeCell ref="E65:G65"/>
    <mergeCell ref="H65:I65"/>
    <mergeCell ref="J65:K65"/>
    <mergeCell ref="L65:M65"/>
    <mergeCell ref="N65:N66"/>
    <mergeCell ref="B68:B70"/>
    <mergeCell ref="N92:N93"/>
    <mergeCell ref="B95:B97"/>
    <mergeCell ref="F114:I114"/>
    <mergeCell ref="G115:N115"/>
    <mergeCell ref="D117:F117"/>
    <mergeCell ref="L117:M117"/>
    <mergeCell ref="G90:K90"/>
    <mergeCell ref="L90:M90"/>
    <mergeCell ref="G91:K91"/>
    <mergeCell ref="L91:M91"/>
    <mergeCell ref="B92:B93"/>
    <mergeCell ref="C92:C93"/>
    <mergeCell ref="D92:D93"/>
    <mergeCell ref="E92:G92"/>
    <mergeCell ref="H92:I92"/>
    <mergeCell ref="J92:K92"/>
    <mergeCell ref="L92:M92"/>
    <mergeCell ref="N120:N121"/>
    <mergeCell ref="B123:B125"/>
    <mergeCell ref="F143:I143"/>
    <mergeCell ref="G144:N144"/>
    <mergeCell ref="D146:F146"/>
    <mergeCell ref="L146:M146"/>
    <mergeCell ref="G118:K118"/>
    <mergeCell ref="L118:M118"/>
    <mergeCell ref="G119:K119"/>
    <mergeCell ref="L119:M119"/>
    <mergeCell ref="B120:B121"/>
    <mergeCell ref="C120:C121"/>
    <mergeCell ref="D120:D121"/>
    <mergeCell ref="E120:G120"/>
    <mergeCell ref="H120:I120"/>
    <mergeCell ref="J120:K120"/>
    <mergeCell ref="L120:M120"/>
    <mergeCell ref="N149:N150"/>
    <mergeCell ref="B152:B154"/>
    <mergeCell ref="F171:I171"/>
    <mergeCell ref="G172:N172"/>
    <mergeCell ref="D174:F174"/>
    <mergeCell ref="L174:M174"/>
    <mergeCell ref="G147:K147"/>
    <mergeCell ref="L147:M147"/>
    <mergeCell ref="G148:K148"/>
    <mergeCell ref="L148:M148"/>
    <mergeCell ref="B149:B150"/>
    <mergeCell ref="C149:C150"/>
    <mergeCell ref="D149:D150"/>
    <mergeCell ref="E149:G149"/>
    <mergeCell ref="H149:I149"/>
    <mergeCell ref="J149:K149"/>
    <mergeCell ref="L149:M149"/>
    <mergeCell ref="N177:N178"/>
    <mergeCell ref="B180:B182"/>
    <mergeCell ref="F199:I199"/>
    <mergeCell ref="G200:N200"/>
    <mergeCell ref="D202:F202"/>
    <mergeCell ref="L202:M202"/>
    <mergeCell ref="G175:K175"/>
    <mergeCell ref="L175:M175"/>
    <mergeCell ref="G176:K176"/>
    <mergeCell ref="L176:M176"/>
    <mergeCell ref="B177:B178"/>
    <mergeCell ref="C177:C178"/>
    <mergeCell ref="D177:D178"/>
    <mergeCell ref="E177:G177"/>
    <mergeCell ref="H177:I177"/>
    <mergeCell ref="J177:K177"/>
    <mergeCell ref="L177:M177"/>
    <mergeCell ref="N205:N206"/>
    <mergeCell ref="B208:B210"/>
    <mergeCell ref="F227:I227"/>
    <mergeCell ref="G228:N228"/>
    <mergeCell ref="D230:F230"/>
    <mergeCell ref="L230:M230"/>
    <mergeCell ref="G203:K203"/>
    <mergeCell ref="L203:M203"/>
    <mergeCell ref="G204:K204"/>
    <mergeCell ref="L204:M204"/>
    <mergeCell ref="B205:B206"/>
    <mergeCell ref="C205:C206"/>
    <mergeCell ref="D205:D206"/>
    <mergeCell ref="E205:G205"/>
    <mergeCell ref="H205:I205"/>
    <mergeCell ref="J205:K205"/>
    <mergeCell ref="L205:M205"/>
    <mergeCell ref="N233:N234"/>
    <mergeCell ref="B236:B238"/>
    <mergeCell ref="F255:I255"/>
    <mergeCell ref="G256:N256"/>
    <mergeCell ref="D258:F258"/>
    <mergeCell ref="L258:M258"/>
    <mergeCell ref="G231:K231"/>
    <mergeCell ref="L231:M231"/>
    <mergeCell ref="G232:K232"/>
    <mergeCell ref="L232:M232"/>
    <mergeCell ref="B233:B234"/>
    <mergeCell ref="C233:C234"/>
    <mergeCell ref="D233:D234"/>
    <mergeCell ref="E233:G233"/>
    <mergeCell ref="H233:I233"/>
    <mergeCell ref="J233:K233"/>
    <mergeCell ref="L233:M233"/>
    <mergeCell ref="N261:N262"/>
    <mergeCell ref="B264:B266"/>
    <mergeCell ref="F283:I283"/>
    <mergeCell ref="G284:N284"/>
    <mergeCell ref="D286:F286"/>
    <mergeCell ref="L286:M286"/>
    <mergeCell ref="G259:K259"/>
    <mergeCell ref="L259:M259"/>
    <mergeCell ref="G260:K260"/>
    <mergeCell ref="L260:M260"/>
    <mergeCell ref="B261:B262"/>
    <mergeCell ref="C261:C262"/>
    <mergeCell ref="D261:D262"/>
    <mergeCell ref="E261:G261"/>
    <mergeCell ref="H261:I261"/>
    <mergeCell ref="J261:K261"/>
    <mergeCell ref="L261:M261"/>
    <mergeCell ref="N289:N290"/>
    <mergeCell ref="B292:B293"/>
    <mergeCell ref="F310:I310"/>
    <mergeCell ref="G311:N311"/>
    <mergeCell ref="D313:F313"/>
    <mergeCell ref="L313:M313"/>
    <mergeCell ref="G287:K287"/>
    <mergeCell ref="L287:M287"/>
    <mergeCell ref="G288:K288"/>
    <mergeCell ref="L288:M288"/>
    <mergeCell ref="B289:B290"/>
    <mergeCell ref="C289:C290"/>
    <mergeCell ref="D289:D290"/>
    <mergeCell ref="E289:G289"/>
    <mergeCell ref="H289:I289"/>
    <mergeCell ref="J289:K289"/>
    <mergeCell ref="L289:M289"/>
    <mergeCell ref="N316:N317"/>
    <mergeCell ref="B319:B321"/>
    <mergeCell ref="F338:I338"/>
    <mergeCell ref="G339:N339"/>
    <mergeCell ref="D341:F341"/>
    <mergeCell ref="L341:M341"/>
    <mergeCell ref="G314:K314"/>
    <mergeCell ref="L314:M314"/>
    <mergeCell ref="G315:K315"/>
    <mergeCell ref="L315:M315"/>
    <mergeCell ref="B316:B317"/>
    <mergeCell ref="C316:C317"/>
    <mergeCell ref="D316:D317"/>
    <mergeCell ref="E316:G316"/>
    <mergeCell ref="H316:I316"/>
    <mergeCell ref="J316:K316"/>
    <mergeCell ref="L316:M316"/>
    <mergeCell ref="N344:N345"/>
    <mergeCell ref="B347:B349"/>
    <mergeCell ref="F366:I366"/>
    <mergeCell ref="G367:N367"/>
    <mergeCell ref="D369:F369"/>
    <mergeCell ref="L369:M369"/>
    <mergeCell ref="G342:K342"/>
    <mergeCell ref="L342:M342"/>
    <mergeCell ref="G343:K343"/>
    <mergeCell ref="L343:M343"/>
    <mergeCell ref="B344:B345"/>
    <mergeCell ref="C344:C345"/>
    <mergeCell ref="D344:D345"/>
    <mergeCell ref="E344:G344"/>
    <mergeCell ref="H344:I344"/>
    <mergeCell ref="J344:K344"/>
    <mergeCell ref="L344:M344"/>
    <mergeCell ref="N372:N373"/>
    <mergeCell ref="B375:B377"/>
    <mergeCell ref="F394:I394"/>
    <mergeCell ref="G395:N395"/>
    <mergeCell ref="D397:F397"/>
    <mergeCell ref="L397:M397"/>
    <mergeCell ref="G370:K370"/>
    <mergeCell ref="L370:M370"/>
    <mergeCell ref="G371:K371"/>
    <mergeCell ref="L371:M371"/>
    <mergeCell ref="B372:B373"/>
    <mergeCell ref="C372:C373"/>
    <mergeCell ref="D372:D373"/>
    <mergeCell ref="E372:G372"/>
    <mergeCell ref="H372:I372"/>
    <mergeCell ref="J372:K372"/>
    <mergeCell ref="L372:M372"/>
    <mergeCell ref="N400:N401"/>
    <mergeCell ref="B403:B405"/>
    <mergeCell ref="F422:I422"/>
    <mergeCell ref="G423:N423"/>
    <mergeCell ref="D425:F425"/>
    <mergeCell ref="L425:M425"/>
    <mergeCell ref="G398:K398"/>
    <mergeCell ref="L398:M398"/>
    <mergeCell ref="G399:K399"/>
    <mergeCell ref="L399:M399"/>
    <mergeCell ref="B400:B401"/>
    <mergeCell ref="C400:C401"/>
    <mergeCell ref="D400:D401"/>
    <mergeCell ref="E400:G400"/>
    <mergeCell ref="H400:I400"/>
    <mergeCell ref="J400:K400"/>
    <mergeCell ref="L400:M400"/>
    <mergeCell ref="N428:N429"/>
    <mergeCell ref="B431:B433"/>
    <mergeCell ref="F450:I450"/>
    <mergeCell ref="G451:N451"/>
    <mergeCell ref="D453:F453"/>
    <mergeCell ref="L453:M453"/>
    <mergeCell ref="G426:K426"/>
    <mergeCell ref="L426:M426"/>
    <mergeCell ref="G427:K427"/>
    <mergeCell ref="L427:M427"/>
    <mergeCell ref="B428:B429"/>
    <mergeCell ref="C428:C429"/>
    <mergeCell ref="D428:D429"/>
    <mergeCell ref="E428:G428"/>
    <mergeCell ref="H428:I428"/>
    <mergeCell ref="J428:K428"/>
    <mergeCell ref="L428:M428"/>
    <mergeCell ref="N456:N457"/>
    <mergeCell ref="B459:B461"/>
    <mergeCell ref="F478:I478"/>
    <mergeCell ref="G479:N479"/>
    <mergeCell ref="D481:F481"/>
    <mergeCell ref="L481:M481"/>
    <mergeCell ref="G454:K454"/>
    <mergeCell ref="L454:M454"/>
    <mergeCell ref="G455:K455"/>
    <mergeCell ref="L455:M455"/>
    <mergeCell ref="B456:B457"/>
    <mergeCell ref="C456:C457"/>
    <mergeCell ref="D456:D457"/>
    <mergeCell ref="E456:G456"/>
    <mergeCell ref="H456:I456"/>
    <mergeCell ref="J456:K456"/>
    <mergeCell ref="L456:M456"/>
    <mergeCell ref="N484:N485"/>
    <mergeCell ref="B487:B489"/>
    <mergeCell ref="F506:I506"/>
    <mergeCell ref="G507:N507"/>
    <mergeCell ref="D509:F509"/>
    <mergeCell ref="L509:M509"/>
    <mergeCell ref="G482:K482"/>
    <mergeCell ref="L482:M482"/>
    <mergeCell ref="G483:K483"/>
    <mergeCell ref="L483:M483"/>
    <mergeCell ref="B484:B485"/>
    <mergeCell ref="C484:C485"/>
    <mergeCell ref="D484:D485"/>
    <mergeCell ref="E484:G484"/>
    <mergeCell ref="H484:I484"/>
    <mergeCell ref="J484:K484"/>
    <mergeCell ref="L484:M484"/>
    <mergeCell ref="N512:N513"/>
    <mergeCell ref="B515:B517"/>
    <mergeCell ref="G510:K510"/>
    <mergeCell ref="L510:M510"/>
    <mergeCell ref="G511:K511"/>
    <mergeCell ref="L511:M511"/>
    <mergeCell ref="B512:B513"/>
    <mergeCell ref="C512:C513"/>
    <mergeCell ref="D512:D513"/>
    <mergeCell ref="E512:G512"/>
    <mergeCell ref="H512:I512"/>
    <mergeCell ref="J512:K512"/>
    <mergeCell ref="L512:M51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X706"/>
  <sheetViews>
    <sheetView topLeftCell="A341" workbookViewId="0">
      <selection activeCell="H420" sqref="H420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3" width="9.140625" style="42"/>
    <col min="14" max="14" width="10" style="42" customWidth="1"/>
    <col min="15" max="18" width="9.140625" style="42"/>
    <col min="19" max="19" width="11.28515625" style="42" customWidth="1"/>
    <col min="20" max="16384" width="9.140625" style="42"/>
  </cols>
  <sheetData>
    <row r="2" spans="2:20" ht="21" x14ac:dyDescent="0.3">
      <c r="B2" s="1"/>
      <c r="C2" s="1"/>
      <c r="D2" s="2" t="s">
        <v>1</v>
      </c>
      <c r="E2" s="1"/>
      <c r="F2" s="271" t="s">
        <v>152</v>
      </c>
      <c r="G2" s="271"/>
      <c r="H2" s="271"/>
      <c r="I2" s="271"/>
      <c r="J2" s="1"/>
      <c r="K2" s="1"/>
      <c r="L2" s="1"/>
      <c r="M2" s="1"/>
      <c r="N2" s="1"/>
    </row>
    <row r="3" spans="2:20" x14ac:dyDescent="0.3">
      <c r="B3" s="1"/>
      <c r="C3" s="1"/>
      <c r="D3" s="26"/>
      <c r="E3" s="26"/>
      <c r="F3" s="26"/>
      <c r="G3" s="271" t="s">
        <v>3</v>
      </c>
      <c r="H3" s="271"/>
      <c r="I3" s="271"/>
      <c r="J3" s="271"/>
      <c r="K3" s="271"/>
      <c r="L3" s="271"/>
      <c r="M3" s="271"/>
      <c r="N3" s="271"/>
    </row>
    <row r="4" spans="2:20" x14ac:dyDescent="0.3">
      <c r="B4" s="1"/>
      <c r="C4" s="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20" ht="27" x14ac:dyDescent="0.3">
      <c r="B5" s="1"/>
      <c r="C5" s="30" t="s">
        <v>4</v>
      </c>
      <c r="D5" s="292" t="s">
        <v>153</v>
      </c>
      <c r="E5" s="292"/>
      <c r="F5" s="292"/>
      <c r="G5" s="1"/>
      <c r="H5" s="1"/>
      <c r="I5" s="1"/>
      <c r="J5" s="1"/>
      <c r="K5" s="1"/>
      <c r="L5" s="271" t="s">
        <v>6</v>
      </c>
      <c r="M5" s="271"/>
      <c r="N5" s="1"/>
    </row>
    <row r="6" spans="2:20" x14ac:dyDescent="0.3">
      <c r="B6" s="1"/>
      <c r="C6" s="26"/>
      <c r="D6" s="26"/>
      <c r="E6" s="1"/>
      <c r="F6" s="1"/>
      <c r="G6" s="271" t="s">
        <v>8</v>
      </c>
      <c r="H6" s="271"/>
      <c r="I6" s="271"/>
      <c r="J6" s="271"/>
      <c r="K6" s="271"/>
      <c r="L6" s="272">
        <f>N26</f>
        <v>1959.9696159999999</v>
      </c>
      <c r="M6" s="272"/>
      <c r="N6" s="26" t="s">
        <v>9</v>
      </c>
    </row>
    <row r="7" spans="2:20" x14ac:dyDescent="0.3">
      <c r="B7" s="1"/>
      <c r="C7" s="1"/>
      <c r="D7" s="1"/>
      <c r="E7" s="1"/>
      <c r="F7" s="1"/>
      <c r="G7" s="273" t="s">
        <v>10</v>
      </c>
      <c r="H7" s="273"/>
      <c r="I7" s="273"/>
      <c r="J7" s="273"/>
      <c r="K7" s="273"/>
      <c r="L7" s="274">
        <f>I20</f>
        <v>69.7</v>
      </c>
      <c r="M7" s="274"/>
      <c r="N7" s="26" t="s">
        <v>9</v>
      </c>
    </row>
    <row r="8" spans="2:20" ht="29.25" customHeight="1" x14ac:dyDescent="0.3">
      <c r="B8" s="275" t="s">
        <v>11</v>
      </c>
      <c r="C8" s="277" t="s">
        <v>12</v>
      </c>
      <c r="D8" s="275" t="s">
        <v>13</v>
      </c>
      <c r="E8" s="279" t="s">
        <v>14</v>
      </c>
      <c r="F8" s="279"/>
      <c r="G8" s="279"/>
      <c r="H8" s="279" t="s">
        <v>15</v>
      </c>
      <c r="I8" s="279"/>
      <c r="J8" s="279" t="s">
        <v>16</v>
      </c>
      <c r="K8" s="279"/>
      <c r="L8" s="279" t="s">
        <v>17</v>
      </c>
      <c r="M8" s="279"/>
      <c r="N8" s="277" t="s">
        <v>91</v>
      </c>
    </row>
    <row r="9" spans="2:20" ht="82.5" customHeight="1" x14ac:dyDescent="0.3">
      <c r="B9" s="276"/>
      <c r="C9" s="278"/>
      <c r="D9" s="276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78"/>
    </row>
    <row r="10" spans="2:20" x14ac:dyDescent="0.3">
      <c r="B10" s="95">
        <v>1</v>
      </c>
      <c r="C10" s="25"/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Q10" s="22"/>
    </row>
    <row r="11" spans="2:20" ht="41.25" customHeight="1" x14ac:dyDescent="0.3">
      <c r="B11" s="281">
        <v>2</v>
      </c>
      <c r="C11" s="29" t="s">
        <v>24</v>
      </c>
      <c r="D11" s="25" t="s">
        <v>150</v>
      </c>
      <c r="E11" s="25" t="s">
        <v>26</v>
      </c>
      <c r="F11" s="25"/>
      <c r="G11" s="4">
        <f>Q11</f>
        <v>0</v>
      </c>
      <c r="H11" s="5"/>
      <c r="I11" s="5"/>
      <c r="J11" s="5"/>
      <c r="K11" s="5"/>
      <c r="L11" s="29"/>
      <c r="M11" s="5"/>
      <c r="N11" s="5"/>
      <c r="Q11" s="42">
        <f>AA7</f>
        <v>0</v>
      </c>
      <c r="R11" s="42">
        <v>1</v>
      </c>
      <c r="S11" s="42">
        <v>1.2</v>
      </c>
      <c r="T11" s="42">
        <v>6</v>
      </c>
    </row>
    <row r="12" spans="2:20" x14ac:dyDescent="0.3">
      <c r="B12" s="281"/>
      <c r="C12" s="9" t="s">
        <v>144</v>
      </c>
      <c r="D12" s="29" t="s">
        <v>28</v>
      </c>
      <c r="E12" s="29" t="s">
        <v>29</v>
      </c>
      <c r="F12" s="29"/>
      <c r="G12" s="6">
        <f>G11*0.12</f>
        <v>0</v>
      </c>
      <c r="H12" s="5">
        <v>7.1</v>
      </c>
      <c r="I12" s="5">
        <f>H12*G12</f>
        <v>0</v>
      </c>
      <c r="J12" s="5"/>
      <c r="K12" s="5"/>
      <c r="L12" s="29">
        <v>11.34</v>
      </c>
      <c r="M12" s="5">
        <f t="shared" ref="M12:M17" si="0">L12*G12</f>
        <v>0</v>
      </c>
      <c r="N12" s="5">
        <f>M12+K12+I12</f>
        <v>0</v>
      </c>
    </row>
    <row r="13" spans="2:20" x14ac:dyDescent="0.3">
      <c r="B13" s="281"/>
      <c r="C13" s="11" t="s">
        <v>24</v>
      </c>
      <c r="D13" s="29" t="s">
        <v>146</v>
      </c>
      <c r="E13" s="29" t="s">
        <v>32</v>
      </c>
      <c r="F13" s="29">
        <v>1.6</v>
      </c>
      <c r="G13" s="6">
        <f>G11*F13</f>
        <v>0</v>
      </c>
      <c r="H13" s="31">
        <f>S18</f>
        <v>1.2020000000000002</v>
      </c>
      <c r="I13" s="5">
        <f>H13*G13</f>
        <v>0</v>
      </c>
      <c r="J13" s="5"/>
      <c r="K13" s="5"/>
      <c r="L13" s="29">
        <f>R18</f>
        <v>0.16799999999999998</v>
      </c>
      <c r="M13" s="5">
        <f t="shared" si="0"/>
        <v>0</v>
      </c>
      <c r="N13" s="5">
        <f>M13+K13+I13</f>
        <v>0</v>
      </c>
    </row>
    <row r="14" spans="2:20" s="1" customFormat="1" ht="27.75" customHeight="1" x14ac:dyDescent="0.25">
      <c r="B14" s="266">
        <v>3</v>
      </c>
      <c r="C14" s="19"/>
      <c r="D14" s="24" t="s">
        <v>155</v>
      </c>
      <c r="E14" s="24" t="s">
        <v>34</v>
      </c>
      <c r="F14" s="24"/>
      <c r="G14" s="32">
        <v>6</v>
      </c>
      <c r="H14" s="8"/>
      <c r="I14" s="5"/>
      <c r="J14" s="8"/>
      <c r="K14" s="5"/>
      <c r="L14" s="19"/>
      <c r="M14" s="5"/>
      <c r="N14" s="5"/>
    </row>
    <row r="15" spans="2:20" s="1" customFormat="1" ht="13.5" x14ac:dyDescent="0.25">
      <c r="B15" s="267"/>
      <c r="C15" s="20" t="s">
        <v>24</v>
      </c>
      <c r="D15" s="19" t="s">
        <v>35</v>
      </c>
      <c r="E15" s="19" t="s">
        <v>34</v>
      </c>
      <c r="F15" s="19">
        <v>1</v>
      </c>
      <c r="G15" s="7">
        <f>G14*F15</f>
        <v>6</v>
      </c>
      <c r="H15" s="8">
        <v>6.25</v>
      </c>
      <c r="I15" s="5">
        <f>H15*G15</f>
        <v>37.5</v>
      </c>
      <c r="J15" s="8"/>
      <c r="K15" s="5"/>
      <c r="L15" s="19"/>
      <c r="M15" s="5"/>
      <c r="N15" s="5">
        <f>M15+K15+I15</f>
        <v>37.5</v>
      </c>
    </row>
    <row r="16" spans="2:20" s="1" customFormat="1" ht="13.5" x14ac:dyDescent="0.25">
      <c r="B16" s="267"/>
      <c r="C16" s="19" t="s">
        <v>147</v>
      </c>
      <c r="D16" s="19" t="s">
        <v>156</v>
      </c>
      <c r="E16" s="19" t="s">
        <v>34</v>
      </c>
      <c r="F16" s="19">
        <v>1</v>
      </c>
      <c r="G16" s="7">
        <f>G14*F16</f>
        <v>6</v>
      </c>
      <c r="H16" s="8"/>
      <c r="I16" s="5"/>
      <c r="J16" s="8">
        <v>200</v>
      </c>
      <c r="K16" s="5">
        <f>J16*G16</f>
        <v>1200</v>
      </c>
      <c r="L16" s="19"/>
      <c r="M16" s="5"/>
      <c r="N16" s="5">
        <f>M16+K16+I16</f>
        <v>1200</v>
      </c>
    </row>
    <row r="17" spans="2:19" s="1" customFormat="1" ht="13.5" x14ac:dyDescent="0.25">
      <c r="B17" s="90"/>
      <c r="C17" s="33" t="s">
        <v>149</v>
      </c>
      <c r="D17" s="19" t="s">
        <v>38</v>
      </c>
      <c r="E17" s="19" t="s">
        <v>29</v>
      </c>
      <c r="F17" s="19"/>
      <c r="G17" s="7">
        <v>3</v>
      </c>
      <c r="H17" s="8">
        <v>6.16</v>
      </c>
      <c r="I17" s="5">
        <f>H17*G17</f>
        <v>18.48</v>
      </c>
      <c r="J17" s="8"/>
      <c r="K17" s="5"/>
      <c r="L17" s="19">
        <v>17.66</v>
      </c>
      <c r="M17" s="5">
        <f t="shared" si="0"/>
        <v>52.980000000000004</v>
      </c>
      <c r="N17" s="5">
        <f>M17+K17+I17</f>
        <v>71.460000000000008</v>
      </c>
    </row>
    <row r="18" spans="2:19" s="1" customFormat="1" ht="13.5" x14ac:dyDescent="0.25">
      <c r="B18" s="89">
        <v>5</v>
      </c>
      <c r="C18" s="9"/>
      <c r="D18" s="24" t="s">
        <v>151</v>
      </c>
      <c r="E18" s="19" t="s">
        <v>34</v>
      </c>
      <c r="F18" s="19"/>
      <c r="G18" s="32">
        <v>6</v>
      </c>
      <c r="H18" s="8"/>
      <c r="I18" s="5"/>
      <c r="J18" s="8"/>
      <c r="K18" s="5"/>
      <c r="L18" s="19"/>
      <c r="M18" s="8"/>
      <c r="N18" s="5"/>
      <c r="P18" s="1">
        <v>1.37</v>
      </c>
      <c r="Q18" s="1">
        <v>2</v>
      </c>
      <c r="R18" s="1">
        <f>Q18*0.42*2/10</f>
        <v>0.16799999999999998</v>
      </c>
      <c r="S18" s="1">
        <f>P18-R18</f>
        <v>1.2020000000000002</v>
      </c>
    </row>
    <row r="19" spans="2:19" s="1" customFormat="1" ht="13.5" x14ac:dyDescent="0.25">
      <c r="B19" s="91"/>
      <c r="C19" s="11" t="s">
        <v>24</v>
      </c>
      <c r="D19" s="29" t="s">
        <v>148</v>
      </c>
      <c r="E19" s="29" t="s">
        <v>29</v>
      </c>
      <c r="F19" s="29"/>
      <c r="G19" s="6">
        <v>4</v>
      </c>
      <c r="H19" s="5">
        <v>3.43</v>
      </c>
      <c r="I19" s="5">
        <f>H19*G19</f>
        <v>13.72</v>
      </c>
      <c r="J19" s="5"/>
      <c r="K19" s="5"/>
      <c r="L19" s="29">
        <v>12.51</v>
      </c>
      <c r="M19" s="5">
        <f>L19*G19</f>
        <v>50.04</v>
      </c>
      <c r="N19" s="5">
        <f>M19+K19+I19</f>
        <v>63.76</v>
      </c>
    </row>
    <row r="20" spans="2:19" x14ac:dyDescent="0.3">
      <c r="B20" s="96"/>
      <c r="C20" s="29"/>
      <c r="D20" s="25" t="s">
        <v>46</v>
      </c>
      <c r="E20" s="25"/>
      <c r="F20" s="25"/>
      <c r="G20" s="25"/>
      <c r="H20" s="25"/>
      <c r="I20" s="12">
        <f>SUM(I12:I19)</f>
        <v>69.7</v>
      </c>
      <c r="J20" s="25"/>
      <c r="K20" s="12">
        <f>SUM(K11:K19)</f>
        <v>1200</v>
      </c>
      <c r="L20" s="25"/>
      <c r="M20" s="12">
        <f>SUM(M11:M19)</f>
        <v>103.02000000000001</v>
      </c>
      <c r="N20" s="12">
        <f>SUM(N11:N19)</f>
        <v>1372.72</v>
      </c>
    </row>
    <row r="21" spans="2:19" x14ac:dyDescent="0.3">
      <c r="B21" s="96"/>
      <c r="C21" s="29"/>
      <c r="D21" s="25" t="s">
        <v>47</v>
      </c>
      <c r="E21" s="25" t="s">
        <v>48</v>
      </c>
      <c r="F21" s="25">
        <v>10</v>
      </c>
      <c r="G21" s="25"/>
      <c r="H21" s="25"/>
      <c r="I21" s="25"/>
      <c r="J21" s="25"/>
      <c r="K21" s="25"/>
      <c r="L21" s="25"/>
      <c r="M21" s="25"/>
      <c r="N21" s="12">
        <f>N20*F21/100</f>
        <v>137.27200000000002</v>
      </c>
    </row>
    <row r="22" spans="2:19" x14ac:dyDescent="0.3">
      <c r="B22" s="96"/>
      <c r="C22" s="29"/>
      <c r="D22" s="25" t="s">
        <v>49</v>
      </c>
      <c r="E22" s="25"/>
      <c r="F22" s="25"/>
      <c r="G22" s="25"/>
      <c r="H22" s="25"/>
      <c r="I22" s="25"/>
      <c r="J22" s="25"/>
      <c r="K22" s="25"/>
      <c r="L22" s="25"/>
      <c r="M22" s="25"/>
      <c r="N22" s="12">
        <f>SUM(N20:N21)</f>
        <v>1509.992</v>
      </c>
    </row>
    <row r="23" spans="2:19" x14ac:dyDescent="0.3">
      <c r="B23" s="96"/>
      <c r="C23" s="29"/>
      <c r="D23" s="25" t="s">
        <v>50</v>
      </c>
      <c r="E23" s="25" t="s">
        <v>48</v>
      </c>
      <c r="F23" s="25">
        <v>10</v>
      </c>
      <c r="G23" s="25"/>
      <c r="H23" s="25"/>
      <c r="I23" s="25"/>
      <c r="J23" s="25"/>
      <c r="K23" s="25"/>
      <c r="L23" s="25"/>
      <c r="M23" s="25"/>
      <c r="N23" s="12">
        <f>N22*F23/100</f>
        <v>150.9992</v>
      </c>
    </row>
    <row r="24" spans="2:19" x14ac:dyDescent="0.3">
      <c r="B24" s="96"/>
      <c r="C24" s="29"/>
      <c r="D24" s="25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12">
        <f>SUM(N22:N23)</f>
        <v>1660.9911999999999</v>
      </c>
    </row>
    <row r="25" spans="2:19" x14ac:dyDescent="0.3">
      <c r="B25" s="96"/>
      <c r="C25" s="29"/>
      <c r="D25" s="25" t="s">
        <v>51</v>
      </c>
      <c r="E25" s="25" t="s">
        <v>48</v>
      </c>
      <c r="F25" s="25">
        <v>18</v>
      </c>
      <c r="G25" s="25"/>
      <c r="H25" s="25"/>
      <c r="I25" s="25"/>
      <c r="J25" s="25"/>
      <c r="K25" s="25"/>
      <c r="L25" s="25"/>
      <c r="M25" s="25"/>
      <c r="N25" s="12">
        <f>N24*F25/100</f>
        <v>298.97841599999998</v>
      </c>
    </row>
    <row r="26" spans="2:19" x14ac:dyDescent="0.3">
      <c r="B26" s="96"/>
      <c r="C26" s="29"/>
      <c r="D26" s="25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12">
        <f>SUM(N24:N25)</f>
        <v>1959.9696159999999</v>
      </c>
    </row>
    <row r="27" spans="2:19" ht="27" x14ac:dyDescent="0.3">
      <c r="B27" s="13"/>
      <c r="C27" s="13"/>
      <c r="D27" s="26" t="s">
        <v>53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2:19" x14ac:dyDescent="0.3">
      <c r="B28" s="13"/>
      <c r="C28" s="13"/>
      <c r="D28" s="14" t="s">
        <v>54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30" spans="2:19" ht="21" x14ac:dyDescent="0.3">
      <c r="B30" s="1"/>
      <c r="C30" s="1"/>
      <c r="D30" s="2" t="s">
        <v>1</v>
      </c>
      <c r="E30" s="1"/>
      <c r="F30" s="271" t="s">
        <v>152</v>
      </c>
      <c r="G30" s="271"/>
      <c r="H30" s="271"/>
      <c r="I30" s="271"/>
      <c r="J30" s="1"/>
      <c r="K30" s="1"/>
      <c r="L30" s="1"/>
      <c r="M30" s="1"/>
      <c r="N30" s="1"/>
    </row>
    <row r="31" spans="2:19" x14ac:dyDescent="0.3">
      <c r="B31" s="1"/>
      <c r="C31" s="1"/>
      <c r="D31" s="26"/>
      <c r="E31" s="26"/>
      <c r="F31" s="26"/>
      <c r="G31" s="271" t="s">
        <v>3</v>
      </c>
      <c r="H31" s="271"/>
      <c r="I31" s="271"/>
      <c r="J31" s="271"/>
      <c r="K31" s="271"/>
      <c r="L31" s="271"/>
      <c r="M31" s="271"/>
      <c r="N31" s="271"/>
    </row>
    <row r="32" spans="2:19" x14ac:dyDescent="0.3">
      <c r="B32" s="1"/>
      <c r="C32" s="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0" ht="27" x14ac:dyDescent="0.3">
      <c r="B33" s="1"/>
      <c r="C33" s="30" t="s">
        <v>4</v>
      </c>
      <c r="D33" s="292" t="s">
        <v>154</v>
      </c>
      <c r="E33" s="292"/>
      <c r="F33" s="292"/>
      <c r="G33" s="1"/>
      <c r="H33" s="1"/>
      <c r="I33" s="1"/>
      <c r="J33" s="1"/>
      <c r="K33" s="1"/>
      <c r="L33" s="271" t="s">
        <v>6</v>
      </c>
      <c r="M33" s="271"/>
      <c r="N33" s="1"/>
    </row>
    <row r="34" spans="2:20" x14ac:dyDescent="0.3">
      <c r="B34" s="1"/>
      <c r="C34" s="26"/>
      <c r="D34" s="26"/>
      <c r="E34" s="1"/>
      <c r="F34" s="1"/>
      <c r="G34" s="271" t="s">
        <v>8</v>
      </c>
      <c r="H34" s="271"/>
      <c r="I34" s="271"/>
      <c r="J34" s="271"/>
      <c r="K34" s="271"/>
      <c r="L34" s="272">
        <f>N54</f>
        <v>573.26802800960013</v>
      </c>
      <c r="M34" s="272"/>
      <c r="N34" s="26" t="s">
        <v>9</v>
      </c>
    </row>
    <row r="35" spans="2:20" x14ac:dyDescent="0.3">
      <c r="B35" s="1"/>
      <c r="C35" s="1"/>
      <c r="D35" s="1"/>
      <c r="E35" s="1"/>
      <c r="F35" s="1"/>
      <c r="G35" s="273" t="s">
        <v>10</v>
      </c>
      <c r="H35" s="273"/>
      <c r="I35" s="273"/>
      <c r="J35" s="273"/>
      <c r="K35" s="273"/>
      <c r="L35" s="274">
        <f>I48</f>
        <v>67.246768000000003</v>
      </c>
      <c r="M35" s="274"/>
      <c r="N35" s="26" t="s">
        <v>9</v>
      </c>
    </row>
    <row r="36" spans="2:20" ht="29.25" customHeight="1" x14ac:dyDescent="0.3">
      <c r="B36" s="275" t="s">
        <v>11</v>
      </c>
      <c r="C36" s="277" t="s">
        <v>12</v>
      </c>
      <c r="D36" s="275" t="s">
        <v>13</v>
      </c>
      <c r="E36" s="279" t="s">
        <v>14</v>
      </c>
      <c r="F36" s="279"/>
      <c r="G36" s="279"/>
      <c r="H36" s="279" t="s">
        <v>15</v>
      </c>
      <c r="I36" s="279"/>
      <c r="J36" s="279" t="s">
        <v>16</v>
      </c>
      <c r="K36" s="279"/>
      <c r="L36" s="279" t="s">
        <v>17</v>
      </c>
      <c r="M36" s="279"/>
      <c r="N36" s="277" t="s">
        <v>91</v>
      </c>
    </row>
    <row r="37" spans="2:20" ht="82.5" customHeight="1" x14ac:dyDescent="0.3">
      <c r="B37" s="276"/>
      <c r="C37" s="278"/>
      <c r="D37" s="276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78"/>
    </row>
    <row r="38" spans="2:20" x14ac:dyDescent="0.3">
      <c r="B38" s="95">
        <v>1</v>
      </c>
      <c r="C38" s="25"/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Q38" s="22"/>
    </row>
    <row r="39" spans="2:20" ht="41.25" customHeight="1" x14ac:dyDescent="0.3">
      <c r="B39" s="281">
        <v>2</v>
      </c>
      <c r="C39" s="29" t="s">
        <v>24</v>
      </c>
      <c r="D39" s="25" t="s">
        <v>150</v>
      </c>
      <c r="E39" s="25" t="s">
        <v>26</v>
      </c>
      <c r="F39" s="25"/>
      <c r="G39" s="4">
        <f>Q39</f>
        <v>3.8400000000000007</v>
      </c>
      <c r="H39" s="5"/>
      <c r="I39" s="5"/>
      <c r="J39" s="5"/>
      <c r="K39" s="5"/>
      <c r="L39" s="29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1"/>
      <c r="C40" s="9" t="s">
        <v>144</v>
      </c>
      <c r="D40" s="29" t="s">
        <v>28</v>
      </c>
      <c r="E40" s="29" t="s">
        <v>29</v>
      </c>
      <c r="F40" s="29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29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1"/>
      <c r="C41" s="11" t="s">
        <v>24</v>
      </c>
      <c r="D41" s="29" t="s">
        <v>146</v>
      </c>
      <c r="E41" s="29" t="s">
        <v>32</v>
      </c>
      <c r="F41" s="29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29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66">
        <v>3</v>
      </c>
      <c r="C42" s="19"/>
      <c r="D42" s="24" t="s">
        <v>157</v>
      </c>
      <c r="E42" s="24" t="s">
        <v>34</v>
      </c>
      <c r="F42" s="24"/>
      <c r="G42" s="32">
        <v>5</v>
      </c>
      <c r="H42" s="8"/>
      <c r="I42" s="5"/>
      <c r="J42" s="8"/>
      <c r="K42" s="5"/>
      <c r="L42" s="19"/>
      <c r="M42" s="5"/>
      <c r="N42" s="5"/>
    </row>
    <row r="43" spans="2:20" s="1" customFormat="1" ht="13.5" x14ac:dyDescent="0.25">
      <c r="B43" s="267"/>
      <c r="C43" s="20" t="s">
        <v>24</v>
      </c>
      <c r="D43" s="19" t="s">
        <v>35</v>
      </c>
      <c r="E43" s="19" t="s">
        <v>34</v>
      </c>
      <c r="F43" s="19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19"/>
      <c r="M43" s="5"/>
      <c r="N43" s="5">
        <f>M43+K43+I43</f>
        <v>31.25</v>
      </c>
    </row>
    <row r="44" spans="2:20" s="1" customFormat="1" ht="13.5" x14ac:dyDescent="0.25">
      <c r="B44" s="267"/>
      <c r="C44" s="19" t="s">
        <v>24</v>
      </c>
      <c r="D44" s="19" t="s">
        <v>158</v>
      </c>
      <c r="E44" s="19" t="s">
        <v>34</v>
      </c>
      <c r="F44" s="19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19"/>
      <c r="M44" s="5"/>
      <c r="N44" s="5">
        <f>M44+K44+I44</f>
        <v>250</v>
      </c>
    </row>
    <row r="45" spans="2:20" s="1" customFormat="1" ht="13.5" x14ac:dyDescent="0.25">
      <c r="B45" s="90"/>
      <c r="C45" s="33" t="s">
        <v>149</v>
      </c>
      <c r="D45" s="19" t="s">
        <v>38</v>
      </c>
      <c r="E45" s="19" t="s">
        <v>29</v>
      </c>
      <c r="F45" s="19"/>
      <c r="G45" s="7">
        <v>3</v>
      </c>
      <c r="H45" s="8">
        <v>6.16</v>
      </c>
      <c r="I45" s="5">
        <f>H45*G45</f>
        <v>18.48</v>
      </c>
      <c r="J45" s="8"/>
      <c r="K45" s="5"/>
      <c r="L45" s="19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89">
        <v>5</v>
      </c>
      <c r="C46" s="9"/>
      <c r="D46" s="24" t="s">
        <v>159</v>
      </c>
      <c r="E46" s="19" t="s">
        <v>34</v>
      </c>
      <c r="F46" s="19"/>
      <c r="G46" s="32">
        <v>5</v>
      </c>
      <c r="H46" s="8"/>
      <c r="I46" s="5"/>
      <c r="J46" s="8"/>
      <c r="K46" s="5"/>
      <c r="L46" s="19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91"/>
      <c r="C47" s="11" t="s">
        <v>24</v>
      </c>
      <c r="D47" s="29" t="s">
        <v>148</v>
      </c>
      <c r="E47" s="29" t="s">
        <v>29</v>
      </c>
      <c r="F47" s="29"/>
      <c r="G47" s="6">
        <v>2</v>
      </c>
      <c r="H47" s="5">
        <v>3.43</v>
      </c>
      <c r="I47" s="5">
        <f>H47*G47</f>
        <v>6.86</v>
      </c>
      <c r="J47" s="5"/>
      <c r="K47" s="5"/>
      <c r="L47" s="29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96"/>
      <c r="C48" s="29"/>
      <c r="D48" s="25" t="s">
        <v>46</v>
      </c>
      <c r="E48" s="25"/>
      <c r="F48" s="25"/>
      <c r="G48" s="25"/>
      <c r="H48" s="25"/>
      <c r="I48" s="12">
        <f>SUM(I40:I47)</f>
        <v>67.246768000000003</v>
      </c>
      <c r="J48" s="25"/>
      <c r="K48" s="12">
        <f>SUM(K39:K47)</f>
        <v>250</v>
      </c>
      <c r="L48" s="25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96"/>
      <c r="C49" s="29"/>
      <c r="D49" s="25" t="s">
        <v>47</v>
      </c>
      <c r="E49" s="25" t="s">
        <v>48</v>
      </c>
      <c r="F49" s="25">
        <v>10</v>
      </c>
      <c r="G49" s="25"/>
      <c r="H49" s="25"/>
      <c r="I49" s="25"/>
      <c r="J49" s="25"/>
      <c r="K49" s="25"/>
      <c r="L49" s="25"/>
      <c r="M49" s="25"/>
      <c r="N49" s="12">
        <f>N48*F49/100</f>
        <v>40.150443200000012</v>
      </c>
    </row>
    <row r="50" spans="2:14" x14ac:dyDescent="0.3">
      <c r="B50" s="96"/>
      <c r="C50" s="29"/>
      <c r="D50" s="25" t="s">
        <v>49</v>
      </c>
      <c r="E50" s="25"/>
      <c r="F50" s="25"/>
      <c r="G50" s="25"/>
      <c r="H50" s="25"/>
      <c r="I50" s="25"/>
      <c r="J50" s="25"/>
      <c r="K50" s="25"/>
      <c r="L50" s="25"/>
      <c r="M50" s="25"/>
      <c r="N50" s="12">
        <f>SUM(N48:N49)</f>
        <v>441.65487520000011</v>
      </c>
    </row>
    <row r="51" spans="2:14" x14ac:dyDescent="0.3">
      <c r="B51" s="96"/>
      <c r="C51" s="29"/>
      <c r="D51" s="25" t="s">
        <v>50</v>
      </c>
      <c r="E51" s="25" t="s">
        <v>48</v>
      </c>
      <c r="F51" s="25">
        <v>10</v>
      </c>
      <c r="G51" s="25"/>
      <c r="H51" s="25"/>
      <c r="I51" s="25"/>
      <c r="J51" s="25"/>
      <c r="K51" s="25"/>
      <c r="L51" s="25"/>
      <c r="M51" s="25"/>
      <c r="N51" s="12">
        <f>N50*F51/100</f>
        <v>44.165487520000006</v>
      </c>
    </row>
    <row r="52" spans="2:14" x14ac:dyDescent="0.3">
      <c r="B52" s="96"/>
      <c r="C52" s="29"/>
      <c r="D52" s="25" t="s">
        <v>49</v>
      </c>
      <c r="E52" s="25"/>
      <c r="F52" s="25"/>
      <c r="G52" s="25"/>
      <c r="H52" s="25"/>
      <c r="I52" s="25"/>
      <c r="J52" s="25"/>
      <c r="K52" s="25"/>
      <c r="L52" s="25"/>
      <c r="M52" s="25"/>
      <c r="N52" s="12">
        <f>SUM(N50:N51)</f>
        <v>485.82036272000011</v>
      </c>
    </row>
    <row r="53" spans="2:14" x14ac:dyDescent="0.3">
      <c r="B53" s="96"/>
      <c r="C53" s="29"/>
      <c r="D53" s="25" t="s">
        <v>51</v>
      </c>
      <c r="E53" s="25" t="s">
        <v>48</v>
      </c>
      <c r="F53" s="25">
        <v>18</v>
      </c>
      <c r="G53" s="25"/>
      <c r="H53" s="25"/>
      <c r="I53" s="25"/>
      <c r="J53" s="25"/>
      <c r="K53" s="25"/>
      <c r="L53" s="25"/>
      <c r="M53" s="25"/>
      <c r="N53" s="12">
        <f>N52*F53/100</f>
        <v>87.447665289600025</v>
      </c>
    </row>
    <row r="54" spans="2:14" x14ac:dyDescent="0.3">
      <c r="B54" s="96"/>
      <c r="C54" s="29"/>
      <c r="D54" s="25" t="s">
        <v>52</v>
      </c>
      <c r="E54" s="25"/>
      <c r="F54" s="25"/>
      <c r="G54" s="25"/>
      <c r="H54" s="25"/>
      <c r="I54" s="25"/>
      <c r="J54" s="25"/>
      <c r="K54" s="25"/>
      <c r="L54" s="25"/>
      <c r="M54" s="25"/>
      <c r="N54" s="12">
        <f>SUM(N52:N53)</f>
        <v>573.26802800960013</v>
      </c>
    </row>
    <row r="55" spans="2:14" ht="27" x14ac:dyDescent="0.3">
      <c r="B55" s="13"/>
      <c r="C55" s="13"/>
      <c r="D55" s="26" t="s">
        <v>53</v>
      </c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2:14" x14ac:dyDescent="0.3">
      <c r="B56" s="13"/>
      <c r="C56" s="13"/>
      <c r="D56" s="14" t="s">
        <v>54</v>
      </c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8" spans="2:14" ht="21" x14ac:dyDescent="0.3">
      <c r="B58" s="1"/>
      <c r="C58" s="1"/>
      <c r="D58" s="2" t="s">
        <v>1</v>
      </c>
      <c r="E58" s="1"/>
      <c r="F58" s="271" t="s">
        <v>152</v>
      </c>
      <c r="G58" s="271"/>
      <c r="H58" s="271"/>
      <c r="I58" s="271"/>
      <c r="J58" s="1"/>
      <c r="K58" s="1"/>
      <c r="L58" s="1"/>
      <c r="M58" s="1"/>
      <c r="N58" s="1"/>
    </row>
    <row r="59" spans="2:14" x14ac:dyDescent="0.3">
      <c r="B59" s="1"/>
      <c r="C59" s="1"/>
      <c r="D59" s="26"/>
      <c r="E59" s="26"/>
      <c r="F59" s="26"/>
      <c r="G59" s="271" t="s">
        <v>3</v>
      </c>
      <c r="H59" s="271"/>
      <c r="I59" s="271"/>
      <c r="J59" s="271"/>
      <c r="K59" s="271"/>
      <c r="L59" s="271"/>
      <c r="M59" s="271"/>
      <c r="N59" s="271"/>
    </row>
    <row r="60" spans="2:14" x14ac:dyDescent="0.3">
      <c r="B60" s="1"/>
      <c r="C60" s="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ht="27" x14ac:dyDescent="0.3">
      <c r="B61" s="1"/>
      <c r="C61" s="30" t="s">
        <v>4</v>
      </c>
      <c r="D61" s="292" t="s">
        <v>160</v>
      </c>
      <c r="E61" s="292"/>
      <c r="F61" s="292"/>
      <c r="G61" s="1"/>
      <c r="H61" s="1"/>
      <c r="I61" s="1"/>
      <c r="J61" s="1"/>
      <c r="K61" s="1"/>
      <c r="L61" s="271" t="s">
        <v>6</v>
      </c>
      <c r="M61" s="271"/>
      <c r="N61" s="1"/>
    </row>
    <row r="62" spans="2:14" x14ac:dyDescent="0.3">
      <c r="B62" s="1"/>
      <c r="C62" s="26"/>
      <c r="D62" s="26"/>
      <c r="E62" s="1"/>
      <c r="F62" s="1"/>
      <c r="G62" s="271" t="s">
        <v>8</v>
      </c>
      <c r="H62" s="271"/>
      <c r="I62" s="271"/>
      <c r="J62" s="271"/>
      <c r="K62" s="271"/>
      <c r="L62" s="272">
        <f>N82</f>
        <v>1665.6476300288004</v>
      </c>
      <c r="M62" s="272"/>
      <c r="N62" s="26" t="s">
        <v>9</v>
      </c>
    </row>
    <row r="63" spans="2:14" x14ac:dyDescent="0.3">
      <c r="B63" s="1"/>
      <c r="C63" s="1"/>
      <c r="D63" s="1"/>
      <c r="E63" s="1"/>
      <c r="F63" s="1"/>
      <c r="G63" s="273" t="s">
        <v>10</v>
      </c>
      <c r="H63" s="273"/>
      <c r="I63" s="273"/>
      <c r="J63" s="273"/>
      <c r="K63" s="273"/>
      <c r="L63" s="274">
        <f>I76</f>
        <v>169.810304</v>
      </c>
      <c r="M63" s="274"/>
      <c r="N63" s="26" t="s">
        <v>9</v>
      </c>
    </row>
    <row r="64" spans="2:14" ht="29.25" customHeight="1" x14ac:dyDescent="0.3">
      <c r="B64" s="275" t="s">
        <v>11</v>
      </c>
      <c r="C64" s="277" t="s">
        <v>12</v>
      </c>
      <c r="D64" s="275" t="s">
        <v>13</v>
      </c>
      <c r="E64" s="279" t="s">
        <v>14</v>
      </c>
      <c r="F64" s="279"/>
      <c r="G64" s="279"/>
      <c r="H64" s="279" t="s">
        <v>15</v>
      </c>
      <c r="I64" s="279"/>
      <c r="J64" s="279" t="s">
        <v>16</v>
      </c>
      <c r="K64" s="279"/>
      <c r="L64" s="279" t="s">
        <v>17</v>
      </c>
      <c r="M64" s="279"/>
      <c r="N64" s="277" t="s">
        <v>91</v>
      </c>
    </row>
    <row r="65" spans="2:20" ht="82.5" customHeight="1" x14ac:dyDescent="0.3">
      <c r="B65" s="276"/>
      <c r="C65" s="278"/>
      <c r="D65" s="276"/>
      <c r="E65" s="3" t="s">
        <v>18</v>
      </c>
      <c r="F65" s="3" t="s">
        <v>19</v>
      </c>
      <c r="G65" s="3" t="s">
        <v>20</v>
      </c>
      <c r="H65" s="3" t="s">
        <v>21</v>
      </c>
      <c r="I65" s="3" t="s">
        <v>22</v>
      </c>
      <c r="J65" s="3" t="s">
        <v>21</v>
      </c>
      <c r="K65" s="3" t="s">
        <v>22</v>
      </c>
      <c r="L65" s="3" t="s">
        <v>21</v>
      </c>
      <c r="M65" s="3" t="s">
        <v>22</v>
      </c>
      <c r="N65" s="278"/>
    </row>
    <row r="66" spans="2:20" x14ac:dyDescent="0.3">
      <c r="B66" s="95">
        <v>1</v>
      </c>
      <c r="C66" s="25"/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Q66" s="22"/>
    </row>
    <row r="67" spans="2:20" ht="41.25" customHeight="1" x14ac:dyDescent="0.3">
      <c r="B67" s="281">
        <v>2</v>
      </c>
      <c r="C67" s="29" t="s">
        <v>24</v>
      </c>
      <c r="D67" s="25" t="s">
        <v>150</v>
      </c>
      <c r="E67" s="25" t="s">
        <v>26</v>
      </c>
      <c r="F67" s="25"/>
      <c r="G67" s="4">
        <f>Q67</f>
        <v>11.520000000000003</v>
      </c>
      <c r="H67" s="5"/>
      <c r="I67" s="5"/>
      <c r="J67" s="5"/>
      <c r="K67" s="5"/>
      <c r="L67" s="29"/>
      <c r="M67" s="5"/>
      <c r="N67" s="5"/>
      <c r="Q67" s="42">
        <f>R67*S67*T67</f>
        <v>11.520000000000003</v>
      </c>
      <c r="R67" s="42">
        <v>0.8</v>
      </c>
      <c r="S67" s="42">
        <v>0.8</v>
      </c>
      <c r="T67" s="42">
        <v>18</v>
      </c>
    </row>
    <row r="68" spans="2:20" x14ac:dyDescent="0.3">
      <c r="B68" s="281"/>
      <c r="C68" s="9" t="s">
        <v>144</v>
      </c>
      <c r="D68" s="29" t="s">
        <v>28</v>
      </c>
      <c r="E68" s="29" t="s">
        <v>29</v>
      </c>
      <c r="F68" s="29"/>
      <c r="G68" s="6">
        <f>G67*0.12</f>
        <v>1.3824000000000003</v>
      </c>
      <c r="H68" s="5">
        <v>7.1</v>
      </c>
      <c r="I68" s="5">
        <f>H68*G68</f>
        <v>9.8150400000000015</v>
      </c>
      <c r="J68" s="5"/>
      <c r="K68" s="5"/>
      <c r="L68" s="29">
        <v>11.34</v>
      </c>
      <c r="M68" s="5">
        <f>L68*G68</f>
        <v>15.676416000000003</v>
      </c>
      <c r="N68" s="5">
        <f>M68+K68+I68</f>
        <v>25.491456000000007</v>
      </c>
    </row>
    <row r="69" spans="2:20" x14ac:dyDescent="0.3">
      <c r="B69" s="281"/>
      <c r="C69" s="11" t="s">
        <v>24</v>
      </c>
      <c r="D69" s="29" t="s">
        <v>146</v>
      </c>
      <c r="E69" s="29" t="s">
        <v>32</v>
      </c>
      <c r="F69" s="29">
        <v>1.6</v>
      </c>
      <c r="G69" s="6">
        <f>G67*F69</f>
        <v>18.432000000000006</v>
      </c>
      <c r="H69" s="31">
        <f>S74</f>
        <v>1.2020000000000002</v>
      </c>
      <c r="I69" s="5">
        <f>H69*G69</f>
        <v>22.15526400000001</v>
      </c>
      <c r="J69" s="5"/>
      <c r="K69" s="5"/>
      <c r="L69" s="29">
        <f>R74</f>
        <v>0.16799999999999998</v>
      </c>
      <c r="M69" s="5">
        <f>L69*G69</f>
        <v>3.0965760000000007</v>
      </c>
      <c r="N69" s="5">
        <f>M69+K69+I69</f>
        <v>25.251840000000009</v>
      </c>
    </row>
    <row r="70" spans="2:20" s="1" customFormat="1" ht="27.75" customHeight="1" x14ac:dyDescent="0.25">
      <c r="B70" s="266">
        <v>3</v>
      </c>
      <c r="C70" s="19"/>
      <c r="D70" s="24" t="s">
        <v>157</v>
      </c>
      <c r="E70" s="24" t="s">
        <v>34</v>
      </c>
      <c r="F70" s="24"/>
      <c r="G70" s="32">
        <v>18</v>
      </c>
      <c r="H70" s="8"/>
      <c r="I70" s="5"/>
      <c r="J70" s="8"/>
      <c r="K70" s="5"/>
      <c r="L70" s="19"/>
      <c r="M70" s="5"/>
      <c r="N70" s="5"/>
    </row>
    <row r="71" spans="2:20" s="1" customFormat="1" ht="13.5" x14ac:dyDescent="0.25">
      <c r="B71" s="267"/>
      <c r="C71" s="20" t="s">
        <v>24</v>
      </c>
      <c r="D71" s="19" t="s">
        <v>35</v>
      </c>
      <c r="E71" s="19" t="s">
        <v>34</v>
      </c>
      <c r="F71" s="19">
        <v>1</v>
      </c>
      <c r="G71" s="7">
        <f>G70*F71</f>
        <v>18</v>
      </c>
      <c r="H71" s="8">
        <v>6.25</v>
      </c>
      <c r="I71" s="5">
        <f>H71*G71</f>
        <v>112.5</v>
      </c>
      <c r="J71" s="8"/>
      <c r="K71" s="5"/>
      <c r="L71" s="19"/>
      <c r="M71" s="5"/>
      <c r="N71" s="5">
        <f>M71+K71+I71</f>
        <v>112.5</v>
      </c>
    </row>
    <row r="72" spans="2:20" s="1" customFormat="1" ht="13.5" x14ac:dyDescent="0.25">
      <c r="B72" s="267"/>
      <c r="C72" s="19" t="s">
        <v>24</v>
      </c>
      <c r="D72" s="19" t="s">
        <v>158</v>
      </c>
      <c r="E72" s="19" t="s">
        <v>34</v>
      </c>
      <c r="F72" s="19">
        <v>1</v>
      </c>
      <c r="G72" s="7">
        <f>G70*F72</f>
        <v>18</v>
      </c>
      <c r="H72" s="8"/>
      <c r="I72" s="5"/>
      <c r="J72" s="8">
        <v>50</v>
      </c>
      <c r="K72" s="5">
        <f>J72*G72</f>
        <v>900</v>
      </c>
      <c r="L72" s="19"/>
      <c r="M72" s="5"/>
      <c r="N72" s="5">
        <f>M72+K72+I72</f>
        <v>900</v>
      </c>
    </row>
    <row r="73" spans="2:20" s="1" customFormat="1" ht="13.5" x14ac:dyDescent="0.25">
      <c r="B73" s="90"/>
      <c r="C73" s="33" t="s">
        <v>149</v>
      </c>
      <c r="D73" s="19" t="s">
        <v>38</v>
      </c>
      <c r="E73" s="19" t="s">
        <v>29</v>
      </c>
      <c r="F73" s="19"/>
      <c r="G73" s="7">
        <v>3</v>
      </c>
      <c r="H73" s="8">
        <v>6.16</v>
      </c>
      <c r="I73" s="5">
        <f>H73*G73</f>
        <v>18.48</v>
      </c>
      <c r="J73" s="8"/>
      <c r="K73" s="5"/>
      <c r="L73" s="19">
        <v>17.66</v>
      </c>
      <c r="M73" s="5">
        <f>L73*G73</f>
        <v>52.980000000000004</v>
      </c>
      <c r="N73" s="5">
        <f>M73+K73+I73</f>
        <v>71.460000000000008</v>
      </c>
    </row>
    <row r="74" spans="2:20" s="1" customFormat="1" ht="13.5" x14ac:dyDescent="0.25">
      <c r="B74" s="89">
        <v>5</v>
      </c>
      <c r="C74" s="9"/>
      <c r="D74" s="24" t="s">
        <v>159</v>
      </c>
      <c r="E74" s="19" t="s">
        <v>34</v>
      </c>
      <c r="F74" s="19"/>
      <c r="G74" s="32">
        <v>18</v>
      </c>
      <c r="H74" s="8"/>
      <c r="I74" s="5"/>
      <c r="J74" s="8"/>
      <c r="K74" s="5"/>
      <c r="L74" s="19"/>
      <c r="M74" s="8"/>
      <c r="N74" s="5"/>
      <c r="P74" s="1">
        <v>1.37</v>
      </c>
      <c r="Q74" s="1">
        <v>2</v>
      </c>
      <c r="R74" s="1">
        <f>Q74*0.42*2/10</f>
        <v>0.16799999999999998</v>
      </c>
      <c r="S74" s="1">
        <f>P74-R74</f>
        <v>1.2020000000000002</v>
      </c>
    </row>
    <row r="75" spans="2:20" s="1" customFormat="1" ht="13.5" x14ac:dyDescent="0.25">
      <c r="B75" s="91"/>
      <c r="C75" s="11" t="s">
        <v>24</v>
      </c>
      <c r="D75" s="29" t="s">
        <v>148</v>
      </c>
      <c r="E75" s="29" t="s">
        <v>29</v>
      </c>
      <c r="F75" s="29"/>
      <c r="G75" s="6">
        <v>2</v>
      </c>
      <c r="H75" s="5">
        <v>3.43</v>
      </c>
      <c r="I75" s="5">
        <f>H75*G75</f>
        <v>6.86</v>
      </c>
      <c r="J75" s="5"/>
      <c r="K75" s="5"/>
      <c r="L75" s="29">
        <v>12.51</v>
      </c>
      <c r="M75" s="5">
        <f>L75*G75</f>
        <v>25.02</v>
      </c>
      <c r="N75" s="5">
        <f>M75+K75+I75</f>
        <v>31.88</v>
      </c>
    </row>
    <row r="76" spans="2:20" x14ac:dyDescent="0.3">
      <c r="B76" s="96"/>
      <c r="C76" s="29"/>
      <c r="D76" s="25" t="s">
        <v>46</v>
      </c>
      <c r="E76" s="25"/>
      <c r="F76" s="25"/>
      <c r="G76" s="25"/>
      <c r="H76" s="25"/>
      <c r="I76" s="12">
        <f>SUM(I68:I75)</f>
        <v>169.810304</v>
      </c>
      <c r="J76" s="25"/>
      <c r="K76" s="12">
        <f>SUM(K67:K75)</f>
        <v>900</v>
      </c>
      <c r="L76" s="25"/>
      <c r="M76" s="12">
        <f>SUM(M67:M75)</f>
        <v>96.772992000000002</v>
      </c>
      <c r="N76" s="12">
        <f>SUM(N67:N75)</f>
        <v>1166.5832960000002</v>
      </c>
    </row>
    <row r="77" spans="2:20" x14ac:dyDescent="0.3">
      <c r="B77" s="96"/>
      <c r="C77" s="29"/>
      <c r="D77" s="25" t="s">
        <v>47</v>
      </c>
      <c r="E77" s="25" t="s">
        <v>48</v>
      </c>
      <c r="F77" s="25">
        <v>10</v>
      </c>
      <c r="G77" s="25"/>
      <c r="H77" s="25"/>
      <c r="I77" s="25"/>
      <c r="J77" s="25"/>
      <c r="K77" s="25"/>
      <c r="L77" s="25"/>
      <c r="M77" s="25"/>
      <c r="N77" s="12">
        <f>N76*F77/100</f>
        <v>116.65832960000003</v>
      </c>
    </row>
    <row r="78" spans="2:20" x14ac:dyDescent="0.3">
      <c r="B78" s="96"/>
      <c r="C78" s="29"/>
      <c r="D78" s="25" t="s">
        <v>49</v>
      </c>
      <c r="E78" s="25"/>
      <c r="F78" s="25"/>
      <c r="G78" s="25"/>
      <c r="H78" s="25"/>
      <c r="I78" s="25"/>
      <c r="J78" s="25"/>
      <c r="K78" s="25"/>
      <c r="L78" s="25"/>
      <c r="M78" s="25"/>
      <c r="N78" s="12">
        <f>SUM(N76:N77)</f>
        <v>1283.2416256000004</v>
      </c>
    </row>
    <row r="79" spans="2:20" x14ac:dyDescent="0.3">
      <c r="B79" s="96"/>
      <c r="C79" s="29"/>
      <c r="D79" s="25" t="s">
        <v>50</v>
      </c>
      <c r="E79" s="25" t="s">
        <v>48</v>
      </c>
      <c r="F79" s="25">
        <v>10</v>
      </c>
      <c r="G79" s="25"/>
      <c r="H79" s="25"/>
      <c r="I79" s="25"/>
      <c r="J79" s="25"/>
      <c r="K79" s="25"/>
      <c r="L79" s="25"/>
      <c r="M79" s="25"/>
      <c r="N79" s="12">
        <f>N78*F79/100</f>
        <v>128.32416256000005</v>
      </c>
    </row>
    <row r="80" spans="2:20" x14ac:dyDescent="0.3">
      <c r="B80" s="96"/>
      <c r="C80" s="29"/>
      <c r="D80" s="25" t="s">
        <v>49</v>
      </c>
      <c r="E80" s="25"/>
      <c r="F80" s="25"/>
      <c r="G80" s="25"/>
      <c r="H80" s="25"/>
      <c r="I80" s="25"/>
      <c r="J80" s="25"/>
      <c r="K80" s="25"/>
      <c r="L80" s="25"/>
      <c r="M80" s="25"/>
      <c r="N80" s="12">
        <f>SUM(N78:N79)</f>
        <v>1411.5657881600005</v>
      </c>
    </row>
    <row r="81" spans="2:20" x14ac:dyDescent="0.3">
      <c r="B81" s="96"/>
      <c r="C81" s="29"/>
      <c r="D81" s="25" t="s">
        <v>51</v>
      </c>
      <c r="E81" s="25" t="s">
        <v>48</v>
      </c>
      <c r="F81" s="25">
        <v>18</v>
      </c>
      <c r="G81" s="25"/>
      <c r="H81" s="25"/>
      <c r="I81" s="25"/>
      <c r="J81" s="25"/>
      <c r="K81" s="25"/>
      <c r="L81" s="25"/>
      <c r="M81" s="25"/>
      <c r="N81" s="12">
        <f>N80*F81/100</f>
        <v>254.08184186880007</v>
      </c>
    </row>
    <row r="82" spans="2:20" x14ac:dyDescent="0.3">
      <c r="B82" s="96"/>
      <c r="C82" s="29"/>
      <c r="D82" s="25" t="s">
        <v>52</v>
      </c>
      <c r="E82" s="25"/>
      <c r="F82" s="25"/>
      <c r="G82" s="25"/>
      <c r="H82" s="25"/>
      <c r="I82" s="25"/>
      <c r="J82" s="25"/>
      <c r="K82" s="25"/>
      <c r="L82" s="25"/>
      <c r="M82" s="25"/>
      <c r="N82" s="12">
        <f>SUM(N80:N81)</f>
        <v>1665.6476300288004</v>
      </c>
    </row>
    <row r="83" spans="2:20" ht="27" x14ac:dyDescent="0.3">
      <c r="B83" s="13"/>
      <c r="C83" s="13"/>
      <c r="D83" s="26" t="s">
        <v>53</v>
      </c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2:20" x14ac:dyDescent="0.3">
      <c r="B84" s="13"/>
      <c r="C84" s="13"/>
      <c r="D84" s="14" t="s">
        <v>54</v>
      </c>
      <c r="E84" s="22"/>
      <c r="F84" s="22"/>
      <c r="G84" s="22"/>
      <c r="H84" s="22"/>
      <c r="I84" s="22"/>
      <c r="J84" s="22"/>
      <c r="K84" s="22"/>
      <c r="L84" s="22"/>
      <c r="M84" s="22"/>
      <c r="N84" s="23"/>
    </row>
    <row r="86" spans="2:20" ht="21" x14ac:dyDescent="0.3">
      <c r="B86" s="1"/>
      <c r="C86" s="1"/>
      <c r="D86" s="2" t="s">
        <v>1</v>
      </c>
      <c r="E86" s="1"/>
      <c r="F86" s="271" t="s">
        <v>152</v>
      </c>
      <c r="G86" s="271"/>
      <c r="H86" s="271"/>
      <c r="I86" s="271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271" t="s">
        <v>3</v>
      </c>
      <c r="H87" s="271"/>
      <c r="I87" s="271"/>
      <c r="J87" s="271"/>
      <c r="K87" s="271"/>
      <c r="L87" s="271"/>
      <c r="M87" s="271"/>
      <c r="N87" s="271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27" x14ac:dyDescent="0.3">
      <c r="B89" s="1"/>
      <c r="C89" s="30" t="s">
        <v>4</v>
      </c>
      <c r="D89" s="292" t="s">
        <v>161</v>
      </c>
      <c r="E89" s="292"/>
      <c r="F89" s="292"/>
      <c r="G89" s="1"/>
      <c r="H89" s="1"/>
      <c r="I89" s="1"/>
      <c r="J89" s="1"/>
      <c r="K89" s="1"/>
      <c r="L89" s="271" t="s">
        <v>6</v>
      </c>
      <c r="M89" s="271"/>
      <c r="N89" s="1"/>
    </row>
    <row r="90" spans="2:20" x14ac:dyDescent="0.3">
      <c r="B90" s="1"/>
      <c r="C90" s="26"/>
      <c r="D90" s="26"/>
      <c r="E90" s="1"/>
      <c r="F90" s="1"/>
      <c r="G90" s="271" t="s">
        <v>8</v>
      </c>
      <c r="H90" s="271"/>
      <c r="I90" s="271"/>
      <c r="J90" s="271"/>
      <c r="K90" s="271"/>
      <c r="L90" s="272">
        <f>N110</f>
        <v>3353.797388057601</v>
      </c>
      <c r="M90" s="272"/>
      <c r="N90" s="26" t="s">
        <v>9</v>
      </c>
    </row>
    <row r="91" spans="2:20" x14ac:dyDescent="0.3">
      <c r="B91" s="1"/>
      <c r="C91" s="1"/>
      <c r="D91" s="1"/>
      <c r="E91" s="1"/>
      <c r="F91" s="1"/>
      <c r="G91" s="273" t="s">
        <v>10</v>
      </c>
      <c r="H91" s="273"/>
      <c r="I91" s="273"/>
      <c r="J91" s="273"/>
      <c r="K91" s="273"/>
      <c r="L91" s="274">
        <f>I104</f>
        <v>345.08060799999998</v>
      </c>
      <c r="M91" s="274"/>
      <c r="N91" s="26" t="s">
        <v>9</v>
      </c>
    </row>
    <row r="92" spans="2:20" ht="29.25" customHeight="1" x14ac:dyDescent="0.3">
      <c r="B92" s="275" t="s">
        <v>11</v>
      </c>
      <c r="C92" s="277" t="s">
        <v>12</v>
      </c>
      <c r="D92" s="275" t="s">
        <v>13</v>
      </c>
      <c r="E92" s="279" t="s">
        <v>14</v>
      </c>
      <c r="F92" s="279"/>
      <c r="G92" s="279"/>
      <c r="H92" s="279" t="s">
        <v>15</v>
      </c>
      <c r="I92" s="279"/>
      <c r="J92" s="279" t="s">
        <v>16</v>
      </c>
      <c r="K92" s="279"/>
      <c r="L92" s="279" t="s">
        <v>17</v>
      </c>
      <c r="M92" s="279"/>
      <c r="N92" s="277" t="s">
        <v>91</v>
      </c>
    </row>
    <row r="93" spans="2:20" ht="82.5" customHeight="1" x14ac:dyDescent="0.3">
      <c r="B93" s="276"/>
      <c r="C93" s="278"/>
      <c r="D93" s="276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278"/>
    </row>
    <row r="94" spans="2:20" x14ac:dyDescent="0.3">
      <c r="B94" s="9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/>
    </row>
    <row r="95" spans="2:20" ht="41.25" customHeight="1" x14ac:dyDescent="0.3">
      <c r="B95" s="281">
        <v>2</v>
      </c>
      <c r="C95" s="29" t="s">
        <v>24</v>
      </c>
      <c r="D95" s="25" t="s">
        <v>150</v>
      </c>
      <c r="E95" s="25" t="s">
        <v>26</v>
      </c>
      <c r="F95" s="25"/>
      <c r="G95" s="4">
        <f>Q95</f>
        <v>23.040000000000006</v>
      </c>
      <c r="H95" s="5"/>
      <c r="I95" s="5"/>
      <c r="J95" s="5"/>
      <c r="K95" s="5"/>
      <c r="L95" s="29"/>
      <c r="M95" s="5"/>
      <c r="N95" s="5"/>
      <c r="Q95" s="42">
        <f>R95*S95*T95</f>
        <v>23.040000000000006</v>
      </c>
      <c r="R95" s="42">
        <v>0.8</v>
      </c>
      <c r="S95" s="42">
        <v>0.8</v>
      </c>
      <c r="T95" s="42">
        <v>36</v>
      </c>
    </row>
    <row r="96" spans="2:20" x14ac:dyDescent="0.3">
      <c r="B96" s="281"/>
      <c r="C96" s="9" t="s">
        <v>144</v>
      </c>
      <c r="D96" s="29" t="s">
        <v>28</v>
      </c>
      <c r="E96" s="29" t="s">
        <v>29</v>
      </c>
      <c r="F96" s="29"/>
      <c r="G96" s="6">
        <f>G95*0.12</f>
        <v>2.7648000000000006</v>
      </c>
      <c r="H96" s="5">
        <v>7.1</v>
      </c>
      <c r="I96" s="5">
        <f>H96*G96</f>
        <v>19.630080000000003</v>
      </c>
      <c r="J96" s="5"/>
      <c r="K96" s="5"/>
      <c r="L96" s="29">
        <v>11.34</v>
      </c>
      <c r="M96" s="5">
        <f>L96*G96</f>
        <v>31.352832000000006</v>
      </c>
      <c r="N96" s="5">
        <f>M96+K96+I96</f>
        <v>50.982912000000013</v>
      </c>
    </row>
    <row r="97" spans="2:19" x14ac:dyDescent="0.3">
      <c r="B97" s="281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36.864000000000011</v>
      </c>
      <c r="H97" s="31">
        <f>S102</f>
        <v>1.2020000000000002</v>
      </c>
      <c r="I97" s="5">
        <f>H97*G97</f>
        <v>44.310528000000019</v>
      </c>
      <c r="J97" s="5"/>
      <c r="K97" s="5"/>
      <c r="L97" s="29">
        <f>R102</f>
        <v>0.16799999999999998</v>
      </c>
      <c r="M97" s="5">
        <f>L97*G97</f>
        <v>6.1931520000000013</v>
      </c>
      <c r="N97" s="5">
        <f>M97+K97+I97</f>
        <v>50.503680000000017</v>
      </c>
    </row>
    <row r="98" spans="2:19" s="1" customFormat="1" ht="27.75" customHeight="1" x14ac:dyDescent="0.25">
      <c r="B98" s="266">
        <v>3</v>
      </c>
      <c r="C98" s="19"/>
      <c r="D98" s="24" t="s">
        <v>157</v>
      </c>
      <c r="E98" s="24" t="s">
        <v>34</v>
      </c>
      <c r="F98" s="24"/>
      <c r="G98" s="32">
        <v>36</v>
      </c>
      <c r="H98" s="8"/>
      <c r="I98" s="5"/>
      <c r="J98" s="8"/>
      <c r="K98" s="5"/>
      <c r="L98" s="19"/>
      <c r="M98" s="5"/>
      <c r="N98" s="5"/>
    </row>
    <row r="99" spans="2:19" s="1" customFormat="1" ht="13.5" x14ac:dyDescent="0.25">
      <c r="B99" s="267"/>
      <c r="C99" s="20" t="s">
        <v>24</v>
      </c>
      <c r="D99" s="19" t="s">
        <v>35</v>
      </c>
      <c r="E99" s="19" t="s">
        <v>34</v>
      </c>
      <c r="F99" s="19">
        <v>1</v>
      </c>
      <c r="G99" s="7">
        <f>G98*F99</f>
        <v>36</v>
      </c>
      <c r="H99" s="8">
        <v>6.25</v>
      </c>
      <c r="I99" s="5">
        <f>H99*G99</f>
        <v>225</v>
      </c>
      <c r="J99" s="8"/>
      <c r="K99" s="5"/>
      <c r="L99" s="19"/>
      <c r="M99" s="5"/>
      <c r="N99" s="5">
        <f>M99+K99+I99</f>
        <v>225</v>
      </c>
    </row>
    <row r="100" spans="2:19" s="1" customFormat="1" ht="13.5" x14ac:dyDescent="0.25">
      <c r="B100" s="267"/>
      <c r="C100" s="19" t="s">
        <v>24</v>
      </c>
      <c r="D100" s="19" t="s">
        <v>158</v>
      </c>
      <c r="E100" s="19" t="s">
        <v>34</v>
      </c>
      <c r="F100" s="19">
        <v>1</v>
      </c>
      <c r="G100" s="7">
        <f>G98*F100</f>
        <v>36</v>
      </c>
      <c r="H100" s="8"/>
      <c r="I100" s="5"/>
      <c r="J100" s="8">
        <v>50</v>
      </c>
      <c r="K100" s="5">
        <f>J100*G100</f>
        <v>1800</v>
      </c>
      <c r="L100" s="19"/>
      <c r="M100" s="5"/>
      <c r="N100" s="5">
        <f>M100+K100+I100</f>
        <v>1800</v>
      </c>
    </row>
    <row r="101" spans="2:19" s="1" customFormat="1" ht="13.5" x14ac:dyDescent="0.25">
      <c r="B101" s="90"/>
      <c r="C101" s="33" t="s">
        <v>149</v>
      </c>
      <c r="D101" s="19" t="s">
        <v>38</v>
      </c>
      <c r="E101" s="19" t="s">
        <v>29</v>
      </c>
      <c r="F101" s="19"/>
      <c r="G101" s="7">
        <v>8</v>
      </c>
      <c r="H101" s="8">
        <v>6.16</v>
      </c>
      <c r="I101" s="5">
        <f>H101*G101</f>
        <v>49.28</v>
      </c>
      <c r="J101" s="8"/>
      <c r="K101" s="5"/>
      <c r="L101" s="19">
        <v>17.66</v>
      </c>
      <c r="M101" s="5">
        <f>L101*G101</f>
        <v>141.28</v>
      </c>
      <c r="N101" s="5">
        <f>M101+K101+I101</f>
        <v>190.56</v>
      </c>
    </row>
    <row r="102" spans="2:19" s="1" customFormat="1" ht="13.5" x14ac:dyDescent="0.25">
      <c r="B102" s="89">
        <v>5</v>
      </c>
      <c r="C102" s="9"/>
      <c r="D102" s="24" t="s">
        <v>162</v>
      </c>
      <c r="E102" s="19" t="s">
        <v>34</v>
      </c>
      <c r="F102" s="19"/>
      <c r="G102" s="32">
        <v>36</v>
      </c>
      <c r="H102" s="8"/>
      <c r="I102" s="5"/>
      <c r="J102" s="8"/>
      <c r="K102" s="5"/>
      <c r="L102" s="19"/>
      <c r="M102" s="8"/>
      <c r="N102" s="5"/>
      <c r="P102" s="1">
        <v>1.37</v>
      </c>
      <c r="Q102" s="1">
        <v>2</v>
      </c>
      <c r="R102" s="1">
        <f>Q102*0.42*2/10</f>
        <v>0.16799999999999998</v>
      </c>
      <c r="S102" s="1">
        <f>P102-R102</f>
        <v>1.2020000000000002</v>
      </c>
    </row>
    <row r="103" spans="2:19" s="1" customFormat="1" ht="13.5" x14ac:dyDescent="0.25">
      <c r="B103" s="91"/>
      <c r="C103" s="11" t="s">
        <v>24</v>
      </c>
      <c r="D103" s="29" t="s">
        <v>148</v>
      </c>
      <c r="E103" s="29" t="s">
        <v>29</v>
      </c>
      <c r="F103" s="29"/>
      <c r="G103" s="6">
        <v>2</v>
      </c>
      <c r="H103" s="5">
        <v>3.43</v>
      </c>
      <c r="I103" s="5">
        <f>H103*G103</f>
        <v>6.86</v>
      </c>
      <c r="J103" s="5"/>
      <c r="K103" s="5"/>
      <c r="L103" s="29">
        <v>12.51</v>
      </c>
      <c r="M103" s="5">
        <f>L103*G103</f>
        <v>25.02</v>
      </c>
      <c r="N103" s="5">
        <f>M103+K103+I103</f>
        <v>31.88</v>
      </c>
    </row>
    <row r="104" spans="2:19" x14ac:dyDescent="0.3">
      <c r="B104" s="96"/>
      <c r="C104" s="29"/>
      <c r="D104" s="25" t="s">
        <v>46</v>
      </c>
      <c r="E104" s="25"/>
      <c r="F104" s="25"/>
      <c r="G104" s="25"/>
      <c r="H104" s="25"/>
      <c r="I104" s="12">
        <f>SUM(I96:I103)</f>
        <v>345.08060799999998</v>
      </c>
      <c r="J104" s="25"/>
      <c r="K104" s="12">
        <f>SUM(K95:K103)</f>
        <v>1800</v>
      </c>
      <c r="L104" s="25"/>
      <c r="M104" s="12">
        <f>SUM(M95:M103)</f>
        <v>203.84598400000002</v>
      </c>
      <c r="N104" s="12">
        <f>SUM(N95:N103)</f>
        <v>2348.9265920000003</v>
      </c>
    </row>
    <row r="105" spans="2:19" x14ac:dyDescent="0.3">
      <c r="B105" s="96"/>
      <c r="C105" s="29"/>
      <c r="D105" s="25" t="s">
        <v>47</v>
      </c>
      <c r="E105" s="25" t="s">
        <v>48</v>
      </c>
      <c r="F105" s="25">
        <v>10</v>
      </c>
      <c r="G105" s="25"/>
      <c r="H105" s="25"/>
      <c r="I105" s="25"/>
      <c r="J105" s="25"/>
      <c r="K105" s="25"/>
      <c r="L105" s="25"/>
      <c r="M105" s="25"/>
      <c r="N105" s="12">
        <f>N104*F105/100</f>
        <v>234.89265920000003</v>
      </c>
    </row>
    <row r="106" spans="2:19" x14ac:dyDescent="0.3">
      <c r="B106" s="96"/>
      <c r="C106" s="29"/>
      <c r="D106" s="25" t="s">
        <v>49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12">
        <f>SUM(N104:N105)</f>
        <v>2583.8192512000005</v>
      </c>
    </row>
    <row r="107" spans="2:19" x14ac:dyDescent="0.3">
      <c r="B107" s="96"/>
      <c r="C107" s="29"/>
      <c r="D107" s="25" t="s">
        <v>50</v>
      </c>
      <c r="E107" s="25" t="s">
        <v>48</v>
      </c>
      <c r="F107" s="25">
        <v>10</v>
      </c>
      <c r="G107" s="25"/>
      <c r="H107" s="25"/>
      <c r="I107" s="25"/>
      <c r="J107" s="25"/>
      <c r="K107" s="25"/>
      <c r="L107" s="25"/>
      <c r="M107" s="25"/>
      <c r="N107" s="12">
        <f>N106*F107/100</f>
        <v>258.38192512000006</v>
      </c>
    </row>
    <row r="108" spans="2:19" x14ac:dyDescent="0.3">
      <c r="B108" s="96"/>
      <c r="C108" s="29"/>
      <c r="D108" s="25" t="s">
        <v>49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12">
        <f>SUM(N106:N107)</f>
        <v>2842.2011763200007</v>
      </c>
    </row>
    <row r="109" spans="2:19" x14ac:dyDescent="0.3">
      <c r="B109" s="96"/>
      <c r="C109" s="29"/>
      <c r="D109" s="25" t="s">
        <v>51</v>
      </c>
      <c r="E109" s="25" t="s">
        <v>48</v>
      </c>
      <c r="F109" s="25">
        <v>18</v>
      </c>
      <c r="G109" s="25"/>
      <c r="H109" s="25"/>
      <c r="I109" s="25"/>
      <c r="J109" s="25"/>
      <c r="K109" s="25"/>
      <c r="L109" s="25"/>
      <c r="M109" s="25"/>
      <c r="N109" s="12">
        <f>N108*F109/100</f>
        <v>511.59621173760007</v>
      </c>
    </row>
    <row r="110" spans="2:19" x14ac:dyDescent="0.3">
      <c r="B110" s="96"/>
      <c r="C110" s="29"/>
      <c r="D110" s="25" t="s">
        <v>52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12">
        <f>SUM(N108:N109)</f>
        <v>3353.797388057601</v>
      </c>
    </row>
    <row r="111" spans="2:19" ht="27" x14ac:dyDescent="0.3">
      <c r="B111" s="13"/>
      <c r="C111" s="13"/>
      <c r="D111" s="26" t="s">
        <v>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3"/>
    </row>
    <row r="112" spans="2:19" x14ac:dyDescent="0.3">
      <c r="B112" s="13"/>
      <c r="C112" s="13"/>
      <c r="D112" s="14" t="s">
        <v>54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3"/>
    </row>
    <row r="114" spans="2:20" ht="21" x14ac:dyDescent="0.3">
      <c r="B114" s="1"/>
      <c r="C114" s="1"/>
      <c r="D114" s="2" t="s">
        <v>1</v>
      </c>
      <c r="E114" s="1"/>
      <c r="F114" s="271" t="s">
        <v>152</v>
      </c>
      <c r="G114" s="271"/>
      <c r="H114" s="271"/>
      <c r="I114" s="271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271" t="s">
        <v>3</v>
      </c>
      <c r="H115" s="271"/>
      <c r="I115" s="271"/>
      <c r="J115" s="271"/>
      <c r="K115" s="271"/>
      <c r="L115" s="271"/>
      <c r="M115" s="271"/>
      <c r="N115" s="271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292" t="s">
        <v>164</v>
      </c>
      <c r="E117" s="292"/>
      <c r="F117" s="292"/>
      <c r="G117" s="1"/>
      <c r="H117" s="1"/>
      <c r="I117" s="1"/>
      <c r="J117" s="1"/>
      <c r="K117" s="1"/>
      <c r="L117" s="271" t="s">
        <v>6</v>
      </c>
      <c r="M117" s="271"/>
      <c r="N117" s="1"/>
    </row>
    <row r="118" spans="2:20" x14ac:dyDescent="0.3">
      <c r="B118" s="1"/>
      <c r="C118" s="26"/>
      <c r="D118" s="26"/>
      <c r="E118" s="1"/>
      <c r="F118" s="1"/>
      <c r="G118" s="271" t="s">
        <v>8</v>
      </c>
      <c r="H118" s="271"/>
      <c r="I118" s="271"/>
      <c r="J118" s="271"/>
      <c r="K118" s="271"/>
      <c r="L118" s="272">
        <f>N138</f>
        <v>2016.5027287679998</v>
      </c>
      <c r="M118" s="272"/>
      <c r="N118" s="26" t="s">
        <v>9</v>
      </c>
    </row>
    <row r="119" spans="2:20" x14ac:dyDescent="0.3">
      <c r="B119" s="1"/>
      <c r="C119" s="1"/>
      <c r="D119" s="1"/>
      <c r="E119" s="1"/>
      <c r="F119" s="1"/>
      <c r="G119" s="273" t="s">
        <v>10</v>
      </c>
      <c r="H119" s="273"/>
      <c r="I119" s="273"/>
      <c r="J119" s="273"/>
      <c r="K119" s="273"/>
      <c r="L119" s="274">
        <f>I132</f>
        <v>92.411440000000013</v>
      </c>
      <c r="M119" s="274"/>
      <c r="N119" s="26" t="s">
        <v>9</v>
      </c>
    </row>
    <row r="120" spans="2:20" ht="29.25" customHeight="1" x14ac:dyDescent="0.3">
      <c r="B120" s="275" t="s">
        <v>11</v>
      </c>
      <c r="C120" s="277" t="s">
        <v>12</v>
      </c>
      <c r="D120" s="275" t="s">
        <v>13</v>
      </c>
      <c r="E120" s="279" t="s">
        <v>14</v>
      </c>
      <c r="F120" s="279"/>
      <c r="G120" s="279"/>
      <c r="H120" s="279" t="s">
        <v>15</v>
      </c>
      <c r="I120" s="279"/>
      <c r="J120" s="279" t="s">
        <v>16</v>
      </c>
      <c r="K120" s="279"/>
      <c r="L120" s="279" t="s">
        <v>17</v>
      </c>
      <c r="M120" s="279"/>
      <c r="N120" s="277" t="s">
        <v>91</v>
      </c>
    </row>
    <row r="121" spans="2:20" ht="82.5" customHeight="1" x14ac:dyDescent="0.3">
      <c r="B121" s="276"/>
      <c r="C121" s="278"/>
      <c r="D121" s="276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278"/>
    </row>
    <row r="122" spans="2:20" x14ac:dyDescent="0.3">
      <c r="B122" s="9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/>
    </row>
    <row r="123" spans="2:20" ht="41.25" customHeight="1" x14ac:dyDescent="0.3">
      <c r="B123" s="281">
        <v>2</v>
      </c>
      <c r="C123" s="29" t="s">
        <v>24</v>
      </c>
      <c r="D123" s="25" t="s">
        <v>150</v>
      </c>
      <c r="E123" s="25" t="s">
        <v>26</v>
      </c>
      <c r="F123" s="25"/>
      <c r="G123" s="4">
        <f>Q123</f>
        <v>7.1999999999999993</v>
      </c>
      <c r="H123" s="5"/>
      <c r="I123" s="5"/>
      <c r="J123" s="5"/>
      <c r="K123" s="5"/>
      <c r="L123" s="29"/>
      <c r="M123" s="5"/>
      <c r="N123" s="5"/>
      <c r="Q123" s="42">
        <f>R123*S123*T123</f>
        <v>7.1999999999999993</v>
      </c>
      <c r="R123" s="42">
        <v>1</v>
      </c>
      <c r="S123" s="42">
        <v>1.2</v>
      </c>
      <c r="T123" s="42">
        <v>6</v>
      </c>
    </row>
    <row r="124" spans="2:20" x14ac:dyDescent="0.3">
      <c r="B124" s="281"/>
      <c r="C124" s="9" t="s">
        <v>144</v>
      </c>
      <c r="D124" s="29" t="s">
        <v>28</v>
      </c>
      <c r="E124" s="29" t="s">
        <v>29</v>
      </c>
      <c r="F124" s="29"/>
      <c r="G124" s="6">
        <f>G123*0.12</f>
        <v>0.86399999999999988</v>
      </c>
      <c r="H124" s="5">
        <v>7.1</v>
      </c>
      <c r="I124" s="5">
        <f>H124*G124</f>
        <v>6.1343999999999985</v>
      </c>
      <c r="J124" s="5"/>
      <c r="K124" s="5"/>
      <c r="L124" s="29">
        <v>11.34</v>
      </c>
      <c r="M124" s="5">
        <f>L124*G124</f>
        <v>9.7977599999999985</v>
      </c>
      <c r="N124" s="5">
        <f>M124+K124+I124</f>
        <v>15.932159999999996</v>
      </c>
    </row>
    <row r="125" spans="2:20" x14ac:dyDescent="0.3">
      <c r="B125" s="281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11.52</v>
      </c>
      <c r="H125" s="31">
        <f>S130</f>
        <v>1.2020000000000002</v>
      </c>
      <c r="I125" s="5">
        <f>H125*G125</f>
        <v>13.847040000000002</v>
      </c>
      <c r="J125" s="5"/>
      <c r="K125" s="5"/>
      <c r="L125" s="29">
        <f>R130</f>
        <v>0.16799999999999998</v>
      </c>
      <c r="M125" s="5">
        <f>L125*G125</f>
        <v>1.9353599999999997</v>
      </c>
      <c r="N125" s="5">
        <f>M125+K125+I125</f>
        <v>15.782400000000001</v>
      </c>
    </row>
    <row r="126" spans="2:20" s="1" customFormat="1" ht="27.75" customHeight="1" x14ac:dyDescent="0.25">
      <c r="B126" s="266">
        <v>3</v>
      </c>
      <c r="C126" s="19"/>
      <c r="D126" s="24" t="s">
        <v>155</v>
      </c>
      <c r="E126" s="24" t="s">
        <v>34</v>
      </c>
      <c r="F126" s="24"/>
      <c r="G126" s="32">
        <v>6</v>
      </c>
      <c r="H126" s="8"/>
      <c r="I126" s="5"/>
      <c r="J126" s="8"/>
      <c r="K126" s="5"/>
      <c r="L126" s="19"/>
      <c r="M126" s="5"/>
      <c r="N126" s="5"/>
    </row>
    <row r="127" spans="2:20" s="1" customFormat="1" ht="13.5" x14ac:dyDescent="0.25">
      <c r="B127" s="267"/>
      <c r="C127" s="20" t="s">
        <v>24</v>
      </c>
      <c r="D127" s="19" t="s">
        <v>35</v>
      </c>
      <c r="E127" s="19" t="s">
        <v>34</v>
      </c>
      <c r="F127" s="19">
        <v>1</v>
      </c>
      <c r="G127" s="7">
        <f>G126*F127</f>
        <v>6</v>
      </c>
      <c r="H127" s="8">
        <v>6.25</v>
      </c>
      <c r="I127" s="5">
        <f>H127*G127</f>
        <v>37.5</v>
      </c>
      <c r="J127" s="8"/>
      <c r="K127" s="5"/>
      <c r="L127" s="19"/>
      <c r="M127" s="5"/>
      <c r="N127" s="5">
        <f>M127+K127+I127</f>
        <v>37.5</v>
      </c>
    </row>
    <row r="128" spans="2:20" s="1" customFormat="1" ht="13.5" x14ac:dyDescent="0.25">
      <c r="B128" s="267"/>
      <c r="C128" s="19" t="s">
        <v>24</v>
      </c>
      <c r="D128" s="19" t="s">
        <v>156</v>
      </c>
      <c r="E128" s="19" t="s">
        <v>34</v>
      </c>
      <c r="F128" s="19">
        <v>1</v>
      </c>
      <c r="G128" s="7">
        <f>G126*F128</f>
        <v>6</v>
      </c>
      <c r="H128" s="8"/>
      <c r="I128" s="5"/>
      <c r="J128" s="8">
        <v>200</v>
      </c>
      <c r="K128" s="5">
        <f>J128*G128</f>
        <v>1200</v>
      </c>
      <c r="L128" s="19"/>
      <c r="M128" s="5"/>
      <c r="N128" s="5">
        <f>M128+K128+I128</f>
        <v>1200</v>
      </c>
    </row>
    <row r="129" spans="2:19" s="1" customFormat="1" ht="13.5" x14ac:dyDescent="0.25">
      <c r="B129" s="90"/>
      <c r="C129" s="33" t="s">
        <v>149</v>
      </c>
      <c r="D129" s="19" t="s">
        <v>38</v>
      </c>
      <c r="E129" s="19" t="s">
        <v>29</v>
      </c>
      <c r="F129" s="19"/>
      <c r="G129" s="7">
        <v>4</v>
      </c>
      <c r="H129" s="8">
        <v>6.16</v>
      </c>
      <c r="I129" s="5">
        <f>H129*G129</f>
        <v>24.64</v>
      </c>
      <c r="J129" s="8"/>
      <c r="K129" s="5"/>
      <c r="L129" s="19">
        <v>17.66</v>
      </c>
      <c r="M129" s="5">
        <f>L129*G129</f>
        <v>70.64</v>
      </c>
      <c r="N129" s="5">
        <f>M129+K129+I129</f>
        <v>95.28</v>
      </c>
    </row>
    <row r="130" spans="2:19" s="1" customFormat="1" ht="13.5" x14ac:dyDescent="0.25">
      <c r="B130" s="89">
        <v>5</v>
      </c>
      <c r="C130" s="9"/>
      <c r="D130" s="24" t="s">
        <v>163</v>
      </c>
      <c r="E130" s="19" t="s">
        <v>34</v>
      </c>
      <c r="F130" s="19"/>
      <c r="G130" s="32">
        <v>6</v>
      </c>
      <c r="H130" s="8"/>
      <c r="I130" s="5"/>
      <c r="J130" s="8"/>
      <c r="K130" s="5"/>
      <c r="L130" s="19"/>
      <c r="M130" s="8"/>
      <c r="N130" s="5"/>
      <c r="P130" s="1">
        <v>1.37</v>
      </c>
      <c r="Q130" s="1">
        <v>2</v>
      </c>
      <c r="R130" s="1">
        <f>Q130*0.42*2/10</f>
        <v>0.16799999999999998</v>
      </c>
      <c r="S130" s="1">
        <f>P130-R130</f>
        <v>1.2020000000000002</v>
      </c>
    </row>
    <row r="131" spans="2:19" s="1" customFormat="1" ht="13.5" x14ac:dyDescent="0.25">
      <c r="B131" s="91"/>
      <c r="C131" s="11" t="s">
        <v>24</v>
      </c>
      <c r="D131" s="29" t="s">
        <v>148</v>
      </c>
      <c r="E131" s="29" t="s">
        <v>29</v>
      </c>
      <c r="F131" s="29"/>
      <c r="G131" s="6">
        <v>3</v>
      </c>
      <c r="H131" s="5">
        <v>3.43</v>
      </c>
      <c r="I131" s="5">
        <f>H131*G131</f>
        <v>10.290000000000001</v>
      </c>
      <c r="J131" s="5"/>
      <c r="K131" s="5"/>
      <c r="L131" s="29">
        <v>12.51</v>
      </c>
      <c r="M131" s="5">
        <f>L131*G131</f>
        <v>37.53</v>
      </c>
      <c r="N131" s="5">
        <f>M131+K131+I131</f>
        <v>47.82</v>
      </c>
    </row>
    <row r="132" spans="2:19" x14ac:dyDescent="0.3">
      <c r="B132" s="96"/>
      <c r="C132" s="29"/>
      <c r="D132" s="25" t="s">
        <v>46</v>
      </c>
      <c r="E132" s="25"/>
      <c r="F132" s="25"/>
      <c r="G132" s="25"/>
      <c r="H132" s="25"/>
      <c r="I132" s="12">
        <f>SUM(I124:I131)</f>
        <v>92.411440000000013</v>
      </c>
      <c r="J132" s="25"/>
      <c r="K132" s="12">
        <f>SUM(K123:K131)</f>
        <v>1200</v>
      </c>
      <c r="L132" s="25"/>
      <c r="M132" s="12">
        <f>SUM(M123:M131)</f>
        <v>119.90312</v>
      </c>
      <c r="N132" s="12">
        <f>SUM(N123:N131)</f>
        <v>1412.3145599999998</v>
      </c>
    </row>
    <row r="133" spans="2:19" x14ac:dyDescent="0.3">
      <c r="B133" s="96"/>
      <c r="C133" s="29"/>
      <c r="D133" s="25" t="s">
        <v>47</v>
      </c>
      <c r="E133" s="25" t="s">
        <v>48</v>
      </c>
      <c r="F133" s="25">
        <v>10</v>
      </c>
      <c r="G133" s="25"/>
      <c r="H133" s="25"/>
      <c r="I133" s="25"/>
      <c r="J133" s="25"/>
      <c r="K133" s="25"/>
      <c r="L133" s="25"/>
      <c r="M133" s="25"/>
      <c r="N133" s="12">
        <f>N132*F133/100</f>
        <v>141.23145599999998</v>
      </c>
    </row>
    <row r="134" spans="2:19" x14ac:dyDescent="0.3">
      <c r="B134" s="96"/>
      <c r="C134" s="29"/>
      <c r="D134" s="25" t="s">
        <v>49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12">
        <f>SUM(N132:N133)</f>
        <v>1553.5460159999998</v>
      </c>
    </row>
    <row r="135" spans="2:19" x14ac:dyDescent="0.3">
      <c r="B135" s="96"/>
      <c r="C135" s="29"/>
      <c r="D135" s="25" t="s">
        <v>50</v>
      </c>
      <c r="E135" s="25" t="s">
        <v>48</v>
      </c>
      <c r="F135" s="25">
        <v>10</v>
      </c>
      <c r="G135" s="25"/>
      <c r="H135" s="25"/>
      <c r="I135" s="25"/>
      <c r="J135" s="25"/>
      <c r="K135" s="25"/>
      <c r="L135" s="25"/>
      <c r="M135" s="25"/>
      <c r="N135" s="12">
        <f>N134*F135/100</f>
        <v>155.3546016</v>
      </c>
    </row>
    <row r="136" spans="2:19" x14ac:dyDescent="0.3">
      <c r="B136" s="96"/>
      <c r="C136" s="29"/>
      <c r="D136" s="25" t="s">
        <v>49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12">
        <f>SUM(N134:N135)</f>
        <v>1708.9006175999998</v>
      </c>
    </row>
    <row r="137" spans="2:19" x14ac:dyDescent="0.3">
      <c r="B137" s="96"/>
      <c r="C137" s="29"/>
      <c r="D137" s="25" t="s">
        <v>51</v>
      </c>
      <c r="E137" s="25" t="s">
        <v>48</v>
      </c>
      <c r="F137" s="25">
        <v>18</v>
      </c>
      <c r="G137" s="25"/>
      <c r="H137" s="25"/>
      <c r="I137" s="25"/>
      <c r="J137" s="25"/>
      <c r="K137" s="25"/>
      <c r="L137" s="25"/>
      <c r="M137" s="25"/>
      <c r="N137" s="12">
        <f>N136*F137/100</f>
        <v>307.60211116799996</v>
      </c>
    </row>
    <row r="138" spans="2:19" x14ac:dyDescent="0.3">
      <c r="B138" s="96"/>
      <c r="C138" s="29"/>
      <c r="D138" s="25" t="s">
        <v>52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12">
        <f>SUM(N136:N137)</f>
        <v>2016.5027287679998</v>
      </c>
    </row>
    <row r="139" spans="2:19" ht="27" x14ac:dyDescent="0.3">
      <c r="B139" s="13"/>
      <c r="C139" s="13"/>
      <c r="D139" s="26" t="s">
        <v>53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3"/>
    </row>
    <row r="140" spans="2:19" x14ac:dyDescent="0.3">
      <c r="B140" s="13"/>
      <c r="C140" s="13"/>
      <c r="D140" s="14" t="s">
        <v>54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3"/>
    </row>
    <row r="142" spans="2:19" ht="21" x14ac:dyDescent="0.3">
      <c r="B142" s="1"/>
      <c r="C142" s="1"/>
      <c r="D142" s="2" t="s">
        <v>1</v>
      </c>
      <c r="E142" s="1"/>
      <c r="F142" s="271" t="s">
        <v>152</v>
      </c>
      <c r="G142" s="271"/>
      <c r="H142" s="271"/>
      <c r="I142" s="271"/>
      <c r="J142" s="1"/>
      <c r="K142" s="1"/>
      <c r="L142" s="1"/>
      <c r="M142" s="1"/>
      <c r="N142" s="1"/>
    </row>
    <row r="143" spans="2:19" x14ac:dyDescent="0.3">
      <c r="B143" s="1"/>
      <c r="C143" s="1"/>
      <c r="D143" s="26"/>
      <c r="E143" s="26"/>
      <c r="F143" s="26"/>
      <c r="G143" s="271" t="s">
        <v>3</v>
      </c>
      <c r="H143" s="271"/>
      <c r="I143" s="271"/>
      <c r="J143" s="271"/>
      <c r="K143" s="271"/>
      <c r="L143" s="271"/>
      <c r="M143" s="271"/>
      <c r="N143" s="271"/>
    </row>
    <row r="144" spans="2:19" x14ac:dyDescent="0.3">
      <c r="B144" s="1"/>
      <c r="C144" s="1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20" ht="27" x14ac:dyDescent="0.3">
      <c r="B145" s="1"/>
      <c r="C145" s="30" t="s">
        <v>4</v>
      </c>
      <c r="D145" s="292" t="s">
        <v>165</v>
      </c>
      <c r="E145" s="292"/>
      <c r="F145" s="292"/>
      <c r="G145" s="1"/>
      <c r="H145" s="1"/>
      <c r="I145" s="1"/>
      <c r="J145" s="1"/>
      <c r="K145" s="1"/>
      <c r="L145" s="271" t="s">
        <v>6</v>
      </c>
      <c r="M145" s="271"/>
      <c r="N145" s="1"/>
    </row>
    <row r="146" spans="2:20" x14ac:dyDescent="0.3">
      <c r="B146" s="1"/>
      <c r="C146" s="26"/>
      <c r="D146" s="26"/>
      <c r="E146" s="1"/>
      <c r="F146" s="1"/>
      <c r="G146" s="271" t="s">
        <v>8</v>
      </c>
      <c r="H146" s="271"/>
      <c r="I146" s="271"/>
      <c r="J146" s="271"/>
      <c r="K146" s="271"/>
      <c r="L146" s="272">
        <f>N166</f>
        <v>1216.3840320192</v>
      </c>
      <c r="M146" s="272"/>
      <c r="N146" s="26" t="s">
        <v>9</v>
      </c>
    </row>
    <row r="147" spans="2:20" x14ac:dyDescent="0.3">
      <c r="B147" s="1"/>
      <c r="C147" s="1"/>
      <c r="D147" s="1"/>
      <c r="E147" s="1"/>
      <c r="F147" s="1"/>
      <c r="G147" s="273" t="s">
        <v>10</v>
      </c>
      <c r="H147" s="273"/>
      <c r="I147" s="273"/>
      <c r="J147" s="273"/>
      <c r="K147" s="273"/>
      <c r="L147" s="274">
        <f>I160</f>
        <v>131.24353600000001</v>
      </c>
      <c r="M147" s="274"/>
      <c r="N147" s="26" t="s">
        <v>9</v>
      </c>
    </row>
    <row r="148" spans="2:20" ht="29.25" customHeight="1" x14ac:dyDescent="0.3">
      <c r="B148" s="275" t="s">
        <v>11</v>
      </c>
      <c r="C148" s="277" t="s">
        <v>12</v>
      </c>
      <c r="D148" s="275" t="s">
        <v>13</v>
      </c>
      <c r="E148" s="279" t="s">
        <v>14</v>
      </c>
      <c r="F148" s="279"/>
      <c r="G148" s="279"/>
      <c r="H148" s="279" t="s">
        <v>15</v>
      </c>
      <c r="I148" s="279"/>
      <c r="J148" s="279" t="s">
        <v>16</v>
      </c>
      <c r="K148" s="279"/>
      <c r="L148" s="279" t="s">
        <v>17</v>
      </c>
      <c r="M148" s="279"/>
      <c r="N148" s="277" t="s">
        <v>91</v>
      </c>
    </row>
    <row r="149" spans="2:20" ht="82.5" customHeight="1" x14ac:dyDescent="0.3">
      <c r="B149" s="276"/>
      <c r="C149" s="278"/>
      <c r="D149" s="276"/>
      <c r="E149" s="3" t="s">
        <v>18</v>
      </c>
      <c r="F149" s="3" t="s">
        <v>19</v>
      </c>
      <c r="G149" s="3" t="s">
        <v>20</v>
      </c>
      <c r="H149" s="3" t="s">
        <v>21</v>
      </c>
      <c r="I149" s="3" t="s">
        <v>22</v>
      </c>
      <c r="J149" s="3" t="s">
        <v>21</v>
      </c>
      <c r="K149" s="3" t="s">
        <v>22</v>
      </c>
      <c r="L149" s="3" t="s">
        <v>21</v>
      </c>
      <c r="M149" s="3" t="s">
        <v>22</v>
      </c>
      <c r="N149" s="278"/>
    </row>
    <row r="150" spans="2:20" x14ac:dyDescent="0.3">
      <c r="B150" s="95">
        <v>1</v>
      </c>
      <c r="C150" s="25"/>
      <c r="D150" s="25">
        <v>2</v>
      </c>
      <c r="E150" s="25">
        <v>3</v>
      </c>
      <c r="F150" s="25">
        <v>4</v>
      </c>
      <c r="G150" s="25">
        <v>5</v>
      </c>
      <c r="H150" s="25">
        <v>6</v>
      </c>
      <c r="I150" s="25">
        <v>7</v>
      </c>
      <c r="J150" s="25">
        <v>8</v>
      </c>
      <c r="K150" s="25">
        <v>9</v>
      </c>
      <c r="L150" s="25">
        <v>10</v>
      </c>
      <c r="M150" s="25">
        <v>11</v>
      </c>
      <c r="N150" s="25">
        <v>12</v>
      </c>
      <c r="Q150" s="22"/>
    </row>
    <row r="151" spans="2:20" ht="41.25" customHeight="1" x14ac:dyDescent="0.3">
      <c r="B151" s="281">
        <v>2</v>
      </c>
      <c r="C151" s="29" t="s">
        <v>24</v>
      </c>
      <c r="D151" s="25" t="s">
        <v>150</v>
      </c>
      <c r="E151" s="25" t="s">
        <v>26</v>
      </c>
      <c r="F151" s="25"/>
      <c r="G151" s="4">
        <f>Q151</f>
        <v>7.6800000000000015</v>
      </c>
      <c r="H151" s="5"/>
      <c r="I151" s="5"/>
      <c r="J151" s="5"/>
      <c r="K151" s="5"/>
      <c r="L151" s="29"/>
      <c r="M151" s="5"/>
      <c r="N151" s="5"/>
      <c r="Q151" s="42">
        <f>R151*S151*T151</f>
        <v>7.6800000000000015</v>
      </c>
      <c r="R151" s="42">
        <v>0.8</v>
      </c>
      <c r="S151" s="42">
        <v>0.8</v>
      </c>
      <c r="T151" s="42">
        <v>12</v>
      </c>
    </row>
    <row r="152" spans="2:20" x14ac:dyDescent="0.3">
      <c r="B152" s="281"/>
      <c r="C152" s="9" t="s">
        <v>144</v>
      </c>
      <c r="D152" s="29" t="s">
        <v>28</v>
      </c>
      <c r="E152" s="29" t="s">
        <v>29</v>
      </c>
      <c r="F152" s="29"/>
      <c r="G152" s="6">
        <f>G151*0.12</f>
        <v>0.9216000000000002</v>
      </c>
      <c r="H152" s="5">
        <v>7.1</v>
      </c>
      <c r="I152" s="5">
        <f>H152*G152</f>
        <v>6.5433600000000007</v>
      </c>
      <c r="J152" s="5"/>
      <c r="K152" s="5"/>
      <c r="L152" s="29">
        <v>11.34</v>
      </c>
      <c r="M152" s="5">
        <f>L152*G152</f>
        <v>10.450944000000002</v>
      </c>
      <c r="N152" s="5">
        <f>M152+K152+I152</f>
        <v>16.994304000000003</v>
      </c>
    </row>
    <row r="153" spans="2:20" x14ac:dyDescent="0.3">
      <c r="B153" s="281"/>
      <c r="C153" s="11" t="s">
        <v>24</v>
      </c>
      <c r="D153" s="29" t="s">
        <v>146</v>
      </c>
      <c r="E153" s="29" t="s">
        <v>32</v>
      </c>
      <c r="F153" s="29">
        <v>1.6</v>
      </c>
      <c r="G153" s="6">
        <f>G151*F153</f>
        <v>12.288000000000004</v>
      </c>
      <c r="H153" s="31">
        <f>S158</f>
        <v>1.2020000000000002</v>
      </c>
      <c r="I153" s="5">
        <f>H153*G153</f>
        <v>14.770176000000006</v>
      </c>
      <c r="J153" s="5"/>
      <c r="K153" s="5"/>
      <c r="L153" s="29">
        <f>R158</f>
        <v>0.16799999999999998</v>
      </c>
      <c r="M153" s="5">
        <f>L153*G153</f>
        <v>2.0643840000000004</v>
      </c>
      <c r="N153" s="5">
        <f>M153+K153+I153</f>
        <v>16.834560000000007</v>
      </c>
    </row>
    <row r="154" spans="2:20" s="1" customFormat="1" ht="27.75" customHeight="1" x14ac:dyDescent="0.25">
      <c r="B154" s="266">
        <v>3</v>
      </c>
      <c r="C154" s="19"/>
      <c r="D154" s="24" t="s">
        <v>157</v>
      </c>
      <c r="E154" s="24" t="s">
        <v>34</v>
      </c>
      <c r="F154" s="24"/>
      <c r="G154" s="32">
        <v>12</v>
      </c>
      <c r="H154" s="8"/>
      <c r="I154" s="5"/>
      <c r="J154" s="8"/>
      <c r="K154" s="5"/>
      <c r="L154" s="19"/>
      <c r="M154" s="5"/>
      <c r="N154" s="5"/>
    </row>
    <row r="155" spans="2:20" s="1" customFormat="1" ht="13.5" x14ac:dyDescent="0.25">
      <c r="B155" s="267"/>
      <c r="C155" s="20" t="s">
        <v>24</v>
      </c>
      <c r="D155" s="19" t="s">
        <v>35</v>
      </c>
      <c r="E155" s="19" t="s">
        <v>34</v>
      </c>
      <c r="F155" s="19">
        <v>1</v>
      </c>
      <c r="G155" s="7">
        <f>G154*F155</f>
        <v>12</v>
      </c>
      <c r="H155" s="8">
        <v>6.25</v>
      </c>
      <c r="I155" s="5">
        <f>H155*G155</f>
        <v>75</v>
      </c>
      <c r="J155" s="8"/>
      <c r="K155" s="5"/>
      <c r="L155" s="19"/>
      <c r="M155" s="5"/>
      <c r="N155" s="5">
        <f>M155+K155+I155</f>
        <v>75</v>
      </c>
    </row>
    <row r="156" spans="2:20" s="1" customFormat="1" ht="13.5" x14ac:dyDescent="0.25">
      <c r="B156" s="267"/>
      <c r="C156" s="19" t="s">
        <v>24</v>
      </c>
      <c r="D156" s="19" t="s">
        <v>158</v>
      </c>
      <c r="E156" s="19" t="s">
        <v>34</v>
      </c>
      <c r="F156" s="19">
        <v>1</v>
      </c>
      <c r="G156" s="7">
        <f>G154*F156</f>
        <v>12</v>
      </c>
      <c r="H156" s="8"/>
      <c r="I156" s="5"/>
      <c r="J156" s="8">
        <v>50</v>
      </c>
      <c r="K156" s="5">
        <f>J156*G156</f>
        <v>600</v>
      </c>
      <c r="L156" s="19"/>
      <c r="M156" s="5"/>
      <c r="N156" s="5">
        <f>M156+K156+I156</f>
        <v>600</v>
      </c>
    </row>
    <row r="157" spans="2:20" s="1" customFormat="1" ht="13.5" x14ac:dyDescent="0.25">
      <c r="B157" s="90"/>
      <c r="C157" s="33" t="s">
        <v>149</v>
      </c>
      <c r="D157" s="19" t="s">
        <v>38</v>
      </c>
      <c r="E157" s="19" t="s">
        <v>29</v>
      </c>
      <c r="F157" s="19"/>
      <c r="G157" s="7">
        <v>4</v>
      </c>
      <c r="H157" s="8">
        <v>6.16</v>
      </c>
      <c r="I157" s="5">
        <f>H157*G157</f>
        <v>24.64</v>
      </c>
      <c r="J157" s="8"/>
      <c r="K157" s="5"/>
      <c r="L157" s="19">
        <v>17.66</v>
      </c>
      <c r="M157" s="5">
        <f>L157*G157</f>
        <v>70.64</v>
      </c>
      <c r="N157" s="5">
        <f>M157+K157+I157</f>
        <v>95.28</v>
      </c>
    </row>
    <row r="158" spans="2:20" s="1" customFormat="1" ht="13.5" x14ac:dyDescent="0.25">
      <c r="B158" s="89">
        <v>5</v>
      </c>
      <c r="C158" s="9"/>
      <c r="D158" s="24" t="s">
        <v>163</v>
      </c>
      <c r="E158" s="19" t="s">
        <v>34</v>
      </c>
      <c r="F158" s="19"/>
      <c r="G158" s="32">
        <v>12</v>
      </c>
      <c r="H158" s="8"/>
      <c r="I158" s="5"/>
      <c r="J158" s="8"/>
      <c r="K158" s="5"/>
      <c r="L158" s="19"/>
      <c r="M158" s="8"/>
      <c r="N158" s="5"/>
      <c r="P158" s="1">
        <v>1.37</v>
      </c>
      <c r="Q158" s="1">
        <v>2</v>
      </c>
      <c r="R158" s="1">
        <f>Q158*0.42*2/10</f>
        <v>0.16799999999999998</v>
      </c>
      <c r="S158" s="1">
        <f>P158-R158</f>
        <v>1.2020000000000002</v>
      </c>
    </row>
    <row r="159" spans="2:20" s="1" customFormat="1" ht="13.5" x14ac:dyDescent="0.25">
      <c r="B159" s="91"/>
      <c r="C159" s="11" t="s">
        <v>24</v>
      </c>
      <c r="D159" s="29" t="s">
        <v>148</v>
      </c>
      <c r="E159" s="29" t="s">
        <v>29</v>
      </c>
      <c r="F159" s="29"/>
      <c r="G159" s="6">
        <v>3</v>
      </c>
      <c r="H159" s="5">
        <v>3.43</v>
      </c>
      <c r="I159" s="5">
        <f>H159*G159</f>
        <v>10.290000000000001</v>
      </c>
      <c r="J159" s="5"/>
      <c r="K159" s="5"/>
      <c r="L159" s="29">
        <v>12.51</v>
      </c>
      <c r="M159" s="5">
        <f>L159*G159</f>
        <v>37.53</v>
      </c>
      <c r="N159" s="5">
        <f>M159+K159+I159</f>
        <v>47.82</v>
      </c>
    </row>
    <row r="160" spans="2:20" x14ac:dyDescent="0.3">
      <c r="B160" s="96"/>
      <c r="C160" s="29"/>
      <c r="D160" s="25" t="s">
        <v>46</v>
      </c>
      <c r="E160" s="25"/>
      <c r="F160" s="25"/>
      <c r="G160" s="25"/>
      <c r="H160" s="25"/>
      <c r="I160" s="12">
        <f>SUM(I152:I159)</f>
        <v>131.24353600000001</v>
      </c>
      <c r="J160" s="25"/>
      <c r="K160" s="12">
        <f>SUM(K151:K159)</f>
        <v>600</v>
      </c>
      <c r="L160" s="25"/>
      <c r="M160" s="12">
        <f>SUM(M151:M159)</f>
        <v>120.685328</v>
      </c>
      <c r="N160" s="12">
        <f>SUM(N151:N159)</f>
        <v>851.92886400000009</v>
      </c>
    </row>
    <row r="161" spans="2:14" x14ac:dyDescent="0.3">
      <c r="B161" s="96"/>
      <c r="C161" s="29"/>
      <c r="D161" s="25" t="s">
        <v>47</v>
      </c>
      <c r="E161" s="25" t="s">
        <v>48</v>
      </c>
      <c r="F161" s="25">
        <v>10</v>
      </c>
      <c r="G161" s="25"/>
      <c r="H161" s="25"/>
      <c r="I161" s="25"/>
      <c r="J161" s="25"/>
      <c r="K161" s="25"/>
      <c r="L161" s="25"/>
      <c r="M161" s="25"/>
      <c r="N161" s="12">
        <f>N160*F161/100</f>
        <v>85.192886400000006</v>
      </c>
    </row>
    <row r="162" spans="2:14" x14ac:dyDescent="0.3">
      <c r="B162" s="96"/>
      <c r="C162" s="29"/>
      <c r="D162" s="25" t="s">
        <v>49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12">
        <f>SUM(N160:N161)</f>
        <v>937.12175040000011</v>
      </c>
    </row>
    <row r="163" spans="2:14" x14ac:dyDescent="0.3">
      <c r="B163" s="96"/>
      <c r="C163" s="29"/>
      <c r="D163" s="25" t="s">
        <v>50</v>
      </c>
      <c r="E163" s="25" t="s">
        <v>48</v>
      </c>
      <c r="F163" s="25">
        <v>10</v>
      </c>
      <c r="G163" s="25"/>
      <c r="H163" s="25"/>
      <c r="I163" s="25"/>
      <c r="J163" s="25"/>
      <c r="K163" s="25"/>
      <c r="L163" s="25"/>
      <c r="M163" s="25"/>
      <c r="N163" s="12">
        <f>N162*F163/100</f>
        <v>93.712175040000005</v>
      </c>
    </row>
    <row r="164" spans="2:14" x14ac:dyDescent="0.3">
      <c r="B164" s="96"/>
      <c r="C164" s="29"/>
      <c r="D164" s="25" t="s">
        <v>49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12">
        <f>SUM(N162:N163)</f>
        <v>1030.83392544</v>
      </c>
    </row>
    <row r="165" spans="2:14" x14ac:dyDescent="0.3">
      <c r="B165" s="96"/>
      <c r="C165" s="29"/>
      <c r="D165" s="25" t="s">
        <v>51</v>
      </c>
      <c r="E165" s="25" t="s">
        <v>48</v>
      </c>
      <c r="F165" s="25">
        <v>18</v>
      </c>
      <c r="G165" s="25"/>
      <c r="H165" s="25"/>
      <c r="I165" s="25"/>
      <c r="J165" s="25"/>
      <c r="K165" s="25"/>
      <c r="L165" s="25"/>
      <c r="M165" s="25"/>
      <c r="N165" s="12">
        <f>N164*F165/100</f>
        <v>185.55010657919999</v>
      </c>
    </row>
    <row r="166" spans="2:14" x14ac:dyDescent="0.3">
      <c r="B166" s="96"/>
      <c r="C166" s="29"/>
      <c r="D166" s="25" t="s">
        <v>52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12">
        <f>SUM(N164:N165)</f>
        <v>1216.3840320192</v>
      </c>
    </row>
    <row r="167" spans="2:14" ht="27" x14ac:dyDescent="0.3">
      <c r="B167" s="13"/>
      <c r="C167" s="13"/>
      <c r="D167" s="26" t="s">
        <v>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3"/>
    </row>
    <row r="168" spans="2:14" x14ac:dyDescent="0.3">
      <c r="B168" s="13"/>
      <c r="C168" s="13"/>
      <c r="D168" s="14" t="s">
        <v>54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3"/>
    </row>
    <row r="170" spans="2:14" ht="21" x14ac:dyDescent="0.3">
      <c r="B170" s="1"/>
      <c r="C170" s="1"/>
      <c r="D170" s="2" t="s">
        <v>1</v>
      </c>
      <c r="E170" s="1"/>
      <c r="F170" s="271" t="s">
        <v>152</v>
      </c>
      <c r="G170" s="271"/>
      <c r="H170" s="271"/>
      <c r="I170" s="271"/>
      <c r="J170" s="1"/>
      <c r="K170" s="1"/>
      <c r="L170" s="1"/>
      <c r="M170" s="1"/>
      <c r="N170" s="1"/>
    </row>
    <row r="171" spans="2:14" x14ac:dyDescent="0.3">
      <c r="B171" s="1"/>
      <c r="C171" s="1"/>
      <c r="D171" s="26"/>
      <c r="E171" s="26"/>
      <c r="F171" s="26"/>
      <c r="G171" s="271" t="s">
        <v>3</v>
      </c>
      <c r="H171" s="271"/>
      <c r="I171" s="271"/>
      <c r="J171" s="271"/>
      <c r="K171" s="271"/>
      <c r="L171" s="271"/>
      <c r="M171" s="271"/>
      <c r="N171" s="271"/>
    </row>
    <row r="172" spans="2:14" x14ac:dyDescent="0.3">
      <c r="B172" s="1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2:14" ht="27" x14ac:dyDescent="0.3">
      <c r="B173" s="1"/>
      <c r="C173" s="30" t="s">
        <v>4</v>
      </c>
      <c r="D173" s="292" t="s">
        <v>166</v>
      </c>
      <c r="E173" s="292"/>
      <c r="F173" s="292"/>
      <c r="G173" s="1"/>
      <c r="H173" s="1"/>
      <c r="I173" s="1"/>
      <c r="J173" s="1"/>
      <c r="K173" s="1"/>
      <c r="L173" s="271" t="s">
        <v>6</v>
      </c>
      <c r="M173" s="271"/>
      <c r="N173" s="1"/>
    </row>
    <row r="174" spans="2:14" x14ac:dyDescent="0.3">
      <c r="B174" s="1"/>
      <c r="C174" s="26"/>
      <c r="D174" s="26"/>
      <c r="E174" s="1"/>
      <c r="F174" s="1"/>
      <c r="G174" s="271" t="s">
        <v>8</v>
      </c>
      <c r="H174" s="271"/>
      <c r="I174" s="271"/>
      <c r="J174" s="271"/>
      <c r="K174" s="271"/>
      <c r="L174" s="272">
        <f>N194</f>
        <v>710.3511060095999</v>
      </c>
      <c r="M174" s="272"/>
      <c r="N174" s="26" t="s">
        <v>9</v>
      </c>
    </row>
    <row r="175" spans="2:14" x14ac:dyDescent="0.3">
      <c r="B175" s="1"/>
      <c r="C175" s="1"/>
      <c r="D175" s="1"/>
      <c r="E175" s="1"/>
      <c r="F175" s="1"/>
      <c r="G175" s="273" t="s">
        <v>10</v>
      </c>
      <c r="H175" s="273"/>
      <c r="I175" s="273"/>
      <c r="J175" s="273"/>
      <c r="K175" s="273"/>
      <c r="L175" s="274">
        <f>I188</f>
        <v>83.086768000000006</v>
      </c>
      <c r="M175" s="274"/>
      <c r="N175" s="26" t="s">
        <v>9</v>
      </c>
    </row>
    <row r="176" spans="2:14" ht="29.25" customHeight="1" x14ac:dyDescent="0.3">
      <c r="B176" s="275" t="s">
        <v>11</v>
      </c>
      <c r="C176" s="277" t="s">
        <v>12</v>
      </c>
      <c r="D176" s="275" t="s">
        <v>13</v>
      </c>
      <c r="E176" s="279" t="s">
        <v>14</v>
      </c>
      <c r="F176" s="279"/>
      <c r="G176" s="279"/>
      <c r="H176" s="279" t="s">
        <v>15</v>
      </c>
      <c r="I176" s="279"/>
      <c r="J176" s="279" t="s">
        <v>16</v>
      </c>
      <c r="K176" s="279"/>
      <c r="L176" s="279" t="s">
        <v>17</v>
      </c>
      <c r="M176" s="279"/>
      <c r="N176" s="277" t="s">
        <v>91</v>
      </c>
    </row>
    <row r="177" spans="2:20" ht="82.5" customHeight="1" x14ac:dyDescent="0.3">
      <c r="B177" s="276"/>
      <c r="C177" s="278"/>
      <c r="D177" s="276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278"/>
    </row>
    <row r="178" spans="2:20" x14ac:dyDescent="0.3">
      <c r="B178" s="9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  <c r="Q178" s="22"/>
    </row>
    <row r="179" spans="2:20" ht="41.25" customHeight="1" x14ac:dyDescent="0.3">
      <c r="B179" s="281">
        <v>2</v>
      </c>
      <c r="C179" s="29" t="s">
        <v>24</v>
      </c>
      <c r="D179" s="25" t="s">
        <v>150</v>
      </c>
      <c r="E179" s="25" t="s">
        <v>26</v>
      </c>
      <c r="F179" s="25"/>
      <c r="G179" s="4">
        <f>Q179</f>
        <v>3.8400000000000007</v>
      </c>
      <c r="H179" s="5"/>
      <c r="I179" s="5"/>
      <c r="J179" s="5"/>
      <c r="K179" s="5"/>
      <c r="L179" s="29"/>
      <c r="M179" s="5"/>
      <c r="N179" s="5"/>
      <c r="Q179" s="42">
        <f>R179*S179*T179</f>
        <v>3.8400000000000007</v>
      </c>
      <c r="R179" s="42">
        <v>0.8</v>
      </c>
      <c r="S179" s="42">
        <v>0.8</v>
      </c>
      <c r="T179" s="42">
        <v>6</v>
      </c>
    </row>
    <row r="180" spans="2:20" x14ac:dyDescent="0.3">
      <c r="B180" s="281"/>
      <c r="C180" s="9" t="s">
        <v>144</v>
      </c>
      <c r="D180" s="29" t="s">
        <v>28</v>
      </c>
      <c r="E180" s="29" t="s">
        <v>29</v>
      </c>
      <c r="F180" s="29"/>
      <c r="G180" s="6">
        <f>G179*0.12</f>
        <v>0.4608000000000001</v>
      </c>
      <c r="H180" s="5">
        <v>7.1</v>
      </c>
      <c r="I180" s="5">
        <f>H180*G180</f>
        <v>3.2716800000000004</v>
      </c>
      <c r="J180" s="5"/>
      <c r="K180" s="5"/>
      <c r="L180" s="29">
        <v>11.34</v>
      </c>
      <c r="M180" s="5">
        <f>L180*G180</f>
        <v>5.2254720000000008</v>
      </c>
      <c r="N180" s="5">
        <f>M180+K180+I180</f>
        <v>8.4971520000000016</v>
      </c>
    </row>
    <row r="181" spans="2:20" x14ac:dyDescent="0.3">
      <c r="B181" s="281"/>
      <c r="C181" s="11" t="s">
        <v>24</v>
      </c>
      <c r="D181" s="29" t="s">
        <v>146</v>
      </c>
      <c r="E181" s="29" t="s">
        <v>32</v>
      </c>
      <c r="F181" s="29">
        <v>1.6</v>
      </c>
      <c r="G181" s="6">
        <f>G179*F181</f>
        <v>6.1440000000000019</v>
      </c>
      <c r="H181" s="31">
        <f>S186</f>
        <v>1.2020000000000002</v>
      </c>
      <c r="I181" s="5">
        <f>H181*G181</f>
        <v>7.3850880000000032</v>
      </c>
      <c r="J181" s="5"/>
      <c r="K181" s="5"/>
      <c r="L181" s="29">
        <f>R186</f>
        <v>0.16799999999999998</v>
      </c>
      <c r="M181" s="5">
        <f>L181*G181</f>
        <v>1.0321920000000002</v>
      </c>
      <c r="N181" s="5">
        <f>M181+K181+I181</f>
        <v>8.4172800000000034</v>
      </c>
    </row>
    <row r="182" spans="2:20" s="1" customFormat="1" ht="27.75" customHeight="1" x14ac:dyDescent="0.25">
      <c r="B182" s="266">
        <v>3</v>
      </c>
      <c r="C182" s="19"/>
      <c r="D182" s="24" t="s">
        <v>157</v>
      </c>
      <c r="E182" s="24" t="s">
        <v>34</v>
      </c>
      <c r="F182" s="24"/>
      <c r="G182" s="32">
        <v>6</v>
      </c>
      <c r="H182" s="8"/>
      <c r="I182" s="5"/>
      <c r="J182" s="8"/>
      <c r="K182" s="5"/>
      <c r="L182" s="19"/>
      <c r="M182" s="5"/>
      <c r="N182" s="5"/>
    </row>
    <row r="183" spans="2:20" s="1" customFormat="1" ht="13.5" x14ac:dyDescent="0.25">
      <c r="B183" s="267"/>
      <c r="C183" s="20" t="s">
        <v>24</v>
      </c>
      <c r="D183" s="19" t="s">
        <v>35</v>
      </c>
      <c r="E183" s="19" t="s">
        <v>34</v>
      </c>
      <c r="F183" s="19">
        <v>1</v>
      </c>
      <c r="G183" s="7">
        <f>G182*F183</f>
        <v>6</v>
      </c>
      <c r="H183" s="8">
        <v>6.25</v>
      </c>
      <c r="I183" s="5">
        <f>H183*G183</f>
        <v>37.5</v>
      </c>
      <c r="J183" s="8"/>
      <c r="K183" s="5"/>
      <c r="L183" s="19"/>
      <c r="M183" s="5"/>
      <c r="N183" s="5">
        <f>M183+K183+I183</f>
        <v>37.5</v>
      </c>
    </row>
    <row r="184" spans="2:20" s="1" customFormat="1" ht="13.5" x14ac:dyDescent="0.25">
      <c r="B184" s="267"/>
      <c r="C184" s="19" t="s">
        <v>24</v>
      </c>
      <c r="D184" s="19" t="s">
        <v>158</v>
      </c>
      <c r="E184" s="19" t="s">
        <v>34</v>
      </c>
      <c r="F184" s="19">
        <v>1</v>
      </c>
      <c r="G184" s="7">
        <f>G182*F184</f>
        <v>6</v>
      </c>
      <c r="H184" s="8"/>
      <c r="I184" s="5"/>
      <c r="J184" s="8">
        <v>50</v>
      </c>
      <c r="K184" s="5">
        <f>J184*G184</f>
        <v>300</v>
      </c>
      <c r="L184" s="19"/>
      <c r="M184" s="5"/>
      <c r="N184" s="5">
        <f>M184+K184+I184</f>
        <v>300</v>
      </c>
    </row>
    <row r="185" spans="2:20" s="1" customFormat="1" ht="13.5" x14ac:dyDescent="0.25">
      <c r="B185" s="90"/>
      <c r="C185" s="33" t="s">
        <v>149</v>
      </c>
      <c r="D185" s="19" t="s">
        <v>38</v>
      </c>
      <c r="E185" s="19" t="s">
        <v>29</v>
      </c>
      <c r="F185" s="19"/>
      <c r="G185" s="7">
        <v>4</v>
      </c>
      <c r="H185" s="8">
        <v>6.16</v>
      </c>
      <c r="I185" s="5">
        <f>H185*G185</f>
        <v>24.64</v>
      </c>
      <c r="J185" s="8"/>
      <c r="K185" s="5"/>
      <c r="L185" s="19">
        <v>17.66</v>
      </c>
      <c r="M185" s="5">
        <f>L185*G185</f>
        <v>70.64</v>
      </c>
      <c r="N185" s="5">
        <f>M185+K185+I185</f>
        <v>95.28</v>
      </c>
    </row>
    <row r="186" spans="2:20" s="1" customFormat="1" ht="13.5" x14ac:dyDescent="0.25">
      <c r="B186" s="89">
        <v>5</v>
      </c>
      <c r="C186" s="9"/>
      <c r="D186" s="24" t="s">
        <v>167</v>
      </c>
      <c r="E186" s="19" t="s">
        <v>34</v>
      </c>
      <c r="F186" s="19"/>
      <c r="G186" s="32">
        <v>6</v>
      </c>
      <c r="H186" s="8"/>
      <c r="I186" s="5"/>
      <c r="J186" s="8"/>
      <c r="K186" s="5"/>
      <c r="L186" s="19"/>
      <c r="M186" s="8"/>
      <c r="N186" s="5"/>
      <c r="P186" s="1">
        <v>1.37</v>
      </c>
      <c r="Q186" s="1">
        <v>2</v>
      </c>
      <c r="R186" s="1">
        <f>Q186*0.42*2/10</f>
        <v>0.16799999999999998</v>
      </c>
      <c r="S186" s="1">
        <f>P186-R186</f>
        <v>1.2020000000000002</v>
      </c>
    </row>
    <row r="187" spans="2:20" s="1" customFormat="1" ht="13.5" x14ac:dyDescent="0.25">
      <c r="B187" s="91"/>
      <c r="C187" s="11" t="s">
        <v>24</v>
      </c>
      <c r="D187" s="29" t="s">
        <v>148</v>
      </c>
      <c r="E187" s="29" t="s">
        <v>29</v>
      </c>
      <c r="F187" s="29"/>
      <c r="G187" s="6">
        <v>3</v>
      </c>
      <c r="H187" s="5">
        <v>3.43</v>
      </c>
      <c r="I187" s="5">
        <f>H187*G187</f>
        <v>10.290000000000001</v>
      </c>
      <c r="J187" s="5"/>
      <c r="K187" s="5"/>
      <c r="L187" s="29">
        <v>12.51</v>
      </c>
      <c r="M187" s="5">
        <f>L187*G187</f>
        <v>37.53</v>
      </c>
      <c r="N187" s="5">
        <f>M187+K187+I187</f>
        <v>47.82</v>
      </c>
    </row>
    <row r="188" spans="2:20" x14ac:dyDescent="0.3">
      <c r="B188" s="96"/>
      <c r="C188" s="29"/>
      <c r="D188" s="25" t="s">
        <v>46</v>
      </c>
      <c r="E188" s="25"/>
      <c r="F188" s="25"/>
      <c r="G188" s="25"/>
      <c r="H188" s="25"/>
      <c r="I188" s="12">
        <f>SUM(I180:I187)</f>
        <v>83.086768000000006</v>
      </c>
      <c r="J188" s="25"/>
      <c r="K188" s="12">
        <f>SUM(K179:K187)</f>
        <v>300</v>
      </c>
      <c r="L188" s="25"/>
      <c r="M188" s="12">
        <f>SUM(M179:M187)</f>
        <v>114.42766400000001</v>
      </c>
      <c r="N188" s="12">
        <f>SUM(N179:N187)</f>
        <v>497.514432</v>
      </c>
    </row>
    <row r="189" spans="2:20" x14ac:dyDescent="0.3">
      <c r="B189" s="96"/>
      <c r="C189" s="29"/>
      <c r="D189" s="25" t="s">
        <v>47</v>
      </c>
      <c r="E189" s="25" t="s">
        <v>48</v>
      </c>
      <c r="F189" s="25">
        <v>10</v>
      </c>
      <c r="G189" s="25"/>
      <c r="H189" s="25"/>
      <c r="I189" s="25"/>
      <c r="J189" s="25"/>
      <c r="K189" s="25"/>
      <c r="L189" s="25"/>
      <c r="M189" s="25"/>
      <c r="N189" s="12">
        <f>N188*F189/100</f>
        <v>49.751443200000004</v>
      </c>
    </row>
    <row r="190" spans="2:20" x14ac:dyDescent="0.3">
      <c r="B190" s="96"/>
      <c r="C190" s="29"/>
      <c r="D190" s="25" t="s">
        <v>49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12">
        <f>SUM(N188:N189)</f>
        <v>547.26587519999998</v>
      </c>
    </row>
    <row r="191" spans="2:20" x14ac:dyDescent="0.3">
      <c r="B191" s="96"/>
      <c r="C191" s="29"/>
      <c r="D191" s="25" t="s">
        <v>50</v>
      </c>
      <c r="E191" s="25" t="s">
        <v>48</v>
      </c>
      <c r="F191" s="25">
        <v>10</v>
      </c>
      <c r="G191" s="25"/>
      <c r="H191" s="25"/>
      <c r="I191" s="25"/>
      <c r="J191" s="25"/>
      <c r="K191" s="25"/>
      <c r="L191" s="25"/>
      <c r="M191" s="25"/>
      <c r="N191" s="12">
        <f>N190*F191/100</f>
        <v>54.726587519999995</v>
      </c>
    </row>
    <row r="192" spans="2:20" x14ac:dyDescent="0.3">
      <c r="B192" s="96"/>
      <c r="C192" s="29"/>
      <c r="D192" s="25" t="s">
        <v>49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12">
        <f>SUM(N190:N191)</f>
        <v>601.99246271999993</v>
      </c>
    </row>
    <row r="193" spans="2:20" x14ac:dyDescent="0.3">
      <c r="B193" s="96"/>
      <c r="C193" s="29"/>
      <c r="D193" s="25" t="s">
        <v>51</v>
      </c>
      <c r="E193" s="25" t="s">
        <v>48</v>
      </c>
      <c r="F193" s="25">
        <v>18</v>
      </c>
      <c r="G193" s="25"/>
      <c r="H193" s="25"/>
      <c r="I193" s="25"/>
      <c r="J193" s="25"/>
      <c r="K193" s="25"/>
      <c r="L193" s="25"/>
      <c r="M193" s="25"/>
      <c r="N193" s="12">
        <f>N192*F193/100</f>
        <v>108.35864328959998</v>
      </c>
    </row>
    <row r="194" spans="2:20" x14ac:dyDescent="0.3">
      <c r="B194" s="96"/>
      <c r="C194" s="29"/>
      <c r="D194" s="25" t="s">
        <v>52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12">
        <f>SUM(N192:N193)</f>
        <v>710.3511060095999</v>
      </c>
    </row>
    <row r="195" spans="2:20" ht="27" x14ac:dyDescent="0.3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2:20" x14ac:dyDescent="0.3">
      <c r="B196" s="13"/>
      <c r="C196" s="13"/>
      <c r="D196" s="14" t="s">
        <v>54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8" spans="2:20" ht="21" x14ac:dyDescent="0.3">
      <c r="B198" s="1"/>
      <c r="C198" s="1"/>
      <c r="D198" s="2" t="s">
        <v>1</v>
      </c>
      <c r="E198" s="1"/>
      <c r="F198" s="271" t="s">
        <v>152</v>
      </c>
      <c r="G198" s="271"/>
      <c r="H198" s="271"/>
      <c r="I198" s="271"/>
      <c r="J198" s="1"/>
      <c r="K198" s="1"/>
      <c r="L198" s="1"/>
      <c r="M198" s="1"/>
      <c r="N198" s="1"/>
    </row>
    <row r="199" spans="2:20" x14ac:dyDescent="0.3">
      <c r="B199" s="1"/>
      <c r="C199" s="1"/>
      <c r="D199" s="26"/>
      <c r="E199" s="26"/>
      <c r="F199" s="26"/>
      <c r="G199" s="271" t="s">
        <v>3</v>
      </c>
      <c r="H199" s="271"/>
      <c r="I199" s="271"/>
      <c r="J199" s="271"/>
      <c r="K199" s="271"/>
      <c r="L199" s="271"/>
      <c r="M199" s="271"/>
      <c r="N199" s="271"/>
    </row>
    <row r="200" spans="2:20" x14ac:dyDescent="0.3">
      <c r="B200" s="1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2:20" ht="27" x14ac:dyDescent="0.3">
      <c r="B201" s="1"/>
      <c r="C201" s="30" t="s">
        <v>4</v>
      </c>
      <c r="D201" s="292" t="s">
        <v>168</v>
      </c>
      <c r="E201" s="292"/>
      <c r="F201" s="292"/>
      <c r="G201" s="1"/>
      <c r="H201" s="1"/>
      <c r="I201" s="1"/>
      <c r="J201" s="1"/>
      <c r="K201" s="1"/>
      <c r="L201" s="271" t="s">
        <v>6</v>
      </c>
      <c r="M201" s="271"/>
      <c r="N201" s="1"/>
    </row>
    <row r="202" spans="2:20" x14ac:dyDescent="0.3">
      <c r="B202" s="1"/>
      <c r="C202" s="26"/>
      <c r="D202" s="26"/>
      <c r="E202" s="1"/>
      <c r="F202" s="1"/>
      <c r="G202" s="271" t="s">
        <v>8</v>
      </c>
      <c r="H202" s="271"/>
      <c r="I202" s="271"/>
      <c r="J202" s="271"/>
      <c r="K202" s="271"/>
      <c r="L202" s="272">
        <f>N222</f>
        <v>2217.0703180384003</v>
      </c>
      <c r="M202" s="272"/>
      <c r="N202" s="26" t="s">
        <v>9</v>
      </c>
    </row>
    <row r="203" spans="2:20" x14ac:dyDescent="0.3">
      <c r="B203" s="1"/>
      <c r="C203" s="1"/>
      <c r="D203" s="1"/>
      <c r="E203" s="1"/>
      <c r="F203" s="1"/>
      <c r="G203" s="273" t="s">
        <v>10</v>
      </c>
      <c r="H203" s="273"/>
      <c r="I203" s="273"/>
      <c r="J203" s="273"/>
      <c r="K203" s="273"/>
      <c r="L203" s="274">
        <f>I216</f>
        <v>225.84207199999997</v>
      </c>
      <c r="M203" s="274"/>
      <c r="N203" s="26" t="s">
        <v>9</v>
      </c>
    </row>
    <row r="204" spans="2:20" ht="29.25" customHeight="1" x14ac:dyDescent="0.3">
      <c r="B204" s="275" t="s">
        <v>11</v>
      </c>
      <c r="C204" s="277" t="s">
        <v>12</v>
      </c>
      <c r="D204" s="275" t="s">
        <v>13</v>
      </c>
      <c r="E204" s="279" t="s">
        <v>14</v>
      </c>
      <c r="F204" s="279"/>
      <c r="G204" s="279"/>
      <c r="H204" s="279" t="s">
        <v>15</v>
      </c>
      <c r="I204" s="279"/>
      <c r="J204" s="279" t="s">
        <v>16</v>
      </c>
      <c r="K204" s="279"/>
      <c r="L204" s="279" t="s">
        <v>17</v>
      </c>
      <c r="M204" s="279"/>
      <c r="N204" s="277" t="s">
        <v>91</v>
      </c>
    </row>
    <row r="205" spans="2:20" ht="82.5" customHeight="1" x14ac:dyDescent="0.3">
      <c r="B205" s="276"/>
      <c r="C205" s="278"/>
      <c r="D205" s="276"/>
      <c r="E205" s="3" t="s">
        <v>18</v>
      </c>
      <c r="F205" s="3" t="s">
        <v>19</v>
      </c>
      <c r="G205" s="3" t="s">
        <v>20</v>
      </c>
      <c r="H205" s="3" t="s">
        <v>21</v>
      </c>
      <c r="I205" s="3" t="s">
        <v>22</v>
      </c>
      <c r="J205" s="3" t="s">
        <v>21</v>
      </c>
      <c r="K205" s="3" t="s">
        <v>22</v>
      </c>
      <c r="L205" s="3" t="s">
        <v>21</v>
      </c>
      <c r="M205" s="3" t="s">
        <v>22</v>
      </c>
      <c r="N205" s="278"/>
    </row>
    <row r="206" spans="2:20" x14ac:dyDescent="0.3">
      <c r="B206" s="95">
        <v>1</v>
      </c>
      <c r="C206" s="25"/>
      <c r="D206" s="25">
        <v>2</v>
      </c>
      <c r="E206" s="25">
        <v>3</v>
      </c>
      <c r="F206" s="25">
        <v>4</v>
      </c>
      <c r="G206" s="25">
        <v>5</v>
      </c>
      <c r="H206" s="25">
        <v>6</v>
      </c>
      <c r="I206" s="25">
        <v>7</v>
      </c>
      <c r="J206" s="25">
        <v>8</v>
      </c>
      <c r="K206" s="25">
        <v>9</v>
      </c>
      <c r="L206" s="25">
        <v>10</v>
      </c>
      <c r="M206" s="25">
        <v>11</v>
      </c>
      <c r="N206" s="25">
        <v>12</v>
      </c>
      <c r="Q206" s="22"/>
    </row>
    <row r="207" spans="2:20" ht="41.25" customHeight="1" x14ac:dyDescent="0.3">
      <c r="B207" s="281">
        <v>2</v>
      </c>
      <c r="C207" s="29" t="s">
        <v>24</v>
      </c>
      <c r="D207" s="25" t="s">
        <v>150</v>
      </c>
      <c r="E207" s="25" t="s">
        <v>26</v>
      </c>
      <c r="F207" s="25"/>
      <c r="G207" s="4">
        <f>Q207</f>
        <v>15.360000000000003</v>
      </c>
      <c r="H207" s="5"/>
      <c r="I207" s="5"/>
      <c r="J207" s="5"/>
      <c r="K207" s="5"/>
      <c r="L207" s="29"/>
      <c r="M207" s="5"/>
      <c r="N207" s="5"/>
      <c r="Q207" s="42">
        <f>R207*S207*T207</f>
        <v>15.360000000000003</v>
      </c>
      <c r="R207" s="42">
        <v>0.8</v>
      </c>
      <c r="S207" s="42">
        <v>0.8</v>
      </c>
      <c r="T207" s="42">
        <v>24</v>
      </c>
    </row>
    <row r="208" spans="2:20" x14ac:dyDescent="0.3">
      <c r="B208" s="281"/>
      <c r="C208" s="9" t="s">
        <v>144</v>
      </c>
      <c r="D208" s="29" t="s">
        <v>28</v>
      </c>
      <c r="E208" s="29" t="s">
        <v>29</v>
      </c>
      <c r="F208" s="29"/>
      <c r="G208" s="6">
        <f>G207*0.12</f>
        <v>1.8432000000000004</v>
      </c>
      <c r="H208" s="5">
        <v>7.1</v>
      </c>
      <c r="I208" s="5">
        <f>H208*G208</f>
        <v>13.086720000000001</v>
      </c>
      <c r="J208" s="5"/>
      <c r="K208" s="5"/>
      <c r="L208" s="29">
        <v>11.34</v>
      </c>
      <c r="M208" s="5">
        <f>L208*G208</f>
        <v>20.901888000000003</v>
      </c>
      <c r="N208" s="5">
        <f>M208+K208+I208</f>
        <v>33.988608000000006</v>
      </c>
    </row>
    <row r="209" spans="2:19" x14ac:dyDescent="0.3">
      <c r="B209" s="281"/>
      <c r="C209" s="11" t="s">
        <v>24</v>
      </c>
      <c r="D209" s="29" t="s">
        <v>146</v>
      </c>
      <c r="E209" s="29" t="s">
        <v>32</v>
      </c>
      <c r="F209" s="29">
        <v>1.6</v>
      </c>
      <c r="G209" s="6">
        <f>G207*F209</f>
        <v>24.576000000000008</v>
      </c>
      <c r="H209" s="31">
        <f>S214</f>
        <v>1.2020000000000002</v>
      </c>
      <c r="I209" s="5">
        <f>H209*G209</f>
        <v>29.540352000000013</v>
      </c>
      <c r="J209" s="5"/>
      <c r="K209" s="5"/>
      <c r="L209" s="29">
        <f>R214</f>
        <v>0.16799999999999998</v>
      </c>
      <c r="M209" s="5">
        <f>L209*G209</f>
        <v>4.1287680000000009</v>
      </c>
      <c r="N209" s="5">
        <f>M209+K209+I209</f>
        <v>33.669120000000014</v>
      </c>
    </row>
    <row r="210" spans="2:19" s="1" customFormat="1" ht="27.75" customHeight="1" x14ac:dyDescent="0.25">
      <c r="B210" s="266">
        <v>3</v>
      </c>
      <c r="C210" s="19"/>
      <c r="D210" s="24" t="s">
        <v>187</v>
      </c>
      <c r="E210" s="24" t="s">
        <v>34</v>
      </c>
      <c r="F210" s="24"/>
      <c r="G210" s="32">
        <v>24</v>
      </c>
      <c r="H210" s="8"/>
      <c r="I210" s="5"/>
      <c r="J210" s="8"/>
      <c r="K210" s="5"/>
      <c r="L210" s="19"/>
      <c r="M210" s="5"/>
      <c r="N210" s="5"/>
    </row>
    <row r="211" spans="2:19" s="1" customFormat="1" ht="13.5" x14ac:dyDescent="0.25">
      <c r="B211" s="267"/>
      <c r="C211" s="20" t="s">
        <v>24</v>
      </c>
      <c r="D211" s="19" t="s">
        <v>35</v>
      </c>
      <c r="E211" s="19" t="s">
        <v>34</v>
      </c>
      <c r="F211" s="19">
        <v>1</v>
      </c>
      <c r="G211" s="7">
        <f>G210*F211</f>
        <v>24</v>
      </c>
      <c r="H211" s="8">
        <v>6.25</v>
      </c>
      <c r="I211" s="5">
        <f>H211*G211</f>
        <v>150</v>
      </c>
      <c r="J211" s="8"/>
      <c r="K211" s="5"/>
      <c r="L211" s="19"/>
      <c r="M211" s="5"/>
      <c r="N211" s="5">
        <f>M211+K211+I211</f>
        <v>150</v>
      </c>
    </row>
    <row r="212" spans="2:19" s="1" customFormat="1" ht="13.5" x14ac:dyDescent="0.25">
      <c r="B212" s="267"/>
      <c r="C212" s="19" t="s">
        <v>24</v>
      </c>
      <c r="D212" s="19" t="s">
        <v>158</v>
      </c>
      <c r="E212" s="19" t="s">
        <v>34</v>
      </c>
      <c r="F212" s="19">
        <v>1</v>
      </c>
      <c r="G212" s="7">
        <f>G210*F212</f>
        <v>24</v>
      </c>
      <c r="H212" s="8"/>
      <c r="I212" s="5"/>
      <c r="J212" s="8">
        <v>50</v>
      </c>
      <c r="K212" s="5">
        <f>J212*G212</f>
        <v>1200</v>
      </c>
      <c r="L212" s="19"/>
      <c r="M212" s="5"/>
      <c r="N212" s="5">
        <f>M212+K212+I212</f>
        <v>1200</v>
      </c>
    </row>
    <row r="213" spans="2:19" s="1" customFormat="1" ht="13.5" x14ac:dyDescent="0.25">
      <c r="B213" s="90"/>
      <c r="C213" s="33" t="s">
        <v>149</v>
      </c>
      <c r="D213" s="19" t="s">
        <v>38</v>
      </c>
      <c r="E213" s="19" t="s">
        <v>29</v>
      </c>
      <c r="F213" s="19"/>
      <c r="G213" s="7">
        <v>4</v>
      </c>
      <c r="H213" s="8">
        <v>6.16</v>
      </c>
      <c r="I213" s="5">
        <f>H213*G213</f>
        <v>24.64</v>
      </c>
      <c r="J213" s="8"/>
      <c r="K213" s="5"/>
      <c r="L213" s="19">
        <v>17.66</v>
      </c>
      <c r="M213" s="5">
        <f>L213*G213</f>
        <v>70.64</v>
      </c>
      <c r="N213" s="5">
        <f>M213+K213+I213</f>
        <v>95.28</v>
      </c>
    </row>
    <row r="214" spans="2:19" s="1" customFormat="1" ht="13.5" x14ac:dyDescent="0.25">
      <c r="B214" s="89">
        <v>5</v>
      </c>
      <c r="C214" s="9"/>
      <c r="D214" s="24" t="s">
        <v>169</v>
      </c>
      <c r="E214" s="19" t="s">
        <v>34</v>
      </c>
      <c r="F214" s="19"/>
      <c r="G214" s="32">
        <v>24</v>
      </c>
      <c r="H214" s="8"/>
      <c r="I214" s="5"/>
      <c r="J214" s="8"/>
      <c r="K214" s="5"/>
      <c r="L214" s="19"/>
      <c r="M214" s="8"/>
      <c r="N214" s="5"/>
      <c r="P214" s="1">
        <v>1.37</v>
      </c>
      <c r="Q214" s="1">
        <v>2</v>
      </c>
      <c r="R214" s="1">
        <f>Q214*0.42*2/10</f>
        <v>0.16799999999999998</v>
      </c>
      <c r="S214" s="1">
        <f>P214-R214</f>
        <v>1.2020000000000002</v>
      </c>
    </row>
    <row r="215" spans="2:19" s="1" customFormat="1" ht="13.5" x14ac:dyDescent="0.25">
      <c r="B215" s="91"/>
      <c r="C215" s="11" t="s">
        <v>24</v>
      </c>
      <c r="D215" s="29" t="s">
        <v>148</v>
      </c>
      <c r="E215" s="29" t="s">
        <v>29</v>
      </c>
      <c r="F215" s="29"/>
      <c r="G215" s="6">
        <v>2.5</v>
      </c>
      <c r="H215" s="5">
        <v>3.43</v>
      </c>
      <c r="I215" s="5">
        <f>H215*G215</f>
        <v>8.5750000000000011</v>
      </c>
      <c r="J215" s="5"/>
      <c r="K215" s="5"/>
      <c r="L215" s="29">
        <v>12.51</v>
      </c>
      <c r="M215" s="5">
        <f>L215*G215</f>
        <v>31.274999999999999</v>
      </c>
      <c r="N215" s="5">
        <f>M215+K215+I215</f>
        <v>39.85</v>
      </c>
    </row>
    <row r="216" spans="2:19" x14ac:dyDescent="0.3">
      <c r="B216" s="96"/>
      <c r="C216" s="29"/>
      <c r="D216" s="25" t="s">
        <v>46</v>
      </c>
      <c r="E216" s="25"/>
      <c r="F216" s="25"/>
      <c r="G216" s="25"/>
      <c r="H216" s="25"/>
      <c r="I216" s="12">
        <f>SUM(I208:I215)</f>
        <v>225.84207199999997</v>
      </c>
      <c r="J216" s="25"/>
      <c r="K216" s="12">
        <f>SUM(K207:K215)</f>
        <v>1200</v>
      </c>
      <c r="L216" s="25"/>
      <c r="M216" s="12">
        <f>SUM(M207:M215)</f>
        <v>126.94565600000001</v>
      </c>
      <c r="N216" s="12">
        <f>SUM(N207:N215)</f>
        <v>1552.787728</v>
      </c>
    </row>
    <row r="217" spans="2:19" x14ac:dyDescent="0.3">
      <c r="B217" s="96"/>
      <c r="C217" s="29"/>
      <c r="D217" s="25" t="s">
        <v>47</v>
      </c>
      <c r="E217" s="25" t="s">
        <v>48</v>
      </c>
      <c r="F217" s="25">
        <v>10</v>
      </c>
      <c r="G217" s="25"/>
      <c r="H217" s="25"/>
      <c r="I217" s="25"/>
      <c r="J217" s="25"/>
      <c r="K217" s="25"/>
      <c r="L217" s="25"/>
      <c r="M217" s="25"/>
      <c r="N217" s="12">
        <f>N216*F217/100</f>
        <v>155.27877280000001</v>
      </c>
    </row>
    <row r="218" spans="2:19" x14ac:dyDescent="0.3">
      <c r="B218" s="96"/>
      <c r="C218" s="29"/>
      <c r="D218" s="25" t="s">
        <v>49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12">
        <f>SUM(N216:N217)</f>
        <v>1708.0665008000001</v>
      </c>
    </row>
    <row r="219" spans="2:19" x14ac:dyDescent="0.3">
      <c r="B219" s="96"/>
      <c r="C219" s="29"/>
      <c r="D219" s="25" t="s">
        <v>50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170.80665008</v>
      </c>
    </row>
    <row r="220" spans="2:19" x14ac:dyDescent="0.3">
      <c r="B220" s="96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1878.8731508800001</v>
      </c>
    </row>
    <row r="221" spans="2:19" x14ac:dyDescent="0.3">
      <c r="B221" s="96"/>
      <c r="C221" s="29"/>
      <c r="D221" s="25" t="s">
        <v>51</v>
      </c>
      <c r="E221" s="25" t="s">
        <v>48</v>
      </c>
      <c r="F221" s="25">
        <v>18</v>
      </c>
      <c r="G221" s="25"/>
      <c r="H221" s="25"/>
      <c r="I221" s="25"/>
      <c r="J221" s="25"/>
      <c r="K221" s="25"/>
      <c r="L221" s="25"/>
      <c r="M221" s="25"/>
      <c r="N221" s="12">
        <f>N220*F221/100</f>
        <v>338.19716715840002</v>
      </c>
    </row>
    <row r="222" spans="2:19" x14ac:dyDescent="0.3">
      <c r="B222" s="96"/>
      <c r="C222" s="29"/>
      <c r="D222" s="25" t="s">
        <v>52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2217.0703180384003</v>
      </c>
    </row>
    <row r="223" spans="2:19" ht="27" x14ac:dyDescent="0.3">
      <c r="B223" s="13"/>
      <c r="C223" s="13"/>
      <c r="D223" s="26" t="s">
        <v>53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3"/>
    </row>
    <row r="224" spans="2:19" x14ac:dyDescent="0.3">
      <c r="B224" s="13"/>
      <c r="C224" s="13"/>
      <c r="D224" s="14" t="s">
        <v>54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3"/>
    </row>
    <row r="226" spans="2:20" ht="21" x14ac:dyDescent="0.3">
      <c r="B226" s="1"/>
      <c r="C226" s="1"/>
      <c r="D226" s="2" t="s">
        <v>1</v>
      </c>
      <c r="E226" s="1"/>
      <c r="F226" s="271" t="s">
        <v>152</v>
      </c>
      <c r="G226" s="271"/>
      <c r="H226" s="271"/>
      <c r="I226" s="271"/>
      <c r="J226" s="1"/>
      <c r="K226" s="1"/>
      <c r="L226" s="1"/>
      <c r="M226" s="1"/>
      <c r="N226" s="1"/>
    </row>
    <row r="227" spans="2:20" x14ac:dyDescent="0.3">
      <c r="B227" s="1"/>
      <c r="C227" s="1"/>
      <c r="D227" s="26"/>
      <c r="E227" s="26"/>
      <c r="F227" s="26"/>
      <c r="G227" s="271" t="s">
        <v>3</v>
      </c>
      <c r="H227" s="271"/>
      <c r="I227" s="271"/>
      <c r="J227" s="271"/>
      <c r="K227" s="271"/>
      <c r="L227" s="271"/>
      <c r="M227" s="271"/>
      <c r="N227" s="271"/>
    </row>
    <row r="228" spans="2:20" x14ac:dyDescent="0.3">
      <c r="B228" s="1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20" ht="27" x14ac:dyDescent="0.3">
      <c r="B229" s="1"/>
      <c r="C229" s="30" t="s">
        <v>4</v>
      </c>
      <c r="D229" s="292" t="s">
        <v>170</v>
      </c>
      <c r="E229" s="292"/>
      <c r="F229" s="292"/>
      <c r="G229" s="1"/>
      <c r="H229" s="1"/>
      <c r="I229" s="1"/>
      <c r="J229" s="1"/>
      <c r="K229" s="1"/>
      <c r="L229" s="271" t="s">
        <v>6</v>
      </c>
      <c r="M229" s="271"/>
      <c r="N229" s="1"/>
    </row>
    <row r="230" spans="2:20" x14ac:dyDescent="0.3">
      <c r="B230" s="1"/>
      <c r="C230" s="26"/>
      <c r="D230" s="26"/>
      <c r="E230" s="1"/>
      <c r="F230" s="1"/>
      <c r="G230" s="271" t="s">
        <v>8</v>
      </c>
      <c r="H230" s="271"/>
      <c r="I230" s="271"/>
      <c r="J230" s="271"/>
      <c r="K230" s="271"/>
      <c r="L230" s="272">
        <f>N250</f>
        <v>687.59197400959999</v>
      </c>
      <c r="M230" s="272"/>
      <c r="N230" s="26" t="s">
        <v>9</v>
      </c>
    </row>
    <row r="231" spans="2:20" x14ac:dyDescent="0.3">
      <c r="B231" s="1"/>
      <c r="C231" s="1"/>
      <c r="D231" s="1"/>
      <c r="E231" s="1"/>
      <c r="F231" s="1"/>
      <c r="G231" s="273" t="s">
        <v>10</v>
      </c>
      <c r="H231" s="273"/>
      <c r="I231" s="273"/>
      <c r="J231" s="273"/>
      <c r="K231" s="273"/>
      <c r="L231" s="274">
        <f>I244</f>
        <v>79.656768</v>
      </c>
      <c r="M231" s="274"/>
      <c r="N231" s="26" t="s">
        <v>9</v>
      </c>
    </row>
    <row r="232" spans="2:20" ht="29.25" customHeight="1" x14ac:dyDescent="0.3">
      <c r="B232" s="275" t="s">
        <v>11</v>
      </c>
      <c r="C232" s="277" t="s">
        <v>12</v>
      </c>
      <c r="D232" s="275" t="s">
        <v>13</v>
      </c>
      <c r="E232" s="279" t="s">
        <v>14</v>
      </c>
      <c r="F232" s="279"/>
      <c r="G232" s="279"/>
      <c r="H232" s="279" t="s">
        <v>15</v>
      </c>
      <c r="I232" s="279"/>
      <c r="J232" s="279" t="s">
        <v>16</v>
      </c>
      <c r="K232" s="279"/>
      <c r="L232" s="279" t="s">
        <v>17</v>
      </c>
      <c r="M232" s="279"/>
      <c r="N232" s="277" t="s">
        <v>91</v>
      </c>
    </row>
    <row r="233" spans="2:20" ht="82.5" customHeight="1" x14ac:dyDescent="0.3">
      <c r="B233" s="276"/>
      <c r="C233" s="278"/>
      <c r="D233" s="276"/>
      <c r="E233" s="3" t="s">
        <v>18</v>
      </c>
      <c r="F233" s="3" t="s">
        <v>19</v>
      </c>
      <c r="G233" s="3" t="s">
        <v>20</v>
      </c>
      <c r="H233" s="3" t="s">
        <v>21</v>
      </c>
      <c r="I233" s="3" t="s">
        <v>22</v>
      </c>
      <c r="J233" s="3" t="s">
        <v>21</v>
      </c>
      <c r="K233" s="3" t="s">
        <v>22</v>
      </c>
      <c r="L233" s="3" t="s">
        <v>21</v>
      </c>
      <c r="M233" s="3" t="s">
        <v>22</v>
      </c>
      <c r="N233" s="278"/>
    </row>
    <row r="234" spans="2:20" x14ac:dyDescent="0.3">
      <c r="B234" s="95">
        <v>1</v>
      </c>
      <c r="C234" s="25"/>
      <c r="D234" s="25">
        <v>2</v>
      </c>
      <c r="E234" s="25">
        <v>3</v>
      </c>
      <c r="F234" s="25">
        <v>4</v>
      </c>
      <c r="G234" s="25">
        <v>5</v>
      </c>
      <c r="H234" s="25">
        <v>6</v>
      </c>
      <c r="I234" s="25">
        <v>7</v>
      </c>
      <c r="J234" s="25">
        <v>8</v>
      </c>
      <c r="K234" s="25">
        <v>9</v>
      </c>
      <c r="L234" s="25">
        <v>10</v>
      </c>
      <c r="M234" s="25">
        <v>11</v>
      </c>
      <c r="N234" s="25">
        <v>12</v>
      </c>
      <c r="Q234" s="22"/>
    </row>
    <row r="235" spans="2:20" ht="41.25" customHeight="1" x14ac:dyDescent="0.3">
      <c r="B235" s="281">
        <v>2</v>
      </c>
      <c r="C235" s="29" t="s">
        <v>24</v>
      </c>
      <c r="D235" s="25" t="s">
        <v>150</v>
      </c>
      <c r="E235" s="25" t="s">
        <v>26</v>
      </c>
      <c r="F235" s="25"/>
      <c r="G235" s="4">
        <f>Q235</f>
        <v>3.8400000000000007</v>
      </c>
      <c r="H235" s="5"/>
      <c r="I235" s="5"/>
      <c r="J235" s="5"/>
      <c r="K235" s="5"/>
      <c r="L235" s="29"/>
      <c r="M235" s="5"/>
      <c r="N235" s="5"/>
      <c r="Q235" s="42">
        <f>R235*S235*T235</f>
        <v>3.8400000000000007</v>
      </c>
      <c r="R235" s="42">
        <v>0.8</v>
      </c>
      <c r="S235" s="42">
        <v>0.8</v>
      </c>
      <c r="T235" s="42">
        <v>6</v>
      </c>
    </row>
    <row r="236" spans="2:20" x14ac:dyDescent="0.3">
      <c r="B236" s="281"/>
      <c r="C236" s="9" t="s">
        <v>144</v>
      </c>
      <c r="D236" s="29" t="s">
        <v>28</v>
      </c>
      <c r="E236" s="29" t="s">
        <v>29</v>
      </c>
      <c r="F236" s="29"/>
      <c r="G236" s="6">
        <f>G235*0.12</f>
        <v>0.4608000000000001</v>
      </c>
      <c r="H236" s="5">
        <v>7.1</v>
      </c>
      <c r="I236" s="5">
        <f>H236*G236</f>
        <v>3.2716800000000004</v>
      </c>
      <c r="J236" s="5"/>
      <c r="K236" s="5"/>
      <c r="L236" s="29">
        <v>11.34</v>
      </c>
      <c r="M236" s="5">
        <f>L236*G236</f>
        <v>5.2254720000000008</v>
      </c>
      <c r="N236" s="5">
        <f>M236+K236+I236</f>
        <v>8.4971520000000016</v>
      </c>
    </row>
    <row r="237" spans="2:20" x14ac:dyDescent="0.3">
      <c r="B237" s="281"/>
      <c r="C237" s="11" t="s">
        <v>24</v>
      </c>
      <c r="D237" s="29" t="s">
        <v>146</v>
      </c>
      <c r="E237" s="29" t="s">
        <v>32</v>
      </c>
      <c r="F237" s="29">
        <v>1.6</v>
      </c>
      <c r="G237" s="6">
        <f>G235*F237</f>
        <v>6.1440000000000019</v>
      </c>
      <c r="H237" s="31">
        <f>S242</f>
        <v>1.2020000000000002</v>
      </c>
      <c r="I237" s="5">
        <f>H237*G237</f>
        <v>7.3850880000000032</v>
      </c>
      <c r="J237" s="5"/>
      <c r="K237" s="5"/>
      <c r="L237" s="29">
        <f>R242</f>
        <v>0.16799999999999998</v>
      </c>
      <c r="M237" s="5">
        <f>L237*G237</f>
        <v>1.0321920000000002</v>
      </c>
      <c r="N237" s="5">
        <f>M237+K237+I237</f>
        <v>8.4172800000000034</v>
      </c>
    </row>
    <row r="238" spans="2:20" s="1" customFormat="1" ht="27.75" customHeight="1" x14ac:dyDescent="0.25">
      <c r="B238" s="266">
        <v>3</v>
      </c>
      <c r="C238" s="19"/>
      <c r="D238" s="24" t="s">
        <v>157</v>
      </c>
      <c r="E238" s="24" t="s">
        <v>34</v>
      </c>
      <c r="F238" s="24"/>
      <c r="G238" s="32">
        <v>6</v>
      </c>
      <c r="H238" s="8"/>
      <c r="I238" s="5"/>
      <c r="J238" s="8"/>
      <c r="K238" s="5"/>
      <c r="L238" s="19"/>
      <c r="M238" s="5"/>
      <c r="N238" s="5"/>
    </row>
    <row r="239" spans="2:20" s="1" customFormat="1" ht="13.5" x14ac:dyDescent="0.25">
      <c r="B239" s="267"/>
      <c r="C239" s="20" t="s">
        <v>24</v>
      </c>
      <c r="D239" s="19" t="s">
        <v>35</v>
      </c>
      <c r="E239" s="19" t="s">
        <v>34</v>
      </c>
      <c r="F239" s="19">
        <v>1</v>
      </c>
      <c r="G239" s="7">
        <f>G238*F239</f>
        <v>6</v>
      </c>
      <c r="H239" s="8">
        <v>6.25</v>
      </c>
      <c r="I239" s="5">
        <f>H239*G239</f>
        <v>37.5</v>
      </c>
      <c r="J239" s="8"/>
      <c r="K239" s="5"/>
      <c r="L239" s="19"/>
      <c r="M239" s="5"/>
      <c r="N239" s="5">
        <f>M239+K239+I239</f>
        <v>37.5</v>
      </c>
    </row>
    <row r="240" spans="2:20" s="1" customFormat="1" ht="13.5" x14ac:dyDescent="0.25">
      <c r="B240" s="267"/>
      <c r="C240" s="19" t="s">
        <v>24</v>
      </c>
      <c r="D240" s="19" t="s">
        <v>158</v>
      </c>
      <c r="E240" s="19" t="s">
        <v>34</v>
      </c>
      <c r="F240" s="19">
        <v>1</v>
      </c>
      <c r="G240" s="7">
        <f>G238*F240</f>
        <v>6</v>
      </c>
      <c r="H240" s="8"/>
      <c r="I240" s="5"/>
      <c r="J240" s="8">
        <v>50</v>
      </c>
      <c r="K240" s="5">
        <f>J240*G240</f>
        <v>300</v>
      </c>
      <c r="L240" s="19"/>
      <c r="M240" s="5"/>
      <c r="N240" s="5">
        <f>M240+K240+I240</f>
        <v>300</v>
      </c>
    </row>
    <row r="241" spans="2:19" s="1" customFormat="1" ht="13.5" x14ac:dyDescent="0.25">
      <c r="B241" s="90"/>
      <c r="C241" s="33" t="s">
        <v>149</v>
      </c>
      <c r="D241" s="19" t="s">
        <v>38</v>
      </c>
      <c r="E241" s="19" t="s">
        <v>29</v>
      </c>
      <c r="F241" s="19"/>
      <c r="G241" s="7">
        <v>4</v>
      </c>
      <c r="H241" s="8">
        <v>6.16</v>
      </c>
      <c r="I241" s="5">
        <f>H241*G241</f>
        <v>24.64</v>
      </c>
      <c r="J241" s="8"/>
      <c r="K241" s="5"/>
      <c r="L241" s="19">
        <v>17.66</v>
      </c>
      <c r="M241" s="5">
        <f>L241*G241</f>
        <v>70.64</v>
      </c>
      <c r="N241" s="5">
        <f>M241+K241+I241</f>
        <v>95.28</v>
      </c>
    </row>
    <row r="242" spans="2:19" s="1" customFormat="1" ht="13.5" x14ac:dyDescent="0.25">
      <c r="B242" s="89">
        <v>5</v>
      </c>
      <c r="C242" s="9"/>
      <c r="D242" s="24" t="s">
        <v>171</v>
      </c>
      <c r="E242" s="19" t="s">
        <v>34</v>
      </c>
      <c r="F242" s="19"/>
      <c r="G242" s="32">
        <v>6</v>
      </c>
      <c r="H242" s="8"/>
      <c r="I242" s="5"/>
      <c r="J242" s="8"/>
      <c r="K242" s="5"/>
      <c r="L242" s="19"/>
      <c r="M242" s="8"/>
      <c r="N242" s="5"/>
      <c r="P242" s="1">
        <v>1.37</v>
      </c>
      <c r="Q242" s="1">
        <v>2</v>
      </c>
      <c r="R242" s="1">
        <f>Q242*0.42*2/10</f>
        <v>0.16799999999999998</v>
      </c>
      <c r="S242" s="1">
        <f>P242-R242</f>
        <v>1.2020000000000002</v>
      </c>
    </row>
    <row r="243" spans="2:19" s="1" customFormat="1" ht="13.5" x14ac:dyDescent="0.25">
      <c r="B243" s="91"/>
      <c r="C243" s="11" t="s">
        <v>24</v>
      </c>
      <c r="D243" s="29" t="s">
        <v>148</v>
      </c>
      <c r="E243" s="29" t="s">
        <v>29</v>
      </c>
      <c r="F243" s="29"/>
      <c r="G243" s="6">
        <v>2</v>
      </c>
      <c r="H243" s="5">
        <v>3.43</v>
      </c>
      <c r="I243" s="5">
        <f>H243*G243</f>
        <v>6.86</v>
      </c>
      <c r="J243" s="5"/>
      <c r="K243" s="5"/>
      <c r="L243" s="29">
        <v>12.51</v>
      </c>
      <c r="M243" s="5">
        <f>L243*G243</f>
        <v>25.02</v>
      </c>
      <c r="N243" s="5">
        <f>M243+K243+I243</f>
        <v>31.88</v>
      </c>
    </row>
    <row r="244" spans="2:19" x14ac:dyDescent="0.3">
      <c r="B244" s="96"/>
      <c r="C244" s="29"/>
      <c r="D244" s="25" t="s">
        <v>46</v>
      </c>
      <c r="E244" s="25"/>
      <c r="F244" s="25"/>
      <c r="G244" s="25"/>
      <c r="H244" s="25"/>
      <c r="I244" s="12">
        <f>SUM(I236:I243)</f>
        <v>79.656768</v>
      </c>
      <c r="J244" s="25"/>
      <c r="K244" s="12">
        <f>SUM(K235:K243)</f>
        <v>300</v>
      </c>
      <c r="L244" s="25"/>
      <c r="M244" s="12">
        <f>SUM(M235:M243)</f>
        <v>101.917664</v>
      </c>
      <c r="N244" s="12">
        <f>SUM(N235:N243)</f>
        <v>481.574432</v>
      </c>
    </row>
    <row r="245" spans="2:19" x14ac:dyDescent="0.3">
      <c r="B245" s="96"/>
      <c r="C245" s="29"/>
      <c r="D245" s="25" t="s">
        <v>47</v>
      </c>
      <c r="E245" s="25" t="s">
        <v>48</v>
      </c>
      <c r="F245" s="25">
        <v>10</v>
      </c>
      <c r="G245" s="25"/>
      <c r="H245" s="25"/>
      <c r="I245" s="25"/>
      <c r="J245" s="25"/>
      <c r="K245" s="25"/>
      <c r="L245" s="25"/>
      <c r="M245" s="25"/>
      <c r="N245" s="12">
        <f>N244*F245/100</f>
        <v>48.157443199999996</v>
      </c>
    </row>
    <row r="246" spans="2:19" x14ac:dyDescent="0.3">
      <c r="B246" s="96"/>
      <c r="C246" s="29"/>
      <c r="D246" s="25" t="s">
        <v>49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12">
        <f>SUM(N244:N245)</f>
        <v>529.73187519999999</v>
      </c>
    </row>
    <row r="247" spans="2:19" x14ac:dyDescent="0.3">
      <c r="B247" s="96"/>
      <c r="C247" s="29"/>
      <c r="D247" s="25" t="s">
        <v>50</v>
      </c>
      <c r="E247" s="25" t="s">
        <v>48</v>
      </c>
      <c r="F247" s="25">
        <v>10</v>
      </c>
      <c r="G247" s="25"/>
      <c r="H247" s="25"/>
      <c r="I247" s="25"/>
      <c r="J247" s="25"/>
      <c r="K247" s="25"/>
      <c r="L247" s="25"/>
      <c r="M247" s="25"/>
      <c r="N247" s="12">
        <f>N246*F247/100</f>
        <v>52.973187520000003</v>
      </c>
    </row>
    <row r="248" spans="2:19" x14ac:dyDescent="0.3">
      <c r="B248" s="96"/>
      <c r="C248" s="29"/>
      <c r="D248" s="25" t="s">
        <v>49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12">
        <f>SUM(N246:N247)</f>
        <v>582.70506272</v>
      </c>
    </row>
    <row r="249" spans="2:19" x14ac:dyDescent="0.3">
      <c r="B249" s="96"/>
      <c r="C249" s="29"/>
      <c r="D249" s="25" t="s">
        <v>51</v>
      </c>
      <c r="E249" s="25" t="s">
        <v>48</v>
      </c>
      <c r="F249" s="25">
        <v>18</v>
      </c>
      <c r="G249" s="25"/>
      <c r="H249" s="25"/>
      <c r="I249" s="25"/>
      <c r="J249" s="25"/>
      <c r="K249" s="25"/>
      <c r="L249" s="25"/>
      <c r="M249" s="25"/>
      <c r="N249" s="12">
        <f>N248*F249/100</f>
        <v>104.88691128959999</v>
      </c>
    </row>
    <row r="250" spans="2:19" x14ac:dyDescent="0.3">
      <c r="B250" s="96"/>
      <c r="C250" s="29"/>
      <c r="D250" s="25" t="s">
        <v>52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12">
        <f>SUM(N248:N249)</f>
        <v>687.59197400959999</v>
      </c>
    </row>
    <row r="251" spans="2:19" ht="27" x14ac:dyDescent="0.3">
      <c r="B251" s="13"/>
      <c r="C251" s="13"/>
      <c r="D251" s="26" t="s">
        <v>53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3"/>
    </row>
    <row r="252" spans="2:19" x14ac:dyDescent="0.3">
      <c r="B252" s="13"/>
      <c r="C252" s="13"/>
      <c r="D252" s="14" t="s">
        <v>54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3"/>
    </row>
    <row r="254" spans="2:19" ht="21" x14ac:dyDescent="0.3">
      <c r="B254" s="1"/>
      <c r="C254" s="1"/>
      <c r="D254" s="2" t="s">
        <v>1</v>
      </c>
      <c r="E254" s="1"/>
      <c r="F254" s="271" t="s">
        <v>152</v>
      </c>
      <c r="G254" s="271"/>
      <c r="H254" s="271"/>
      <c r="I254" s="271"/>
      <c r="J254" s="1"/>
      <c r="K254" s="1"/>
      <c r="L254" s="1"/>
      <c r="M254" s="1"/>
      <c r="N254" s="1"/>
    </row>
    <row r="255" spans="2:19" x14ac:dyDescent="0.3">
      <c r="B255" s="1"/>
      <c r="C255" s="1"/>
      <c r="D255" s="26"/>
      <c r="E255" s="26"/>
      <c r="F255" s="26"/>
      <c r="G255" s="271" t="s">
        <v>3</v>
      </c>
      <c r="H255" s="271"/>
      <c r="I255" s="271"/>
      <c r="J255" s="271"/>
      <c r="K255" s="271"/>
      <c r="L255" s="271"/>
      <c r="M255" s="271"/>
      <c r="N255" s="271"/>
    </row>
    <row r="256" spans="2:19" x14ac:dyDescent="0.3">
      <c r="B256" s="1"/>
      <c r="C256" s="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20" ht="27" x14ac:dyDescent="0.3">
      <c r="B257" s="1"/>
      <c r="C257" s="30" t="s">
        <v>4</v>
      </c>
      <c r="D257" s="292" t="s">
        <v>172</v>
      </c>
      <c r="E257" s="292"/>
      <c r="F257" s="292"/>
      <c r="G257" s="1"/>
      <c r="H257" s="1"/>
      <c r="I257" s="1"/>
      <c r="J257" s="1"/>
      <c r="K257" s="1"/>
      <c r="L257" s="271" t="s">
        <v>6</v>
      </c>
      <c r="M257" s="271"/>
      <c r="N257" s="1"/>
    </row>
    <row r="258" spans="2:20" x14ac:dyDescent="0.3">
      <c r="B258" s="1"/>
      <c r="C258" s="26"/>
      <c r="D258" s="26"/>
      <c r="E258" s="1"/>
      <c r="F258" s="1"/>
      <c r="G258" s="271" t="s">
        <v>8</v>
      </c>
      <c r="H258" s="271"/>
      <c r="I258" s="271"/>
      <c r="J258" s="271"/>
      <c r="K258" s="271"/>
      <c r="L258" s="272">
        <f>N278</f>
        <v>1182.2453340192001</v>
      </c>
      <c r="M258" s="272"/>
      <c r="N258" s="26" t="s">
        <v>9</v>
      </c>
    </row>
    <row r="259" spans="2:20" x14ac:dyDescent="0.3">
      <c r="B259" s="1"/>
      <c r="C259" s="1"/>
      <c r="D259" s="1"/>
      <c r="E259" s="1"/>
      <c r="F259" s="1"/>
      <c r="G259" s="273" t="s">
        <v>10</v>
      </c>
      <c r="H259" s="273"/>
      <c r="I259" s="273"/>
      <c r="J259" s="273"/>
      <c r="K259" s="273"/>
      <c r="L259" s="274">
        <f>I272</f>
        <v>126.098536</v>
      </c>
      <c r="M259" s="274"/>
      <c r="N259" s="26" t="s">
        <v>9</v>
      </c>
    </row>
    <row r="260" spans="2:20" ht="29.25" customHeight="1" x14ac:dyDescent="0.3">
      <c r="B260" s="275" t="s">
        <v>11</v>
      </c>
      <c r="C260" s="277" t="s">
        <v>12</v>
      </c>
      <c r="D260" s="275" t="s">
        <v>13</v>
      </c>
      <c r="E260" s="279" t="s">
        <v>14</v>
      </c>
      <c r="F260" s="279"/>
      <c r="G260" s="279"/>
      <c r="H260" s="279" t="s">
        <v>15</v>
      </c>
      <c r="I260" s="279"/>
      <c r="J260" s="279" t="s">
        <v>16</v>
      </c>
      <c r="K260" s="279"/>
      <c r="L260" s="279" t="s">
        <v>17</v>
      </c>
      <c r="M260" s="279"/>
      <c r="N260" s="277" t="s">
        <v>91</v>
      </c>
    </row>
    <row r="261" spans="2:20" ht="82.5" customHeight="1" x14ac:dyDescent="0.3">
      <c r="B261" s="276"/>
      <c r="C261" s="278"/>
      <c r="D261" s="276"/>
      <c r="E261" s="3" t="s">
        <v>18</v>
      </c>
      <c r="F261" s="3" t="s">
        <v>19</v>
      </c>
      <c r="G261" s="3" t="s">
        <v>20</v>
      </c>
      <c r="H261" s="3" t="s">
        <v>21</v>
      </c>
      <c r="I261" s="3" t="s">
        <v>22</v>
      </c>
      <c r="J261" s="3" t="s">
        <v>21</v>
      </c>
      <c r="K261" s="3" t="s">
        <v>22</v>
      </c>
      <c r="L261" s="3" t="s">
        <v>21</v>
      </c>
      <c r="M261" s="3" t="s">
        <v>22</v>
      </c>
      <c r="N261" s="278"/>
    </row>
    <row r="262" spans="2:20" x14ac:dyDescent="0.3">
      <c r="B262" s="95">
        <v>1</v>
      </c>
      <c r="C262" s="25"/>
      <c r="D262" s="25">
        <v>2</v>
      </c>
      <c r="E262" s="25">
        <v>3</v>
      </c>
      <c r="F262" s="25">
        <v>4</v>
      </c>
      <c r="G262" s="25">
        <v>5</v>
      </c>
      <c r="H262" s="25">
        <v>6</v>
      </c>
      <c r="I262" s="25">
        <v>7</v>
      </c>
      <c r="J262" s="25">
        <v>8</v>
      </c>
      <c r="K262" s="25">
        <v>9</v>
      </c>
      <c r="L262" s="25">
        <v>10</v>
      </c>
      <c r="M262" s="25">
        <v>11</v>
      </c>
      <c r="N262" s="25">
        <v>12</v>
      </c>
      <c r="Q262" s="22"/>
    </row>
    <row r="263" spans="2:20" ht="41.25" customHeight="1" x14ac:dyDescent="0.3">
      <c r="B263" s="281">
        <v>2</v>
      </c>
      <c r="C263" s="29" t="s">
        <v>24</v>
      </c>
      <c r="D263" s="25" t="s">
        <v>150</v>
      </c>
      <c r="E263" s="25" t="s">
        <v>26</v>
      </c>
      <c r="F263" s="25"/>
      <c r="G263" s="4">
        <f>Q263</f>
        <v>7.6800000000000015</v>
      </c>
      <c r="H263" s="5"/>
      <c r="I263" s="5"/>
      <c r="J263" s="5"/>
      <c r="K263" s="5"/>
      <c r="L263" s="29"/>
      <c r="M263" s="5"/>
      <c r="N263" s="5"/>
      <c r="Q263" s="42">
        <f>R263*S263*T263</f>
        <v>7.6800000000000015</v>
      </c>
      <c r="R263" s="42">
        <v>0.8</v>
      </c>
      <c r="S263" s="42">
        <v>0.8</v>
      </c>
      <c r="T263" s="42">
        <v>12</v>
      </c>
    </row>
    <row r="264" spans="2:20" x14ac:dyDescent="0.3">
      <c r="B264" s="281"/>
      <c r="C264" s="9" t="s">
        <v>144</v>
      </c>
      <c r="D264" s="29" t="s">
        <v>28</v>
      </c>
      <c r="E264" s="29" t="s">
        <v>29</v>
      </c>
      <c r="F264" s="29"/>
      <c r="G264" s="6">
        <f>G263*0.12</f>
        <v>0.9216000000000002</v>
      </c>
      <c r="H264" s="5">
        <v>7.1</v>
      </c>
      <c r="I264" s="5">
        <f>H264*G264</f>
        <v>6.5433600000000007</v>
      </c>
      <c r="J264" s="5"/>
      <c r="K264" s="5"/>
      <c r="L264" s="29">
        <v>11.34</v>
      </c>
      <c r="M264" s="5">
        <f>L264*G264</f>
        <v>10.450944000000002</v>
      </c>
      <c r="N264" s="5">
        <f>M264+K264+I264</f>
        <v>16.994304000000003</v>
      </c>
    </row>
    <row r="265" spans="2:20" x14ac:dyDescent="0.3">
      <c r="B265" s="281"/>
      <c r="C265" s="11" t="s">
        <v>24</v>
      </c>
      <c r="D265" s="29" t="s">
        <v>146</v>
      </c>
      <c r="E265" s="29" t="s">
        <v>32</v>
      </c>
      <c r="F265" s="29">
        <v>1.6</v>
      </c>
      <c r="G265" s="6">
        <f>G263*F265</f>
        <v>12.288000000000004</v>
      </c>
      <c r="H265" s="31">
        <f>S270</f>
        <v>1.2020000000000002</v>
      </c>
      <c r="I265" s="5">
        <f>H265*G265</f>
        <v>14.770176000000006</v>
      </c>
      <c r="J265" s="5"/>
      <c r="K265" s="5"/>
      <c r="L265" s="29">
        <f>R270</f>
        <v>0.16799999999999998</v>
      </c>
      <c r="M265" s="5">
        <f>L265*G265</f>
        <v>2.0643840000000004</v>
      </c>
      <c r="N265" s="5">
        <f>M265+K265+I265</f>
        <v>16.834560000000007</v>
      </c>
    </row>
    <row r="266" spans="2:20" s="1" customFormat="1" ht="27.75" customHeight="1" x14ac:dyDescent="0.25">
      <c r="B266" s="266">
        <v>3</v>
      </c>
      <c r="C266" s="19"/>
      <c r="D266" s="24" t="s">
        <v>157</v>
      </c>
      <c r="E266" s="24" t="s">
        <v>34</v>
      </c>
      <c r="F266" s="24"/>
      <c r="G266" s="32">
        <v>12</v>
      </c>
      <c r="H266" s="8"/>
      <c r="I266" s="5"/>
      <c r="J266" s="8"/>
      <c r="K266" s="5"/>
      <c r="L266" s="19"/>
      <c r="M266" s="5"/>
      <c r="N266" s="5"/>
    </row>
    <row r="267" spans="2:20" s="1" customFormat="1" ht="13.5" x14ac:dyDescent="0.25">
      <c r="B267" s="267"/>
      <c r="C267" s="20" t="s">
        <v>24</v>
      </c>
      <c r="D267" s="19" t="s">
        <v>35</v>
      </c>
      <c r="E267" s="19" t="s">
        <v>34</v>
      </c>
      <c r="F267" s="19">
        <v>1</v>
      </c>
      <c r="G267" s="7">
        <f>G266*F267</f>
        <v>12</v>
      </c>
      <c r="H267" s="8">
        <v>6.25</v>
      </c>
      <c r="I267" s="5">
        <f>H267*G267</f>
        <v>75</v>
      </c>
      <c r="J267" s="8"/>
      <c r="K267" s="5"/>
      <c r="L267" s="19"/>
      <c r="M267" s="5"/>
      <c r="N267" s="5">
        <f>M267+K267+I267</f>
        <v>75</v>
      </c>
    </row>
    <row r="268" spans="2:20" s="1" customFormat="1" ht="13.5" x14ac:dyDescent="0.25">
      <c r="B268" s="267"/>
      <c r="C268" s="19" t="s">
        <v>24</v>
      </c>
      <c r="D268" s="19" t="s">
        <v>158</v>
      </c>
      <c r="E268" s="19" t="s">
        <v>34</v>
      </c>
      <c r="F268" s="19">
        <v>1</v>
      </c>
      <c r="G268" s="7">
        <f>G266*F268</f>
        <v>12</v>
      </c>
      <c r="H268" s="8"/>
      <c r="I268" s="5"/>
      <c r="J268" s="8">
        <v>50</v>
      </c>
      <c r="K268" s="5">
        <f>J268*G268</f>
        <v>600</v>
      </c>
      <c r="L268" s="19"/>
      <c r="M268" s="5"/>
      <c r="N268" s="5">
        <f>M268+K268+I268</f>
        <v>600</v>
      </c>
    </row>
    <row r="269" spans="2:20" s="1" customFormat="1" ht="13.5" x14ac:dyDescent="0.25">
      <c r="B269" s="90"/>
      <c r="C269" s="33" t="s">
        <v>149</v>
      </c>
      <c r="D269" s="19" t="s">
        <v>38</v>
      </c>
      <c r="E269" s="19" t="s">
        <v>29</v>
      </c>
      <c r="F269" s="19"/>
      <c r="G269" s="7">
        <v>4</v>
      </c>
      <c r="H269" s="8">
        <v>6.16</v>
      </c>
      <c r="I269" s="5">
        <f>H269*G269</f>
        <v>24.64</v>
      </c>
      <c r="J269" s="8"/>
      <c r="K269" s="5"/>
      <c r="L269" s="19">
        <v>17.66</v>
      </c>
      <c r="M269" s="5">
        <f>L269*G269</f>
        <v>70.64</v>
      </c>
      <c r="N269" s="5">
        <f>M269+K269+I269</f>
        <v>95.28</v>
      </c>
    </row>
    <row r="270" spans="2:20" s="1" customFormat="1" ht="13.5" x14ac:dyDescent="0.25">
      <c r="B270" s="89">
        <v>5</v>
      </c>
      <c r="C270" s="9"/>
      <c r="D270" s="24" t="s">
        <v>174</v>
      </c>
      <c r="E270" s="19" t="s">
        <v>34</v>
      </c>
      <c r="F270" s="19"/>
      <c r="G270" s="32">
        <v>12</v>
      </c>
      <c r="H270" s="8"/>
      <c r="I270" s="5"/>
      <c r="J270" s="8"/>
      <c r="K270" s="5"/>
      <c r="L270" s="19"/>
      <c r="M270" s="8"/>
      <c r="N270" s="5"/>
      <c r="P270" s="1">
        <v>1.37</v>
      </c>
      <c r="Q270" s="1">
        <v>2</v>
      </c>
      <c r="R270" s="1">
        <f>Q270*0.42*2/10</f>
        <v>0.16799999999999998</v>
      </c>
      <c r="S270" s="1">
        <f>P270-R270</f>
        <v>1.2020000000000002</v>
      </c>
    </row>
    <row r="271" spans="2:20" s="1" customFormat="1" ht="13.5" x14ac:dyDescent="0.25">
      <c r="B271" s="91"/>
      <c r="C271" s="11" t="s">
        <v>24</v>
      </c>
      <c r="D271" s="29" t="s">
        <v>148</v>
      </c>
      <c r="E271" s="29" t="s">
        <v>29</v>
      </c>
      <c r="F271" s="29"/>
      <c r="G271" s="6">
        <v>1.5</v>
      </c>
      <c r="H271" s="5">
        <v>3.43</v>
      </c>
      <c r="I271" s="5">
        <f>H271*G271</f>
        <v>5.1450000000000005</v>
      </c>
      <c r="J271" s="5"/>
      <c r="K271" s="5"/>
      <c r="L271" s="29">
        <v>12.51</v>
      </c>
      <c r="M271" s="5">
        <f>L271*G271</f>
        <v>18.765000000000001</v>
      </c>
      <c r="N271" s="5">
        <f>M271+K271+I271</f>
        <v>23.91</v>
      </c>
    </row>
    <row r="272" spans="2:20" x14ac:dyDescent="0.3">
      <c r="B272" s="96"/>
      <c r="C272" s="29"/>
      <c r="D272" s="25" t="s">
        <v>46</v>
      </c>
      <c r="E272" s="25"/>
      <c r="F272" s="25"/>
      <c r="G272" s="25"/>
      <c r="H272" s="25"/>
      <c r="I272" s="12">
        <f>SUM(I264:I271)</f>
        <v>126.098536</v>
      </c>
      <c r="J272" s="25"/>
      <c r="K272" s="12">
        <f>SUM(K263:K271)</f>
        <v>600</v>
      </c>
      <c r="L272" s="25"/>
      <c r="M272" s="12">
        <f>SUM(M263:M271)</f>
        <v>101.920328</v>
      </c>
      <c r="N272" s="12">
        <f>SUM(N263:N271)</f>
        <v>828.01886400000001</v>
      </c>
    </row>
    <row r="273" spans="2:14" x14ac:dyDescent="0.3">
      <c r="B273" s="96"/>
      <c r="C273" s="29"/>
      <c r="D273" s="25" t="s">
        <v>47</v>
      </c>
      <c r="E273" s="25" t="s">
        <v>48</v>
      </c>
      <c r="F273" s="25">
        <v>10</v>
      </c>
      <c r="G273" s="25"/>
      <c r="H273" s="25"/>
      <c r="I273" s="25"/>
      <c r="J273" s="25"/>
      <c r="K273" s="25"/>
      <c r="L273" s="25"/>
      <c r="M273" s="25"/>
      <c r="N273" s="12">
        <f>N272*F273/100</f>
        <v>82.801886400000001</v>
      </c>
    </row>
    <row r="274" spans="2:14" x14ac:dyDescent="0.3">
      <c r="B274" s="96"/>
      <c r="C274" s="29"/>
      <c r="D274" s="25" t="s">
        <v>49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12">
        <f>SUM(N272:N273)</f>
        <v>910.82075039999995</v>
      </c>
    </row>
    <row r="275" spans="2:14" x14ac:dyDescent="0.3">
      <c r="B275" s="96"/>
      <c r="C275" s="29"/>
      <c r="D275" s="25" t="s">
        <v>50</v>
      </c>
      <c r="E275" s="25" t="s">
        <v>48</v>
      </c>
      <c r="F275" s="25">
        <v>10</v>
      </c>
      <c r="G275" s="25"/>
      <c r="H275" s="25"/>
      <c r="I275" s="25"/>
      <c r="J275" s="25"/>
      <c r="K275" s="25"/>
      <c r="L275" s="25"/>
      <c r="M275" s="25"/>
      <c r="N275" s="12">
        <f>N274*F275/100</f>
        <v>91.082075040000007</v>
      </c>
    </row>
    <row r="276" spans="2:14" x14ac:dyDescent="0.3">
      <c r="B276" s="96"/>
      <c r="C276" s="29"/>
      <c r="D276" s="25" t="s">
        <v>49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12">
        <f>SUM(N274:N275)</f>
        <v>1001.90282544</v>
      </c>
    </row>
    <row r="277" spans="2:14" x14ac:dyDescent="0.3">
      <c r="B277" s="96"/>
      <c r="C277" s="29"/>
      <c r="D277" s="25" t="s">
        <v>51</v>
      </c>
      <c r="E277" s="25" t="s">
        <v>48</v>
      </c>
      <c r="F277" s="25">
        <v>18</v>
      </c>
      <c r="G277" s="25"/>
      <c r="H277" s="25"/>
      <c r="I277" s="25"/>
      <c r="J277" s="25"/>
      <c r="K277" s="25"/>
      <c r="L277" s="25"/>
      <c r="M277" s="25"/>
      <c r="N277" s="12">
        <f>N276*F277/100</f>
        <v>180.3425085792</v>
      </c>
    </row>
    <row r="278" spans="2:14" x14ac:dyDescent="0.3">
      <c r="B278" s="96"/>
      <c r="C278" s="29"/>
      <c r="D278" s="25" t="s">
        <v>52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12">
        <f>SUM(N276:N277)</f>
        <v>1182.2453340192001</v>
      </c>
    </row>
    <row r="279" spans="2:14" ht="27" x14ac:dyDescent="0.3">
      <c r="B279" s="13"/>
      <c r="C279" s="13"/>
      <c r="D279" s="26" t="s">
        <v>53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3"/>
    </row>
    <row r="280" spans="2:14" x14ac:dyDescent="0.3">
      <c r="B280" s="13"/>
      <c r="C280" s="13"/>
      <c r="D280" s="14" t="s">
        <v>54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3"/>
    </row>
    <row r="282" spans="2:14" ht="21" x14ac:dyDescent="0.3">
      <c r="B282" s="1"/>
      <c r="C282" s="1"/>
      <c r="D282" s="2" t="s">
        <v>1</v>
      </c>
      <c r="E282" s="1"/>
      <c r="F282" s="271" t="s">
        <v>152</v>
      </c>
      <c r="G282" s="271"/>
      <c r="H282" s="271"/>
      <c r="I282" s="271"/>
      <c r="J282" s="1"/>
      <c r="K282" s="1"/>
      <c r="L282" s="1"/>
      <c r="M282" s="1"/>
      <c r="N282" s="1"/>
    </row>
    <row r="283" spans="2:14" x14ac:dyDescent="0.3">
      <c r="B283" s="1"/>
      <c r="C283" s="1"/>
      <c r="D283" s="26"/>
      <c r="E283" s="26"/>
      <c r="F283" s="26"/>
      <c r="G283" s="271" t="s">
        <v>3</v>
      </c>
      <c r="H283" s="271"/>
      <c r="I283" s="271"/>
      <c r="J283" s="271"/>
      <c r="K283" s="271"/>
      <c r="L283" s="271"/>
      <c r="M283" s="271"/>
      <c r="N283" s="271"/>
    </row>
    <row r="284" spans="2:14" x14ac:dyDescent="0.3">
      <c r="B284" s="1"/>
      <c r="C284" s="1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27" x14ac:dyDescent="0.3">
      <c r="B285" s="1"/>
      <c r="C285" s="30" t="s">
        <v>4</v>
      </c>
      <c r="D285" s="292" t="s">
        <v>173</v>
      </c>
      <c r="E285" s="292"/>
      <c r="F285" s="292"/>
      <c r="G285" s="1"/>
      <c r="H285" s="1"/>
      <c r="I285" s="1"/>
      <c r="J285" s="1"/>
      <c r="K285" s="1"/>
      <c r="L285" s="271" t="s">
        <v>6</v>
      </c>
      <c r="M285" s="271"/>
      <c r="N285" s="1"/>
    </row>
    <row r="286" spans="2:14" x14ac:dyDescent="0.3">
      <c r="B286" s="1"/>
      <c r="C286" s="26"/>
      <c r="D286" s="26"/>
      <c r="E286" s="1"/>
      <c r="F286" s="1"/>
      <c r="G286" s="271" t="s">
        <v>8</v>
      </c>
      <c r="H286" s="271"/>
      <c r="I286" s="271"/>
      <c r="J286" s="271"/>
      <c r="K286" s="271"/>
      <c r="L286" s="272">
        <f>N306</f>
        <v>687.59197400959999</v>
      </c>
      <c r="M286" s="272"/>
      <c r="N286" s="26" t="s">
        <v>9</v>
      </c>
    </row>
    <row r="287" spans="2:14" x14ac:dyDescent="0.3">
      <c r="B287" s="1"/>
      <c r="C287" s="1"/>
      <c r="D287" s="1"/>
      <c r="E287" s="1"/>
      <c r="F287" s="1"/>
      <c r="G287" s="273" t="s">
        <v>10</v>
      </c>
      <c r="H287" s="273"/>
      <c r="I287" s="273"/>
      <c r="J287" s="273"/>
      <c r="K287" s="273"/>
      <c r="L287" s="274">
        <f>I300</f>
        <v>79.656768</v>
      </c>
      <c r="M287" s="274"/>
      <c r="N287" s="26" t="s">
        <v>9</v>
      </c>
    </row>
    <row r="288" spans="2:14" ht="29.25" customHeight="1" x14ac:dyDescent="0.3">
      <c r="B288" s="275" t="s">
        <v>11</v>
      </c>
      <c r="C288" s="277" t="s">
        <v>12</v>
      </c>
      <c r="D288" s="275" t="s">
        <v>13</v>
      </c>
      <c r="E288" s="279" t="s">
        <v>14</v>
      </c>
      <c r="F288" s="279"/>
      <c r="G288" s="279"/>
      <c r="H288" s="279" t="s">
        <v>15</v>
      </c>
      <c r="I288" s="279"/>
      <c r="J288" s="279" t="s">
        <v>16</v>
      </c>
      <c r="K288" s="279"/>
      <c r="L288" s="279" t="s">
        <v>17</v>
      </c>
      <c r="M288" s="279"/>
      <c r="N288" s="277" t="s">
        <v>91</v>
      </c>
    </row>
    <row r="289" spans="2:20" ht="82.5" customHeight="1" x14ac:dyDescent="0.3">
      <c r="B289" s="276"/>
      <c r="C289" s="278"/>
      <c r="D289" s="276"/>
      <c r="E289" s="3" t="s">
        <v>18</v>
      </c>
      <c r="F289" s="3" t="s">
        <v>19</v>
      </c>
      <c r="G289" s="3" t="s">
        <v>20</v>
      </c>
      <c r="H289" s="3" t="s">
        <v>21</v>
      </c>
      <c r="I289" s="3" t="s">
        <v>22</v>
      </c>
      <c r="J289" s="3" t="s">
        <v>21</v>
      </c>
      <c r="K289" s="3" t="s">
        <v>22</v>
      </c>
      <c r="L289" s="3" t="s">
        <v>21</v>
      </c>
      <c r="M289" s="3" t="s">
        <v>22</v>
      </c>
      <c r="N289" s="278"/>
    </row>
    <row r="290" spans="2:20" x14ac:dyDescent="0.3">
      <c r="B290" s="95">
        <v>1</v>
      </c>
      <c r="C290" s="25"/>
      <c r="D290" s="25">
        <v>2</v>
      </c>
      <c r="E290" s="25">
        <v>3</v>
      </c>
      <c r="F290" s="25">
        <v>4</v>
      </c>
      <c r="G290" s="25">
        <v>5</v>
      </c>
      <c r="H290" s="25">
        <v>6</v>
      </c>
      <c r="I290" s="25">
        <v>7</v>
      </c>
      <c r="J290" s="25">
        <v>8</v>
      </c>
      <c r="K290" s="25">
        <v>9</v>
      </c>
      <c r="L290" s="25">
        <v>10</v>
      </c>
      <c r="M290" s="25">
        <v>11</v>
      </c>
      <c r="N290" s="25">
        <v>12</v>
      </c>
      <c r="Q290" s="22"/>
    </row>
    <row r="291" spans="2:20" ht="41.25" customHeight="1" x14ac:dyDescent="0.3">
      <c r="B291" s="281">
        <v>2</v>
      </c>
      <c r="C291" s="29" t="s">
        <v>24</v>
      </c>
      <c r="D291" s="25" t="s">
        <v>150</v>
      </c>
      <c r="E291" s="25" t="s">
        <v>26</v>
      </c>
      <c r="F291" s="25"/>
      <c r="G291" s="4">
        <f>Q291</f>
        <v>3.8400000000000007</v>
      </c>
      <c r="H291" s="5"/>
      <c r="I291" s="5"/>
      <c r="J291" s="5"/>
      <c r="K291" s="5"/>
      <c r="L291" s="29"/>
      <c r="M291" s="5"/>
      <c r="N291" s="5"/>
      <c r="Q291" s="42">
        <f>R291*S291*T291</f>
        <v>3.8400000000000007</v>
      </c>
      <c r="R291" s="42">
        <v>0.8</v>
      </c>
      <c r="S291" s="42">
        <v>0.8</v>
      </c>
      <c r="T291" s="42">
        <v>6</v>
      </c>
    </row>
    <row r="292" spans="2:20" x14ac:dyDescent="0.3">
      <c r="B292" s="281"/>
      <c r="C292" s="9" t="s">
        <v>144</v>
      </c>
      <c r="D292" s="29" t="s">
        <v>28</v>
      </c>
      <c r="E292" s="29" t="s">
        <v>29</v>
      </c>
      <c r="F292" s="29"/>
      <c r="G292" s="6">
        <f>G291*0.12</f>
        <v>0.4608000000000001</v>
      </c>
      <c r="H292" s="5">
        <v>7.1</v>
      </c>
      <c r="I292" s="5">
        <f>H292*G292</f>
        <v>3.2716800000000004</v>
      </c>
      <c r="J292" s="5"/>
      <c r="K292" s="5"/>
      <c r="L292" s="29">
        <v>11.34</v>
      </c>
      <c r="M292" s="5">
        <f>L292*G292</f>
        <v>5.2254720000000008</v>
      </c>
      <c r="N292" s="5">
        <f>M292+K292+I292</f>
        <v>8.4971520000000016</v>
      </c>
    </row>
    <row r="293" spans="2:20" x14ac:dyDescent="0.3">
      <c r="B293" s="281"/>
      <c r="C293" s="11" t="s">
        <v>24</v>
      </c>
      <c r="D293" s="29" t="s">
        <v>146</v>
      </c>
      <c r="E293" s="29" t="s">
        <v>32</v>
      </c>
      <c r="F293" s="29">
        <v>1.6</v>
      </c>
      <c r="G293" s="6">
        <f>G291*F293</f>
        <v>6.1440000000000019</v>
      </c>
      <c r="H293" s="31">
        <f>S298</f>
        <v>1.2020000000000002</v>
      </c>
      <c r="I293" s="5">
        <f>H293*G293</f>
        <v>7.3850880000000032</v>
      </c>
      <c r="J293" s="5"/>
      <c r="K293" s="5"/>
      <c r="L293" s="29">
        <f>R298</f>
        <v>0.16799999999999998</v>
      </c>
      <c r="M293" s="5">
        <f>L293*G293</f>
        <v>1.0321920000000002</v>
      </c>
      <c r="N293" s="5">
        <f>M293+K293+I293</f>
        <v>8.4172800000000034</v>
      </c>
    </row>
    <row r="294" spans="2:20" s="1" customFormat="1" ht="27.75" customHeight="1" x14ac:dyDescent="0.25">
      <c r="B294" s="266">
        <v>3</v>
      </c>
      <c r="C294" s="19"/>
      <c r="D294" s="24" t="s">
        <v>157</v>
      </c>
      <c r="E294" s="24" t="s">
        <v>34</v>
      </c>
      <c r="F294" s="24"/>
      <c r="G294" s="32">
        <v>6</v>
      </c>
      <c r="H294" s="8"/>
      <c r="I294" s="5"/>
      <c r="J294" s="8"/>
      <c r="K294" s="5"/>
      <c r="L294" s="19"/>
      <c r="M294" s="5"/>
      <c r="N294" s="5"/>
    </row>
    <row r="295" spans="2:20" s="1" customFormat="1" ht="13.5" x14ac:dyDescent="0.25">
      <c r="B295" s="267"/>
      <c r="C295" s="20" t="s">
        <v>24</v>
      </c>
      <c r="D295" s="19" t="s">
        <v>35</v>
      </c>
      <c r="E295" s="19" t="s">
        <v>34</v>
      </c>
      <c r="F295" s="19">
        <v>1</v>
      </c>
      <c r="G295" s="7">
        <f>G294*F295</f>
        <v>6</v>
      </c>
      <c r="H295" s="8">
        <v>6.25</v>
      </c>
      <c r="I295" s="5">
        <f>H295*G295</f>
        <v>37.5</v>
      </c>
      <c r="J295" s="8"/>
      <c r="K295" s="5"/>
      <c r="L295" s="19"/>
      <c r="M295" s="5"/>
      <c r="N295" s="5">
        <f>M295+K295+I295</f>
        <v>37.5</v>
      </c>
    </row>
    <row r="296" spans="2:20" s="1" customFormat="1" ht="13.5" x14ac:dyDescent="0.25">
      <c r="B296" s="267"/>
      <c r="C296" s="19" t="s">
        <v>24</v>
      </c>
      <c r="D296" s="19" t="s">
        <v>158</v>
      </c>
      <c r="E296" s="19" t="s">
        <v>34</v>
      </c>
      <c r="F296" s="19">
        <v>1</v>
      </c>
      <c r="G296" s="7">
        <f>G294*F296</f>
        <v>6</v>
      </c>
      <c r="H296" s="8"/>
      <c r="I296" s="5"/>
      <c r="J296" s="8">
        <v>50</v>
      </c>
      <c r="K296" s="5">
        <f>J296*G296</f>
        <v>300</v>
      </c>
      <c r="L296" s="19"/>
      <c r="M296" s="5"/>
      <c r="N296" s="5">
        <f>M296+K296+I296</f>
        <v>300</v>
      </c>
    </row>
    <row r="297" spans="2:20" s="1" customFormat="1" ht="13.5" x14ac:dyDescent="0.25">
      <c r="B297" s="90"/>
      <c r="C297" s="33" t="s">
        <v>149</v>
      </c>
      <c r="D297" s="19" t="s">
        <v>38</v>
      </c>
      <c r="E297" s="19" t="s">
        <v>29</v>
      </c>
      <c r="F297" s="19"/>
      <c r="G297" s="7">
        <v>4</v>
      </c>
      <c r="H297" s="8">
        <v>6.16</v>
      </c>
      <c r="I297" s="5">
        <f>H297*G297</f>
        <v>24.64</v>
      </c>
      <c r="J297" s="8"/>
      <c r="K297" s="5"/>
      <c r="L297" s="19">
        <v>17.66</v>
      </c>
      <c r="M297" s="5">
        <f>L297*G297</f>
        <v>70.64</v>
      </c>
      <c r="N297" s="5">
        <f>M297+K297+I297</f>
        <v>95.28</v>
      </c>
    </row>
    <row r="298" spans="2:20" s="1" customFormat="1" ht="13.5" x14ac:dyDescent="0.25">
      <c r="B298" s="89">
        <v>5</v>
      </c>
      <c r="C298" s="9"/>
      <c r="D298" s="24" t="s">
        <v>171</v>
      </c>
      <c r="E298" s="19" t="s">
        <v>34</v>
      </c>
      <c r="F298" s="19"/>
      <c r="G298" s="32">
        <v>6</v>
      </c>
      <c r="H298" s="8"/>
      <c r="I298" s="5"/>
      <c r="J298" s="8"/>
      <c r="K298" s="5"/>
      <c r="L298" s="19"/>
      <c r="M298" s="8"/>
      <c r="N298" s="5"/>
      <c r="P298" s="1">
        <v>1.37</v>
      </c>
      <c r="Q298" s="1">
        <v>2</v>
      </c>
      <c r="R298" s="1">
        <f>Q298*0.42*2/10</f>
        <v>0.16799999999999998</v>
      </c>
      <c r="S298" s="1">
        <f>P298-R298</f>
        <v>1.2020000000000002</v>
      </c>
    </row>
    <row r="299" spans="2:20" s="1" customFormat="1" ht="13.5" x14ac:dyDescent="0.25">
      <c r="B299" s="91"/>
      <c r="C299" s="11" t="s">
        <v>24</v>
      </c>
      <c r="D299" s="29" t="s">
        <v>148</v>
      </c>
      <c r="E299" s="29" t="s">
        <v>29</v>
      </c>
      <c r="F299" s="29"/>
      <c r="G299" s="6">
        <v>2</v>
      </c>
      <c r="H299" s="5">
        <v>3.43</v>
      </c>
      <c r="I299" s="5">
        <f>H299*G299</f>
        <v>6.86</v>
      </c>
      <c r="J299" s="5"/>
      <c r="K299" s="5"/>
      <c r="L299" s="29">
        <v>12.51</v>
      </c>
      <c r="M299" s="5">
        <f>L299*G299</f>
        <v>25.02</v>
      </c>
      <c r="N299" s="5">
        <f>M299+K299+I299</f>
        <v>31.88</v>
      </c>
    </row>
    <row r="300" spans="2:20" x14ac:dyDescent="0.3">
      <c r="B300" s="96"/>
      <c r="C300" s="29"/>
      <c r="D300" s="25" t="s">
        <v>46</v>
      </c>
      <c r="E300" s="25"/>
      <c r="F300" s="25"/>
      <c r="G300" s="25"/>
      <c r="H300" s="25"/>
      <c r="I300" s="12">
        <f>SUM(I292:I299)</f>
        <v>79.656768</v>
      </c>
      <c r="J300" s="25"/>
      <c r="K300" s="12">
        <f>SUM(K291:K299)</f>
        <v>300</v>
      </c>
      <c r="L300" s="25"/>
      <c r="M300" s="12">
        <f>SUM(M291:M299)</f>
        <v>101.917664</v>
      </c>
      <c r="N300" s="12">
        <f>SUM(N291:N299)</f>
        <v>481.574432</v>
      </c>
    </row>
    <row r="301" spans="2:20" x14ac:dyDescent="0.3">
      <c r="B301" s="96"/>
      <c r="C301" s="29"/>
      <c r="D301" s="25" t="s">
        <v>47</v>
      </c>
      <c r="E301" s="25" t="s">
        <v>48</v>
      </c>
      <c r="F301" s="25">
        <v>10</v>
      </c>
      <c r="G301" s="25"/>
      <c r="H301" s="25"/>
      <c r="I301" s="25"/>
      <c r="J301" s="25"/>
      <c r="K301" s="25"/>
      <c r="L301" s="25"/>
      <c r="M301" s="25"/>
      <c r="N301" s="12">
        <f>N300*F301/100</f>
        <v>48.157443199999996</v>
      </c>
    </row>
    <row r="302" spans="2:20" x14ac:dyDescent="0.3">
      <c r="B302" s="96"/>
      <c r="C302" s="29"/>
      <c r="D302" s="25" t="s">
        <v>49</v>
      </c>
      <c r="E302" s="25"/>
      <c r="F302" s="25"/>
      <c r="G302" s="25"/>
      <c r="H302" s="25"/>
      <c r="I302" s="25"/>
      <c r="J302" s="25"/>
      <c r="K302" s="25"/>
      <c r="L302" s="25"/>
      <c r="M302" s="25"/>
      <c r="N302" s="12">
        <f>SUM(N300:N301)</f>
        <v>529.73187519999999</v>
      </c>
    </row>
    <row r="303" spans="2:20" x14ac:dyDescent="0.3">
      <c r="B303" s="96"/>
      <c r="C303" s="29"/>
      <c r="D303" s="25" t="s">
        <v>50</v>
      </c>
      <c r="E303" s="25" t="s">
        <v>48</v>
      </c>
      <c r="F303" s="25">
        <v>10</v>
      </c>
      <c r="G303" s="25"/>
      <c r="H303" s="25"/>
      <c r="I303" s="25"/>
      <c r="J303" s="25"/>
      <c r="K303" s="25"/>
      <c r="L303" s="25"/>
      <c r="M303" s="25"/>
      <c r="N303" s="12">
        <f>N302*F303/100</f>
        <v>52.973187520000003</v>
      </c>
    </row>
    <row r="304" spans="2:20" x14ac:dyDescent="0.3">
      <c r="B304" s="96"/>
      <c r="C304" s="29"/>
      <c r="D304" s="25" t="s">
        <v>49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12">
        <f>SUM(N302:N303)</f>
        <v>582.70506272</v>
      </c>
    </row>
    <row r="305" spans="2:20" x14ac:dyDescent="0.3">
      <c r="B305" s="96"/>
      <c r="C305" s="29"/>
      <c r="D305" s="25" t="s">
        <v>51</v>
      </c>
      <c r="E305" s="25" t="s">
        <v>48</v>
      </c>
      <c r="F305" s="25">
        <v>18</v>
      </c>
      <c r="G305" s="25"/>
      <c r="H305" s="25"/>
      <c r="I305" s="25"/>
      <c r="J305" s="25"/>
      <c r="K305" s="25"/>
      <c r="L305" s="25"/>
      <c r="M305" s="25"/>
      <c r="N305" s="12">
        <f>N304*F305/100</f>
        <v>104.88691128959999</v>
      </c>
    </row>
    <row r="306" spans="2:20" x14ac:dyDescent="0.3">
      <c r="B306" s="96"/>
      <c r="C306" s="29"/>
      <c r="D306" s="25" t="s">
        <v>52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12">
        <f>SUM(N304:N305)</f>
        <v>687.59197400959999</v>
      </c>
    </row>
    <row r="307" spans="2:20" ht="27" x14ac:dyDescent="0.3">
      <c r="B307" s="13"/>
      <c r="C307" s="13"/>
      <c r="D307" s="26" t="s">
        <v>53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3"/>
    </row>
    <row r="308" spans="2:20" x14ac:dyDescent="0.3">
      <c r="B308" s="13"/>
      <c r="C308" s="13"/>
      <c r="D308" s="14" t="s">
        <v>54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3"/>
    </row>
    <row r="310" spans="2:20" ht="21" x14ac:dyDescent="0.3">
      <c r="B310" s="1"/>
      <c r="C310" s="1"/>
      <c r="D310" s="2" t="s">
        <v>1</v>
      </c>
      <c r="E310" s="1"/>
      <c r="F310" s="271" t="s">
        <v>152</v>
      </c>
      <c r="G310" s="271"/>
      <c r="H310" s="271"/>
      <c r="I310" s="271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271" t="s">
        <v>3</v>
      </c>
      <c r="H311" s="271"/>
      <c r="I311" s="271"/>
      <c r="J311" s="271"/>
      <c r="K311" s="271"/>
      <c r="L311" s="271"/>
      <c r="M311" s="271"/>
      <c r="N311" s="271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27" x14ac:dyDescent="0.3">
      <c r="B313" s="1"/>
      <c r="C313" s="30" t="s">
        <v>4</v>
      </c>
      <c r="D313" s="292" t="s">
        <v>175</v>
      </c>
      <c r="E313" s="292"/>
      <c r="F313" s="292"/>
      <c r="G313" s="1"/>
      <c r="H313" s="1"/>
      <c r="I313" s="1"/>
      <c r="J313" s="1"/>
      <c r="K313" s="1"/>
      <c r="L313" s="271" t="s">
        <v>6</v>
      </c>
      <c r="M313" s="271"/>
      <c r="N313" s="1"/>
    </row>
    <row r="314" spans="2:20" x14ac:dyDescent="0.3">
      <c r="B314" s="1"/>
      <c r="C314" s="26"/>
      <c r="D314" s="26"/>
      <c r="E314" s="1"/>
      <c r="F314" s="1"/>
      <c r="G314" s="271" t="s">
        <v>8</v>
      </c>
      <c r="H314" s="271"/>
      <c r="I314" s="271"/>
      <c r="J314" s="271"/>
      <c r="K314" s="271"/>
      <c r="L314" s="272">
        <f>N334</f>
        <v>664.83284200959997</v>
      </c>
      <c r="M314" s="272"/>
      <c r="N314" s="26" t="s">
        <v>9</v>
      </c>
    </row>
    <row r="315" spans="2:20" x14ac:dyDescent="0.3">
      <c r="B315" s="1"/>
      <c r="C315" s="1"/>
      <c r="D315" s="1"/>
      <c r="E315" s="1"/>
      <c r="F315" s="1"/>
      <c r="G315" s="273" t="s">
        <v>10</v>
      </c>
      <c r="H315" s="273"/>
      <c r="I315" s="273"/>
      <c r="J315" s="273"/>
      <c r="K315" s="273"/>
      <c r="L315" s="274">
        <f>I328</f>
        <v>76.226768000000007</v>
      </c>
      <c r="M315" s="274"/>
      <c r="N315" s="26" t="s">
        <v>9</v>
      </c>
    </row>
    <row r="316" spans="2:20" ht="29.25" customHeight="1" x14ac:dyDescent="0.3">
      <c r="B316" s="275" t="s">
        <v>11</v>
      </c>
      <c r="C316" s="277" t="s">
        <v>12</v>
      </c>
      <c r="D316" s="275" t="s">
        <v>13</v>
      </c>
      <c r="E316" s="279" t="s">
        <v>14</v>
      </c>
      <c r="F316" s="279"/>
      <c r="G316" s="279"/>
      <c r="H316" s="279" t="s">
        <v>15</v>
      </c>
      <c r="I316" s="279"/>
      <c r="J316" s="279" t="s">
        <v>16</v>
      </c>
      <c r="K316" s="279"/>
      <c r="L316" s="279" t="s">
        <v>17</v>
      </c>
      <c r="M316" s="279"/>
      <c r="N316" s="277" t="s">
        <v>91</v>
      </c>
    </row>
    <row r="317" spans="2:20" ht="82.5" customHeight="1" x14ac:dyDescent="0.3">
      <c r="B317" s="276"/>
      <c r="C317" s="278"/>
      <c r="D317" s="276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278"/>
    </row>
    <row r="318" spans="2:20" x14ac:dyDescent="0.3">
      <c r="B318" s="9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/>
    </row>
    <row r="319" spans="2:20" ht="41.25" customHeight="1" x14ac:dyDescent="0.3">
      <c r="B319" s="281">
        <v>2</v>
      </c>
      <c r="C319" s="29" t="s">
        <v>24</v>
      </c>
      <c r="D319" s="25" t="s">
        <v>150</v>
      </c>
      <c r="E319" s="25" t="s">
        <v>26</v>
      </c>
      <c r="F319" s="25"/>
      <c r="G319" s="4">
        <f>Q319</f>
        <v>3.8400000000000007</v>
      </c>
      <c r="H319" s="5"/>
      <c r="I319" s="5"/>
      <c r="J319" s="5"/>
      <c r="K319" s="5"/>
      <c r="L319" s="29"/>
      <c r="M319" s="5"/>
      <c r="N319" s="5"/>
      <c r="Q319" s="42">
        <f>R319*S319*T319</f>
        <v>3.8400000000000007</v>
      </c>
      <c r="R319" s="42">
        <v>0.8</v>
      </c>
      <c r="S319" s="42">
        <v>0.8</v>
      </c>
      <c r="T319" s="42">
        <v>6</v>
      </c>
    </row>
    <row r="320" spans="2:20" x14ac:dyDescent="0.3">
      <c r="B320" s="281"/>
      <c r="C320" s="9" t="s">
        <v>144</v>
      </c>
      <c r="D320" s="29" t="s">
        <v>28</v>
      </c>
      <c r="E320" s="29" t="s">
        <v>29</v>
      </c>
      <c r="F320" s="29"/>
      <c r="G320" s="6">
        <f>G319*0.12</f>
        <v>0.4608000000000001</v>
      </c>
      <c r="H320" s="5">
        <v>7.1</v>
      </c>
      <c r="I320" s="5">
        <f>H320*G320</f>
        <v>3.2716800000000004</v>
      </c>
      <c r="J320" s="5"/>
      <c r="K320" s="5"/>
      <c r="L320" s="29">
        <v>11.34</v>
      </c>
      <c r="M320" s="5">
        <f>L320*G320</f>
        <v>5.2254720000000008</v>
      </c>
      <c r="N320" s="5">
        <f>M320+K320+I320</f>
        <v>8.4971520000000016</v>
      </c>
    </row>
    <row r="321" spans="2:19" x14ac:dyDescent="0.3">
      <c r="B321" s="281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6.1440000000000019</v>
      </c>
      <c r="H321" s="31">
        <f>S326</f>
        <v>1.2020000000000002</v>
      </c>
      <c r="I321" s="5">
        <f>H321*G321</f>
        <v>7.3850880000000032</v>
      </c>
      <c r="J321" s="5"/>
      <c r="K321" s="5"/>
      <c r="L321" s="29">
        <f>R326</f>
        <v>0.16799999999999998</v>
      </c>
      <c r="M321" s="5">
        <f>L321*G321</f>
        <v>1.0321920000000002</v>
      </c>
      <c r="N321" s="5">
        <f>M321+K321+I321</f>
        <v>8.4172800000000034</v>
      </c>
    </row>
    <row r="322" spans="2:19" s="1" customFormat="1" ht="27.75" customHeight="1" x14ac:dyDescent="0.25">
      <c r="B322" s="266">
        <v>3</v>
      </c>
      <c r="C322" s="19"/>
      <c r="D322" s="24" t="s">
        <v>157</v>
      </c>
      <c r="E322" s="24" t="s">
        <v>34</v>
      </c>
      <c r="F322" s="24"/>
      <c r="G322" s="32">
        <v>6</v>
      </c>
      <c r="H322" s="8"/>
      <c r="I322" s="5"/>
      <c r="J322" s="8"/>
      <c r="K322" s="5"/>
      <c r="L322" s="19"/>
      <c r="M322" s="5"/>
      <c r="N322" s="5"/>
    </row>
    <row r="323" spans="2:19" s="1" customFormat="1" ht="13.5" x14ac:dyDescent="0.25">
      <c r="B323" s="267"/>
      <c r="C323" s="20" t="s">
        <v>24</v>
      </c>
      <c r="D323" s="19" t="s">
        <v>35</v>
      </c>
      <c r="E323" s="19" t="s">
        <v>34</v>
      </c>
      <c r="F323" s="19">
        <v>1</v>
      </c>
      <c r="G323" s="7">
        <f>G322*F323</f>
        <v>6</v>
      </c>
      <c r="H323" s="8">
        <v>6.25</v>
      </c>
      <c r="I323" s="5">
        <f>H323*G323</f>
        <v>37.5</v>
      </c>
      <c r="J323" s="8"/>
      <c r="K323" s="5"/>
      <c r="L323" s="19"/>
      <c r="M323" s="5"/>
      <c r="N323" s="5">
        <f>M323+K323+I323</f>
        <v>37.5</v>
      </c>
    </row>
    <row r="324" spans="2:19" s="1" customFormat="1" ht="13.5" x14ac:dyDescent="0.25">
      <c r="B324" s="267"/>
      <c r="C324" s="19" t="s">
        <v>24</v>
      </c>
      <c r="D324" s="19" t="s">
        <v>158</v>
      </c>
      <c r="E324" s="19" t="s">
        <v>34</v>
      </c>
      <c r="F324" s="19">
        <v>1</v>
      </c>
      <c r="G324" s="7">
        <f>G322*F324</f>
        <v>6</v>
      </c>
      <c r="H324" s="8"/>
      <c r="I324" s="5"/>
      <c r="J324" s="8">
        <v>50</v>
      </c>
      <c r="K324" s="5">
        <f>J324*G324</f>
        <v>300</v>
      </c>
      <c r="L324" s="19"/>
      <c r="M324" s="5"/>
      <c r="N324" s="5">
        <f>M324+K324+I324</f>
        <v>300</v>
      </c>
    </row>
    <row r="325" spans="2:19" s="1" customFormat="1" ht="13.5" x14ac:dyDescent="0.25">
      <c r="B325" s="90"/>
      <c r="C325" s="33" t="s">
        <v>149</v>
      </c>
      <c r="D325" s="19" t="s">
        <v>38</v>
      </c>
      <c r="E325" s="19" t="s">
        <v>29</v>
      </c>
      <c r="F325" s="19"/>
      <c r="G325" s="7">
        <v>4</v>
      </c>
      <c r="H325" s="8">
        <v>6.16</v>
      </c>
      <c r="I325" s="5">
        <f>H325*G325</f>
        <v>24.64</v>
      </c>
      <c r="J325" s="8"/>
      <c r="K325" s="5"/>
      <c r="L325" s="19">
        <v>17.66</v>
      </c>
      <c r="M325" s="5">
        <f>L325*G325</f>
        <v>70.64</v>
      </c>
      <c r="N325" s="5">
        <f>M325+K325+I325</f>
        <v>95.28</v>
      </c>
    </row>
    <row r="326" spans="2:19" s="1" customFormat="1" ht="13.5" x14ac:dyDescent="0.25">
      <c r="B326" s="89">
        <v>5</v>
      </c>
      <c r="C326" s="9"/>
      <c r="D326" s="24" t="s">
        <v>176</v>
      </c>
      <c r="E326" s="19" t="s">
        <v>34</v>
      </c>
      <c r="F326" s="19"/>
      <c r="G326" s="32">
        <v>6</v>
      </c>
      <c r="H326" s="8"/>
      <c r="I326" s="5"/>
      <c r="J326" s="8"/>
      <c r="K326" s="5"/>
      <c r="L326" s="19"/>
      <c r="M326" s="8"/>
      <c r="N326" s="5"/>
      <c r="P326" s="1">
        <v>1.37</v>
      </c>
      <c r="Q326" s="1">
        <v>2</v>
      </c>
      <c r="R326" s="1">
        <f>Q326*0.42*2/10</f>
        <v>0.16799999999999998</v>
      </c>
      <c r="S326" s="1">
        <f>P326-R326</f>
        <v>1.2020000000000002</v>
      </c>
    </row>
    <row r="327" spans="2:19" s="1" customFormat="1" ht="13.5" x14ac:dyDescent="0.25">
      <c r="B327" s="91"/>
      <c r="C327" s="11" t="s">
        <v>24</v>
      </c>
      <c r="D327" s="29" t="s">
        <v>148</v>
      </c>
      <c r="E327" s="29" t="s">
        <v>29</v>
      </c>
      <c r="F327" s="29"/>
      <c r="G327" s="6">
        <v>1</v>
      </c>
      <c r="H327" s="5">
        <v>3.43</v>
      </c>
      <c r="I327" s="5">
        <f>H327*G327</f>
        <v>3.43</v>
      </c>
      <c r="J327" s="5"/>
      <c r="K327" s="5"/>
      <c r="L327" s="29">
        <v>12.51</v>
      </c>
      <c r="M327" s="5">
        <f>L327*G327</f>
        <v>12.51</v>
      </c>
      <c r="N327" s="5">
        <f>M327+K327+I327</f>
        <v>15.94</v>
      </c>
    </row>
    <row r="328" spans="2:19" x14ac:dyDescent="0.3">
      <c r="B328" s="96"/>
      <c r="C328" s="29"/>
      <c r="D328" s="25" t="s">
        <v>46</v>
      </c>
      <c r="E328" s="25"/>
      <c r="F328" s="25"/>
      <c r="G328" s="25"/>
      <c r="H328" s="25"/>
      <c r="I328" s="12">
        <f>SUM(I320:I327)</f>
        <v>76.226768000000007</v>
      </c>
      <c r="J328" s="25"/>
      <c r="K328" s="12">
        <f>SUM(K319:K327)</f>
        <v>300</v>
      </c>
      <c r="L328" s="25"/>
      <c r="M328" s="12">
        <f>SUM(M319:M327)</f>
        <v>89.407664000000011</v>
      </c>
      <c r="N328" s="12">
        <f>SUM(N319:N327)</f>
        <v>465.634432</v>
      </c>
    </row>
    <row r="329" spans="2:19" x14ac:dyDescent="0.3">
      <c r="B329" s="96"/>
      <c r="C329" s="29"/>
      <c r="D329" s="25" t="s">
        <v>47</v>
      </c>
      <c r="E329" s="25" t="s">
        <v>48</v>
      </c>
      <c r="F329" s="25">
        <v>10</v>
      </c>
      <c r="G329" s="25"/>
      <c r="H329" s="25"/>
      <c r="I329" s="25"/>
      <c r="J329" s="25"/>
      <c r="K329" s="25"/>
      <c r="L329" s="25"/>
      <c r="M329" s="25"/>
      <c r="N329" s="12">
        <f>N328*F329/100</f>
        <v>46.563443200000002</v>
      </c>
    </row>
    <row r="330" spans="2:19" x14ac:dyDescent="0.3">
      <c r="B330" s="96"/>
      <c r="C330" s="29"/>
      <c r="D330" s="25" t="s">
        <v>49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12">
        <f>SUM(N328:N329)</f>
        <v>512.1978752</v>
      </c>
    </row>
    <row r="331" spans="2:19" x14ac:dyDescent="0.3">
      <c r="B331" s="96"/>
      <c r="C331" s="29"/>
      <c r="D331" s="25" t="s">
        <v>50</v>
      </c>
      <c r="E331" s="25" t="s">
        <v>48</v>
      </c>
      <c r="F331" s="25">
        <v>10</v>
      </c>
      <c r="G331" s="25"/>
      <c r="H331" s="25"/>
      <c r="I331" s="25"/>
      <c r="J331" s="25"/>
      <c r="K331" s="25"/>
      <c r="L331" s="25"/>
      <c r="M331" s="25"/>
      <c r="N331" s="12">
        <f>N330*F331/100</f>
        <v>51.219787519999997</v>
      </c>
    </row>
    <row r="332" spans="2:19" x14ac:dyDescent="0.3">
      <c r="B332" s="96"/>
      <c r="C332" s="29"/>
      <c r="D332" s="25" t="s">
        <v>49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12">
        <f>SUM(N330:N331)</f>
        <v>563.41766271999995</v>
      </c>
    </row>
    <row r="333" spans="2:19" x14ac:dyDescent="0.3">
      <c r="B333" s="96"/>
      <c r="C333" s="29"/>
      <c r="D333" s="25" t="s">
        <v>51</v>
      </c>
      <c r="E333" s="25" t="s">
        <v>48</v>
      </c>
      <c r="F333" s="25">
        <v>18</v>
      </c>
      <c r="G333" s="25"/>
      <c r="H333" s="25"/>
      <c r="I333" s="25"/>
      <c r="J333" s="25"/>
      <c r="K333" s="25"/>
      <c r="L333" s="25"/>
      <c r="M333" s="25"/>
      <c r="N333" s="12">
        <f>N332*F333/100</f>
        <v>101.41517928959998</v>
      </c>
    </row>
    <row r="334" spans="2:19" x14ac:dyDescent="0.3">
      <c r="B334" s="96"/>
      <c r="C334" s="29"/>
      <c r="D334" s="25" t="s">
        <v>52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12">
        <f>SUM(N332:N333)</f>
        <v>664.83284200959997</v>
      </c>
    </row>
    <row r="335" spans="2:19" ht="27" x14ac:dyDescent="0.3">
      <c r="B335" s="13"/>
      <c r="C335" s="13"/>
      <c r="D335" s="26" t="s">
        <v>53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3"/>
    </row>
    <row r="336" spans="2:19" x14ac:dyDescent="0.3">
      <c r="B336" s="13"/>
      <c r="C336" s="13"/>
      <c r="D336" s="14" t="s">
        <v>54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3"/>
    </row>
    <row r="338" spans="2:20" ht="21" x14ac:dyDescent="0.3">
      <c r="B338" s="1"/>
      <c r="C338" s="1"/>
      <c r="D338" s="2" t="s">
        <v>1</v>
      </c>
      <c r="E338" s="1"/>
      <c r="F338" s="271" t="s">
        <v>152</v>
      </c>
      <c r="G338" s="271"/>
      <c r="H338" s="271"/>
      <c r="I338" s="271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271" t="s">
        <v>3</v>
      </c>
      <c r="H339" s="271"/>
      <c r="I339" s="271"/>
      <c r="J339" s="271"/>
      <c r="K339" s="271"/>
      <c r="L339" s="271"/>
      <c r="M339" s="271"/>
      <c r="N339" s="271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27" x14ac:dyDescent="0.3">
      <c r="B341" s="1"/>
      <c r="C341" s="30" t="s">
        <v>4</v>
      </c>
      <c r="D341" s="292" t="s">
        <v>177</v>
      </c>
      <c r="E341" s="292"/>
      <c r="F341" s="292"/>
      <c r="G341" s="1"/>
      <c r="H341" s="1"/>
      <c r="I341" s="1"/>
      <c r="J341" s="1"/>
      <c r="K341" s="1"/>
      <c r="L341" s="271" t="s">
        <v>6</v>
      </c>
      <c r="M341" s="271"/>
      <c r="N341" s="1"/>
    </row>
    <row r="342" spans="2:20" x14ac:dyDescent="0.3">
      <c r="B342" s="1"/>
      <c r="C342" s="26"/>
      <c r="D342" s="26"/>
      <c r="E342" s="1"/>
      <c r="F342" s="1"/>
      <c r="G342" s="271" t="s">
        <v>8</v>
      </c>
      <c r="H342" s="271"/>
      <c r="I342" s="271"/>
      <c r="J342" s="271"/>
      <c r="K342" s="271"/>
      <c r="L342" s="272">
        <f>N363</f>
        <v>2477.0173907775998</v>
      </c>
      <c r="M342" s="272"/>
      <c r="N342" s="26" t="s">
        <v>9</v>
      </c>
    </row>
    <row r="343" spans="2:20" x14ac:dyDescent="0.3">
      <c r="B343" s="1"/>
      <c r="C343" s="1"/>
      <c r="D343" s="1"/>
      <c r="E343" s="1"/>
      <c r="F343" s="1"/>
      <c r="G343" s="273" t="s">
        <v>10</v>
      </c>
      <c r="H343" s="273"/>
      <c r="I343" s="273"/>
      <c r="J343" s="273"/>
      <c r="K343" s="273"/>
      <c r="L343" s="274">
        <f>I357</f>
        <v>133.70820800000001</v>
      </c>
      <c r="M343" s="274"/>
      <c r="N343" s="26" t="s">
        <v>9</v>
      </c>
    </row>
    <row r="344" spans="2:20" ht="29.25" customHeight="1" x14ac:dyDescent="0.3">
      <c r="B344" s="275" t="s">
        <v>11</v>
      </c>
      <c r="C344" s="277" t="s">
        <v>12</v>
      </c>
      <c r="D344" s="275" t="s">
        <v>13</v>
      </c>
      <c r="E344" s="279" t="s">
        <v>14</v>
      </c>
      <c r="F344" s="279"/>
      <c r="G344" s="279"/>
      <c r="H344" s="279" t="s">
        <v>15</v>
      </c>
      <c r="I344" s="279"/>
      <c r="J344" s="279" t="s">
        <v>16</v>
      </c>
      <c r="K344" s="279"/>
      <c r="L344" s="279" t="s">
        <v>17</v>
      </c>
      <c r="M344" s="279"/>
      <c r="N344" s="277" t="s">
        <v>91</v>
      </c>
    </row>
    <row r="345" spans="2:20" ht="82.5" customHeight="1" x14ac:dyDescent="0.3">
      <c r="B345" s="276"/>
      <c r="C345" s="278"/>
      <c r="D345" s="276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278"/>
    </row>
    <row r="346" spans="2:20" x14ac:dyDescent="0.3">
      <c r="B346" s="9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/>
    </row>
    <row r="347" spans="2:20" ht="41.25" customHeight="1" x14ac:dyDescent="0.3">
      <c r="B347" s="281">
        <v>2</v>
      </c>
      <c r="C347" s="29" t="s">
        <v>24</v>
      </c>
      <c r="D347" s="25" t="s">
        <v>150</v>
      </c>
      <c r="E347" s="25" t="s">
        <v>26</v>
      </c>
      <c r="F347" s="25"/>
      <c r="G347" s="4">
        <v>11.04</v>
      </c>
      <c r="H347" s="5"/>
      <c r="I347" s="5"/>
      <c r="J347" s="5"/>
      <c r="K347" s="5"/>
      <c r="L347" s="29"/>
      <c r="M347" s="5"/>
      <c r="N347" s="5"/>
      <c r="Q347" s="42">
        <f>R347*S347*T347</f>
        <v>3.8400000000000007</v>
      </c>
      <c r="R347" s="42">
        <v>0.8</v>
      </c>
      <c r="S347" s="42">
        <v>0.8</v>
      </c>
      <c r="T347" s="42">
        <v>6</v>
      </c>
    </row>
    <row r="348" spans="2:20" x14ac:dyDescent="0.3">
      <c r="B348" s="281"/>
      <c r="C348" s="9" t="s">
        <v>144</v>
      </c>
      <c r="D348" s="29" t="s">
        <v>28</v>
      </c>
      <c r="E348" s="29" t="s">
        <v>29</v>
      </c>
      <c r="F348" s="29"/>
      <c r="G348" s="6">
        <f>G347*0.12</f>
        <v>1.3247999999999998</v>
      </c>
      <c r="H348" s="5">
        <v>7.1</v>
      </c>
      <c r="I348" s="5">
        <f>H348*G348</f>
        <v>9.4060799999999976</v>
      </c>
      <c r="J348" s="5"/>
      <c r="K348" s="5"/>
      <c r="L348" s="29">
        <v>11.34</v>
      </c>
      <c r="M348" s="5">
        <f>L348*G348</f>
        <v>15.023231999999997</v>
      </c>
      <c r="N348" s="5">
        <f>M348+K348+I348</f>
        <v>24.429311999999996</v>
      </c>
      <c r="Q348" s="42">
        <f>R348*S348*T348</f>
        <v>7.1999999999999993</v>
      </c>
      <c r="R348" s="42">
        <v>1</v>
      </c>
      <c r="S348" s="42">
        <v>1.2</v>
      </c>
      <c r="T348" s="42">
        <v>6</v>
      </c>
    </row>
    <row r="349" spans="2:20" x14ac:dyDescent="0.3">
      <c r="B349" s="281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17.663999999999998</v>
      </c>
      <c r="H349" s="31">
        <f>S355</f>
        <v>1.2020000000000002</v>
      </c>
      <c r="I349" s="5">
        <f>H349*G349</f>
        <v>21.232127999999999</v>
      </c>
      <c r="J349" s="5"/>
      <c r="K349" s="5"/>
      <c r="L349" s="29">
        <f>R355</f>
        <v>0.16799999999999998</v>
      </c>
      <c r="M349" s="5">
        <f>L349*G349</f>
        <v>2.9675519999999995</v>
      </c>
      <c r="N349" s="5">
        <f>M349+K349+I349</f>
        <v>24.199680000000001</v>
      </c>
      <c r="Q349" s="42">
        <f>SUM(Q347:Q348)</f>
        <v>11.04</v>
      </c>
    </row>
    <row r="350" spans="2:20" s="1" customFormat="1" ht="27.75" customHeight="1" x14ac:dyDescent="0.25">
      <c r="B350" s="266">
        <v>3</v>
      </c>
      <c r="C350" s="19"/>
      <c r="D350" s="24" t="s">
        <v>157</v>
      </c>
      <c r="E350" s="24" t="s">
        <v>34</v>
      </c>
      <c r="F350" s="24"/>
      <c r="G350" s="32">
        <v>12</v>
      </c>
      <c r="H350" s="8"/>
      <c r="I350" s="5"/>
      <c r="J350" s="8"/>
      <c r="K350" s="5"/>
      <c r="L350" s="19"/>
      <c r="M350" s="5"/>
      <c r="N350" s="5"/>
    </row>
    <row r="351" spans="2:20" s="1" customFormat="1" ht="13.5" x14ac:dyDescent="0.25">
      <c r="B351" s="267"/>
      <c r="C351" s="20" t="s">
        <v>24</v>
      </c>
      <c r="D351" s="19" t="s">
        <v>35</v>
      </c>
      <c r="E351" s="19" t="s">
        <v>34</v>
      </c>
      <c r="F351" s="19">
        <v>1</v>
      </c>
      <c r="G351" s="7">
        <f>G350*F351</f>
        <v>12</v>
      </c>
      <c r="H351" s="8">
        <v>6.25</v>
      </c>
      <c r="I351" s="5">
        <f>H351*G351</f>
        <v>75</v>
      </c>
      <c r="J351" s="8"/>
      <c r="K351" s="5"/>
      <c r="L351" s="19"/>
      <c r="M351" s="5"/>
      <c r="N351" s="5">
        <f>M351+K351+I351</f>
        <v>75</v>
      </c>
    </row>
    <row r="352" spans="2:20" s="1" customFormat="1" ht="13.5" x14ac:dyDescent="0.25">
      <c r="B352" s="267"/>
      <c r="C352" s="19" t="s">
        <v>24</v>
      </c>
      <c r="D352" s="19" t="s">
        <v>158</v>
      </c>
      <c r="E352" s="19" t="s">
        <v>34</v>
      </c>
      <c r="F352" s="19"/>
      <c r="G352" s="7">
        <v>6</v>
      </c>
      <c r="H352" s="8"/>
      <c r="I352" s="5"/>
      <c r="J352" s="8">
        <v>50</v>
      </c>
      <c r="K352" s="5">
        <f>J352*G352</f>
        <v>300</v>
      </c>
      <c r="L352" s="19"/>
      <c r="M352" s="5"/>
      <c r="N352" s="5">
        <f>M352+K352+I352</f>
        <v>300</v>
      </c>
    </row>
    <row r="353" spans="2:19" s="1" customFormat="1" ht="13.5" x14ac:dyDescent="0.25">
      <c r="B353" s="90"/>
      <c r="C353" s="19" t="s">
        <v>24</v>
      </c>
      <c r="D353" s="19" t="s">
        <v>156</v>
      </c>
      <c r="E353" s="19" t="s">
        <v>34</v>
      </c>
      <c r="F353" s="19"/>
      <c r="G353" s="7">
        <v>6</v>
      </c>
      <c r="H353" s="8"/>
      <c r="I353" s="5"/>
      <c r="J353" s="8">
        <v>200</v>
      </c>
      <c r="K353" s="5">
        <f>J353*G353</f>
        <v>1200</v>
      </c>
      <c r="L353" s="19"/>
      <c r="M353" s="5"/>
      <c r="N353" s="5">
        <f>M353+K353+I353</f>
        <v>1200</v>
      </c>
    </row>
    <row r="354" spans="2:19" s="1" customFormat="1" ht="13.5" x14ac:dyDescent="0.25">
      <c r="B354" s="90"/>
      <c r="C354" s="33" t="s">
        <v>149</v>
      </c>
      <c r="D354" s="19" t="s">
        <v>38</v>
      </c>
      <c r="E354" s="19" t="s">
        <v>29</v>
      </c>
      <c r="F354" s="19"/>
      <c r="G354" s="7">
        <v>4</v>
      </c>
      <c r="H354" s="8">
        <v>6.16</v>
      </c>
      <c r="I354" s="5">
        <f>H354*G354</f>
        <v>24.64</v>
      </c>
      <c r="J354" s="8"/>
      <c r="K354" s="5"/>
      <c r="L354" s="19">
        <v>17.66</v>
      </c>
      <c r="M354" s="5">
        <f>L354*G354</f>
        <v>70.64</v>
      </c>
      <c r="N354" s="5">
        <f>M354+K354+I354</f>
        <v>95.28</v>
      </c>
    </row>
    <row r="355" spans="2:19" s="1" customFormat="1" ht="13.5" x14ac:dyDescent="0.25">
      <c r="B355" s="89">
        <v>5</v>
      </c>
      <c r="C355" s="9"/>
      <c r="D355" s="24" t="s">
        <v>176</v>
      </c>
      <c r="E355" s="19" t="s">
        <v>34</v>
      </c>
      <c r="F355" s="19"/>
      <c r="G355" s="32">
        <v>12</v>
      </c>
      <c r="H355" s="8"/>
      <c r="I355" s="5"/>
      <c r="J355" s="8"/>
      <c r="K355" s="5"/>
      <c r="L355" s="19"/>
      <c r="M355" s="8"/>
      <c r="N355" s="5"/>
      <c r="P355" s="1">
        <v>1.37</v>
      </c>
      <c r="Q355" s="1">
        <v>2</v>
      </c>
      <c r="R355" s="1">
        <f>Q355*0.42*2/10</f>
        <v>0.16799999999999998</v>
      </c>
      <c r="S355" s="1">
        <f>P355-R355</f>
        <v>1.2020000000000002</v>
      </c>
    </row>
    <row r="356" spans="2:19" s="1" customFormat="1" ht="13.5" x14ac:dyDescent="0.25">
      <c r="B356" s="91"/>
      <c r="C356" s="11" t="s">
        <v>24</v>
      </c>
      <c r="D356" s="29" t="s">
        <v>148</v>
      </c>
      <c r="E356" s="29" t="s">
        <v>29</v>
      </c>
      <c r="F356" s="29"/>
      <c r="G356" s="6">
        <v>1</v>
      </c>
      <c r="H356" s="5">
        <v>3.43</v>
      </c>
      <c r="I356" s="5">
        <f>H356*G356</f>
        <v>3.43</v>
      </c>
      <c r="J356" s="5"/>
      <c r="K356" s="5"/>
      <c r="L356" s="29">
        <v>12.51</v>
      </c>
      <c r="M356" s="5">
        <f>L356*G356</f>
        <v>12.51</v>
      </c>
      <c r="N356" s="5">
        <f>M356+K356+I356</f>
        <v>15.94</v>
      </c>
    </row>
    <row r="357" spans="2:19" x14ac:dyDescent="0.3">
      <c r="B357" s="96"/>
      <c r="C357" s="29"/>
      <c r="D357" s="25" t="s">
        <v>46</v>
      </c>
      <c r="E357" s="25"/>
      <c r="F357" s="25"/>
      <c r="G357" s="25"/>
      <c r="H357" s="25"/>
      <c r="I357" s="12">
        <f>SUM(I348:I356)</f>
        <v>133.70820800000001</v>
      </c>
      <c r="J357" s="25"/>
      <c r="K357" s="12">
        <f>SUM(K347:K356)</f>
        <v>1500</v>
      </c>
      <c r="L357" s="25"/>
      <c r="M357" s="12">
        <f>SUM(M347:M356)</f>
        <v>101.14078400000001</v>
      </c>
      <c r="N357" s="12">
        <f>SUM(N347:N356)</f>
        <v>1734.848992</v>
      </c>
    </row>
    <row r="358" spans="2:19" x14ac:dyDescent="0.3">
      <c r="B358" s="96"/>
      <c r="C358" s="29"/>
      <c r="D358" s="25" t="s">
        <v>47</v>
      </c>
      <c r="E358" s="25" t="s">
        <v>48</v>
      </c>
      <c r="F358" s="25">
        <v>10</v>
      </c>
      <c r="G358" s="25"/>
      <c r="H358" s="25"/>
      <c r="I358" s="25"/>
      <c r="J358" s="25"/>
      <c r="K358" s="25"/>
      <c r="L358" s="25"/>
      <c r="M358" s="25"/>
      <c r="N358" s="12">
        <f>N357*F358/100</f>
        <v>173.4848992</v>
      </c>
    </row>
    <row r="359" spans="2:19" x14ac:dyDescent="0.3">
      <c r="B359" s="96"/>
      <c r="C359" s="29"/>
      <c r="D359" s="25" t="s">
        <v>49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12">
        <f>SUM(N357:N358)</f>
        <v>1908.3338911999999</v>
      </c>
    </row>
    <row r="360" spans="2:19" x14ac:dyDescent="0.3">
      <c r="B360" s="96"/>
      <c r="C360" s="29"/>
      <c r="D360" s="25" t="s">
        <v>50</v>
      </c>
      <c r="E360" s="25" t="s">
        <v>48</v>
      </c>
      <c r="F360" s="25">
        <v>10</v>
      </c>
      <c r="G360" s="25"/>
      <c r="H360" s="25"/>
      <c r="I360" s="25"/>
      <c r="J360" s="25"/>
      <c r="K360" s="25"/>
      <c r="L360" s="25"/>
      <c r="M360" s="25"/>
      <c r="N360" s="12">
        <f>N359*F360/100</f>
        <v>190.83338911999999</v>
      </c>
    </row>
    <row r="361" spans="2:19" x14ac:dyDescent="0.3">
      <c r="B361" s="96"/>
      <c r="C361" s="29"/>
      <c r="D361" s="25" t="s">
        <v>49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12">
        <f>SUM(N359:N360)</f>
        <v>2099.1672803199999</v>
      </c>
    </row>
    <row r="362" spans="2:19" x14ac:dyDescent="0.3">
      <c r="B362" s="96"/>
      <c r="C362" s="29"/>
      <c r="D362" s="25" t="s">
        <v>51</v>
      </c>
      <c r="E362" s="25" t="s">
        <v>48</v>
      </c>
      <c r="F362" s="25">
        <v>18</v>
      </c>
      <c r="G362" s="25"/>
      <c r="H362" s="25"/>
      <c r="I362" s="25"/>
      <c r="J362" s="25"/>
      <c r="K362" s="25"/>
      <c r="L362" s="25"/>
      <c r="M362" s="25"/>
      <c r="N362" s="12">
        <f>N361*F362/100</f>
        <v>377.85011045759995</v>
      </c>
    </row>
    <row r="363" spans="2:19" x14ac:dyDescent="0.3">
      <c r="B363" s="96"/>
      <c r="C363" s="29"/>
      <c r="D363" s="25" t="s">
        <v>52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12">
        <f>SUM(N361:N362)</f>
        <v>2477.0173907775998</v>
      </c>
    </row>
    <row r="364" spans="2:19" ht="27" x14ac:dyDescent="0.3">
      <c r="B364" s="13"/>
      <c r="C364" s="13"/>
      <c r="D364" s="26" t="s">
        <v>53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3"/>
    </row>
    <row r="365" spans="2:19" x14ac:dyDescent="0.3">
      <c r="B365" s="13"/>
      <c r="C365" s="13"/>
      <c r="D365" s="14" t="s">
        <v>54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3"/>
    </row>
    <row r="366" spans="2:19" x14ac:dyDescent="0.3">
      <c r="B366" s="13"/>
      <c r="C366" s="13"/>
      <c r="D366" s="1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5"/>
    </row>
    <row r="367" spans="2:19" x14ac:dyDescent="0.3">
      <c r="B367" s="13"/>
      <c r="C367" s="13"/>
      <c r="D367" s="1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5"/>
    </row>
    <row r="368" spans="2:19" x14ac:dyDescent="0.3">
      <c r="B368" s="13"/>
      <c r="C368" s="13"/>
      <c r="D368" s="1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5"/>
    </row>
    <row r="369" spans="2:14" x14ac:dyDescent="0.3">
      <c r="B369" s="13"/>
      <c r="C369" s="13"/>
      <c r="D369" s="1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5"/>
    </row>
    <row r="370" spans="2:14" x14ac:dyDescent="0.3">
      <c r="B370" s="13"/>
      <c r="C370" s="13"/>
      <c r="D370" s="1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5"/>
    </row>
    <row r="372" spans="2:14" s="108" customFormat="1" x14ac:dyDescent="0.3">
      <c r="B372" s="109"/>
    </row>
    <row r="373" spans="2:14" s="140" customFormat="1" x14ac:dyDescent="0.3">
      <c r="B373" s="139"/>
    </row>
    <row r="404" spans="2:24" ht="21" x14ac:dyDescent="0.3">
      <c r="B404" s="1"/>
      <c r="C404" s="1"/>
      <c r="D404" s="98" t="s">
        <v>1</v>
      </c>
      <c r="E404" s="1"/>
      <c r="F404" s="271" t="s">
        <v>152</v>
      </c>
      <c r="G404" s="271"/>
      <c r="H404" s="271"/>
      <c r="I404" s="271"/>
      <c r="J404" s="1"/>
      <c r="K404" s="1"/>
      <c r="L404" s="1"/>
      <c r="M404" s="1"/>
      <c r="N404" s="1"/>
    </row>
    <row r="405" spans="2:24" ht="15.75" customHeight="1" x14ac:dyDescent="0.3">
      <c r="B405" s="1"/>
      <c r="C405" s="1"/>
      <c r="D405" s="92"/>
      <c r="E405" s="92"/>
      <c r="F405" s="92"/>
      <c r="G405" s="271" t="s">
        <v>353</v>
      </c>
      <c r="H405" s="271"/>
      <c r="I405" s="271"/>
      <c r="J405" s="271"/>
      <c r="K405" s="271"/>
      <c r="L405" s="271"/>
      <c r="M405" s="271"/>
      <c r="N405" s="271"/>
    </row>
    <row r="406" spans="2:24" ht="42" customHeight="1" x14ac:dyDescent="0.3">
      <c r="B406" s="1"/>
      <c r="C406" s="97" t="s">
        <v>4</v>
      </c>
      <c r="D406" s="292" t="s">
        <v>309</v>
      </c>
      <c r="E406" s="292"/>
      <c r="F406" s="292"/>
      <c r="G406" s="1"/>
      <c r="H406" s="1"/>
      <c r="I406" s="1"/>
      <c r="J406" s="1"/>
      <c r="K406" s="1"/>
      <c r="L406" s="271" t="s">
        <v>354</v>
      </c>
      <c r="M406" s="271"/>
      <c r="N406" s="271"/>
    </row>
    <row r="407" spans="2:24" ht="6.75" customHeight="1" x14ac:dyDescent="0.3">
      <c r="B407" s="1"/>
      <c r="C407" s="136"/>
      <c r="D407" s="136"/>
      <c r="E407" s="136"/>
      <c r="F407" s="136"/>
      <c r="G407" s="1"/>
      <c r="H407" s="1"/>
      <c r="I407" s="1"/>
      <c r="J407" s="1"/>
      <c r="K407" s="1"/>
      <c r="L407" s="133"/>
      <c r="M407" s="133"/>
      <c r="N407" s="1"/>
    </row>
    <row r="408" spans="2:24" x14ac:dyDescent="0.3">
      <c r="B408" s="1"/>
      <c r="C408" s="92"/>
      <c r="D408" s="92"/>
      <c r="E408" s="1"/>
      <c r="F408" s="1"/>
      <c r="G408" s="271" t="s">
        <v>8</v>
      </c>
      <c r="H408" s="271"/>
      <c r="I408" s="271"/>
      <c r="J408" s="271"/>
      <c r="K408" s="271"/>
      <c r="L408" s="272">
        <f>N626</f>
        <v>25663.8818250144</v>
      </c>
      <c r="M408" s="272"/>
      <c r="N408" s="92" t="s">
        <v>9</v>
      </c>
    </row>
    <row r="409" spans="2:24" x14ac:dyDescent="0.3">
      <c r="B409" s="1"/>
      <c r="C409" s="1"/>
      <c r="D409" s="1"/>
      <c r="E409" s="1"/>
      <c r="F409" s="1"/>
      <c r="G409" s="273" t="s">
        <v>10</v>
      </c>
      <c r="H409" s="273"/>
      <c r="I409" s="273"/>
      <c r="J409" s="273"/>
      <c r="K409" s="273"/>
      <c r="L409" s="274">
        <f>I431+I456+I556+I581+I606+I619</f>
        <v>5654.0555999999997</v>
      </c>
      <c r="M409" s="274"/>
      <c r="N409" s="92" t="s">
        <v>9</v>
      </c>
    </row>
    <row r="410" spans="2:24" ht="29.25" customHeight="1" x14ac:dyDescent="0.3">
      <c r="B410" s="275" t="s">
        <v>11</v>
      </c>
      <c r="C410" s="277" t="s">
        <v>12</v>
      </c>
      <c r="D410" s="275" t="s">
        <v>13</v>
      </c>
      <c r="E410" s="279" t="s">
        <v>14</v>
      </c>
      <c r="F410" s="279"/>
      <c r="G410" s="279"/>
      <c r="H410" s="279" t="s">
        <v>15</v>
      </c>
      <c r="I410" s="279"/>
      <c r="J410" s="279" t="s">
        <v>16</v>
      </c>
      <c r="K410" s="279"/>
      <c r="L410" s="279" t="s">
        <v>17</v>
      </c>
      <c r="M410" s="279"/>
      <c r="N410" s="277" t="s">
        <v>91</v>
      </c>
    </row>
    <row r="411" spans="2:24" ht="82.5" customHeight="1" x14ac:dyDescent="0.3">
      <c r="B411" s="276"/>
      <c r="C411" s="278"/>
      <c r="D411" s="276"/>
      <c r="E411" s="3" t="s">
        <v>18</v>
      </c>
      <c r="F411" s="3" t="s">
        <v>19</v>
      </c>
      <c r="G411" s="3" t="s">
        <v>20</v>
      </c>
      <c r="H411" s="3" t="s">
        <v>21</v>
      </c>
      <c r="I411" s="3" t="s">
        <v>22</v>
      </c>
      <c r="J411" s="3" t="s">
        <v>21</v>
      </c>
      <c r="K411" s="3" t="s">
        <v>22</v>
      </c>
      <c r="L411" s="3" t="s">
        <v>21</v>
      </c>
      <c r="M411" s="3" t="s">
        <v>22</v>
      </c>
      <c r="N411" s="278"/>
    </row>
    <row r="412" spans="2:24" x14ac:dyDescent="0.3">
      <c r="B412" s="95">
        <v>1</v>
      </c>
      <c r="C412" s="95"/>
      <c r="D412" s="95">
        <v>2</v>
      </c>
      <c r="E412" s="95">
        <v>3</v>
      </c>
      <c r="F412" s="95">
        <v>4</v>
      </c>
      <c r="G412" s="95">
        <v>5</v>
      </c>
      <c r="H412" s="95">
        <v>6</v>
      </c>
      <c r="I412" s="95">
        <v>7</v>
      </c>
      <c r="J412" s="95">
        <v>8</v>
      </c>
      <c r="K412" s="95">
        <v>9</v>
      </c>
      <c r="L412" s="95">
        <v>10</v>
      </c>
      <c r="M412" s="95">
        <v>11</v>
      </c>
      <c r="N412" s="95">
        <v>12</v>
      </c>
      <c r="Q412" s="93"/>
    </row>
    <row r="413" spans="2:24" ht="27" x14ac:dyDescent="0.3">
      <c r="B413" s="94"/>
      <c r="C413" s="95"/>
      <c r="D413" s="95" t="s">
        <v>281</v>
      </c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Q413" s="93"/>
      <c r="X413" s="42">
        <f>120+120+120+120+60+120+160+120+160+80+120+160</f>
        <v>1460</v>
      </c>
    </row>
    <row r="414" spans="2:24" ht="41.25" customHeight="1" x14ac:dyDescent="0.3">
      <c r="B414" s="266">
        <v>1</v>
      </c>
      <c r="C414" s="96" t="s">
        <v>24</v>
      </c>
      <c r="D414" s="95" t="s">
        <v>150</v>
      </c>
      <c r="E414" s="95" t="s">
        <v>26</v>
      </c>
      <c r="F414" s="95"/>
      <c r="G414" s="4">
        <v>12</v>
      </c>
      <c r="H414" s="5"/>
      <c r="I414" s="5"/>
      <c r="J414" s="5"/>
      <c r="K414" s="5"/>
      <c r="L414" s="96"/>
      <c r="M414" s="5"/>
      <c r="N414" s="5"/>
    </row>
    <row r="415" spans="2:24" x14ac:dyDescent="0.3">
      <c r="B415" s="267"/>
      <c r="C415" s="9" t="s">
        <v>144</v>
      </c>
      <c r="D415" s="96" t="s">
        <v>28</v>
      </c>
      <c r="E415" s="96" t="s">
        <v>29</v>
      </c>
      <c r="F415" s="96"/>
      <c r="G415" s="6">
        <f>G414*0.12</f>
        <v>1.44</v>
      </c>
      <c r="H415" s="5">
        <v>7.1</v>
      </c>
      <c r="I415" s="5">
        <f>H415*G415</f>
        <v>10.223999999999998</v>
      </c>
      <c r="J415" s="5"/>
      <c r="K415" s="5"/>
      <c r="L415" s="96">
        <v>11.34</v>
      </c>
      <c r="M415" s="5">
        <f>L415*G415</f>
        <v>16.329599999999999</v>
      </c>
      <c r="N415" s="5">
        <f>M415+K415+I415</f>
        <v>26.553599999999996</v>
      </c>
    </row>
    <row r="416" spans="2:24" x14ac:dyDescent="0.3">
      <c r="B416" s="268"/>
      <c r="C416" s="11" t="s">
        <v>24</v>
      </c>
      <c r="D416" s="96" t="s">
        <v>285</v>
      </c>
      <c r="E416" s="96" t="s">
        <v>32</v>
      </c>
      <c r="F416" s="96">
        <v>1.6</v>
      </c>
      <c r="G416" s="6">
        <f>G414*F416</f>
        <v>19.200000000000003</v>
      </c>
      <c r="H416" s="31">
        <f>R416</f>
        <v>2.29</v>
      </c>
      <c r="I416" s="5">
        <f>H416*G416</f>
        <v>43.968000000000011</v>
      </c>
      <c r="J416" s="5"/>
      <c r="K416" s="5"/>
      <c r="L416" s="96">
        <f>Q416</f>
        <v>0.84000000000000008</v>
      </c>
      <c r="M416" s="5">
        <f>L416*G416</f>
        <v>16.128000000000004</v>
      </c>
      <c r="N416" s="5">
        <f>M416+K416+I416</f>
        <v>60.096000000000018</v>
      </c>
      <c r="P416" s="42">
        <v>10</v>
      </c>
      <c r="Q416" s="42">
        <f>P416*0.42*2/10</f>
        <v>0.84000000000000008</v>
      </c>
      <c r="R416" s="42">
        <f>P417-Q416</f>
        <v>2.29</v>
      </c>
    </row>
    <row r="417" spans="2:18" s="1" customFormat="1" ht="27.75" customHeight="1" x14ac:dyDescent="0.25">
      <c r="B417" s="266">
        <v>2</v>
      </c>
      <c r="C417" s="89"/>
      <c r="D417" s="94" t="s">
        <v>282</v>
      </c>
      <c r="E417" s="94" t="s">
        <v>34</v>
      </c>
      <c r="F417" s="94"/>
      <c r="G417" s="32">
        <v>6</v>
      </c>
      <c r="H417" s="8"/>
      <c r="I417" s="5"/>
      <c r="J417" s="8"/>
      <c r="K417" s="5"/>
      <c r="L417" s="89"/>
      <c r="M417" s="5"/>
      <c r="N417" s="5"/>
      <c r="P417" s="1">
        <v>3.13</v>
      </c>
    </row>
    <row r="418" spans="2:18" s="1" customFormat="1" ht="13.5" x14ac:dyDescent="0.25">
      <c r="B418" s="267"/>
      <c r="C418" s="90" t="s">
        <v>24</v>
      </c>
      <c r="D418" s="89" t="s">
        <v>35</v>
      </c>
      <c r="E418" s="89" t="s">
        <v>34</v>
      </c>
      <c r="F418" s="89">
        <v>1</v>
      </c>
      <c r="G418" s="7">
        <f>G417*F418</f>
        <v>6</v>
      </c>
      <c r="H418" s="8">
        <v>6.25</v>
      </c>
      <c r="I418" s="5">
        <f>H418*G418</f>
        <v>37.5</v>
      </c>
      <c r="J418" s="8"/>
      <c r="K418" s="5"/>
      <c r="L418" s="89"/>
      <c r="M418" s="5"/>
      <c r="N418" s="5">
        <f>M418+K418+I418</f>
        <v>37.5</v>
      </c>
    </row>
    <row r="419" spans="2:18" s="1" customFormat="1" ht="13.5" x14ac:dyDescent="0.25">
      <c r="B419" s="90"/>
      <c r="C419" s="89" t="s">
        <v>24</v>
      </c>
      <c r="D419" s="89" t="s">
        <v>283</v>
      </c>
      <c r="E419" s="89" t="s">
        <v>34</v>
      </c>
      <c r="F419" s="89"/>
      <c r="G419" s="7">
        <v>6</v>
      </c>
      <c r="H419" s="8"/>
      <c r="I419" s="5"/>
      <c r="J419" s="8">
        <v>0</v>
      </c>
      <c r="K419" s="5">
        <f t="shared" ref="K419:K429" si="1">J419*G419</f>
        <v>0</v>
      </c>
      <c r="L419" s="89"/>
      <c r="M419" s="5"/>
      <c r="N419" s="5">
        <f>M419+K419+I419</f>
        <v>0</v>
      </c>
    </row>
    <row r="420" spans="2:18" s="1" customFormat="1" ht="13.5" x14ac:dyDescent="0.25">
      <c r="B420" s="90"/>
      <c r="C420" s="33" t="s">
        <v>149</v>
      </c>
      <c r="D420" s="89" t="s">
        <v>38</v>
      </c>
      <c r="E420" s="89" t="s">
        <v>29</v>
      </c>
      <c r="F420" s="89"/>
      <c r="G420" s="7">
        <v>4</v>
      </c>
      <c r="H420" s="8">
        <v>6.16</v>
      </c>
      <c r="I420" s="5">
        <f>H420*G420</f>
        <v>24.64</v>
      </c>
      <c r="J420" s="8"/>
      <c r="K420" s="5"/>
      <c r="L420" s="89">
        <v>17.66</v>
      </c>
      <c r="M420" s="5">
        <f>L420*G420</f>
        <v>70.64</v>
      </c>
      <c r="N420" s="5">
        <f>M420+K420+I420</f>
        <v>95.28</v>
      </c>
    </row>
    <row r="421" spans="2:18" s="1" customFormat="1" ht="13.5" x14ac:dyDescent="0.25">
      <c r="B421" s="89">
        <v>3</v>
      </c>
      <c r="C421" s="9"/>
      <c r="D421" s="94" t="s">
        <v>163</v>
      </c>
      <c r="E421" s="89" t="s">
        <v>34</v>
      </c>
      <c r="F421" s="89"/>
      <c r="G421" s="32">
        <v>6</v>
      </c>
      <c r="H421" s="8"/>
      <c r="I421" s="5"/>
      <c r="J421" s="8"/>
      <c r="K421" s="5"/>
      <c r="L421" s="89"/>
      <c r="M421" s="8"/>
      <c r="N421" s="5"/>
    </row>
    <row r="422" spans="2:18" s="1" customFormat="1" x14ac:dyDescent="0.3">
      <c r="B422" s="91"/>
      <c r="C422" s="11" t="s">
        <v>24</v>
      </c>
      <c r="D422" s="96" t="s">
        <v>148</v>
      </c>
      <c r="E422" s="96" t="s">
        <v>29</v>
      </c>
      <c r="F422" s="96"/>
      <c r="G422" s="6">
        <v>2</v>
      </c>
      <c r="H422" s="5">
        <v>3.43</v>
      </c>
      <c r="I422" s="5">
        <f t="shared" ref="I422:I430" si="2">H422*G422</f>
        <v>6.86</v>
      </c>
      <c r="J422" s="5"/>
      <c r="K422" s="5"/>
      <c r="L422" s="96">
        <v>12.51</v>
      </c>
      <c r="M422" s="5">
        <f t="shared" ref="M422:M430" si="3">L422*G422</f>
        <v>25.02</v>
      </c>
      <c r="N422" s="5">
        <f t="shared" ref="N422:N430" si="4">M422+K422+I422</f>
        <v>31.88</v>
      </c>
      <c r="P422" s="42"/>
      <c r="Q422" s="42"/>
      <c r="R422" s="42"/>
    </row>
    <row r="423" spans="2:18" s="1" customFormat="1" ht="27" x14ac:dyDescent="0.25">
      <c r="B423" s="266">
        <v>4</v>
      </c>
      <c r="C423" s="9"/>
      <c r="D423" s="95" t="s">
        <v>284</v>
      </c>
      <c r="E423" s="95" t="s">
        <v>26</v>
      </c>
      <c r="F423" s="95"/>
      <c r="G423" s="4">
        <v>1.2</v>
      </c>
      <c r="H423" s="5"/>
      <c r="I423" s="5"/>
      <c r="J423" s="5"/>
      <c r="K423" s="5"/>
      <c r="L423" s="96"/>
      <c r="M423" s="5"/>
      <c r="N423" s="5"/>
    </row>
    <row r="424" spans="2:18" s="1" customFormat="1" ht="13.5" x14ac:dyDescent="0.25">
      <c r="B424" s="267"/>
      <c r="C424" s="10" t="s">
        <v>24</v>
      </c>
      <c r="D424" s="96" t="s">
        <v>35</v>
      </c>
      <c r="E424" s="96" t="s">
        <v>26</v>
      </c>
      <c r="F424" s="96">
        <v>1</v>
      </c>
      <c r="G424" s="6">
        <f>G423*F424</f>
        <v>1.2</v>
      </c>
      <c r="H424" s="5">
        <v>37.5</v>
      </c>
      <c r="I424" s="5">
        <f t="shared" si="2"/>
        <v>45</v>
      </c>
      <c r="J424" s="5"/>
      <c r="K424" s="5">
        <f t="shared" si="1"/>
        <v>0</v>
      </c>
      <c r="L424" s="96"/>
      <c r="M424" s="5">
        <f t="shared" si="3"/>
        <v>0</v>
      </c>
      <c r="N424" s="5">
        <f t="shared" si="4"/>
        <v>45</v>
      </c>
    </row>
    <row r="425" spans="2:18" s="1" customFormat="1" ht="13.5" x14ac:dyDescent="0.25">
      <c r="B425" s="267"/>
      <c r="C425" s="10"/>
      <c r="D425" s="96" t="s">
        <v>286</v>
      </c>
      <c r="E425" s="96" t="s">
        <v>26</v>
      </c>
      <c r="F425" s="96">
        <v>1.02</v>
      </c>
      <c r="G425" s="6">
        <f>G423*F425</f>
        <v>1.224</v>
      </c>
      <c r="H425" s="5"/>
      <c r="I425" s="5">
        <f t="shared" si="2"/>
        <v>0</v>
      </c>
      <c r="J425" s="5">
        <v>150</v>
      </c>
      <c r="K425" s="5">
        <f t="shared" si="1"/>
        <v>183.6</v>
      </c>
      <c r="L425" s="96"/>
      <c r="M425" s="5">
        <f t="shared" si="3"/>
        <v>0</v>
      </c>
      <c r="N425" s="5">
        <f t="shared" si="4"/>
        <v>183.6</v>
      </c>
    </row>
    <row r="426" spans="2:18" s="1" customFormat="1" ht="13.5" x14ac:dyDescent="0.25">
      <c r="B426" s="268"/>
      <c r="C426" s="11"/>
      <c r="D426" s="96" t="s">
        <v>42</v>
      </c>
      <c r="E426" s="96" t="s">
        <v>26</v>
      </c>
      <c r="F426" s="96">
        <v>0.36</v>
      </c>
      <c r="G426" s="6">
        <f>G423*F426</f>
        <v>0.432</v>
      </c>
      <c r="H426" s="5"/>
      <c r="I426" s="5">
        <f t="shared" si="2"/>
        <v>0</v>
      </c>
      <c r="J426" s="5">
        <v>466</v>
      </c>
      <c r="K426" s="5">
        <f t="shared" si="1"/>
        <v>201.31200000000001</v>
      </c>
      <c r="L426" s="96"/>
      <c r="M426" s="5">
        <f t="shared" si="3"/>
        <v>0</v>
      </c>
      <c r="N426" s="5">
        <f t="shared" si="4"/>
        <v>201.31200000000001</v>
      </c>
    </row>
    <row r="427" spans="2:18" s="1" customFormat="1" ht="27" x14ac:dyDescent="0.25">
      <c r="B427" s="266">
        <v>5</v>
      </c>
      <c r="C427" s="266" t="s">
        <v>289</v>
      </c>
      <c r="D427" s="95" t="s">
        <v>287</v>
      </c>
      <c r="E427" s="95" t="s">
        <v>26</v>
      </c>
      <c r="F427" s="95"/>
      <c r="G427" s="4">
        <v>18</v>
      </c>
      <c r="H427" s="5"/>
      <c r="I427" s="5"/>
      <c r="J427" s="5"/>
      <c r="K427" s="5"/>
      <c r="L427" s="96"/>
      <c r="M427" s="5"/>
      <c r="N427" s="5"/>
    </row>
    <row r="428" spans="2:18" s="1" customFormat="1" ht="27" x14ac:dyDescent="0.3">
      <c r="B428" s="267"/>
      <c r="C428" s="267"/>
      <c r="D428" s="96" t="s">
        <v>288</v>
      </c>
      <c r="E428" s="96" t="s">
        <v>32</v>
      </c>
      <c r="F428" s="96">
        <v>1.6</v>
      </c>
      <c r="G428" s="6">
        <f>G427*F428</f>
        <v>28.8</v>
      </c>
      <c r="H428" s="5">
        <f>R428</f>
        <v>3.65</v>
      </c>
      <c r="I428" s="5">
        <f t="shared" si="2"/>
        <v>105.12</v>
      </c>
      <c r="J428" s="5"/>
      <c r="K428" s="5"/>
      <c r="L428" s="96">
        <f>Q428</f>
        <v>1.6800000000000002</v>
      </c>
      <c r="M428" s="5">
        <f t="shared" si="3"/>
        <v>48.384000000000007</v>
      </c>
      <c r="N428" s="5">
        <f t="shared" si="4"/>
        <v>153.50400000000002</v>
      </c>
      <c r="P428" s="42">
        <v>20</v>
      </c>
      <c r="Q428" s="42">
        <f>P428*0.42*2/10</f>
        <v>1.6800000000000002</v>
      </c>
      <c r="R428" s="42">
        <f>P429-Q428</f>
        <v>3.65</v>
      </c>
    </row>
    <row r="429" spans="2:18" s="1" customFormat="1" ht="13.5" x14ac:dyDescent="0.25">
      <c r="B429" s="267"/>
      <c r="C429" s="267"/>
      <c r="D429" s="96" t="s">
        <v>213</v>
      </c>
      <c r="E429" s="96" t="s">
        <v>26</v>
      </c>
      <c r="F429" s="96">
        <v>1.22</v>
      </c>
      <c r="G429" s="6">
        <f>G427*F429</f>
        <v>21.96</v>
      </c>
      <c r="H429" s="5"/>
      <c r="I429" s="5">
        <f t="shared" si="2"/>
        <v>0</v>
      </c>
      <c r="J429" s="5"/>
      <c r="K429" s="5">
        <f t="shared" si="1"/>
        <v>0</v>
      </c>
      <c r="L429" s="96"/>
      <c r="M429" s="5">
        <f t="shared" si="3"/>
        <v>0</v>
      </c>
      <c r="N429" s="5">
        <f t="shared" si="4"/>
        <v>0</v>
      </c>
      <c r="P429" s="1">
        <v>5.33</v>
      </c>
    </row>
    <row r="430" spans="2:18" s="1" customFormat="1" ht="13.5" x14ac:dyDescent="0.25">
      <c r="B430" s="268"/>
      <c r="C430" s="268"/>
      <c r="D430" s="96" t="s">
        <v>214</v>
      </c>
      <c r="E430" s="96" t="s">
        <v>29</v>
      </c>
      <c r="F430" s="96"/>
      <c r="G430" s="6">
        <v>8.5</v>
      </c>
      <c r="H430" s="96">
        <v>5.28</v>
      </c>
      <c r="I430" s="5">
        <f t="shared" si="2"/>
        <v>44.88</v>
      </c>
      <c r="J430" s="5"/>
      <c r="K430" s="5"/>
      <c r="L430" s="96">
        <v>31.71</v>
      </c>
      <c r="M430" s="5">
        <f t="shared" si="3"/>
        <v>269.53500000000003</v>
      </c>
      <c r="N430" s="5">
        <f t="shared" si="4"/>
        <v>314.41500000000002</v>
      </c>
    </row>
    <row r="431" spans="2:18" x14ac:dyDescent="0.3">
      <c r="B431" s="96"/>
      <c r="C431" s="96"/>
      <c r="D431" s="95" t="s">
        <v>46</v>
      </c>
      <c r="E431" s="95"/>
      <c r="F431" s="95"/>
      <c r="G431" s="95"/>
      <c r="H431" s="95"/>
      <c r="I431" s="12">
        <f>SUM(I415:I430)</f>
        <v>318.19200000000001</v>
      </c>
      <c r="J431" s="95"/>
      <c r="K431" s="12">
        <f>SUM(K419:K430)</f>
        <v>384.91200000000003</v>
      </c>
      <c r="L431" s="95"/>
      <c r="M431" s="12">
        <f>SUM(M415:M430)</f>
        <v>446.03660000000002</v>
      </c>
      <c r="N431" s="12">
        <f>SUM(N415:N430)</f>
        <v>1149.1406000000002</v>
      </c>
    </row>
    <row r="432" spans="2:18" x14ac:dyDescent="0.3">
      <c r="B432" s="96"/>
      <c r="C432" s="96"/>
      <c r="D432" s="95" t="s">
        <v>47</v>
      </c>
      <c r="E432" s="95" t="s">
        <v>48</v>
      </c>
      <c r="F432" s="95">
        <v>10</v>
      </c>
      <c r="G432" s="95"/>
      <c r="H432" s="95"/>
      <c r="I432" s="95"/>
      <c r="J432" s="95"/>
      <c r="K432" s="95"/>
      <c r="L432" s="95"/>
      <c r="M432" s="95"/>
      <c r="N432" s="12">
        <f>N431*F432/100</f>
        <v>114.91406000000002</v>
      </c>
    </row>
    <row r="433" spans="2:18" x14ac:dyDescent="0.3">
      <c r="B433" s="96"/>
      <c r="C433" s="96"/>
      <c r="D433" s="95" t="s">
        <v>49</v>
      </c>
      <c r="E433" s="95"/>
      <c r="F433" s="95"/>
      <c r="G433" s="95"/>
      <c r="H433" s="95"/>
      <c r="I433" s="95"/>
      <c r="J433" s="95"/>
      <c r="K433" s="95"/>
      <c r="L433" s="95"/>
      <c r="M433" s="95"/>
      <c r="N433" s="12">
        <f>SUM(N431:N432)</f>
        <v>1264.0546600000002</v>
      </c>
    </row>
    <row r="434" spans="2:18" x14ac:dyDescent="0.3">
      <c r="B434" s="96"/>
      <c r="C434" s="96"/>
      <c r="D434" s="95" t="s">
        <v>50</v>
      </c>
      <c r="E434" s="95" t="s">
        <v>48</v>
      </c>
      <c r="F434" s="95">
        <v>8</v>
      </c>
      <c r="G434" s="95"/>
      <c r="H434" s="95"/>
      <c r="I434" s="95"/>
      <c r="J434" s="95"/>
      <c r="K434" s="95"/>
      <c r="L434" s="95"/>
      <c r="M434" s="95"/>
      <c r="N434" s="12">
        <f>N433*F434/100</f>
        <v>101.12437280000002</v>
      </c>
    </row>
    <row r="435" spans="2:18" x14ac:dyDescent="0.3">
      <c r="B435" s="96"/>
      <c r="C435" s="96"/>
      <c r="D435" s="95" t="s">
        <v>49</v>
      </c>
      <c r="E435" s="95"/>
      <c r="F435" s="95"/>
      <c r="G435" s="95"/>
      <c r="H435" s="95"/>
      <c r="I435" s="95"/>
      <c r="J435" s="95"/>
      <c r="K435" s="95"/>
      <c r="L435" s="95"/>
      <c r="M435" s="95"/>
      <c r="N435" s="12">
        <f>SUM(N433:N434)</f>
        <v>1365.1790328000002</v>
      </c>
    </row>
    <row r="436" spans="2:18" x14ac:dyDescent="0.3">
      <c r="B436" s="96"/>
      <c r="C436" s="96"/>
      <c r="D436" s="95" t="s">
        <v>51</v>
      </c>
      <c r="E436" s="95" t="s">
        <v>48</v>
      </c>
      <c r="F436" s="95">
        <v>18</v>
      </c>
      <c r="G436" s="95"/>
      <c r="H436" s="95"/>
      <c r="I436" s="95"/>
      <c r="J436" s="95"/>
      <c r="K436" s="95"/>
      <c r="L436" s="95"/>
      <c r="M436" s="95"/>
      <c r="N436" s="12">
        <f>N435*F436/100</f>
        <v>245.73222590400005</v>
      </c>
    </row>
    <row r="437" spans="2:18" x14ac:dyDescent="0.3">
      <c r="B437" s="96"/>
      <c r="C437" s="96"/>
      <c r="D437" s="95" t="s">
        <v>52</v>
      </c>
      <c r="E437" s="95"/>
      <c r="F437" s="95"/>
      <c r="G437" s="95"/>
      <c r="H437" s="95"/>
      <c r="I437" s="95"/>
      <c r="J437" s="95"/>
      <c r="K437" s="95"/>
      <c r="L437" s="95"/>
      <c r="M437" s="95"/>
      <c r="N437" s="12">
        <f>SUM(N435:N436)</f>
        <v>1610.9112587040001</v>
      </c>
      <c r="O437" s="42">
        <v>1610.91</v>
      </c>
    </row>
    <row r="438" spans="2:18" ht="27" x14ac:dyDescent="0.3">
      <c r="B438" s="94"/>
      <c r="C438" s="95"/>
      <c r="D438" s="95" t="s">
        <v>290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Q438" s="93"/>
    </row>
    <row r="439" spans="2:18" ht="41.25" customHeight="1" x14ac:dyDescent="0.3">
      <c r="B439" s="266">
        <v>1</v>
      </c>
      <c r="C439" s="96" t="s">
        <v>24</v>
      </c>
      <c r="D439" s="95" t="s">
        <v>150</v>
      </c>
      <c r="E439" s="95" t="s">
        <v>26</v>
      </c>
      <c r="F439" s="95"/>
      <c r="G439" s="4">
        <v>15</v>
      </c>
      <c r="H439" s="5"/>
      <c r="I439" s="5"/>
      <c r="J439" s="5"/>
      <c r="K439" s="5"/>
      <c r="L439" s="96"/>
      <c r="M439" s="5"/>
      <c r="N439" s="5"/>
    </row>
    <row r="440" spans="2:18" x14ac:dyDescent="0.3">
      <c r="B440" s="267"/>
      <c r="C440" s="9" t="s">
        <v>144</v>
      </c>
      <c r="D440" s="96" t="s">
        <v>28</v>
      </c>
      <c r="E440" s="96" t="s">
        <v>29</v>
      </c>
      <c r="F440" s="96"/>
      <c r="G440" s="6">
        <f>G439*0.12</f>
        <v>1.7999999999999998</v>
      </c>
      <c r="H440" s="5">
        <v>7.1</v>
      </c>
      <c r="I440" s="5">
        <f>H440*G440</f>
        <v>12.779999999999998</v>
      </c>
      <c r="J440" s="5"/>
      <c r="K440" s="5"/>
      <c r="L440" s="96">
        <v>11.34</v>
      </c>
      <c r="M440" s="5">
        <f>L440*G440</f>
        <v>20.411999999999999</v>
      </c>
      <c r="N440" s="5">
        <f>M440+K440+I440</f>
        <v>33.191999999999993</v>
      </c>
    </row>
    <row r="441" spans="2:18" x14ac:dyDescent="0.3">
      <c r="B441" s="268"/>
      <c r="C441" s="11" t="s">
        <v>24</v>
      </c>
      <c r="D441" s="96" t="s">
        <v>285</v>
      </c>
      <c r="E441" s="96" t="s">
        <v>32</v>
      </c>
      <c r="F441" s="96">
        <v>1.6</v>
      </c>
      <c r="G441" s="6">
        <f>G439*F441</f>
        <v>24</v>
      </c>
      <c r="H441" s="31">
        <f>R441</f>
        <v>2.29</v>
      </c>
      <c r="I441" s="5">
        <f>H441*G441</f>
        <v>54.96</v>
      </c>
      <c r="J441" s="5"/>
      <c r="K441" s="5"/>
      <c r="L441" s="96">
        <f>Q441</f>
        <v>0.84000000000000008</v>
      </c>
      <c r="M441" s="5">
        <f>L441*G441</f>
        <v>20.160000000000004</v>
      </c>
      <c r="N441" s="5">
        <f>M441+K441+I441</f>
        <v>75.12</v>
      </c>
      <c r="P441" s="42">
        <v>10</v>
      </c>
      <c r="Q441" s="42">
        <f>P441*0.42*2/10</f>
        <v>0.84000000000000008</v>
      </c>
      <c r="R441" s="42">
        <f>P442-Q441</f>
        <v>2.29</v>
      </c>
    </row>
    <row r="442" spans="2:18" s="1" customFormat="1" ht="27.75" customHeight="1" x14ac:dyDescent="0.25">
      <c r="B442" s="266">
        <v>2</v>
      </c>
      <c r="C442" s="89"/>
      <c r="D442" s="94" t="s">
        <v>282</v>
      </c>
      <c r="E442" s="94" t="s">
        <v>34</v>
      </c>
      <c r="F442" s="94"/>
      <c r="G442" s="32">
        <v>8</v>
      </c>
      <c r="H442" s="8"/>
      <c r="I442" s="5"/>
      <c r="J442" s="8"/>
      <c r="K442" s="5"/>
      <c r="L442" s="89"/>
      <c r="M442" s="5"/>
      <c r="N442" s="5"/>
      <c r="P442" s="1">
        <v>3.13</v>
      </c>
    </row>
    <row r="443" spans="2:18" s="1" customFormat="1" ht="13.5" x14ac:dyDescent="0.25">
      <c r="B443" s="267"/>
      <c r="C443" s="90" t="s">
        <v>24</v>
      </c>
      <c r="D443" s="89" t="s">
        <v>35</v>
      </c>
      <c r="E443" s="89" t="s">
        <v>34</v>
      </c>
      <c r="F443" s="89">
        <v>1</v>
      </c>
      <c r="G443" s="7">
        <f>G442*F443</f>
        <v>8</v>
      </c>
      <c r="H443" s="8">
        <v>6.25</v>
      </c>
      <c r="I443" s="5">
        <f>H443*G443</f>
        <v>50</v>
      </c>
      <c r="J443" s="8"/>
      <c r="K443" s="5"/>
      <c r="L443" s="89"/>
      <c r="M443" s="5"/>
      <c r="N443" s="5">
        <f>M443+K443+I443</f>
        <v>50</v>
      </c>
    </row>
    <row r="444" spans="2:18" s="1" customFormat="1" ht="13.5" x14ac:dyDescent="0.25">
      <c r="B444" s="90"/>
      <c r="C444" s="89" t="s">
        <v>24</v>
      </c>
      <c r="D444" s="89" t="s">
        <v>283</v>
      </c>
      <c r="E444" s="89" t="s">
        <v>34</v>
      </c>
      <c r="F444" s="89">
        <v>1</v>
      </c>
      <c r="G444" s="7">
        <f>G442*F444</f>
        <v>8</v>
      </c>
      <c r="H444" s="8"/>
      <c r="I444" s="5"/>
      <c r="J444" s="8">
        <v>0</v>
      </c>
      <c r="K444" s="5">
        <f>J444*G444</f>
        <v>0</v>
      </c>
      <c r="L444" s="89"/>
      <c r="M444" s="5"/>
      <c r="N444" s="5">
        <f>M444+K444+I444</f>
        <v>0</v>
      </c>
    </row>
    <row r="445" spans="2:18" s="1" customFormat="1" ht="13.5" x14ac:dyDescent="0.25">
      <c r="B445" s="90"/>
      <c r="C445" s="33" t="s">
        <v>149</v>
      </c>
      <c r="D445" s="89" t="s">
        <v>38</v>
      </c>
      <c r="E445" s="89" t="s">
        <v>29</v>
      </c>
      <c r="F445" s="89"/>
      <c r="G445" s="7">
        <v>4</v>
      </c>
      <c r="H445" s="8">
        <v>6.16</v>
      </c>
      <c r="I445" s="5">
        <f>H445*G445</f>
        <v>24.64</v>
      </c>
      <c r="J445" s="8"/>
      <c r="K445" s="5"/>
      <c r="L445" s="89">
        <v>17.66</v>
      </c>
      <c r="M445" s="5">
        <f>L445*G445</f>
        <v>70.64</v>
      </c>
      <c r="N445" s="5">
        <f>M445+K445+I445</f>
        <v>95.28</v>
      </c>
    </row>
    <row r="446" spans="2:18" s="1" customFormat="1" ht="13.5" x14ac:dyDescent="0.25">
      <c r="B446" s="89">
        <v>3</v>
      </c>
      <c r="C446" s="9"/>
      <c r="D446" s="94" t="s">
        <v>163</v>
      </c>
      <c r="E446" s="89" t="s">
        <v>34</v>
      </c>
      <c r="F446" s="89"/>
      <c r="G446" s="32">
        <v>8</v>
      </c>
      <c r="H446" s="8"/>
      <c r="I446" s="5"/>
      <c r="J446" s="8"/>
      <c r="K446" s="5"/>
      <c r="L446" s="89"/>
      <c r="M446" s="8"/>
      <c r="N446" s="5"/>
    </row>
    <row r="447" spans="2:18" s="1" customFormat="1" x14ac:dyDescent="0.3">
      <c r="B447" s="91"/>
      <c r="C447" s="11" t="s">
        <v>24</v>
      </c>
      <c r="D447" s="96" t="s">
        <v>148</v>
      </c>
      <c r="E447" s="96" t="s">
        <v>29</v>
      </c>
      <c r="F447" s="96"/>
      <c r="G447" s="6">
        <v>2</v>
      </c>
      <c r="H447" s="5">
        <v>3.43</v>
      </c>
      <c r="I447" s="5">
        <f>H447*G447</f>
        <v>6.86</v>
      </c>
      <c r="J447" s="5"/>
      <c r="K447" s="5"/>
      <c r="L447" s="96">
        <v>12.51</v>
      </c>
      <c r="M447" s="5">
        <f>L447*G447</f>
        <v>25.02</v>
      </c>
      <c r="N447" s="5">
        <f>M447+K447+I447</f>
        <v>31.88</v>
      </c>
      <c r="P447" s="42"/>
      <c r="Q447" s="42"/>
      <c r="R447" s="42"/>
    </row>
    <row r="448" spans="2:18" s="1" customFormat="1" ht="27" x14ac:dyDescent="0.25">
      <c r="B448" s="266">
        <v>4</v>
      </c>
      <c r="C448" s="9"/>
      <c r="D448" s="95" t="s">
        <v>284</v>
      </c>
      <c r="E448" s="95" t="s">
        <v>26</v>
      </c>
      <c r="F448" s="95"/>
      <c r="G448" s="4">
        <v>1.5</v>
      </c>
      <c r="H448" s="5"/>
      <c r="I448" s="5"/>
      <c r="J448" s="5"/>
      <c r="K448" s="5"/>
      <c r="L448" s="96"/>
      <c r="M448" s="5"/>
      <c r="N448" s="5"/>
    </row>
    <row r="449" spans="2:18" s="1" customFormat="1" ht="13.5" x14ac:dyDescent="0.25">
      <c r="B449" s="267"/>
      <c r="C449" s="10" t="s">
        <v>24</v>
      </c>
      <c r="D449" s="96" t="s">
        <v>35</v>
      </c>
      <c r="E449" s="96" t="s">
        <v>26</v>
      </c>
      <c r="F449" s="96">
        <v>1</v>
      </c>
      <c r="G449" s="6">
        <f>G448*F449</f>
        <v>1.5</v>
      </c>
      <c r="H449" s="5">
        <v>37.5</v>
      </c>
      <c r="I449" s="5">
        <f>H449*G449</f>
        <v>56.25</v>
      </c>
      <c r="J449" s="5"/>
      <c r="K449" s="5">
        <f>J449*G449</f>
        <v>0</v>
      </c>
      <c r="L449" s="96"/>
      <c r="M449" s="5">
        <f>L449*G449</f>
        <v>0</v>
      </c>
      <c r="N449" s="5">
        <f>M449+K449+I449</f>
        <v>56.25</v>
      </c>
    </row>
    <row r="450" spans="2:18" s="1" customFormat="1" ht="13.5" x14ac:dyDescent="0.25">
      <c r="B450" s="267"/>
      <c r="C450" s="10"/>
      <c r="D450" s="96" t="s">
        <v>286</v>
      </c>
      <c r="E450" s="96" t="s">
        <v>26</v>
      </c>
      <c r="F450" s="96">
        <v>1.02</v>
      </c>
      <c r="G450" s="6">
        <f>G448*F450</f>
        <v>1.53</v>
      </c>
      <c r="H450" s="5"/>
      <c r="I450" s="5">
        <f>H450*G450</f>
        <v>0</v>
      </c>
      <c r="J450" s="5">
        <v>150</v>
      </c>
      <c r="K450" s="5">
        <f>J450*G450</f>
        <v>229.5</v>
      </c>
      <c r="L450" s="96"/>
      <c r="M450" s="5">
        <f>L450*G450</f>
        <v>0</v>
      </c>
      <c r="N450" s="5">
        <f>M450+K450+I450</f>
        <v>229.5</v>
      </c>
    </row>
    <row r="451" spans="2:18" s="1" customFormat="1" ht="13.5" x14ac:dyDescent="0.25">
      <c r="B451" s="268"/>
      <c r="C451" s="11"/>
      <c r="D451" s="96" t="s">
        <v>42</v>
      </c>
      <c r="E451" s="96" t="s">
        <v>26</v>
      </c>
      <c r="F451" s="96">
        <v>0.36</v>
      </c>
      <c r="G451" s="6">
        <f>G448*F451</f>
        <v>0.54</v>
      </c>
      <c r="H451" s="5"/>
      <c r="I451" s="5">
        <f>H451*G451</f>
        <v>0</v>
      </c>
      <c r="J451" s="5">
        <v>466</v>
      </c>
      <c r="K451" s="5">
        <f>J451*G451</f>
        <v>251.64000000000001</v>
      </c>
      <c r="L451" s="96"/>
      <c r="M451" s="5">
        <f>L451*G451</f>
        <v>0</v>
      </c>
      <c r="N451" s="5">
        <f>M451+K451+I451</f>
        <v>251.64000000000001</v>
      </c>
    </row>
    <row r="452" spans="2:18" s="1" customFormat="1" ht="27" x14ac:dyDescent="0.25">
      <c r="B452" s="266">
        <v>5</v>
      </c>
      <c r="C452" s="266" t="s">
        <v>289</v>
      </c>
      <c r="D452" s="95" t="s">
        <v>287</v>
      </c>
      <c r="E452" s="95" t="s">
        <v>26</v>
      </c>
      <c r="F452" s="95"/>
      <c r="G452" s="4">
        <v>20</v>
      </c>
      <c r="H452" s="5"/>
      <c r="I452" s="5"/>
      <c r="J452" s="5"/>
      <c r="K452" s="5"/>
      <c r="L452" s="96"/>
      <c r="M452" s="5"/>
      <c r="N452" s="5"/>
    </row>
    <row r="453" spans="2:18" s="1" customFormat="1" ht="27" x14ac:dyDescent="0.3">
      <c r="B453" s="267"/>
      <c r="C453" s="267"/>
      <c r="D453" s="96" t="s">
        <v>288</v>
      </c>
      <c r="E453" s="96" t="s">
        <v>32</v>
      </c>
      <c r="F453" s="96">
        <v>1.6</v>
      </c>
      <c r="G453" s="6">
        <f>G452*F453</f>
        <v>32</v>
      </c>
      <c r="H453" s="5">
        <f>R453</f>
        <v>3.65</v>
      </c>
      <c r="I453" s="5">
        <f>H453*G453</f>
        <v>116.8</v>
      </c>
      <c r="J453" s="5"/>
      <c r="K453" s="5"/>
      <c r="L453" s="96">
        <f>Q453</f>
        <v>1.6800000000000002</v>
      </c>
      <c r="M453" s="5">
        <f>L453*G453</f>
        <v>53.760000000000005</v>
      </c>
      <c r="N453" s="5">
        <f>M453+K453+I453</f>
        <v>170.56</v>
      </c>
      <c r="P453" s="42">
        <v>20</v>
      </c>
      <c r="Q453" s="42">
        <f>P453*0.42*2/10</f>
        <v>1.6800000000000002</v>
      </c>
      <c r="R453" s="42">
        <f>P454-Q453</f>
        <v>3.65</v>
      </c>
    </row>
    <row r="454" spans="2:18" s="1" customFormat="1" ht="13.5" x14ac:dyDescent="0.25">
      <c r="B454" s="267"/>
      <c r="C454" s="267"/>
      <c r="D454" s="96" t="s">
        <v>213</v>
      </c>
      <c r="E454" s="96" t="s">
        <v>26</v>
      </c>
      <c r="F454" s="96">
        <v>1.22</v>
      </c>
      <c r="G454" s="6">
        <f>G452*F454</f>
        <v>24.4</v>
      </c>
      <c r="H454" s="5"/>
      <c r="I454" s="5">
        <f>H454*G454</f>
        <v>0</v>
      </c>
      <c r="J454" s="5"/>
      <c r="K454" s="5">
        <f>J454*G454</f>
        <v>0</v>
      </c>
      <c r="L454" s="96"/>
      <c r="M454" s="5">
        <f>L454*G454</f>
        <v>0</v>
      </c>
      <c r="N454" s="5">
        <f>M454+K454+I454</f>
        <v>0</v>
      </c>
      <c r="P454" s="1">
        <v>5.33</v>
      </c>
    </row>
    <row r="455" spans="2:18" s="1" customFormat="1" ht="13.5" x14ac:dyDescent="0.25">
      <c r="B455" s="268"/>
      <c r="C455" s="268"/>
      <c r="D455" s="96" t="s">
        <v>214</v>
      </c>
      <c r="E455" s="96" t="s">
        <v>29</v>
      </c>
      <c r="F455" s="96"/>
      <c r="G455" s="6">
        <v>8</v>
      </c>
      <c r="H455" s="96">
        <v>5.28</v>
      </c>
      <c r="I455" s="5">
        <f>H455*G455</f>
        <v>42.24</v>
      </c>
      <c r="J455" s="5"/>
      <c r="K455" s="5"/>
      <c r="L455" s="96">
        <v>31.71</v>
      </c>
      <c r="M455" s="5">
        <f>L455*G455</f>
        <v>253.68</v>
      </c>
      <c r="N455" s="5">
        <f>M455+K455+I455</f>
        <v>295.92</v>
      </c>
    </row>
    <row r="456" spans="2:18" x14ac:dyDescent="0.3">
      <c r="B456" s="96"/>
      <c r="C456" s="96"/>
      <c r="D456" s="95" t="s">
        <v>46</v>
      </c>
      <c r="E456" s="95"/>
      <c r="F456" s="95"/>
      <c r="G456" s="95"/>
      <c r="H456" s="95"/>
      <c r="I456" s="12">
        <f>SUM(I440:I455)</f>
        <v>364.53000000000003</v>
      </c>
      <c r="J456" s="95"/>
      <c r="K456" s="12">
        <f>SUM(K444:K455)</f>
        <v>481.14</v>
      </c>
      <c r="L456" s="95"/>
      <c r="M456" s="12">
        <f>SUM(M440:M455)</f>
        <v>443.67200000000003</v>
      </c>
      <c r="N456" s="12">
        <f>SUM(N440:N455)</f>
        <v>1289.3420000000001</v>
      </c>
    </row>
    <row r="457" spans="2:18" x14ac:dyDescent="0.3">
      <c r="B457" s="96"/>
      <c r="C457" s="96"/>
      <c r="D457" s="95" t="s">
        <v>47</v>
      </c>
      <c r="E457" s="95" t="s">
        <v>48</v>
      </c>
      <c r="F457" s="95">
        <v>10</v>
      </c>
      <c r="G457" s="95"/>
      <c r="H457" s="95"/>
      <c r="I457" s="95"/>
      <c r="J457" s="95"/>
      <c r="K457" s="95"/>
      <c r="L457" s="95"/>
      <c r="M457" s="95"/>
      <c r="N457" s="12">
        <f>N456*F457/100</f>
        <v>128.93420000000003</v>
      </c>
    </row>
    <row r="458" spans="2:18" x14ac:dyDescent="0.3">
      <c r="B458" s="96"/>
      <c r="C458" s="96"/>
      <c r="D458" s="95" t="s">
        <v>49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12">
        <f>SUM(N456:N457)</f>
        <v>1418.2762000000002</v>
      </c>
    </row>
    <row r="459" spans="2:18" x14ac:dyDescent="0.3">
      <c r="B459" s="96"/>
      <c r="C459" s="96"/>
      <c r="D459" s="95" t="s">
        <v>50</v>
      </c>
      <c r="E459" s="95" t="s">
        <v>48</v>
      </c>
      <c r="F459" s="95">
        <v>8</v>
      </c>
      <c r="G459" s="95"/>
      <c r="H459" s="95"/>
      <c r="I459" s="95"/>
      <c r="J459" s="95"/>
      <c r="K459" s="95"/>
      <c r="L459" s="95"/>
      <c r="M459" s="95"/>
      <c r="N459" s="12">
        <f>N458*F459/100</f>
        <v>113.46209600000002</v>
      </c>
    </row>
    <row r="460" spans="2:18" x14ac:dyDescent="0.3">
      <c r="B460" s="96"/>
      <c r="C460" s="96"/>
      <c r="D460" s="95" t="s">
        <v>49</v>
      </c>
      <c r="E460" s="95"/>
      <c r="F460" s="95"/>
      <c r="G460" s="95"/>
      <c r="H460" s="95"/>
      <c r="I460" s="95"/>
      <c r="J460" s="95"/>
      <c r="K460" s="95"/>
      <c r="L460" s="95"/>
      <c r="M460" s="95"/>
      <c r="N460" s="12">
        <f>SUM(N458:N459)</f>
        <v>1531.7382960000002</v>
      </c>
    </row>
    <row r="461" spans="2:18" x14ac:dyDescent="0.3">
      <c r="B461" s="96"/>
      <c r="C461" s="96"/>
      <c r="D461" s="95" t="s">
        <v>51</v>
      </c>
      <c r="E461" s="95" t="s">
        <v>48</v>
      </c>
      <c r="F461" s="95">
        <v>18</v>
      </c>
      <c r="G461" s="95"/>
      <c r="H461" s="95"/>
      <c r="I461" s="95"/>
      <c r="J461" s="95"/>
      <c r="K461" s="95"/>
      <c r="L461" s="95"/>
      <c r="M461" s="95"/>
      <c r="N461" s="12">
        <f>N460*F461/100</f>
        <v>275.71289328</v>
      </c>
    </row>
    <row r="462" spans="2:18" x14ac:dyDescent="0.3">
      <c r="B462" s="96"/>
      <c r="C462" s="96"/>
      <c r="D462" s="95" t="s">
        <v>52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12">
        <f>SUM(N460:N461)</f>
        <v>1807.4511892800001</v>
      </c>
      <c r="O462" s="42">
        <v>1807.45</v>
      </c>
    </row>
    <row r="463" spans="2:18" ht="27" x14ac:dyDescent="0.3">
      <c r="B463" s="177"/>
      <c r="C463" s="178"/>
      <c r="D463" s="178" t="s">
        <v>321</v>
      </c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Q463" s="176"/>
    </row>
    <row r="464" spans="2:18" ht="41.25" customHeight="1" x14ac:dyDescent="0.3">
      <c r="B464" s="266">
        <v>1</v>
      </c>
      <c r="C464" s="179" t="s">
        <v>24</v>
      </c>
      <c r="D464" s="178" t="s">
        <v>150</v>
      </c>
      <c r="E464" s="178" t="s">
        <v>26</v>
      </c>
      <c r="F464" s="178"/>
      <c r="G464" s="4">
        <v>13</v>
      </c>
      <c r="H464" s="5"/>
      <c r="I464" s="5"/>
      <c r="J464" s="5"/>
      <c r="K464" s="5"/>
      <c r="L464" s="179"/>
      <c r="M464" s="5"/>
      <c r="N464" s="5"/>
    </row>
    <row r="465" spans="2:18" x14ac:dyDescent="0.3">
      <c r="B465" s="267"/>
      <c r="C465" s="9" t="s">
        <v>144</v>
      </c>
      <c r="D465" s="179" t="s">
        <v>28</v>
      </c>
      <c r="E465" s="179" t="s">
        <v>29</v>
      </c>
      <c r="F465" s="179"/>
      <c r="G465" s="6">
        <f>G464*0.12</f>
        <v>1.56</v>
      </c>
      <c r="H465" s="5">
        <v>7.1</v>
      </c>
      <c r="I465" s="5">
        <f>H465*G465</f>
        <v>11.076000000000001</v>
      </c>
      <c r="J465" s="5"/>
      <c r="K465" s="5"/>
      <c r="L465" s="179">
        <v>11.34</v>
      </c>
      <c r="M465" s="5">
        <f>L465*G465</f>
        <v>17.6904</v>
      </c>
      <c r="N465" s="5">
        <f>M465+K465+I465</f>
        <v>28.766400000000001</v>
      </c>
    </row>
    <row r="466" spans="2:18" x14ac:dyDescent="0.3">
      <c r="B466" s="268"/>
      <c r="C466" s="11" t="s">
        <v>24</v>
      </c>
      <c r="D466" s="179" t="s">
        <v>285</v>
      </c>
      <c r="E466" s="179" t="s">
        <v>32</v>
      </c>
      <c r="F466" s="179">
        <v>1.6</v>
      </c>
      <c r="G466" s="6">
        <f>G464*F466</f>
        <v>20.8</v>
      </c>
      <c r="H466" s="31">
        <f>R466</f>
        <v>2.29</v>
      </c>
      <c r="I466" s="5">
        <f>H466*G466</f>
        <v>47.632000000000005</v>
      </c>
      <c r="J466" s="5"/>
      <c r="K466" s="5"/>
      <c r="L466" s="179">
        <f>Q466</f>
        <v>0.84000000000000008</v>
      </c>
      <c r="M466" s="5">
        <f>L466*G466</f>
        <v>17.472000000000001</v>
      </c>
      <c r="N466" s="5">
        <f>M466+K466+I466</f>
        <v>65.104000000000013</v>
      </c>
      <c r="P466" s="42">
        <v>10</v>
      </c>
      <c r="Q466" s="42">
        <f>P466*0.42*2/10</f>
        <v>0.84000000000000008</v>
      </c>
      <c r="R466" s="42">
        <f>P467-Q466</f>
        <v>2.29</v>
      </c>
    </row>
    <row r="467" spans="2:18" s="1" customFormat="1" ht="27.75" customHeight="1" x14ac:dyDescent="0.25">
      <c r="B467" s="266">
        <v>2</v>
      </c>
      <c r="C467" s="173"/>
      <c r="D467" s="177" t="s">
        <v>282</v>
      </c>
      <c r="E467" s="177" t="s">
        <v>34</v>
      </c>
      <c r="F467" s="177"/>
      <c r="G467" s="32">
        <v>6</v>
      </c>
      <c r="H467" s="8"/>
      <c r="I467" s="5"/>
      <c r="J467" s="8"/>
      <c r="K467" s="5"/>
      <c r="L467" s="173"/>
      <c r="M467" s="5"/>
      <c r="N467" s="5"/>
      <c r="P467" s="1">
        <v>3.13</v>
      </c>
    </row>
    <row r="468" spans="2:18" s="1" customFormat="1" ht="13.5" x14ac:dyDescent="0.25">
      <c r="B468" s="267"/>
      <c r="C468" s="174" t="s">
        <v>24</v>
      </c>
      <c r="D468" s="173" t="s">
        <v>35</v>
      </c>
      <c r="E468" s="173" t="s">
        <v>34</v>
      </c>
      <c r="F468" s="173">
        <v>1</v>
      </c>
      <c r="G468" s="7">
        <f>G467*F468</f>
        <v>6</v>
      </c>
      <c r="H468" s="8">
        <v>6.25</v>
      </c>
      <c r="I468" s="5">
        <f>H468*G468</f>
        <v>37.5</v>
      </c>
      <c r="J468" s="8"/>
      <c r="K468" s="5"/>
      <c r="L468" s="173"/>
      <c r="M468" s="5"/>
      <c r="N468" s="5">
        <f>M468+K468+I468</f>
        <v>37.5</v>
      </c>
    </row>
    <row r="469" spans="2:18" s="1" customFormat="1" ht="13.5" x14ac:dyDescent="0.25">
      <c r="B469" s="174"/>
      <c r="C469" s="173" t="s">
        <v>24</v>
      </c>
      <c r="D469" s="173" t="s">
        <v>283</v>
      </c>
      <c r="E469" s="173" t="s">
        <v>34</v>
      </c>
      <c r="F469" s="173">
        <v>1</v>
      </c>
      <c r="G469" s="7">
        <f>G467*F469</f>
        <v>6</v>
      </c>
      <c r="H469" s="8"/>
      <c r="I469" s="5"/>
      <c r="J469" s="8">
        <v>0</v>
      </c>
      <c r="K469" s="5">
        <f>J469*G469</f>
        <v>0</v>
      </c>
      <c r="L469" s="173"/>
      <c r="M469" s="5"/>
      <c r="N469" s="5">
        <f>M469+K469+I469</f>
        <v>0</v>
      </c>
    </row>
    <row r="470" spans="2:18" s="1" customFormat="1" ht="13.5" x14ac:dyDescent="0.25">
      <c r="B470" s="174"/>
      <c r="C470" s="33" t="s">
        <v>149</v>
      </c>
      <c r="D470" s="173" t="s">
        <v>38</v>
      </c>
      <c r="E470" s="173" t="s">
        <v>29</v>
      </c>
      <c r="F470" s="173"/>
      <c r="G470" s="7">
        <v>4</v>
      </c>
      <c r="H470" s="8">
        <v>6.16</v>
      </c>
      <c r="I470" s="5">
        <f>H470*G470</f>
        <v>24.64</v>
      </c>
      <c r="J470" s="8"/>
      <c r="K470" s="5"/>
      <c r="L470" s="173">
        <v>17.66</v>
      </c>
      <c r="M470" s="5">
        <f>L470*G470</f>
        <v>70.64</v>
      </c>
      <c r="N470" s="5">
        <f>M470+K470+I470</f>
        <v>95.28</v>
      </c>
    </row>
    <row r="471" spans="2:18" s="1" customFormat="1" ht="13.5" x14ac:dyDescent="0.25">
      <c r="B471" s="173">
        <v>3</v>
      </c>
      <c r="C471" s="9"/>
      <c r="D471" s="177" t="s">
        <v>163</v>
      </c>
      <c r="E471" s="173" t="s">
        <v>34</v>
      </c>
      <c r="F471" s="173"/>
      <c r="G471" s="32">
        <v>6</v>
      </c>
      <c r="H471" s="8"/>
      <c r="I471" s="5"/>
      <c r="J471" s="8"/>
      <c r="K471" s="5"/>
      <c r="L471" s="173"/>
      <c r="M471" s="8"/>
      <c r="N471" s="5"/>
    </row>
    <row r="472" spans="2:18" s="1" customFormat="1" x14ac:dyDescent="0.3">
      <c r="B472" s="175"/>
      <c r="C472" s="11" t="s">
        <v>24</v>
      </c>
      <c r="D472" s="179" t="s">
        <v>148</v>
      </c>
      <c r="E472" s="179" t="s">
        <v>29</v>
      </c>
      <c r="F472" s="179"/>
      <c r="G472" s="6">
        <v>2</v>
      </c>
      <c r="H472" s="5">
        <v>3.43</v>
      </c>
      <c r="I472" s="5">
        <f>H472*G472</f>
        <v>6.86</v>
      </c>
      <c r="J472" s="5"/>
      <c r="K472" s="5"/>
      <c r="L472" s="179">
        <v>12.51</v>
      </c>
      <c r="M472" s="5">
        <f>L472*G472</f>
        <v>25.02</v>
      </c>
      <c r="N472" s="5">
        <f>M472+K472+I472</f>
        <v>31.88</v>
      </c>
      <c r="P472" s="42"/>
      <c r="Q472" s="42"/>
      <c r="R472" s="42"/>
    </row>
    <row r="473" spans="2:18" s="1" customFormat="1" ht="27" x14ac:dyDescent="0.25">
      <c r="B473" s="266">
        <v>4</v>
      </c>
      <c r="C473" s="9"/>
      <c r="D473" s="178" t="s">
        <v>284</v>
      </c>
      <c r="E473" s="178" t="s">
        <v>26</v>
      </c>
      <c r="F473" s="178"/>
      <c r="G473" s="4">
        <v>1.5</v>
      </c>
      <c r="H473" s="5"/>
      <c r="I473" s="5"/>
      <c r="J473" s="5"/>
      <c r="K473" s="5"/>
      <c r="L473" s="179"/>
      <c r="M473" s="5"/>
      <c r="N473" s="5"/>
    </row>
    <row r="474" spans="2:18" s="1" customFormat="1" ht="13.5" x14ac:dyDescent="0.25">
      <c r="B474" s="267"/>
      <c r="C474" s="10" t="s">
        <v>24</v>
      </c>
      <c r="D474" s="179" t="s">
        <v>35</v>
      </c>
      <c r="E474" s="179" t="s">
        <v>26</v>
      </c>
      <c r="F474" s="179">
        <v>1</v>
      </c>
      <c r="G474" s="6">
        <f>G473*F474</f>
        <v>1.5</v>
      </c>
      <c r="H474" s="5">
        <v>37.5</v>
      </c>
      <c r="I474" s="5">
        <f>H474*G474</f>
        <v>56.25</v>
      </c>
      <c r="J474" s="5"/>
      <c r="K474" s="5">
        <f>J474*G474</f>
        <v>0</v>
      </c>
      <c r="L474" s="179"/>
      <c r="M474" s="5">
        <f>L474*G474</f>
        <v>0</v>
      </c>
      <c r="N474" s="5">
        <f>M474+K474+I474</f>
        <v>56.25</v>
      </c>
    </row>
    <row r="475" spans="2:18" s="1" customFormat="1" ht="13.5" x14ac:dyDescent="0.25">
      <c r="B475" s="267"/>
      <c r="C475" s="10"/>
      <c r="D475" s="179" t="s">
        <v>286</v>
      </c>
      <c r="E475" s="179" t="s">
        <v>26</v>
      </c>
      <c r="F475" s="179">
        <v>1.02</v>
      </c>
      <c r="G475" s="6">
        <f>G473*F475</f>
        <v>1.53</v>
      </c>
      <c r="H475" s="5"/>
      <c r="I475" s="5">
        <f>H475*G475</f>
        <v>0</v>
      </c>
      <c r="J475" s="5">
        <v>150</v>
      </c>
      <c r="K475" s="5">
        <f>J475*G475</f>
        <v>229.5</v>
      </c>
      <c r="L475" s="179"/>
      <c r="M475" s="5">
        <f>L475*G475</f>
        <v>0</v>
      </c>
      <c r="N475" s="5">
        <f>M475+K475+I475</f>
        <v>229.5</v>
      </c>
    </row>
    <row r="476" spans="2:18" s="1" customFormat="1" ht="13.5" x14ac:dyDescent="0.25">
      <c r="B476" s="268"/>
      <c r="C476" s="11"/>
      <c r="D476" s="179" t="s">
        <v>42</v>
      </c>
      <c r="E476" s="179" t="s">
        <v>26</v>
      </c>
      <c r="F476" s="179">
        <v>0.36</v>
      </c>
      <c r="G476" s="6">
        <f>G473*F476</f>
        <v>0.54</v>
      </c>
      <c r="H476" s="5"/>
      <c r="I476" s="5">
        <f>H476*G476</f>
        <v>0</v>
      </c>
      <c r="J476" s="5">
        <v>466</v>
      </c>
      <c r="K476" s="5">
        <f>J476*G476</f>
        <v>251.64000000000001</v>
      </c>
      <c r="L476" s="179"/>
      <c r="M476" s="5">
        <f>L476*G476</f>
        <v>0</v>
      </c>
      <c r="N476" s="5">
        <f>M476+K476+I476</f>
        <v>251.64000000000001</v>
      </c>
    </row>
    <row r="477" spans="2:18" s="1" customFormat="1" ht="27" x14ac:dyDescent="0.25">
      <c r="B477" s="266">
        <v>5</v>
      </c>
      <c r="C477" s="266" t="s">
        <v>289</v>
      </c>
      <c r="D477" s="178" t="s">
        <v>287</v>
      </c>
      <c r="E477" s="178" t="s">
        <v>26</v>
      </c>
      <c r="F477" s="178"/>
      <c r="G477" s="4">
        <v>18</v>
      </c>
      <c r="H477" s="5"/>
      <c r="I477" s="5"/>
      <c r="J477" s="5"/>
      <c r="K477" s="5"/>
      <c r="L477" s="179"/>
      <c r="M477" s="5"/>
      <c r="N477" s="5"/>
    </row>
    <row r="478" spans="2:18" s="1" customFormat="1" ht="27" x14ac:dyDescent="0.3">
      <c r="B478" s="267"/>
      <c r="C478" s="267"/>
      <c r="D478" s="179" t="s">
        <v>288</v>
      </c>
      <c r="E478" s="179" t="s">
        <v>32</v>
      </c>
      <c r="F478" s="179">
        <v>1.6</v>
      </c>
      <c r="G478" s="6">
        <f>G477*F478</f>
        <v>28.8</v>
      </c>
      <c r="H478" s="5">
        <f>R478</f>
        <v>3.65</v>
      </c>
      <c r="I478" s="5">
        <f>H478*G478</f>
        <v>105.12</v>
      </c>
      <c r="J478" s="5"/>
      <c r="K478" s="5"/>
      <c r="L478" s="179">
        <f>Q478</f>
        <v>1.6800000000000002</v>
      </c>
      <c r="M478" s="5">
        <f>L478*G478</f>
        <v>48.384000000000007</v>
      </c>
      <c r="N478" s="5">
        <f>M478+K478+I478</f>
        <v>153.50400000000002</v>
      </c>
      <c r="P478" s="42">
        <v>20</v>
      </c>
      <c r="Q478" s="42">
        <f>P478*0.42*2/10</f>
        <v>1.6800000000000002</v>
      </c>
      <c r="R478" s="42">
        <f>P479-Q478</f>
        <v>3.65</v>
      </c>
    </row>
    <row r="479" spans="2:18" s="1" customFormat="1" ht="13.5" x14ac:dyDescent="0.25">
      <c r="B479" s="267"/>
      <c r="C479" s="267"/>
      <c r="D479" s="179" t="s">
        <v>213</v>
      </c>
      <c r="E479" s="179" t="s">
        <v>26</v>
      </c>
      <c r="F479" s="179">
        <v>1.22</v>
      </c>
      <c r="G479" s="6">
        <f>G477*F479</f>
        <v>21.96</v>
      </c>
      <c r="H479" s="5"/>
      <c r="I479" s="5">
        <f>H479*G479</f>
        <v>0</v>
      </c>
      <c r="J479" s="5"/>
      <c r="K479" s="5">
        <f>J479*G479</f>
        <v>0</v>
      </c>
      <c r="L479" s="179"/>
      <c r="M479" s="5">
        <f>L479*G479</f>
        <v>0</v>
      </c>
      <c r="N479" s="5">
        <f>M479+K479+I479</f>
        <v>0</v>
      </c>
      <c r="P479" s="1">
        <v>5.33</v>
      </c>
    </row>
    <row r="480" spans="2:18" s="1" customFormat="1" ht="13.5" x14ac:dyDescent="0.25">
      <c r="B480" s="268"/>
      <c r="C480" s="268"/>
      <c r="D480" s="179" t="s">
        <v>214</v>
      </c>
      <c r="E480" s="179" t="s">
        <v>29</v>
      </c>
      <c r="F480" s="179"/>
      <c r="G480" s="6">
        <v>8</v>
      </c>
      <c r="H480" s="179">
        <v>5.28</v>
      </c>
      <c r="I480" s="5">
        <f>H480*G480</f>
        <v>42.24</v>
      </c>
      <c r="J480" s="5"/>
      <c r="K480" s="5"/>
      <c r="L480" s="179">
        <v>31.71</v>
      </c>
      <c r="M480" s="5">
        <f>L480*G480</f>
        <v>253.68</v>
      </c>
      <c r="N480" s="5">
        <f>M480+K480+I480</f>
        <v>295.92</v>
      </c>
    </row>
    <row r="481" spans="2:18" x14ac:dyDescent="0.3">
      <c r="B481" s="179"/>
      <c r="C481" s="179"/>
      <c r="D481" s="178" t="s">
        <v>46</v>
      </c>
      <c r="E481" s="178"/>
      <c r="F481" s="178"/>
      <c r="G481" s="178"/>
      <c r="H481" s="178"/>
      <c r="I481" s="12">
        <f>SUM(I465:I480)</f>
        <v>331.31799999999998</v>
      </c>
      <c r="J481" s="178"/>
      <c r="K481" s="12">
        <f>SUM(K469:K480)</f>
        <v>481.14</v>
      </c>
      <c r="L481" s="178"/>
      <c r="M481" s="12">
        <f>SUM(M465:M480)</f>
        <v>432.88640000000004</v>
      </c>
      <c r="N481" s="12">
        <f>SUM(N465:N480)</f>
        <v>1245.3444000000002</v>
      </c>
    </row>
    <row r="482" spans="2:18" x14ac:dyDescent="0.3">
      <c r="B482" s="179"/>
      <c r="C482" s="179"/>
      <c r="D482" s="178" t="s">
        <v>47</v>
      </c>
      <c r="E482" s="178" t="s">
        <v>48</v>
      </c>
      <c r="F482" s="178">
        <v>10</v>
      </c>
      <c r="G482" s="178"/>
      <c r="H482" s="178"/>
      <c r="I482" s="178"/>
      <c r="J482" s="178"/>
      <c r="K482" s="178"/>
      <c r="L482" s="178"/>
      <c r="M482" s="178"/>
      <c r="N482" s="12">
        <f>N481*F482/100</f>
        <v>124.53444000000002</v>
      </c>
    </row>
    <row r="483" spans="2:18" x14ac:dyDescent="0.3">
      <c r="B483" s="179"/>
      <c r="C483" s="179"/>
      <c r="D483" s="178" t="s">
        <v>49</v>
      </c>
      <c r="E483" s="178"/>
      <c r="F483" s="178"/>
      <c r="G483" s="178"/>
      <c r="H483" s="178"/>
      <c r="I483" s="178"/>
      <c r="J483" s="178"/>
      <c r="K483" s="178"/>
      <c r="L483" s="178"/>
      <c r="M483" s="178"/>
      <c r="N483" s="12">
        <f>SUM(N481:N482)</f>
        <v>1369.8788400000003</v>
      </c>
    </row>
    <row r="484" spans="2:18" x14ac:dyDescent="0.3">
      <c r="B484" s="179"/>
      <c r="C484" s="179"/>
      <c r="D484" s="178" t="s">
        <v>50</v>
      </c>
      <c r="E484" s="178" t="s">
        <v>48</v>
      </c>
      <c r="F484" s="178">
        <v>8</v>
      </c>
      <c r="G484" s="178"/>
      <c r="H484" s="178"/>
      <c r="I484" s="178"/>
      <c r="J484" s="178"/>
      <c r="K484" s="178"/>
      <c r="L484" s="178"/>
      <c r="M484" s="178"/>
      <c r="N484" s="12">
        <f>N483*F484/100</f>
        <v>109.59030720000003</v>
      </c>
    </row>
    <row r="485" spans="2:18" x14ac:dyDescent="0.3">
      <c r="B485" s="179"/>
      <c r="C485" s="179"/>
      <c r="D485" s="178" t="s">
        <v>49</v>
      </c>
      <c r="E485" s="178"/>
      <c r="F485" s="178"/>
      <c r="G485" s="178"/>
      <c r="H485" s="178"/>
      <c r="I485" s="178"/>
      <c r="J485" s="178"/>
      <c r="K485" s="178"/>
      <c r="L485" s="178"/>
      <c r="M485" s="178"/>
      <c r="N485" s="12">
        <f>SUM(N483:N484)</f>
        <v>1479.4691472000004</v>
      </c>
    </row>
    <row r="486" spans="2:18" x14ac:dyDescent="0.3">
      <c r="B486" s="179"/>
      <c r="C486" s="179"/>
      <c r="D486" s="178" t="s">
        <v>51</v>
      </c>
      <c r="E486" s="178" t="s">
        <v>48</v>
      </c>
      <c r="F486" s="178">
        <v>18</v>
      </c>
      <c r="G486" s="178"/>
      <c r="H486" s="178"/>
      <c r="I486" s="178"/>
      <c r="J486" s="178"/>
      <c r="K486" s="178"/>
      <c r="L486" s="178"/>
      <c r="M486" s="178"/>
      <c r="N486" s="12">
        <f>N485*F486/100</f>
        <v>266.30444649600008</v>
      </c>
    </row>
    <row r="487" spans="2:18" x14ac:dyDescent="0.3">
      <c r="B487" s="179"/>
      <c r="C487" s="179"/>
      <c r="D487" s="178" t="s">
        <v>52</v>
      </c>
      <c r="E487" s="178"/>
      <c r="F487" s="178"/>
      <c r="G487" s="178"/>
      <c r="H487" s="178"/>
      <c r="I487" s="178"/>
      <c r="J487" s="178"/>
      <c r="K487" s="178"/>
      <c r="L487" s="178"/>
      <c r="M487" s="178"/>
      <c r="N487" s="12">
        <f>SUM(N485:N486)</f>
        <v>1745.7735936960005</v>
      </c>
      <c r="O487" s="42">
        <v>1807.45</v>
      </c>
    </row>
    <row r="488" spans="2:18" ht="27" x14ac:dyDescent="0.3">
      <c r="B488" s="177"/>
      <c r="C488" s="178"/>
      <c r="D488" s="178" t="s">
        <v>322</v>
      </c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Q488" s="176"/>
    </row>
    <row r="489" spans="2:18" ht="41.25" customHeight="1" x14ac:dyDescent="0.3">
      <c r="B489" s="266">
        <v>1</v>
      </c>
      <c r="C489" s="179" t="s">
        <v>24</v>
      </c>
      <c r="D489" s="178" t="s">
        <v>150</v>
      </c>
      <c r="E489" s="178" t="s">
        <v>26</v>
      </c>
      <c r="F489" s="178"/>
      <c r="G489" s="4">
        <v>12.5</v>
      </c>
      <c r="H489" s="5"/>
      <c r="I489" s="5"/>
      <c r="J489" s="5"/>
      <c r="K489" s="5"/>
      <c r="L489" s="179"/>
      <c r="M489" s="5"/>
      <c r="N489" s="5"/>
    </row>
    <row r="490" spans="2:18" x14ac:dyDescent="0.3">
      <c r="B490" s="267"/>
      <c r="C490" s="9" t="s">
        <v>144</v>
      </c>
      <c r="D490" s="179" t="s">
        <v>28</v>
      </c>
      <c r="E490" s="179" t="s">
        <v>29</v>
      </c>
      <c r="F490" s="179"/>
      <c r="G490" s="6">
        <f>G489*0.12</f>
        <v>1.5</v>
      </c>
      <c r="H490" s="5">
        <v>7.1</v>
      </c>
      <c r="I490" s="5">
        <f>H490*G490</f>
        <v>10.649999999999999</v>
      </c>
      <c r="J490" s="5"/>
      <c r="K490" s="5"/>
      <c r="L490" s="179">
        <v>11.34</v>
      </c>
      <c r="M490" s="5">
        <f>L490*G490</f>
        <v>17.009999999999998</v>
      </c>
      <c r="N490" s="5">
        <f>M490+K490+I490</f>
        <v>27.659999999999997</v>
      </c>
    </row>
    <row r="491" spans="2:18" x14ac:dyDescent="0.3">
      <c r="B491" s="268"/>
      <c r="C491" s="11" t="s">
        <v>24</v>
      </c>
      <c r="D491" s="179" t="s">
        <v>285</v>
      </c>
      <c r="E491" s="179" t="s">
        <v>32</v>
      </c>
      <c r="F491" s="179">
        <v>1.6</v>
      </c>
      <c r="G491" s="6">
        <f>G489*F491</f>
        <v>20</v>
      </c>
      <c r="H491" s="31">
        <f>R491</f>
        <v>2.29</v>
      </c>
      <c r="I491" s="5">
        <f>H491*G491</f>
        <v>45.8</v>
      </c>
      <c r="J491" s="5"/>
      <c r="K491" s="5"/>
      <c r="L491" s="179">
        <f>Q491</f>
        <v>0.84000000000000008</v>
      </c>
      <c r="M491" s="5">
        <f>L491*G491</f>
        <v>16.8</v>
      </c>
      <c r="N491" s="5">
        <f>M491+K491+I491</f>
        <v>62.599999999999994</v>
      </c>
      <c r="P491" s="42">
        <v>10</v>
      </c>
      <c r="Q491" s="42">
        <f>P491*0.42*2/10</f>
        <v>0.84000000000000008</v>
      </c>
      <c r="R491" s="42">
        <f>P492-Q491</f>
        <v>2.29</v>
      </c>
    </row>
    <row r="492" spans="2:18" s="1" customFormat="1" ht="27.75" customHeight="1" x14ac:dyDescent="0.25">
      <c r="B492" s="266">
        <v>2</v>
      </c>
      <c r="C492" s="173"/>
      <c r="D492" s="177" t="s">
        <v>282</v>
      </c>
      <c r="E492" s="177" t="s">
        <v>34</v>
      </c>
      <c r="F492" s="177"/>
      <c r="G492" s="32">
        <v>6</v>
      </c>
      <c r="H492" s="8"/>
      <c r="I492" s="5"/>
      <c r="J492" s="8"/>
      <c r="K492" s="5"/>
      <c r="L492" s="173"/>
      <c r="M492" s="5"/>
      <c r="N492" s="5"/>
      <c r="P492" s="1">
        <v>3.13</v>
      </c>
    </row>
    <row r="493" spans="2:18" s="1" customFormat="1" ht="13.5" x14ac:dyDescent="0.25">
      <c r="B493" s="267"/>
      <c r="C493" s="174" t="s">
        <v>24</v>
      </c>
      <c r="D493" s="173" t="s">
        <v>35</v>
      </c>
      <c r="E493" s="173" t="s">
        <v>34</v>
      </c>
      <c r="F493" s="173">
        <v>1</v>
      </c>
      <c r="G493" s="7">
        <f>G492*F493</f>
        <v>6</v>
      </c>
      <c r="H493" s="8">
        <v>6.25</v>
      </c>
      <c r="I493" s="5">
        <f>H493*G493</f>
        <v>37.5</v>
      </c>
      <c r="J493" s="8"/>
      <c r="K493" s="5"/>
      <c r="L493" s="173"/>
      <c r="M493" s="5"/>
      <c r="N493" s="5">
        <f>M493+K493+I493</f>
        <v>37.5</v>
      </c>
    </row>
    <row r="494" spans="2:18" s="1" customFormat="1" ht="13.5" x14ac:dyDescent="0.25">
      <c r="B494" s="174"/>
      <c r="C494" s="173" t="s">
        <v>24</v>
      </c>
      <c r="D494" s="173" t="s">
        <v>283</v>
      </c>
      <c r="E494" s="173" t="s">
        <v>34</v>
      </c>
      <c r="F494" s="173">
        <v>1</v>
      </c>
      <c r="G494" s="7">
        <f>G492*F494</f>
        <v>6</v>
      </c>
      <c r="H494" s="8"/>
      <c r="I494" s="5"/>
      <c r="J494" s="8">
        <v>0</v>
      </c>
      <c r="K494" s="5">
        <f>J494*G494</f>
        <v>0</v>
      </c>
      <c r="L494" s="173"/>
      <c r="M494" s="5"/>
      <c r="N494" s="5">
        <f>M494+K494+I494</f>
        <v>0</v>
      </c>
    </row>
    <row r="495" spans="2:18" s="1" customFormat="1" ht="13.5" x14ac:dyDescent="0.25">
      <c r="B495" s="174"/>
      <c r="C495" s="33" t="s">
        <v>149</v>
      </c>
      <c r="D495" s="173" t="s">
        <v>38</v>
      </c>
      <c r="E495" s="173" t="s">
        <v>29</v>
      </c>
      <c r="F495" s="173"/>
      <c r="G495" s="7">
        <v>4</v>
      </c>
      <c r="H495" s="8">
        <v>6.16</v>
      </c>
      <c r="I495" s="5">
        <f>H495*G495</f>
        <v>24.64</v>
      </c>
      <c r="J495" s="8"/>
      <c r="K495" s="5"/>
      <c r="L495" s="173">
        <v>17.66</v>
      </c>
      <c r="M495" s="5">
        <f>L495*G495</f>
        <v>70.64</v>
      </c>
      <c r="N495" s="5">
        <f>M495+K495+I495</f>
        <v>95.28</v>
      </c>
    </row>
    <row r="496" spans="2:18" s="1" customFormat="1" ht="13.5" x14ac:dyDescent="0.25">
      <c r="B496" s="173">
        <v>3</v>
      </c>
      <c r="C496" s="9"/>
      <c r="D496" s="177" t="s">
        <v>163</v>
      </c>
      <c r="E496" s="173" t="s">
        <v>34</v>
      </c>
      <c r="F496" s="173"/>
      <c r="G496" s="32">
        <v>6</v>
      </c>
      <c r="H496" s="8"/>
      <c r="I496" s="5"/>
      <c r="J496" s="8"/>
      <c r="K496" s="5"/>
      <c r="L496" s="173"/>
      <c r="M496" s="8"/>
      <c r="N496" s="5"/>
    </row>
    <row r="497" spans="2:18" s="1" customFormat="1" x14ac:dyDescent="0.3">
      <c r="B497" s="175"/>
      <c r="C497" s="11" t="s">
        <v>24</v>
      </c>
      <c r="D497" s="179" t="s">
        <v>148</v>
      </c>
      <c r="E497" s="179" t="s">
        <v>29</v>
      </c>
      <c r="F497" s="179"/>
      <c r="G497" s="6">
        <v>2</v>
      </c>
      <c r="H497" s="5">
        <v>3.43</v>
      </c>
      <c r="I497" s="5">
        <f>H497*G497</f>
        <v>6.86</v>
      </c>
      <c r="J497" s="5"/>
      <c r="K497" s="5"/>
      <c r="L497" s="179">
        <v>12.51</v>
      </c>
      <c r="M497" s="5">
        <f>L497*G497</f>
        <v>25.02</v>
      </c>
      <c r="N497" s="5">
        <f>M497+K497+I497</f>
        <v>31.88</v>
      </c>
      <c r="P497" s="42"/>
      <c r="Q497" s="42"/>
      <c r="R497" s="42"/>
    </row>
    <row r="498" spans="2:18" s="1" customFormat="1" ht="27" x14ac:dyDescent="0.25">
      <c r="B498" s="266">
        <v>4</v>
      </c>
      <c r="C498" s="9"/>
      <c r="D498" s="178" t="s">
        <v>284</v>
      </c>
      <c r="E498" s="178" t="s">
        <v>26</v>
      </c>
      <c r="F498" s="178"/>
      <c r="G498" s="4">
        <v>1.6</v>
      </c>
      <c r="H498" s="5"/>
      <c r="I498" s="5"/>
      <c r="J498" s="5"/>
      <c r="K498" s="5"/>
      <c r="L498" s="179"/>
      <c r="M498" s="5"/>
      <c r="N498" s="5"/>
    </row>
    <row r="499" spans="2:18" s="1" customFormat="1" ht="13.5" x14ac:dyDescent="0.25">
      <c r="B499" s="267"/>
      <c r="C499" s="10" t="s">
        <v>24</v>
      </c>
      <c r="D499" s="179" t="s">
        <v>35</v>
      </c>
      <c r="E499" s="179" t="s">
        <v>26</v>
      </c>
      <c r="F499" s="179">
        <v>1</v>
      </c>
      <c r="G499" s="6">
        <f>G498*F499</f>
        <v>1.6</v>
      </c>
      <c r="H499" s="5">
        <v>37.5</v>
      </c>
      <c r="I499" s="5">
        <f>H499*G499</f>
        <v>60</v>
      </c>
      <c r="J499" s="5"/>
      <c r="K499" s="5">
        <f>J499*G499</f>
        <v>0</v>
      </c>
      <c r="L499" s="179"/>
      <c r="M499" s="5">
        <f>L499*G499</f>
        <v>0</v>
      </c>
      <c r="N499" s="5">
        <f>M499+K499+I499</f>
        <v>60</v>
      </c>
    </row>
    <row r="500" spans="2:18" s="1" customFormat="1" ht="13.5" x14ac:dyDescent="0.25">
      <c r="B500" s="267"/>
      <c r="C500" s="10"/>
      <c r="D500" s="179" t="s">
        <v>286</v>
      </c>
      <c r="E500" s="179" t="s">
        <v>26</v>
      </c>
      <c r="F500" s="179">
        <v>1.02</v>
      </c>
      <c r="G500" s="6">
        <f>G498*F500</f>
        <v>1.6320000000000001</v>
      </c>
      <c r="H500" s="5"/>
      <c r="I500" s="5">
        <f>H500*G500</f>
        <v>0</v>
      </c>
      <c r="J500" s="5">
        <v>150</v>
      </c>
      <c r="K500" s="5">
        <f>J500*G500</f>
        <v>244.8</v>
      </c>
      <c r="L500" s="179"/>
      <c r="M500" s="5">
        <f>L500*G500</f>
        <v>0</v>
      </c>
      <c r="N500" s="5">
        <f>M500+K500+I500</f>
        <v>244.8</v>
      </c>
    </row>
    <row r="501" spans="2:18" s="1" customFormat="1" ht="13.5" x14ac:dyDescent="0.25">
      <c r="B501" s="268"/>
      <c r="C501" s="11"/>
      <c r="D501" s="179" t="s">
        <v>42</v>
      </c>
      <c r="E501" s="179" t="s">
        <v>26</v>
      </c>
      <c r="F501" s="179">
        <v>0.36</v>
      </c>
      <c r="G501" s="6">
        <f>G498*F501</f>
        <v>0.57599999999999996</v>
      </c>
      <c r="H501" s="5"/>
      <c r="I501" s="5">
        <f>H501*G501</f>
        <v>0</v>
      </c>
      <c r="J501" s="5">
        <v>466</v>
      </c>
      <c r="K501" s="5">
        <f>J501*G501</f>
        <v>268.416</v>
      </c>
      <c r="L501" s="179"/>
      <c r="M501" s="5">
        <f>L501*G501</f>
        <v>0</v>
      </c>
      <c r="N501" s="5">
        <f>M501+K501+I501</f>
        <v>268.416</v>
      </c>
    </row>
    <row r="502" spans="2:18" s="1" customFormat="1" ht="27" x14ac:dyDescent="0.25">
      <c r="B502" s="266">
        <v>5</v>
      </c>
      <c r="C502" s="266" t="s">
        <v>289</v>
      </c>
      <c r="D502" s="178" t="s">
        <v>287</v>
      </c>
      <c r="E502" s="178" t="s">
        <v>26</v>
      </c>
      <c r="F502" s="178"/>
      <c r="G502" s="4">
        <v>20</v>
      </c>
      <c r="H502" s="5"/>
      <c r="I502" s="5"/>
      <c r="J502" s="5"/>
      <c r="K502" s="5"/>
      <c r="L502" s="179"/>
      <c r="M502" s="5"/>
      <c r="N502" s="5"/>
    </row>
    <row r="503" spans="2:18" s="1" customFormat="1" ht="27" x14ac:dyDescent="0.3">
      <c r="B503" s="267"/>
      <c r="C503" s="267"/>
      <c r="D503" s="179" t="s">
        <v>288</v>
      </c>
      <c r="E503" s="179" t="s">
        <v>32</v>
      </c>
      <c r="F503" s="179">
        <v>1.6</v>
      </c>
      <c r="G503" s="6">
        <f>G502*F503</f>
        <v>32</v>
      </c>
      <c r="H503" s="5">
        <f>R503</f>
        <v>3.65</v>
      </c>
      <c r="I503" s="5">
        <f>H503*G503</f>
        <v>116.8</v>
      </c>
      <c r="J503" s="5"/>
      <c r="K503" s="5"/>
      <c r="L503" s="179">
        <f>Q503</f>
        <v>1.6800000000000002</v>
      </c>
      <c r="M503" s="5">
        <f>L503*G503</f>
        <v>53.760000000000005</v>
      </c>
      <c r="N503" s="5">
        <f>M503+K503+I503</f>
        <v>170.56</v>
      </c>
      <c r="P503" s="42">
        <v>20</v>
      </c>
      <c r="Q503" s="42">
        <f>P503*0.42*2/10</f>
        <v>1.6800000000000002</v>
      </c>
      <c r="R503" s="42">
        <f>P504-Q503</f>
        <v>3.65</v>
      </c>
    </row>
    <row r="504" spans="2:18" s="1" customFormat="1" ht="13.5" x14ac:dyDescent="0.25">
      <c r="B504" s="267"/>
      <c r="C504" s="267"/>
      <c r="D504" s="179" t="s">
        <v>213</v>
      </c>
      <c r="E504" s="179" t="s">
        <v>26</v>
      </c>
      <c r="F504" s="179">
        <v>1.22</v>
      </c>
      <c r="G504" s="6">
        <f>G502*F504</f>
        <v>24.4</v>
      </c>
      <c r="H504" s="5"/>
      <c r="I504" s="5">
        <f>H504*G504</f>
        <v>0</v>
      </c>
      <c r="J504" s="5"/>
      <c r="K504" s="5">
        <f>J504*G504</f>
        <v>0</v>
      </c>
      <c r="L504" s="179"/>
      <c r="M504" s="5">
        <f>L504*G504</f>
        <v>0</v>
      </c>
      <c r="N504" s="5">
        <f>M504+K504+I504</f>
        <v>0</v>
      </c>
      <c r="P504" s="1">
        <v>5.33</v>
      </c>
    </row>
    <row r="505" spans="2:18" s="1" customFormat="1" ht="13.5" x14ac:dyDescent="0.25">
      <c r="B505" s="268"/>
      <c r="C505" s="268"/>
      <c r="D505" s="179" t="s">
        <v>214</v>
      </c>
      <c r="E505" s="179" t="s">
        <v>29</v>
      </c>
      <c r="F505" s="179"/>
      <c r="G505" s="6">
        <v>8</v>
      </c>
      <c r="H505" s="179">
        <v>5.28</v>
      </c>
      <c r="I505" s="5">
        <f>H505*G505</f>
        <v>42.24</v>
      </c>
      <c r="J505" s="5"/>
      <c r="K505" s="5"/>
      <c r="L505" s="179">
        <v>31.71</v>
      </c>
      <c r="M505" s="5">
        <f>L505*G505</f>
        <v>253.68</v>
      </c>
      <c r="N505" s="5">
        <f>M505+K505+I505</f>
        <v>295.92</v>
      </c>
    </row>
    <row r="506" spans="2:18" x14ac:dyDescent="0.3">
      <c r="B506" s="179"/>
      <c r="C506" s="179"/>
      <c r="D506" s="178" t="s">
        <v>46</v>
      </c>
      <c r="E506" s="178"/>
      <c r="F506" s="178"/>
      <c r="G506" s="178"/>
      <c r="H506" s="178"/>
      <c r="I506" s="12">
        <f>SUM(I490:I505)</f>
        <v>344.49</v>
      </c>
      <c r="J506" s="178"/>
      <c r="K506" s="12">
        <f>SUM(K494:K505)</f>
        <v>513.21600000000001</v>
      </c>
      <c r="L506" s="178"/>
      <c r="M506" s="12">
        <f>SUM(M490:M505)</f>
        <v>436.91</v>
      </c>
      <c r="N506" s="12">
        <f>SUM(N490:N505)</f>
        <v>1294.616</v>
      </c>
    </row>
    <row r="507" spans="2:18" x14ac:dyDescent="0.3">
      <c r="B507" s="179"/>
      <c r="C507" s="179"/>
      <c r="D507" s="178" t="s">
        <v>47</v>
      </c>
      <c r="E507" s="178" t="s">
        <v>48</v>
      </c>
      <c r="F507" s="178">
        <v>10</v>
      </c>
      <c r="G507" s="178"/>
      <c r="H507" s="178"/>
      <c r="I507" s="178"/>
      <c r="J507" s="178"/>
      <c r="K507" s="178"/>
      <c r="L507" s="178"/>
      <c r="M507" s="178"/>
      <c r="N507" s="12">
        <f>N506*F507/100</f>
        <v>129.4616</v>
      </c>
    </row>
    <row r="508" spans="2:18" x14ac:dyDescent="0.3">
      <c r="B508" s="179"/>
      <c r="C508" s="179"/>
      <c r="D508" s="178" t="s">
        <v>49</v>
      </c>
      <c r="E508" s="178"/>
      <c r="F508" s="178"/>
      <c r="G508" s="178"/>
      <c r="H508" s="178"/>
      <c r="I508" s="178"/>
      <c r="J508" s="178"/>
      <c r="K508" s="178"/>
      <c r="L508" s="178"/>
      <c r="M508" s="178"/>
      <c r="N508" s="12">
        <f>SUM(N506:N507)</f>
        <v>1424.0776000000001</v>
      </c>
    </row>
    <row r="509" spans="2:18" x14ac:dyDescent="0.3">
      <c r="B509" s="179"/>
      <c r="C509" s="179"/>
      <c r="D509" s="178" t="s">
        <v>50</v>
      </c>
      <c r="E509" s="178" t="s">
        <v>48</v>
      </c>
      <c r="F509" s="178">
        <v>8</v>
      </c>
      <c r="G509" s="178"/>
      <c r="H509" s="178"/>
      <c r="I509" s="178"/>
      <c r="J509" s="178"/>
      <c r="K509" s="178"/>
      <c r="L509" s="178"/>
      <c r="M509" s="178"/>
      <c r="N509" s="12">
        <f>N508*F509/100</f>
        <v>113.926208</v>
      </c>
    </row>
    <row r="510" spans="2:18" x14ac:dyDescent="0.3">
      <c r="B510" s="179"/>
      <c r="C510" s="179"/>
      <c r="D510" s="178" t="s">
        <v>49</v>
      </c>
      <c r="E510" s="178"/>
      <c r="F510" s="178"/>
      <c r="G510" s="178"/>
      <c r="H510" s="178"/>
      <c r="I510" s="178"/>
      <c r="J510" s="178"/>
      <c r="K510" s="178"/>
      <c r="L510" s="178"/>
      <c r="M510" s="178"/>
      <c r="N510" s="12">
        <f>SUM(N508:N509)</f>
        <v>1538.0038080000002</v>
      </c>
    </row>
    <row r="511" spans="2:18" x14ac:dyDescent="0.3">
      <c r="B511" s="179"/>
      <c r="C511" s="179"/>
      <c r="D511" s="178" t="s">
        <v>51</v>
      </c>
      <c r="E511" s="178" t="s">
        <v>48</v>
      </c>
      <c r="F511" s="178">
        <v>18</v>
      </c>
      <c r="G511" s="178"/>
      <c r="H511" s="178"/>
      <c r="I511" s="178"/>
      <c r="J511" s="178"/>
      <c r="K511" s="178"/>
      <c r="L511" s="178"/>
      <c r="M511" s="178"/>
      <c r="N511" s="12">
        <f>N510*F511/100</f>
        <v>276.84068544000002</v>
      </c>
    </row>
    <row r="512" spans="2:18" x14ac:dyDescent="0.3">
      <c r="B512" s="179"/>
      <c r="C512" s="179"/>
      <c r="D512" s="178" t="s">
        <v>52</v>
      </c>
      <c r="E512" s="178"/>
      <c r="F512" s="178"/>
      <c r="G512" s="178"/>
      <c r="H512" s="178"/>
      <c r="I512" s="178"/>
      <c r="J512" s="178"/>
      <c r="K512" s="178"/>
      <c r="L512" s="178"/>
      <c r="M512" s="178"/>
      <c r="N512" s="12">
        <f>SUM(N510:N511)</f>
        <v>1814.8444934400002</v>
      </c>
      <c r="O512" s="42">
        <v>1807.45</v>
      </c>
    </row>
    <row r="513" spans="2:18" ht="27" x14ac:dyDescent="0.3">
      <c r="B513" s="177"/>
      <c r="C513" s="178"/>
      <c r="D513" s="178" t="s">
        <v>323</v>
      </c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Q513" s="176"/>
    </row>
    <row r="514" spans="2:18" ht="41.25" customHeight="1" x14ac:dyDescent="0.3">
      <c r="B514" s="266">
        <v>1</v>
      </c>
      <c r="C514" s="179" t="s">
        <v>24</v>
      </c>
      <c r="D514" s="178" t="s">
        <v>150</v>
      </c>
      <c r="E514" s="178" t="s">
        <v>26</v>
      </c>
      <c r="F514" s="178"/>
      <c r="G514" s="4">
        <v>15.6</v>
      </c>
      <c r="H514" s="5"/>
      <c r="I514" s="5"/>
      <c r="J514" s="5"/>
      <c r="K514" s="5"/>
      <c r="L514" s="179"/>
      <c r="M514" s="5"/>
      <c r="N514" s="5"/>
    </row>
    <row r="515" spans="2:18" x14ac:dyDescent="0.3">
      <c r="B515" s="267"/>
      <c r="C515" s="9" t="s">
        <v>144</v>
      </c>
      <c r="D515" s="179" t="s">
        <v>28</v>
      </c>
      <c r="E515" s="179" t="s">
        <v>29</v>
      </c>
      <c r="F515" s="179"/>
      <c r="G515" s="6">
        <f>G514*0.12</f>
        <v>1.8719999999999999</v>
      </c>
      <c r="H515" s="5">
        <v>7.1</v>
      </c>
      <c r="I515" s="5">
        <f>H515*G515</f>
        <v>13.291199999999998</v>
      </c>
      <c r="J515" s="5"/>
      <c r="K515" s="5"/>
      <c r="L515" s="179">
        <v>11.34</v>
      </c>
      <c r="M515" s="5">
        <f>L515*G515</f>
        <v>21.228479999999998</v>
      </c>
      <c r="N515" s="5">
        <f>M515+K515+I515</f>
        <v>34.519679999999994</v>
      </c>
    </row>
    <row r="516" spans="2:18" x14ac:dyDescent="0.3">
      <c r="B516" s="268"/>
      <c r="C516" s="11" t="s">
        <v>24</v>
      </c>
      <c r="D516" s="179" t="s">
        <v>285</v>
      </c>
      <c r="E516" s="179" t="s">
        <v>32</v>
      </c>
      <c r="F516" s="179">
        <v>1.6</v>
      </c>
      <c r="G516" s="6">
        <f>G514*F516</f>
        <v>24.96</v>
      </c>
      <c r="H516" s="31">
        <f>R516</f>
        <v>2.29</v>
      </c>
      <c r="I516" s="5">
        <f>H516*G516</f>
        <v>57.1584</v>
      </c>
      <c r="J516" s="5"/>
      <c r="K516" s="5"/>
      <c r="L516" s="179">
        <f>Q516</f>
        <v>0.84000000000000008</v>
      </c>
      <c r="M516" s="5">
        <f>L516*G516</f>
        <v>20.966400000000004</v>
      </c>
      <c r="N516" s="5">
        <f>M516+K516+I516</f>
        <v>78.124800000000008</v>
      </c>
      <c r="P516" s="42">
        <v>10</v>
      </c>
      <c r="Q516" s="42">
        <f>P516*0.42*2/10</f>
        <v>0.84000000000000008</v>
      </c>
      <c r="R516" s="42">
        <f>P517-Q516</f>
        <v>2.29</v>
      </c>
    </row>
    <row r="517" spans="2:18" s="1" customFormat="1" ht="27.75" customHeight="1" x14ac:dyDescent="0.25">
      <c r="B517" s="266">
        <v>2</v>
      </c>
      <c r="C517" s="173"/>
      <c r="D517" s="177" t="s">
        <v>282</v>
      </c>
      <c r="E517" s="177" t="s">
        <v>34</v>
      </c>
      <c r="F517" s="177"/>
      <c r="G517" s="32">
        <v>5</v>
      </c>
      <c r="H517" s="8"/>
      <c r="I517" s="5"/>
      <c r="J517" s="8"/>
      <c r="K517" s="5"/>
      <c r="L517" s="173"/>
      <c r="M517" s="5"/>
      <c r="N517" s="5"/>
      <c r="P517" s="1">
        <v>3.13</v>
      </c>
    </row>
    <row r="518" spans="2:18" s="1" customFormat="1" ht="13.5" x14ac:dyDescent="0.25">
      <c r="B518" s="267"/>
      <c r="C518" s="174" t="s">
        <v>24</v>
      </c>
      <c r="D518" s="173" t="s">
        <v>35</v>
      </c>
      <c r="E518" s="173" t="s">
        <v>34</v>
      </c>
      <c r="F518" s="173">
        <v>1</v>
      </c>
      <c r="G518" s="7">
        <f>G517*F518</f>
        <v>5</v>
      </c>
      <c r="H518" s="8">
        <v>6.25</v>
      </c>
      <c r="I518" s="5">
        <f>H518*G518</f>
        <v>31.25</v>
      </c>
      <c r="J518" s="8"/>
      <c r="K518" s="5"/>
      <c r="L518" s="173"/>
      <c r="M518" s="5"/>
      <c r="N518" s="5">
        <f>M518+K518+I518</f>
        <v>31.25</v>
      </c>
    </row>
    <row r="519" spans="2:18" s="1" customFormat="1" ht="13.5" x14ac:dyDescent="0.25">
      <c r="B519" s="174"/>
      <c r="C519" s="173" t="s">
        <v>24</v>
      </c>
      <c r="D519" s="173" t="s">
        <v>283</v>
      </c>
      <c r="E519" s="173" t="s">
        <v>34</v>
      </c>
      <c r="F519" s="173">
        <v>1</v>
      </c>
      <c r="G519" s="7">
        <f>G517*F519</f>
        <v>5</v>
      </c>
      <c r="H519" s="8"/>
      <c r="I519" s="5"/>
      <c r="J519" s="8">
        <v>0</v>
      </c>
      <c r="K519" s="5">
        <f>J519*G519</f>
        <v>0</v>
      </c>
      <c r="L519" s="173"/>
      <c r="M519" s="5"/>
      <c r="N519" s="5">
        <f>M519+K519+I519</f>
        <v>0</v>
      </c>
    </row>
    <row r="520" spans="2:18" s="1" customFormat="1" ht="13.5" x14ac:dyDescent="0.25">
      <c r="B520" s="174"/>
      <c r="C520" s="33" t="s">
        <v>149</v>
      </c>
      <c r="D520" s="173" t="s">
        <v>38</v>
      </c>
      <c r="E520" s="173" t="s">
        <v>29</v>
      </c>
      <c r="F520" s="173"/>
      <c r="G520" s="7">
        <v>4</v>
      </c>
      <c r="H520" s="8">
        <v>6.16</v>
      </c>
      <c r="I520" s="5">
        <f>H520*G520</f>
        <v>24.64</v>
      </c>
      <c r="J520" s="8"/>
      <c r="K520" s="5"/>
      <c r="L520" s="173">
        <v>17.66</v>
      </c>
      <c r="M520" s="5">
        <f>L520*G520</f>
        <v>70.64</v>
      </c>
      <c r="N520" s="5">
        <f>M520+K520+I520</f>
        <v>95.28</v>
      </c>
    </row>
    <row r="521" spans="2:18" s="1" customFormat="1" ht="13.5" x14ac:dyDescent="0.25">
      <c r="B521" s="173">
        <v>3</v>
      </c>
      <c r="C521" s="9"/>
      <c r="D521" s="177" t="s">
        <v>163</v>
      </c>
      <c r="E521" s="173" t="s">
        <v>34</v>
      </c>
      <c r="F521" s="173"/>
      <c r="G521" s="32">
        <v>5</v>
      </c>
      <c r="H521" s="8"/>
      <c r="I521" s="5"/>
      <c r="J521" s="8"/>
      <c r="K521" s="5"/>
      <c r="L521" s="173"/>
      <c r="M521" s="8"/>
      <c r="N521" s="5"/>
    </row>
    <row r="522" spans="2:18" s="1" customFormat="1" x14ac:dyDescent="0.3">
      <c r="B522" s="175"/>
      <c r="C522" s="11" t="s">
        <v>24</v>
      </c>
      <c r="D522" s="179" t="s">
        <v>148</v>
      </c>
      <c r="E522" s="179" t="s">
        <v>29</v>
      </c>
      <c r="F522" s="179"/>
      <c r="G522" s="6">
        <v>2</v>
      </c>
      <c r="H522" s="5">
        <v>3.43</v>
      </c>
      <c r="I522" s="5">
        <f>H522*G522</f>
        <v>6.86</v>
      </c>
      <c r="J522" s="5"/>
      <c r="K522" s="5"/>
      <c r="L522" s="179">
        <v>12.51</v>
      </c>
      <c r="M522" s="5">
        <f>L522*G522</f>
        <v>25.02</v>
      </c>
      <c r="N522" s="5">
        <f>M522+K522+I522</f>
        <v>31.88</v>
      </c>
      <c r="P522" s="42"/>
      <c r="Q522" s="42"/>
      <c r="R522" s="42"/>
    </row>
    <row r="523" spans="2:18" s="1" customFormat="1" ht="27" x14ac:dyDescent="0.25">
      <c r="B523" s="266">
        <v>4</v>
      </c>
      <c r="C523" s="9"/>
      <c r="D523" s="178" t="s">
        <v>284</v>
      </c>
      <c r="E523" s="178" t="s">
        <v>26</v>
      </c>
      <c r="F523" s="178"/>
      <c r="G523" s="4">
        <v>2.8</v>
      </c>
      <c r="H523" s="5"/>
      <c r="I523" s="5"/>
      <c r="J523" s="5"/>
      <c r="K523" s="5"/>
      <c r="L523" s="179"/>
      <c r="M523" s="5"/>
      <c r="N523" s="5"/>
    </row>
    <row r="524" spans="2:18" s="1" customFormat="1" ht="13.5" x14ac:dyDescent="0.25">
      <c r="B524" s="267"/>
      <c r="C524" s="10" t="s">
        <v>24</v>
      </c>
      <c r="D524" s="179" t="s">
        <v>35</v>
      </c>
      <c r="E524" s="179" t="s">
        <v>26</v>
      </c>
      <c r="F524" s="179">
        <v>1</v>
      </c>
      <c r="G524" s="6">
        <f>G523*F524</f>
        <v>2.8</v>
      </c>
      <c r="H524" s="5">
        <v>37.5</v>
      </c>
      <c r="I524" s="5">
        <f>H524*G524</f>
        <v>105</v>
      </c>
      <c r="J524" s="5"/>
      <c r="K524" s="5">
        <f>J524*G524</f>
        <v>0</v>
      </c>
      <c r="L524" s="179"/>
      <c r="M524" s="5">
        <f>L524*G524</f>
        <v>0</v>
      </c>
      <c r="N524" s="5">
        <f>M524+K524+I524</f>
        <v>105</v>
      </c>
    </row>
    <row r="525" spans="2:18" s="1" customFormat="1" ht="13.5" x14ac:dyDescent="0.25">
      <c r="B525" s="267"/>
      <c r="C525" s="10"/>
      <c r="D525" s="179" t="s">
        <v>286</v>
      </c>
      <c r="E525" s="179" t="s">
        <v>26</v>
      </c>
      <c r="F525" s="179">
        <v>1.02</v>
      </c>
      <c r="G525" s="6">
        <f>G523*F525</f>
        <v>2.8559999999999999</v>
      </c>
      <c r="H525" s="5"/>
      <c r="I525" s="5">
        <f>H525*G525</f>
        <v>0</v>
      </c>
      <c r="J525" s="5">
        <v>150</v>
      </c>
      <c r="K525" s="5">
        <f>J525*G525</f>
        <v>428.4</v>
      </c>
      <c r="L525" s="179"/>
      <c r="M525" s="5">
        <f>L525*G525</f>
        <v>0</v>
      </c>
      <c r="N525" s="5">
        <f>M525+K525+I525</f>
        <v>428.4</v>
      </c>
    </row>
    <row r="526" spans="2:18" s="1" customFormat="1" ht="13.5" x14ac:dyDescent="0.25">
      <c r="B526" s="268"/>
      <c r="C526" s="11"/>
      <c r="D526" s="179" t="s">
        <v>42</v>
      </c>
      <c r="E526" s="179" t="s">
        <v>26</v>
      </c>
      <c r="F526" s="179">
        <v>0.36</v>
      </c>
      <c r="G526" s="6">
        <f>G523*F526</f>
        <v>1.008</v>
      </c>
      <c r="H526" s="5"/>
      <c r="I526" s="5">
        <f>H526*G526</f>
        <v>0</v>
      </c>
      <c r="J526" s="5">
        <v>466</v>
      </c>
      <c r="K526" s="5">
        <f>J526*G526</f>
        <v>469.72800000000001</v>
      </c>
      <c r="L526" s="179"/>
      <c r="M526" s="5">
        <f>L526*G526</f>
        <v>0</v>
      </c>
      <c r="N526" s="5">
        <f>M526+K526+I526</f>
        <v>469.72800000000001</v>
      </c>
    </row>
    <row r="527" spans="2:18" s="1" customFormat="1" ht="27" x14ac:dyDescent="0.25">
      <c r="B527" s="266">
        <v>5</v>
      </c>
      <c r="C527" s="266" t="s">
        <v>289</v>
      </c>
      <c r="D527" s="178" t="s">
        <v>287</v>
      </c>
      <c r="E527" s="178" t="s">
        <v>26</v>
      </c>
      <c r="F527" s="178"/>
      <c r="G527" s="4">
        <v>16</v>
      </c>
      <c r="H527" s="5"/>
      <c r="I527" s="5"/>
      <c r="J527" s="5"/>
      <c r="K527" s="5"/>
      <c r="L527" s="179"/>
      <c r="M527" s="5"/>
      <c r="N527" s="5"/>
    </row>
    <row r="528" spans="2:18" s="1" customFormat="1" ht="27" x14ac:dyDescent="0.3">
      <c r="B528" s="267"/>
      <c r="C528" s="267"/>
      <c r="D528" s="179" t="s">
        <v>288</v>
      </c>
      <c r="E528" s="179" t="s">
        <v>32</v>
      </c>
      <c r="F528" s="179">
        <v>1.6</v>
      </c>
      <c r="G528" s="6">
        <f>G527*F528</f>
        <v>25.6</v>
      </c>
      <c r="H528" s="5">
        <f>R528</f>
        <v>3.65</v>
      </c>
      <c r="I528" s="5">
        <f>H528*G528</f>
        <v>93.44</v>
      </c>
      <c r="J528" s="5"/>
      <c r="K528" s="5"/>
      <c r="L528" s="179">
        <f>Q528</f>
        <v>1.6800000000000002</v>
      </c>
      <c r="M528" s="5">
        <f>L528*G528</f>
        <v>43.00800000000001</v>
      </c>
      <c r="N528" s="5">
        <f>M528+K528+I528</f>
        <v>136.44800000000001</v>
      </c>
      <c r="P528" s="42">
        <v>20</v>
      </c>
      <c r="Q528" s="42">
        <f>P528*0.42*2/10</f>
        <v>1.6800000000000002</v>
      </c>
      <c r="R528" s="42">
        <f>P529-Q528</f>
        <v>3.65</v>
      </c>
    </row>
    <row r="529" spans="2:18" s="1" customFormat="1" ht="13.5" x14ac:dyDescent="0.25">
      <c r="B529" s="267"/>
      <c r="C529" s="267"/>
      <c r="D529" s="179" t="s">
        <v>213</v>
      </c>
      <c r="E529" s="179" t="s">
        <v>26</v>
      </c>
      <c r="F529" s="179">
        <v>1.22</v>
      </c>
      <c r="G529" s="6">
        <f>G527*F529</f>
        <v>19.52</v>
      </c>
      <c r="H529" s="5"/>
      <c r="I529" s="5">
        <f>H529*G529</f>
        <v>0</v>
      </c>
      <c r="J529" s="5"/>
      <c r="K529" s="5">
        <f>J529*G529</f>
        <v>0</v>
      </c>
      <c r="L529" s="179"/>
      <c r="M529" s="5">
        <f>L529*G529</f>
        <v>0</v>
      </c>
      <c r="N529" s="5">
        <f>M529+K529+I529</f>
        <v>0</v>
      </c>
      <c r="P529" s="1">
        <v>5.33</v>
      </c>
    </row>
    <row r="530" spans="2:18" s="1" customFormat="1" ht="13.5" x14ac:dyDescent="0.25">
      <c r="B530" s="268"/>
      <c r="C530" s="268"/>
      <c r="D530" s="179" t="s">
        <v>214</v>
      </c>
      <c r="E530" s="179" t="s">
        <v>29</v>
      </c>
      <c r="F530" s="179"/>
      <c r="G530" s="6">
        <v>8</v>
      </c>
      <c r="H530" s="179">
        <v>5.28</v>
      </c>
      <c r="I530" s="5">
        <f>H530*G530</f>
        <v>42.24</v>
      </c>
      <c r="J530" s="5"/>
      <c r="K530" s="5"/>
      <c r="L530" s="179">
        <v>31.71</v>
      </c>
      <c r="M530" s="5">
        <f>L530*G530</f>
        <v>253.68</v>
      </c>
      <c r="N530" s="5">
        <f>M530+K530+I530</f>
        <v>295.92</v>
      </c>
    </row>
    <row r="531" spans="2:18" x14ac:dyDescent="0.3">
      <c r="B531" s="179"/>
      <c r="C531" s="179"/>
      <c r="D531" s="178" t="s">
        <v>46</v>
      </c>
      <c r="E531" s="178"/>
      <c r="F531" s="178"/>
      <c r="G531" s="178"/>
      <c r="H531" s="178"/>
      <c r="I531" s="12">
        <f>SUM(I514:I530)</f>
        <v>373.87959999999998</v>
      </c>
      <c r="J531" s="178"/>
      <c r="K531" s="12">
        <f>SUM(K519:K530)</f>
        <v>898.12799999999993</v>
      </c>
      <c r="L531" s="178"/>
      <c r="M531" s="12">
        <f>SUM(M515:M530)</f>
        <v>434.54288000000003</v>
      </c>
      <c r="N531" s="12">
        <f>SUM(N515:N530)</f>
        <v>1706.5504800000001</v>
      </c>
    </row>
    <row r="532" spans="2:18" x14ac:dyDescent="0.3">
      <c r="B532" s="179"/>
      <c r="C532" s="179"/>
      <c r="D532" s="178" t="s">
        <v>47</v>
      </c>
      <c r="E532" s="178" t="s">
        <v>48</v>
      </c>
      <c r="F532" s="178">
        <v>10</v>
      </c>
      <c r="G532" s="178"/>
      <c r="H532" s="178"/>
      <c r="I532" s="178"/>
      <c r="J532" s="178"/>
      <c r="K532" s="178"/>
      <c r="L532" s="178"/>
      <c r="M532" s="178"/>
      <c r="N532" s="12">
        <f>N531*F532/100</f>
        <v>170.65504800000002</v>
      </c>
    </row>
    <row r="533" spans="2:18" x14ac:dyDescent="0.3">
      <c r="B533" s="179"/>
      <c r="C533" s="179"/>
      <c r="D533" s="178" t="s">
        <v>49</v>
      </c>
      <c r="E533" s="178"/>
      <c r="F533" s="178"/>
      <c r="G533" s="178"/>
      <c r="H533" s="178"/>
      <c r="I533" s="178"/>
      <c r="J533" s="178"/>
      <c r="K533" s="178"/>
      <c r="L533" s="178"/>
      <c r="M533" s="178"/>
      <c r="N533" s="12">
        <f>SUM(N531:N532)</f>
        <v>1877.2055280000002</v>
      </c>
    </row>
    <row r="534" spans="2:18" x14ac:dyDescent="0.3">
      <c r="B534" s="179"/>
      <c r="C534" s="179"/>
      <c r="D534" s="178" t="s">
        <v>50</v>
      </c>
      <c r="E534" s="178" t="s">
        <v>48</v>
      </c>
      <c r="F534" s="178">
        <v>8</v>
      </c>
      <c r="G534" s="178"/>
      <c r="H534" s="178"/>
      <c r="I534" s="178"/>
      <c r="J534" s="178"/>
      <c r="K534" s="178"/>
      <c r="L534" s="178"/>
      <c r="M534" s="178"/>
      <c r="N534" s="12">
        <f>N533*F534/100</f>
        <v>150.17644224000003</v>
      </c>
    </row>
    <row r="535" spans="2:18" x14ac:dyDescent="0.3">
      <c r="B535" s="179"/>
      <c r="C535" s="179"/>
      <c r="D535" s="178" t="s">
        <v>49</v>
      </c>
      <c r="E535" s="178"/>
      <c r="F535" s="178"/>
      <c r="G535" s="178"/>
      <c r="H535" s="178"/>
      <c r="I535" s="178"/>
      <c r="J535" s="178"/>
      <c r="K535" s="178"/>
      <c r="L535" s="178"/>
      <c r="M535" s="178"/>
      <c r="N535" s="12">
        <f>SUM(N533:N534)</f>
        <v>2027.3819702400001</v>
      </c>
    </row>
    <row r="536" spans="2:18" x14ac:dyDescent="0.3">
      <c r="B536" s="179"/>
      <c r="C536" s="179"/>
      <c r="D536" s="178" t="s">
        <v>51</v>
      </c>
      <c r="E536" s="178" t="s">
        <v>48</v>
      </c>
      <c r="F536" s="178">
        <v>18</v>
      </c>
      <c r="G536" s="178"/>
      <c r="H536" s="178"/>
      <c r="I536" s="178"/>
      <c r="J536" s="178"/>
      <c r="K536" s="178"/>
      <c r="L536" s="178"/>
      <c r="M536" s="178"/>
      <c r="N536" s="12">
        <f>N535*F536/100</f>
        <v>364.92875464320002</v>
      </c>
    </row>
    <row r="537" spans="2:18" x14ac:dyDescent="0.3">
      <c r="B537" s="179"/>
      <c r="C537" s="179"/>
      <c r="D537" s="178" t="s">
        <v>52</v>
      </c>
      <c r="E537" s="178"/>
      <c r="F537" s="178"/>
      <c r="G537" s="178"/>
      <c r="H537" s="178"/>
      <c r="I537" s="178"/>
      <c r="J537" s="178"/>
      <c r="K537" s="178"/>
      <c r="L537" s="178"/>
      <c r="M537" s="178"/>
      <c r="N537" s="12">
        <f>SUM(N535:N536)</f>
        <v>2392.3107248832002</v>
      </c>
      <c r="O537" s="42">
        <v>2668.85</v>
      </c>
    </row>
    <row r="538" spans="2:18" ht="27" x14ac:dyDescent="0.3">
      <c r="B538" s="94"/>
      <c r="C538" s="95"/>
      <c r="D538" s="178" t="s">
        <v>324</v>
      </c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Q538" s="93"/>
    </row>
    <row r="539" spans="2:18" ht="41.25" customHeight="1" x14ac:dyDescent="0.3">
      <c r="B539" s="266">
        <v>1</v>
      </c>
      <c r="C539" s="96" t="s">
        <v>24</v>
      </c>
      <c r="D539" s="95" t="s">
        <v>150</v>
      </c>
      <c r="E539" s="95" t="s">
        <v>26</v>
      </c>
      <c r="F539" s="95"/>
      <c r="G539" s="4">
        <v>15.6</v>
      </c>
      <c r="H539" s="5"/>
      <c r="I539" s="5"/>
      <c r="J539" s="5"/>
      <c r="K539" s="5"/>
      <c r="L539" s="96"/>
      <c r="M539" s="5"/>
      <c r="N539" s="5"/>
    </row>
    <row r="540" spans="2:18" x14ac:dyDescent="0.3">
      <c r="B540" s="267"/>
      <c r="C540" s="9" t="s">
        <v>144</v>
      </c>
      <c r="D540" s="96" t="s">
        <v>28</v>
      </c>
      <c r="E540" s="96" t="s">
        <v>29</v>
      </c>
      <c r="F540" s="96"/>
      <c r="G540" s="6">
        <f>G539*0.12</f>
        <v>1.8719999999999999</v>
      </c>
      <c r="H540" s="5">
        <v>7.1</v>
      </c>
      <c r="I540" s="5">
        <f>H540*G540</f>
        <v>13.291199999999998</v>
      </c>
      <c r="J540" s="5"/>
      <c r="K540" s="5"/>
      <c r="L540" s="96">
        <v>11.34</v>
      </c>
      <c r="M540" s="5">
        <f>L540*G540</f>
        <v>21.228479999999998</v>
      </c>
      <c r="N540" s="5">
        <f>M540+K540+I540</f>
        <v>34.519679999999994</v>
      </c>
    </row>
    <row r="541" spans="2:18" x14ac:dyDescent="0.3">
      <c r="B541" s="268"/>
      <c r="C541" s="11" t="s">
        <v>24</v>
      </c>
      <c r="D541" s="96" t="s">
        <v>285</v>
      </c>
      <c r="E541" s="96" t="s">
        <v>32</v>
      </c>
      <c r="F541" s="96">
        <v>1.6</v>
      </c>
      <c r="G541" s="6">
        <f>G539*F541</f>
        <v>24.96</v>
      </c>
      <c r="H541" s="31">
        <f>R541</f>
        <v>2.29</v>
      </c>
      <c r="I541" s="5">
        <f>H541*G541</f>
        <v>57.1584</v>
      </c>
      <c r="J541" s="5"/>
      <c r="K541" s="5"/>
      <c r="L541" s="96">
        <f>Q541</f>
        <v>0.84000000000000008</v>
      </c>
      <c r="M541" s="5">
        <f>L541*G541</f>
        <v>20.966400000000004</v>
      </c>
      <c r="N541" s="5">
        <f>M541+K541+I541</f>
        <v>78.124800000000008</v>
      </c>
      <c r="P541" s="42">
        <v>10</v>
      </c>
      <c r="Q541" s="42">
        <f>P541*0.42*2/10</f>
        <v>0.84000000000000008</v>
      </c>
      <c r="R541" s="42">
        <f>P542-Q541</f>
        <v>2.29</v>
      </c>
    </row>
    <row r="542" spans="2:18" s="1" customFormat="1" ht="27.75" customHeight="1" x14ac:dyDescent="0.25">
      <c r="B542" s="266">
        <v>2</v>
      </c>
      <c r="C542" s="89"/>
      <c r="D542" s="94" t="s">
        <v>282</v>
      </c>
      <c r="E542" s="94" t="s">
        <v>34</v>
      </c>
      <c r="F542" s="94"/>
      <c r="G542" s="32">
        <v>4</v>
      </c>
      <c r="H542" s="8"/>
      <c r="I542" s="5"/>
      <c r="J542" s="8"/>
      <c r="K542" s="5"/>
      <c r="L542" s="89"/>
      <c r="M542" s="5"/>
      <c r="N542" s="5"/>
      <c r="P542" s="1">
        <v>3.13</v>
      </c>
    </row>
    <row r="543" spans="2:18" s="1" customFormat="1" ht="13.5" x14ac:dyDescent="0.25">
      <c r="B543" s="267"/>
      <c r="C543" s="90" t="s">
        <v>24</v>
      </c>
      <c r="D543" s="89" t="s">
        <v>35</v>
      </c>
      <c r="E543" s="89" t="s">
        <v>34</v>
      </c>
      <c r="F543" s="89">
        <v>1</v>
      </c>
      <c r="G543" s="7">
        <f>G542*F543</f>
        <v>4</v>
      </c>
      <c r="H543" s="8">
        <v>6.25</v>
      </c>
      <c r="I543" s="5">
        <f>H543*G543</f>
        <v>25</v>
      </c>
      <c r="J543" s="8"/>
      <c r="K543" s="5"/>
      <c r="L543" s="89"/>
      <c r="M543" s="5"/>
      <c r="N543" s="5">
        <f>M543+K543+I543</f>
        <v>25</v>
      </c>
    </row>
    <row r="544" spans="2:18" s="1" customFormat="1" ht="13.5" x14ac:dyDescent="0.25">
      <c r="B544" s="90"/>
      <c r="C544" s="89" t="s">
        <v>24</v>
      </c>
      <c r="D544" s="89" t="s">
        <v>283</v>
      </c>
      <c r="E544" s="89" t="s">
        <v>34</v>
      </c>
      <c r="F544" s="89">
        <v>1</v>
      </c>
      <c r="G544" s="7">
        <f>G542*F544</f>
        <v>4</v>
      </c>
      <c r="H544" s="8"/>
      <c r="I544" s="5"/>
      <c r="J544" s="8">
        <v>0</v>
      </c>
      <c r="K544" s="5">
        <f>J544*G544</f>
        <v>0</v>
      </c>
      <c r="L544" s="89"/>
      <c r="M544" s="5"/>
      <c r="N544" s="5">
        <f>M544+K544+I544</f>
        <v>0</v>
      </c>
    </row>
    <row r="545" spans="2:18" s="1" customFormat="1" ht="13.5" x14ac:dyDescent="0.25">
      <c r="B545" s="90"/>
      <c r="C545" s="33" t="s">
        <v>149</v>
      </c>
      <c r="D545" s="89" t="s">
        <v>38</v>
      </c>
      <c r="E545" s="89" t="s">
        <v>29</v>
      </c>
      <c r="F545" s="89"/>
      <c r="G545" s="7">
        <v>4</v>
      </c>
      <c r="H545" s="8">
        <v>6.16</v>
      </c>
      <c r="I545" s="5">
        <f>H545*G545</f>
        <v>24.64</v>
      </c>
      <c r="J545" s="8"/>
      <c r="K545" s="5"/>
      <c r="L545" s="89">
        <v>17.66</v>
      </c>
      <c r="M545" s="5">
        <f>L545*G545</f>
        <v>70.64</v>
      </c>
      <c r="N545" s="5">
        <f>M545+K545+I545</f>
        <v>95.28</v>
      </c>
    </row>
    <row r="546" spans="2:18" s="1" customFormat="1" ht="13.5" x14ac:dyDescent="0.25">
      <c r="B546" s="89">
        <v>3</v>
      </c>
      <c r="C546" s="9"/>
      <c r="D546" s="94" t="s">
        <v>163</v>
      </c>
      <c r="E546" s="89" t="s">
        <v>34</v>
      </c>
      <c r="F546" s="89"/>
      <c r="G546" s="32">
        <v>4</v>
      </c>
      <c r="H546" s="8"/>
      <c r="I546" s="5"/>
      <c r="J546" s="8"/>
      <c r="K546" s="5"/>
      <c r="L546" s="89"/>
      <c r="M546" s="8"/>
      <c r="N546" s="5"/>
    </row>
    <row r="547" spans="2:18" s="1" customFormat="1" x14ac:dyDescent="0.3">
      <c r="B547" s="91"/>
      <c r="C547" s="11" t="s">
        <v>24</v>
      </c>
      <c r="D547" s="96" t="s">
        <v>148</v>
      </c>
      <c r="E547" s="96" t="s">
        <v>29</v>
      </c>
      <c r="F547" s="96"/>
      <c r="G547" s="6">
        <v>2</v>
      </c>
      <c r="H547" s="5">
        <v>3.43</v>
      </c>
      <c r="I547" s="5">
        <f>H547*G547</f>
        <v>6.86</v>
      </c>
      <c r="J547" s="5"/>
      <c r="K547" s="5"/>
      <c r="L547" s="96">
        <v>12.51</v>
      </c>
      <c r="M547" s="5">
        <f>L547*G547</f>
        <v>25.02</v>
      </c>
      <c r="N547" s="5">
        <f>M547+K547+I547</f>
        <v>31.88</v>
      </c>
      <c r="P547" s="42"/>
      <c r="Q547" s="42"/>
      <c r="R547" s="42"/>
    </row>
    <row r="548" spans="2:18" s="1" customFormat="1" ht="27" x14ac:dyDescent="0.25">
      <c r="B548" s="266">
        <v>4</v>
      </c>
      <c r="C548" s="9"/>
      <c r="D548" s="95" t="s">
        <v>284</v>
      </c>
      <c r="E548" s="95" t="s">
        <v>26</v>
      </c>
      <c r="F548" s="95"/>
      <c r="G548" s="4">
        <v>2.8</v>
      </c>
      <c r="H548" s="5"/>
      <c r="I548" s="5"/>
      <c r="J548" s="5"/>
      <c r="K548" s="5"/>
      <c r="L548" s="96"/>
      <c r="M548" s="5"/>
      <c r="N548" s="5"/>
    </row>
    <row r="549" spans="2:18" s="1" customFormat="1" ht="13.5" x14ac:dyDescent="0.25">
      <c r="B549" s="267"/>
      <c r="C549" s="10" t="s">
        <v>24</v>
      </c>
      <c r="D549" s="96" t="s">
        <v>35</v>
      </c>
      <c r="E549" s="96" t="s">
        <v>26</v>
      </c>
      <c r="F549" s="96">
        <v>1</v>
      </c>
      <c r="G549" s="6">
        <f>G548*F549</f>
        <v>2.8</v>
      </c>
      <c r="H549" s="5">
        <v>37.5</v>
      </c>
      <c r="I549" s="5">
        <f>H549*G549</f>
        <v>105</v>
      </c>
      <c r="J549" s="5"/>
      <c r="K549" s="5">
        <f>J549*G549</f>
        <v>0</v>
      </c>
      <c r="L549" s="96"/>
      <c r="M549" s="5">
        <f>L549*G549</f>
        <v>0</v>
      </c>
      <c r="N549" s="5">
        <f>M549+K549+I549</f>
        <v>105</v>
      </c>
    </row>
    <row r="550" spans="2:18" s="1" customFormat="1" ht="13.5" x14ac:dyDescent="0.25">
      <c r="B550" s="267"/>
      <c r="C550" s="10"/>
      <c r="D550" s="96" t="s">
        <v>286</v>
      </c>
      <c r="E550" s="96" t="s">
        <v>26</v>
      </c>
      <c r="F550" s="96">
        <v>1.02</v>
      </c>
      <c r="G550" s="6">
        <f>G548*F550</f>
        <v>2.8559999999999999</v>
      </c>
      <c r="H550" s="5"/>
      <c r="I550" s="5">
        <f>H550*G550</f>
        <v>0</v>
      </c>
      <c r="J550" s="5">
        <v>150</v>
      </c>
      <c r="K550" s="5">
        <f>J550*G550</f>
        <v>428.4</v>
      </c>
      <c r="L550" s="96"/>
      <c r="M550" s="5">
        <f>L550*G550</f>
        <v>0</v>
      </c>
      <c r="N550" s="5">
        <f>M550+K550+I550</f>
        <v>428.4</v>
      </c>
    </row>
    <row r="551" spans="2:18" s="1" customFormat="1" ht="13.5" x14ac:dyDescent="0.25">
      <c r="B551" s="268"/>
      <c r="C551" s="11"/>
      <c r="D551" s="96" t="s">
        <v>42</v>
      </c>
      <c r="E551" s="96" t="s">
        <v>26</v>
      </c>
      <c r="F551" s="96">
        <v>0.36</v>
      </c>
      <c r="G551" s="6">
        <f>G548*F551</f>
        <v>1.008</v>
      </c>
      <c r="H551" s="5"/>
      <c r="I551" s="5">
        <f>H551*G551</f>
        <v>0</v>
      </c>
      <c r="J551" s="5">
        <v>466</v>
      </c>
      <c r="K551" s="5">
        <f>J551*G551</f>
        <v>469.72800000000001</v>
      </c>
      <c r="L551" s="96"/>
      <c r="M551" s="5">
        <f>L551*G551</f>
        <v>0</v>
      </c>
      <c r="N551" s="5">
        <f>M551+K551+I551</f>
        <v>469.72800000000001</v>
      </c>
    </row>
    <row r="552" spans="2:18" s="1" customFormat="1" ht="27" x14ac:dyDescent="0.25">
      <c r="B552" s="266">
        <v>5</v>
      </c>
      <c r="C552" s="266" t="s">
        <v>289</v>
      </c>
      <c r="D552" s="95" t="s">
        <v>287</v>
      </c>
      <c r="E552" s="95" t="s">
        <v>26</v>
      </c>
      <c r="F552" s="95"/>
      <c r="G552" s="4">
        <v>16</v>
      </c>
      <c r="H552" s="5"/>
      <c r="I552" s="5"/>
      <c r="J552" s="5"/>
      <c r="K552" s="5"/>
      <c r="L552" s="96"/>
      <c r="M552" s="5"/>
      <c r="N552" s="5"/>
    </row>
    <row r="553" spans="2:18" s="1" customFormat="1" ht="27" x14ac:dyDescent="0.3">
      <c r="B553" s="267"/>
      <c r="C553" s="267"/>
      <c r="D553" s="96" t="s">
        <v>288</v>
      </c>
      <c r="E553" s="96" t="s">
        <v>32</v>
      </c>
      <c r="F553" s="96">
        <v>1.6</v>
      </c>
      <c r="G553" s="6">
        <f>G552*F553</f>
        <v>25.6</v>
      </c>
      <c r="H553" s="5">
        <f>R553</f>
        <v>3.65</v>
      </c>
      <c r="I553" s="5">
        <f>H553*G553</f>
        <v>93.44</v>
      </c>
      <c r="J553" s="5"/>
      <c r="K553" s="5"/>
      <c r="L553" s="96">
        <f>Q553</f>
        <v>1.6800000000000002</v>
      </c>
      <c r="M553" s="5">
        <f>L553*G553</f>
        <v>43.00800000000001</v>
      </c>
      <c r="N553" s="5">
        <f>M553+K553+I553</f>
        <v>136.44800000000001</v>
      </c>
      <c r="P553" s="42">
        <v>20</v>
      </c>
      <c r="Q553" s="42">
        <f>P553*0.42*2/10</f>
        <v>1.6800000000000002</v>
      </c>
      <c r="R553" s="42">
        <f>P554-Q553</f>
        <v>3.65</v>
      </c>
    </row>
    <row r="554" spans="2:18" s="1" customFormat="1" ht="13.5" x14ac:dyDescent="0.25">
      <c r="B554" s="267"/>
      <c r="C554" s="267"/>
      <c r="D554" s="96" t="s">
        <v>213</v>
      </c>
      <c r="E554" s="96" t="s">
        <v>26</v>
      </c>
      <c r="F554" s="96">
        <v>1.22</v>
      </c>
      <c r="G554" s="6">
        <f>G552*F554</f>
        <v>19.52</v>
      </c>
      <c r="H554" s="5"/>
      <c r="I554" s="5">
        <f>H554*G554</f>
        <v>0</v>
      </c>
      <c r="J554" s="5"/>
      <c r="K554" s="5">
        <f>J554*G554</f>
        <v>0</v>
      </c>
      <c r="L554" s="96"/>
      <c r="M554" s="5">
        <f>L554*G554</f>
        <v>0</v>
      </c>
      <c r="N554" s="5">
        <f>M554+K554+I554</f>
        <v>0</v>
      </c>
      <c r="P554" s="1">
        <v>5.33</v>
      </c>
    </row>
    <row r="555" spans="2:18" s="1" customFormat="1" ht="13.5" x14ac:dyDescent="0.25">
      <c r="B555" s="268"/>
      <c r="C555" s="268"/>
      <c r="D555" s="96" t="s">
        <v>214</v>
      </c>
      <c r="E555" s="96" t="s">
        <v>29</v>
      </c>
      <c r="F555" s="96"/>
      <c r="G555" s="6">
        <v>8</v>
      </c>
      <c r="H555" s="96">
        <v>5.28</v>
      </c>
      <c r="I555" s="5">
        <f>H555*G555</f>
        <v>42.24</v>
      </c>
      <c r="J555" s="5"/>
      <c r="K555" s="5"/>
      <c r="L555" s="96">
        <v>31.71</v>
      </c>
      <c r="M555" s="5">
        <f>L555*G555</f>
        <v>253.68</v>
      </c>
      <c r="N555" s="5">
        <f>M555+K555+I555</f>
        <v>295.92</v>
      </c>
    </row>
    <row r="556" spans="2:18" x14ac:dyDescent="0.3">
      <c r="B556" s="96"/>
      <c r="C556" s="96"/>
      <c r="D556" s="95" t="s">
        <v>46</v>
      </c>
      <c r="E556" s="95"/>
      <c r="F556" s="95"/>
      <c r="G556" s="95"/>
      <c r="H556" s="95"/>
      <c r="I556" s="12">
        <f>SUM(I539:I555)</f>
        <v>367.62959999999998</v>
      </c>
      <c r="J556" s="95"/>
      <c r="K556" s="12">
        <f>SUM(K544:K555)</f>
        <v>898.12799999999993</v>
      </c>
      <c r="L556" s="95"/>
      <c r="M556" s="12">
        <f>SUM(M540:M555)</f>
        <v>434.54288000000003</v>
      </c>
      <c r="N556" s="12">
        <f>SUM(N540:N555)</f>
        <v>1700.3004800000001</v>
      </c>
    </row>
    <row r="557" spans="2:18" x14ac:dyDescent="0.3">
      <c r="B557" s="96"/>
      <c r="C557" s="96"/>
      <c r="D557" s="95" t="s">
        <v>47</v>
      </c>
      <c r="E557" s="95" t="s">
        <v>48</v>
      </c>
      <c r="F557" s="95">
        <v>10</v>
      </c>
      <c r="G557" s="95"/>
      <c r="H557" s="95"/>
      <c r="I557" s="95"/>
      <c r="J557" s="95"/>
      <c r="K557" s="95"/>
      <c r="L557" s="95"/>
      <c r="M557" s="95"/>
      <c r="N557" s="12">
        <f>N556*F557/100</f>
        <v>170.03004800000002</v>
      </c>
    </row>
    <row r="558" spans="2:18" x14ac:dyDescent="0.3">
      <c r="B558" s="96"/>
      <c r="C558" s="96"/>
      <c r="D558" s="95" t="s">
        <v>49</v>
      </c>
      <c r="E558" s="95"/>
      <c r="F558" s="95"/>
      <c r="G558" s="95"/>
      <c r="H558" s="95"/>
      <c r="I558" s="95"/>
      <c r="J558" s="95"/>
      <c r="K558" s="95"/>
      <c r="L558" s="95"/>
      <c r="M558" s="95"/>
      <c r="N558" s="12">
        <f>SUM(N556:N557)</f>
        <v>1870.3305280000002</v>
      </c>
    </row>
    <row r="559" spans="2:18" x14ac:dyDescent="0.3">
      <c r="B559" s="96"/>
      <c r="C559" s="96"/>
      <c r="D559" s="95" t="s">
        <v>50</v>
      </c>
      <c r="E559" s="95" t="s">
        <v>48</v>
      </c>
      <c r="F559" s="95">
        <v>8</v>
      </c>
      <c r="G559" s="95"/>
      <c r="H559" s="95"/>
      <c r="I559" s="95"/>
      <c r="J559" s="95"/>
      <c r="K559" s="95"/>
      <c r="L559" s="95"/>
      <c r="M559" s="95"/>
      <c r="N559" s="12">
        <f>N558*F559/100</f>
        <v>149.62644224000002</v>
      </c>
    </row>
    <row r="560" spans="2:18" x14ac:dyDescent="0.3">
      <c r="B560" s="96"/>
      <c r="C560" s="96"/>
      <c r="D560" s="95" t="s">
        <v>49</v>
      </c>
      <c r="E560" s="95"/>
      <c r="F560" s="95"/>
      <c r="G560" s="95"/>
      <c r="H560" s="95"/>
      <c r="I560" s="95"/>
      <c r="J560" s="95"/>
      <c r="K560" s="95"/>
      <c r="L560" s="95"/>
      <c r="M560" s="95"/>
      <c r="N560" s="12">
        <f>SUM(N558:N559)</f>
        <v>2019.9569702400001</v>
      </c>
    </row>
    <row r="561" spans="2:18" x14ac:dyDescent="0.3">
      <c r="B561" s="96"/>
      <c r="C561" s="96"/>
      <c r="D561" s="95" t="s">
        <v>51</v>
      </c>
      <c r="E561" s="95" t="s">
        <v>48</v>
      </c>
      <c r="F561" s="95">
        <v>18</v>
      </c>
      <c r="G561" s="95"/>
      <c r="H561" s="95"/>
      <c r="I561" s="95"/>
      <c r="J561" s="95"/>
      <c r="K561" s="95"/>
      <c r="L561" s="95"/>
      <c r="M561" s="95"/>
      <c r="N561" s="12">
        <f>N560*F561/100</f>
        <v>363.59225464320002</v>
      </c>
    </row>
    <row r="562" spans="2:18" x14ac:dyDescent="0.3">
      <c r="B562" s="96"/>
      <c r="C562" s="96"/>
      <c r="D562" s="95" t="s">
        <v>52</v>
      </c>
      <c r="E562" s="95"/>
      <c r="F562" s="95"/>
      <c r="G562" s="95"/>
      <c r="H562" s="95"/>
      <c r="I562" s="95"/>
      <c r="J562" s="95"/>
      <c r="K562" s="95"/>
      <c r="L562" s="95"/>
      <c r="M562" s="95"/>
      <c r="N562" s="12">
        <f>SUM(N560:N561)</f>
        <v>2383.5492248832002</v>
      </c>
      <c r="O562" s="42">
        <v>2668.85</v>
      </c>
    </row>
    <row r="563" spans="2:18" ht="37.5" customHeight="1" x14ac:dyDescent="0.3">
      <c r="B563" s="94"/>
      <c r="C563" s="95"/>
      <c r="D563" s="178" t="s">
        <v>325</v>
      </c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Q563" s="93"/>
    </row>
    <row r="564" spans="2:18" ht="42" customHeight="1" x14ac:dyDescent="0.3">
      <c r="B564" s="266">
        <v>1</v>
      </c>
      <c r="C564" s="96" t="s">
        <v>24</v>
      </c>
      <c r="D564" s="95" t="s">
        <v>150</v>
      </c>
      <c r="E564" s="95" t="s">
        <v>26</v>
      </c>
      <c r="F564" s="95"/>
      <c r="G564" s="4">
        <v>12.5</v>
      </c>
      <c r="H564" s="5"/>
      <c r="I564" s="5"/>
      <c r="J564" s="5"/>
      <c r="K564" s="5"/>
      <c r="L564" s="96"/>
      <c r="M564" s="5"/>
      <c r="N564" s="5"/>
    </row>
    <row r="565" spans="2:18" x14ac:dyDescent="0.3">
      <c r="B565" s="267"/>
      <c r="C565" s="9" t="s">
        <v>144</v>
      </c>
      <c r="D565" s="96" t="s">
        <v>28</v>
      </c>
      <c r="E565" s="96" t="s">
        <v>29</v>
      </c>
      <c r="F565" s="96"/>
      <c r="G565" s="6">
        <f>G564*0.12</f>
        <v>1.5</v>
      </c>
      <c r="H565" s="5">
        <v>7.1</v>
      </c>
      <c r="I565" s="5">
        <f>H565*G565</f>
        <v>10.649999999999999</v>
      </c>
      <c r="J565" s="5"/>
      <c r="K565" s="5"/>
      <c r="L565" s="96">
        <v>11.34</v>
      </c>
      <c r="M565" s="5">
        <f>L565*G565</f>
        <v>17.009999999999998</v>
      </c>
      <c r="N565" s="5">
        <f>M565+K565+I565</f>
        <v>27.659999999999997</v>
      </c>
    </row>
    <row r="566" spans="2:18" x14ac:dyDescent="0.3">
      <c r="B566" s="268"/>
      <c r="C566" s="11" t="s">
        <v>24</v>
      </c>
      <c r="D566" s="96" t="s">
        <v>285</v>
      </c>
      <c r="E566" s="96" t="s">
        <v>32</v>
      </c>
      <c r="F566" s="96">
        <v>1.6</v>
      </c>
      <c r="G566" s="6">
        <f>G564*F566</f>
        <v>20</v>
      </c>
      <c r="H566" s="31">
        <f>R566</f>
        <v>2.29</v>
      </c>
      <c r="I566" s="5">
        <f>H566*G566</f>
        <v>45.8</v>
      </c>
      <c r="J566" s="5"/>
      <c r="K566" s="5"/>
      <c r="L566" s="96">
        <f>Q566</f>
        <v>0.84000000000000008</v>
      </c>
      <c r="M566" s="5">
        <f>L566*G566</f>
        <v>16.8</v>
      </c>
      <c r="N566" s="5">
        <f>M566+K566+I566</f>
        <v>62.599999999999994</v>
      </c>
      <c r="P566" s="42">
        <v>10</v>
      </c>
      <c r="Q566" s="42">
        <f>P566*0.42*2/10</f>
        <v>0.84000000000000008</v>
      </c>
      <c r="R566" s="42">
        <f>P567-Q566</f>
        <v>2.29</v>
      </c>
    </row>
    <row r="567" spans="2:18" s="1" customFormat="1" ht="27.75" customHeight="1" x14ac:dyDescent="0.25">
      <c r="B567" s="266">
        <v>2</v>
      </c>
      <c r="C567" s="89"/>
      <c r="D567" s="94" t="s">
        <v>282</v>
      </c>
      <c r="E567" s="94" t="s">
        <v>34</v>
      </c>
      <c r="F567" s="94"/>
      <c r="G567" s="32">
        <v>8</v>
      </c>
      <c r="H567" s="8"/>
      <c r="I567" s="5"/>
      <c r="J567" s="8"/>
      <c r="K567" s="5"/>
      <c r="L567" s="89"/>
      <c r="M567" s="5"/>
      <c r="N567" s="5"/>
      <c r="P567" s="1">
        <v>3.13</v>
      </c>
    </row>
    <row r="568" spans="2:18" s="1" customFormat="1" ht="13.5" x14ac:dyDescent="0.25">
      <c r="B568" s="267"/>
      <c r="C568" s="90" t="s">
        <v>24</v>
      </c>
      <c r="D568" s="89" t="s">
        <v>35</v>
      </c>
      <c r="E568" s="89" t="s">
        <v>34</v>
      </c>
      <c r="F568" s="89">
        <v>1</v>
      </c>
      <c r="G568" s="7">
        <f>G567*F568</f>
        <v>8</v>
      </c>
      <c r="H568" s="8">
        <v>6.25</v>
      </c>
      <c r="I568" s="5">
        <f>H568*G568</f>
        <v>50</v>
      </c>
      <c r="J568" s="8"/>
      <c r="K568" s="5"/>
      <c r="L568" s="89"/>
      <c r="M568" s="5"/>
      <c r="N568" s="5">
        <f>M568+K568+I568</f>
        <v>50</v>
      </c>
    </row>
    <row r="569" spans="2:18" s="1" customFormat="1" ht="13.5" x14ac:dyDescent="0.25">
      <c r="B569" s="90"/>
      <c r="C569" s="89" t="s">
        <v>24</v>
      </c>
      <c r="D569" s="89" t="s">
        <v>283</v>
      </c>
      <c r="E569" s="89" t="s">
        <v>34</v>
      </c>
      <c r="F569" s="89">
        <v>1</v>
      </c>
      <c r="G569" s="7">
        <f>G567*F569</f>
        <v>8</v>
      </c>
      <c r="H569" s="8"/>
      <c r="I569" s="5"/>
      <c r="J569" s="8">
        <v>0</v>
      </c>
      <c r="K569" s="5">
        <f>J569*G569</f>
        <v>0</v>
      </c>
      <c r="L569" s="89"/>
      <c r="M569" s="5"/>
      <c r="N569" s="5">
        <f>M569+K569+I569</f>
        <v>0</v>
      </c>
    </row>
    <row r="570" spans="2:18" s="1" customFormat="1" ht="13.5" x14ac:dyDescent="0.25">
      <c r="B570" s="90"/>
      <c r="C570" s="33" t="s">
        <v>149</v>
      </c>
      <c r="D570" s="89" t="s">
        <v>38</v>
      </c>
      <c r="E570" s="89" t="s">
        <v>29</v>
      </c>
      <c r="F570" s="89"/>
      <c r="G570" s="7">
        <v>4</v>
      </c>
      <c r="H570" s="8">
        <v>6.16</v>
      </c>
      <c r="I570" s="5">
        <f>H570*G570</f>
        <v>24.64</v>
      </c>
      <c r="J570" s="8"/>
      <c r="K570" s="5"/>
      <c r="L570" s="89">
        <v>17.66</v>
      </c>
      <c r="M570" s="5">
        <f>L570*G570</f>
        <v>70.64</v>
      </c>
      <c r="N570" s="5">
        <f>M570+K570+I570</f>
        <v>95.28</v>
      </c>
    </row>
    <row r="571" spans="2:18" s="1" customFormat="1" ht="13.5" x14ac:dyDescent="0.25">
      <c r="B571" s="89">
        <v>3</v>
      </c>
      <c r="C571" s="9"/>
      <c r="D571" s="94" t="s">
        <v>163</v>
      </c>
      <c r="E571" s="89" t="s">
        <v>34</v>
      </c>
      <c r="F571" s="89"/>
      <c r="G571" s="32">
        <v>8</v>
      </c>
      <c r="H571" s="8"/>
      <c r="I571" s="5"/>
      <c r="J571" s="8"/>
      <c r="K571" s="5"/>
      <c r="L571" s="89"/>
      <c r="M571" s="8"/>
      <c r="N571" s="5"/>
    </row>
    <row r="572" spans="2:18" s="1" customFormat="1" x14ac:dyDescent="0.3">
      <c r="B572" s="91"/>
      <c r="C572" s="11" t="s">
        <v>24</v>
      </c>
      <c r="D572" s="96" t="s">
        <v>148</v>
      </c>
      <c r="E572" s="96" t="s">
        <v>29</v>
      </c>
      <c r="F572" s="96"/>
      <c r="G572" s="6">
        <v>2</v>
      </c>
      <c r="H572" s="5">
        <v>3.43</v>
      </c>
      <c r="I572" s="5">
        <f>H572*G572</f>
        <v>6.86</v>
      </c>
      <c r="J572" s="5"/>
      <c r="K572" s="5"/>
      <c r="L572" s="96">
        <v>12.51</v>
      </c>
      <c r="M572" s="5">
        <f>L572*G572</f>
        <v>25.02</v>
      </c>
      <c r="N572" s="5">
        <f>M572+K572+I572</f>
        <v>31.88</v>
      </c>
      <c r="P572" s="42"/>
      <c r="Q572" s="42"/>
      <c r="R572" s="42"/>
    </row>
    <row r="573" spans="2:18" s="1" customFormat="1" ht="27" x14ac:dyDescent="0.25">
      <c r="B573" s="266">
        <v>4</v>
      </c>
      <c r="C573" s="9"/>
      <c r="D573" s="95" t="s">
        <v>284</v>
      </c>
      <c r="E573" s="95" t="s">
        <v>26</v>
      </c>
      <c r="F573" s="95"/>
      <c r="G573" s="4">
        <v>1.4</v>
      </c>
      <c r="H573" s="5"/>
      <c r="I573" s="5"/>
      <c r="J573" s="5"/>
      <c r="K573" s="5"/>
      <c r="L573" s="96"/>
      <c r="M573" s="5"/>
      <c r="N573" s="5"/>
    </row>
    <row r="574" spans="2:18" s="1" customFormat="1" ht="13.5" x14ac:dyDescent="0.25">
      <c r="B574" s="267"/>
      <c r="C574" s="10" t="s">
        <v>24</v>
      </c>
      <c r="D574" s="96" t="s">
        <v>35</v>
      </c>
      <c r="E574" s="96" t="s">
        <v>26</v>
      </c>
      <c r="F574" s="96">
        <v>1</v>
      </c>
      <c r="G574" s="6">
        <f>G573*F574</f>
        <v>1.4</v>
      </c>
      <c r="H574" s="5">
        <v>37.5</v>
      </c>
      <c r="I574" s="5">
        <f>H574*G574</f>
        <v>52.5</v>
      </c>
      <c r="J574" s="5"/>
      <c r="K574" s="5">
        <f>J574*G574</f>
        <v>0</v>
      </c>
      <c r="L574" s="96"/>
      <c r="M574" s="5">
        <f>L574*G574</f>
        <v>0</v>
      </c>
      <c r="N574" s="5">
        <f>M574+K574+I574</f>
        <v>52.5</v>
      </c>
    </row>
    <row r="575" spans="2:18" s="1" customFormat="1" ht="13.5" x14ac:dyDescent="0.25">
      <c r="B575" s="267"/>
      <c r="C575" s="10"/>
      <c r="D575" s="96" t="s">
        <v>286</v>
      </c>
      <c r="E575" s="96" t="s">
        <v>26</v>
      </c>
      <c r="F575" s="96">
        <v>1.02</v>
      </c>
      <c r="G575" s="6">
        <f>G573*F575</f>
        <v>1.4279999999999999</v>
      </c>
      <c r="H575" s="5"/>
      <c r="I575" s="5">
        <f>H575*G575</f>
        <v>0</v>
      </c>
      <c r="J575" s="5">
        <v>150</v>
      </c>
      <c r="K575" s="5">
        <f>J575*G575</f>
        <v>214.2</v>
      </c>
      <c r="L575" s="96"/>
      <c r="M575" s="5">
        <f>L575*G575</f>
        <v>0</v>
      </c>
      <c r="N575" s="5">
        <f>M575+K575+I575</f>
        <v>214.2</v>
      </c>
    </row>
    <row r="576" spans="2:18" s="1" customFormat="1" ht="13.5" x14ac:dyDescent="0.25">
      <c r="B576" s="268"/>
      <c r="C576" s="11"/>
      <c r="D576" s="96" t="s">
        <v>42</v>
      </c>
      <c r="E576" s="96" t="s">
        <v>26</v>
      </c>
      <c r="F576" s="96">
        <v>0.36</v>
      </c>
      <c r="G576" s="6">
        <f>G573*F576</f>
        <v>0.504</v>
      </c>
      <c r="H576" s="5"/>
      <c r="I576" s="5">
        <f>H576*G576</f>
        <v>0</v>
      </c>
      <c r="J576" s="5">
        <v>466</v>
      </c>
      <c r="K576" s="5">
        <f>J576*G576</f>
        <v>234.864</v>
      </c>
      <c r="L576" s="96"/>
      <c r="M576" s="5">
        <f>L576*G576</f>
        <v>0</v>
      </c>
      <c r="N576" s="5">
        <f>M576+K576+I576</f>
        <v>234.864</v>
      </c>
    </row>
    <row r="577" spans="2:18" s="1" customFormat="1" ht="27" x14ac:dyDescent="0.25">
      <c r="B577" s="266">
        <v>5</v>
      </c>
      <c r="C577" s="266" t="s">
        <v>289</v>
      </c>
      <c r="D577" s="95" t="s">
        <v>287</v>
      </c>
      <c r="E577" s="95" t="s">
        <v>26</v>
      </c>
      <c r="F577" s="95"/>
      <c r="G577" s="4">
        <v>19</v>
      </c>
      <c r="H577" s="5"/>
      <c r="I577" s="5"/>
      <c r="J577" s="5"/>
      <c r="K577" s="5"/>
      <c r="L577" s="96"/>
      <c r="M577" s="5"/>
      <c r="N577" s="5"/>
    </row>
    <row r="578" spans="2:18" s="1" customFormat="1" ht="27" x14ac:dyDescent="0.3">
      <c r="B578" s="267"/>
      <c r="C578" s="267"/>
      <c r="D578" s="96" t="s">
        <v>288</v>
      </c>
      <c r="E578" s="96" t="s">
        <v>32</v>
      </c>
      <c r="F578" s="96">
        <v>1.6</v>
      </c>
      <c r="G578" s="6">
        <f>G577*F578</f>
        <v>30.400000000000002</v>
      </c>
      <c r="H578" s="5">
        <f>R578</f>
        <v>3.65</v>
      </c>
      <c r="I578" s="5">
        <f>H578*G578</f>
        <v>110.96000000000001</v>
      </c>
      <c r="J578" s="5"/>
      <c r="K578" s="5"/>
      <c r="L578" s="96">
        <f>Q578</f>
        <v>1.6800000000000002</v>
      </c>
      <c r="M578" s="5">
        <f>L578*G578</f>
        <v>51.07200000000001</v>
      </c>
      <c r="N578" s="5">
        <f>M578+K578+I578</f>
        <v>162.03200000000001</v>
      </c>
      <c r="P578" s="42">
        <v>20</v>
      </c>
      <c r="Q578" s="42">
        <f>P578*0.42*2/10</f>
        <v>1.6800000000000002</v>
      </c>
      <c r="R578" s="42">
        <f>P579-Q578</f>
        <v>3.65</v>
      </c>
    </row>
    <row r="579" spans="2:18" s="1" customFormat="1" ht="13.5" x14ac:dyDescent="0.25">
      <c r="B579" s="267"/>
      <c r="C579" s="267"/>
      <c r="D579" s="96" t="s">
        <v>213</v>
      </c>
      <c r="E579" s="96" t="s">
        <v>26</v>
      </c>
      <c r="F579" s="96">
        <v>1.22</v>
      </c>
      <c r="G579" s="6">
        <f>G577*F579</f>
        <v>23.18</v>
      </c>
      <c r="H579" s="5"/>
      <c r="I579" s="5">
        <f>H579*G579</f>
        <v>0</v>
      </c>
      <c r="J579" s="5"/>
      <c r="K579" s="5">
        <f>J579*G579</f>
        <v>0</v>
      </c>
      <c r="L579" s="96"/>
      <c r="M579" s="5">
        <f>L579*G579</f>
        <v>0</v>
      </c>
      <c r="N579" s="5">
        <f>M579+K579+I579</f>
        <v>0</v>
      </c>
      <c r="P579" s="1">
        <v>5.33</v>
      </c>
    </row>
    <row r="580" spans="2:18" s="1" customFormat="1" ht="13.5" x14ac:dyDescent="0.25">
      <c r="B580" s="268"/>
      <c r="C580" s="268"/>
      <c r="D580" s="96" t="s">
        <v>214</v>
      </c>
      <c r="E580" s="96" t="s">
        <v>29</v>
      </c>
      <c r="F580" s="96"/>
      <c r="G580" s="6">
        <v>8</v>
      </c>
      <c r="H580" s="96">
        <v>5.28</v>
      </c>
      <c r="I580" s="5">
        <f>H580*G580</f>
        <v>42.24</v>
      </c>
      <c r="J580" s="5"/>
      <c r="K580" s="5"/>
      <c r="L580" s="96">
        <v>31.71</v>
      </c>
      <c r="M580" s="5">
        <f>L580*G580</f>
        <v>253.68</v>
      </c>
      <c r="N580" s="5">
        <f>M580+K580+I580</f>
        <v>295.92</v>
      </c>
    </row>
    <row r="581" spans="2:18" x14ac:dyDescent="0.3">
      <c r="B581" s="96"/>
      <c r="C581" s="96"/>
      <c r="D581" s="95" t="s">
        <v>46</v>
      </c>
      <c r="E581" s="95"/>
      <c r="F581" s="95"/>
      <c r="G581" s="95"/>
      <c r="H581" s="95"/>
      <c r="I581" s="12">
        <f>SUM(I565:I580)</f>
        <v>343.65</v>
      </c>
      <c r="J581" s="95"/>
      <c r="K581" s="12">
        <f>SUM(K569:K580)</f>
        <v>449.06399999999996</v>
      </c>
      <c r="L581" s="95"/>
      <c r="M581" s="12">
        <f>SUM(M565:M580)</f>
        <v>434.22199999999998</v>
      </c>
      <c r="N581" s="12">
        <f>SUM(N565:N580)</f>
        <v>1226.9360000000001</v>
      </c>
    </row>
    <row r="582" spans="2:18" x14ac:dyDescent="0.3">
      <c r="B582" s="96"/>
      <c r="C582" s="96"/>
      <c r="D582" s="95" t="s">
        <v>47</v>
      </c>
      <c r="E582" s="95" t="s">
        <v>48</v>
      </c>
      <c r="F582" s="95">
        <v>10</v>
      </c>
      <c r="G582" s="95"/>
      <c r="H582" s="95"/>
      <c r="I582" s="95"/>
      <c r="J582" s="95"/>
      <c r="K582" s="95"/>
      <c r="L582" s="95"/>
      <c r="M582" s="95"/>
      <c r="N582" s="12">
        <f>N581*F582/100</f>
        <v>122.6936</v>
      </c>
    </row>
    <row r="583" spans="2:18" x14ac:dyDescent="0.3">
      <c r="B583" s="96"/>
      <c r="C583" s="96"/>
      <c r="D583" s="95" t="s">
        <v>49</v>
      </c>
      <c r="E583" s="95"/>
      <c r="F583" s="95"/>
      <c r="G583" s="95"/>
      <c r="H583" s="95"/>
      <c r="I583" s="95"/>
      <c r="J583" s="95"/>
      <c r="K583" s="95"/>
      <c r="L583" s="95"/>
      <c r="M583" s="95"/>
      <c r="N583" s="12">
        <f>SUM(N581:N582)</f>
        <v>1349.6296000000002</v>
      </c>
    </row>
    <row r="584" spans="2:18" x14ac:dyDescent="0.3">
      <c r="B584" s="96"/>
      <c r="C584" s="96"/>
      <c r="D584" s="95" t="s">
        <v>50</v>
      </c>
      <c r="E584" s="95" t="s">
        <v>48</v>
      </c>
      <c r="F584" s="95">
        <v>8</v>
      </c>
      <c r="G584" s="95"/>
      <c r="H584" s="95"/>
      <c r="I584" s="95"/>
      <c r="J584" s="95"/>
      <c r="K584" s="95"/>
      <c r="L584" s="95"/>
      <c r="M584" s="95"/>
      <c r="N584" s="12">
        <f>N583*F584/100</f>
        <v>107.97036800000002</v>
      </c>
    </row>
    <row r="585" spans="2:18" x14ac:dyDescent="0.3">
      <c r="B585" s="96"/>
      <c r="C585" s="96"/>
      <c r="D585" s="95" t="s">
        <v>49</v>
      </c>
      <c r="E585" s="95"/>
      <c r="F585" s="95"/>
      <c r="G585" s="95"/>
      <c r="H585" s="95"/>
      <c r="I585" s="95"/>
      <c r="J585" s="95"/>
      <c r="K585" s="95"/>
      <c r="L585" s="95"/>
      <c r="M585" s="95"/>
      <c r="N585" s="12">
        <f>SUM(N583:N584)</f>
        <v>1457.5999680000002</v>
      </c>
    </row>
    <row r="586" spans="2:18" x14ac:dyDescent="0.3">
      <c r="B586" s="96"/>
      <c r="C586" s="96"/>
      <c r="D586" s="95" t="s">
        <v>51</v>
      </c>
      <c r="E586" s="95" t="s">
        <v>48</v>
      </c>
      <c r="F586" s="95">
        <v>18</v>
      </c>
      <c r="G586" s="95"/>
      <c r="H586" s="95"/>
      <c r="I586" s="95"/>
      <c r="J586" s="95"/>
      <c r="K586" s="95"/>
      <c r="L586" s="95"/>
      <c r="M586" s="95"/>
      <c r="N586" s="12">
        <f>N585*F586/100</f>
        <v>262.36799424000003</v>
      </c>
    </row>
    <row r="587" spans="2:18" x14ac:dyDescent="0.3">
      <c r="B587" s="96"/>
      <c r="C587" s="96"/>
      <c r="D587" s="95" t="s">
        <v>52</v>
      </c>
      <c r="E587" s="95"/>
      <c r="F587" s="95"/>
      <c r="G587" s="95"/>
      <c r="H587" s="95"/>
      <c r="I587" s="95"/>
      <c r="J587" s="95"/>
      <c r="K587" s="95"/>
      <c r="L587" s="95"/>
      <c r="M587" s="95"/>
      <c r="N587" s="12">
        <f>SUM(N585:N586)</f>
        <v>1719.9679622400004</v>
      </c>
      <c r="O587" s="42">
        <v>1719.97</v>
      </c>
    </row>
    <row r="588" spans="2:18" ht="27" x14ac:dyDescent="0.3">
      <c r="B588" s="94"/>
      <c r="C588" s="95"/>
      <c r="D588" s="178" t="s">
        <v>326</v>
      </c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Q588" s="93"/>
    </row>
    <row r="589" spans="2:18" ht="40.5" x14ac:dyDescent="0.3">
      <c r="B589" s="266">
        <v>1</v>
      </c>
      <c r="C589" s="96" t="s">
        <v>24</v>
      </c>
      <c r="D589" s="95" t="s">
        <v>150</v>
      </c>
      <c r="E589" s="95" t="s">
        <v>26</v>
      </c>
      <c r="F589" s="95"/>
      <c r="G589" s="4">
        <v>14</v>
      </c>
      <c r="H589" s="5"/>
      <c r="I589" s="5"/>
      <c r="J589" s="5"/>
      <c r="K589" s="5"/>
      <c r="L589" s="96"/>
      <c r="M589" s="5"/>
      <c r="N589" s="5"/>
    </row>
    <row r="590" spans="2:18" x14ac:dyDescent="0.3">
      <c r="B590" s="267"/>
      <c r="C590" s="9" t="s">
        <v>144</v>
      </c>
      <c r="D590" s="96" t="s">
        <v>28</v>
      </c>
      <c r="E590" s="96" t="s">
        <v>29</v>
      </c>
      <c r="F590" s="96"/>
      <c r="G590" s="6">
        <f>G589*0.12</f>
        <v>1.68</v>
      </c>
      <c r="H590" s="5">
        <v>7.1</v>
      </c>
      <c r="I590" s="5">
        <f>H590*G590</f>
        <v>11.927999999999999</v>
      </c>
      <c r="J590" s="5"/>
      <c r="K590" s="5"/>
      <c r="L590" s="96">
        <v>11.34</v>
      </c>
      <c r="M590" s="5">
        <f>L590*G590</f>
        <v>19.051199999999998</v>
      </c>
      <c r="N590" s="5">
        <f>M590+K590+I590</f>
        <v>30.979199999999999</v>
      </c>
    </row>
    <row r="591" spans="2:18" x14ac:dyDescent="0.3">
      <c r="B591" s="268"/>
      <c r="C591" s="11" t="s">
        <v>24</v>
      </c>
      <c r="D591" s="96" t="s">
        <v>285</v>
      </c>
      <c r="E591" s="96" t="s">
        <v>32</v>
      </c>
      <c r="F591" s="96">
        <v>1.6</v>
      </c>
      <c r="G591" s="6">
        <f>G589*F591</f>
        <v>22.400000000000002</v>
      </c>
      <c r="H591" s="31">
        <f>R591</f>
        <v>2.29</v>
      </c>
      <c r="I591" s="5">
        <f>H591*G591</f>
        <v>51.296000000000006</v>
      </c>
      <c r="J591" s="5"/>
      <c r="K591" s="5"/>
      <c r="L591" s="96">
        <f>Q591</f>
        <v>0.84000000000000008</v>
      </c>
      <c r="M591" s="5">
        <f>L591*G591</f>
        <v>18.816000000000003</v>
      </c>
      <c r="N591" s="5">
        <f>M591+K591+I591</f>
        <v>70.112000000000009</v>
      </c>
      <c r="P591" s="42">
        <v>10</v>
      </c>
      <c r="Q591" s="42">
        <f>P591*0.42*2/10</f>
        <v>0.84000000000000008</v>
      </c>
      <c r="R591" s="42">
        <f>P592-Q591</f>
        <v>2.29</v>
      </c>
    </row>
    <row r="592" spans="2:18" s="1" customFormat="1" ht="27.75" customHeight="1" x14ac:dyDescent="0.25">
      <c r="B592" s="266">
        <v>2</v>
      </c>
      <c r="C592" s="89"/>
      <c r="D592" s="94" t="s">
        <v>282</v>
      </c>
      <c r="E592" s="94" t="s">
        <v>34</v>
      </c>
      <c r="F592" s="94"/>
      <c r="G592" s="32">
        <v>11</v>
      </c>
      <c r="H592" s="8"/>
      <c r="I592" s="5"/>
      <c r="J592" s="8"/>
      <c r="K592" s="5"/>
      <c r="L592" s="89"/>
      <c r="M592" s="5"/>
      <c r="N592" s="5"/>
      <c r="P592" s="1">
        <v>3.13</v>
      </c>
    </row>
    <row r="593" spans="2:18" s="1" customFormat="1" ht="13.5" x14ac:dyDescent="0.25">
      <c r="B593" s="267"/>
      <c r="C593" s="90" t="s">
        <v>24</v>
      </c>
      <c r="D593" s="89" t="s">
        <v>35</v>
      </c>
      <c r="E593" s="89" t="s">
        <v>34</v>
      </c>
      <c r="F593" s="89">
        <v>1</v>
      </c>
      <c r="G593" s="7">
        <f>G592*F593</f>
        <v>11</v>
      </c>
      <c r="H593" s="8">
        <v>6.25</v>
      </c>
      <c r="I593" s="5">
        <f>H593*G593</f>
        <v>68.75</v>
      </c>
      <c r="J593" s="8"/>
      <c r="K593" s="5"/>
      <c r="L593" s="89"/>
      <c r="M593" s="5"/>
      <c r="N593" s="5">
        <f>M593+K593+I593</f>
        <v>68.75</v>
      </c>
    </row>
    <row r="594" spans="2:18" s="1" customFormat="1" ht="13.5" x14ac:dyDescent="0.25">
      <c r="B594" s="90"/>
      <c r="C594" s="89" t="s">
        <v>24</v>
      </c>
      <c r="D594" s="89" t="s">
        <v>283</v>
      </c>
      <c r="E594" s="89" t="s">
        <v>34</v>
      </c>
      <c r="F594" s="89">
        <v>1</v>
      </c>
      <c r="G594" s="7">
        <f>G592*F594</f>
        <v>11</v>
      </c>
      <c r="H594" s="8"/>
      <c r="I594" s="5"/>
      <c r="J594" s="8">
        <v>0</v>
      </c>
      <c r="K594" s="5">
        <f>J594*G594</f>
        <v>0</v>
      </c>
      <c r="L594" s="89"/>
      <c r="M594" s="5"/>
      <c r="N594" s="5">
        <f>M594+K594+I594</f>
        <v>0</v>
      </c>
    </row>
    <row r="595" spans="2:18" s="1" customFormat="1" ht="13.5" x14ac:dyDescent="0.25">
      <c r="B595" s="90"/>
      <c r="C595" s="33" t="s">
        <v>149</v>
      </c>
      <c r="D595" s="89" t="s">
        <v>38</v>
      </c>
      <c r="E595" s="89" t="s">
        <v>29</v>
      </c>
      <c r="F595" s="89"/>
      <c r="G595" s="7">
        <v>4</v>
      </c>
      <c r="H595" s="8">
        <v>6.16</v>
      </c>
      <c r="I595" s="5">
        <f>H595*G595</f>
        <v>24.64</v>
      </c>
      <c r="J595" s="8"/>
      <c r="K595" s="5"/>
      <c r="L595" s="89">
        <v>17.66</v>
      </c>
      <c r="M595" s="5">
        <f>L595*G595</f>
        <v>70.64</v>
      </c>
      <c r="N595" s="5">
        <f>M595+K595+I595</f>
        <v>95.28</v>
      </c>
    </row>
    <row r="596" spans="2:18" s="1" customFormat="1" ht="13.5" x14ac:dyDescent="0.25">
      <c r="B596" s="89">
        <v>3</v>
      </c>
      <c r="C596" s="9"/>
      <c r="D596" s="94" t="s">
        <v>163</v>
      </c>
      <c r="E596" s="89" t="s">
        <v>34</v>
      </c>
      <c r="F596" s="89"/>
      <c r="G596" s="32">
        <v>11</v>
      </c>
      <c r="H596" s="8"/>
      <c r="I596" s="5"/>
      <c r="J596" s="8"/>
      <c r="K596" s="5"/>
      <c r="L596" s="89"/>
      <c r="M596" s="8"/>
      <c r="N596" s="5"/>
    </row>
    <row r="597" spans="2:18" s="1" customFormat="1" x14ac:dyDescent="0.3">
      <c r="B597" s="91"/>
      <c r="C597" s="11" t="s">
        <v>24</v>
      </c>
      <c r="D597" s="96" t="s">
        <v>148</v>
      </c>
      <c r="E597" s="96" t="s">
        <v>29</v>
      </c>
      <c r="F597" s="96"/>
      <c r="G597" s="6">
        <v>2</v>
      </c>
      <c r="H597" s="5">
        <v>3.43</v>
      </c>
      <c r="I597" s="5">
        <f>H597*G597</f>
        <v>6.86</v>
      </c>
      <c r="J597" s="5"/>
      <c r="K597" s="5"/>
      <c r="L597" s="96">
        <v>12.51</v>
      </c>
      <c r="M597" s="5">
        <f>L597*G597</f>
        <v>25.02</v>
      </c>
      <c r="N597" s="5">
        <f>M597+K597+I597</f>
        <v>31.88</v>
      </c>
      <c r="P597" s="42"/>
      <c r="Q597" s="42"/>
      <c r="R597" s="42"/>
    </row>
    <row r="598" spans="2:18" s="1" customFormat="1" ht="27" x14ac:dyDescent="0.25">
      <c r="B598" s="266">
        <v>4</v>
      </c>
      <c r="C598" s="9"/>
      <c r="D598" s="95" t="s">
        <v>284</v>
      </c>
      <c r="E598" s="95" t="s">
        <v>26</v>
      </c>
      <c r="F598" s="95"/>
      <c r="G598" s="4">
        <v>1.4</v>
      </c>
      <c r="H598" s="5"/>
      <c r="I598" s="5"/>
      <c r="J598" s="5"/>
      <c r="K598" s="5"/>
      <c r="L598" s="96"/>
      <c r="M598" s="5"/>
      <c r="N598" s="5"/>
    </row>
    <row r="599" spans="2:18" s="1" customFormat="1" ht="13.5" x14ac:dyDescent="0.25">
      <c r="B599" s="267"/>
      <c r="C599" s="10" t="s">
        <v>24</v>
      </c>
      <c r="D599" s="96" t="s">
        <v>35</v>
      </c>
      <c r="E599" s="96" t="s">
        <v>26</v>
      </c>
      <c r="F599" s="96">
        <v>1</v>
      </c>
      <c r="G599" s="6">
        <f>G598*F599</f>
        <v>1.4</v>
      </c>
      <c r="H599" s="5">
        <v>37.5</v>
      </c>
      <c r="I599" s="5">
        <f>H599*G599</f>
        <v>52.5</v>
      </c>
      <c r="J599" s="5"/>
      <c r="K599" s="5">
        <f>J599*G599</f>
        <v>0</v>
      </c>
      <c r="L599" s="96"/>
      <c r="M599" s="5">
        <f>L599*G599</f>
        <v>0</v>
      </c>
      <c r="N599" s="5">
        <f>M599+K599+I599</f>
        <v>52.5</v>
      </c>
    </row>
    <row r="600" spans="2:18" s="1" customFormat="1" ht="13.5" x14ac:dyDescent="0.25">
      <c r="B600" s="267"/>
      <c r="C600" s="10"/>
      <c r="D600" s="96" t="s">
        <v>286</v>
      </c>
      <c r="E600" s="96" t="s">
        <v>26</v>
      </c>
      <c r="F600" s="96">
        <v>1.02</v>
      </c>
      <c r="G600" s="6">
        <f>G598*F600</f>
        <v>1.4279999999999999</v>
      </c>
      <c r="H600" s="5"/>
      <c r="I600" s="5">
        <f>H600*G600</f>
        <v>0</v>
      </c>
      <c r="J600" s="5">
        <v>150</v>
      </c>
      <c r="K600" s="5">
        <f>J600*G600</f>
        <v>214.2</v>
      </c>
      <c r="L600" s="96"/>
      <c r="M600" s="5">
        <f>L600*G600</f>
        <v>0</v>
      </c>
      <c r="N600" s="5">
        <f>M600+K600+I600</f>
        <v>214.2</v>
      </c>
    </row>
    <row r="601" spans="2:18" s="1" customFormat="1" ht="13.5" x14ac:dyDescent="0.25">
      <c r="B601" s="268"/>
      <c r="C601" s="11"/>
      <c r="D601" s="96" t="s">
        <v>42</v>
      </c>
      <c r="E601" s="96" t="s">
        <v>26</v>
      </c>
      <c r="F601" s="96">
        <v>0.36</v>
      </c>
      <c r="G601" s="6">
        <f>G598*F601</f>
        <v>0.504</v>
      </c>
      <c r="H601" s="5"/>
      <c r="I601" s="5">
        <f>H601*G601</f>
        <v>0</v>
      </c>
      <c r="J601" s="5">
        <v>466</v>
      </c>
      <c r="K601" s="5">
        <f>J601*G601</f>
        <v>234.864</v>
      </c>
      <c r="L601" s="96"/>
      <c r="M601" s="5">
        <f>L601*G601</f>
        <v>0</v>
      </c>
      <c r="N601" s="5">
        <f>M601+K601+I601</f>
        <v>234.864</v>
      </c>
    </row>
    <row r="602" spans="2:18" s="1" customFormat="1" ht="27" x14ac:dyDescent="0.25">
      <c r="B602" s="266">
        <v>5</v>
      </c>
      <c r="C602" s="266" t="s">
        <v>289</v>
      </c>
      <c r="D602" s="95" t="s">
        <v>287</v>
      </c>
      <c r="E602" s="95" t="s">
        <v>26</v>
      </c>
      <c r="F602" s="95"/>
      <c r="G602" s="4">
        <v>16</v>
      </c>
      <c r="H602" s="5"/>
      <c r="I602" s="5"/>
      <c r="J602" s="5"/>
      <c r="K602" s="5"/>
      <c r="L602" s="96"/>
      <c r="M602" s="5"/>
      <c r="N602" s="5"/>
    </row>
    <row r="603" spans="2:18" s="1" customFormat="1" ht="27" x14ac:dyDescent="0.3">
      <c r="B603" s="267"/>
      <c r="C603" s="267"/>
      <c r="D603" s="96" t="s">
        <v>288</v>
      </c>
      <c r="E603" s="96" t="s">
        <v>32</v>
      </c>
      <c r="F603" s="96">
        <v>1.6</v>
      </c>
      <c r="G603" s="6">
        <f>G602*F603</f>
        <v>25.6</v>
      </c>
      <c r="H603" s="5">
        <f>R603</f>
        <v>3.65</v>
      </c>
      <c r="I603" s="5">
        <f>H603*G603</f>
        <v>93.44</v>
      </c>
      <c r="J603" s="5"/>
      <c r="K603" s="5"/>
      <c r="L603" s="96">
        <f>Q603</f>
        <v>1.6800000000000002</v>
      </c>
      <c r="M603" s="5">
        <f>L603*G603</f>
        <v>43.00800000000001</v>
      </c>
      <c r="N603" s="5">
        <f>M603+K603+I603</f>
        <v>136.44800000000001</v>
      </c>
      <c r="P603" s="42">
        <v>20</v>
      </c>
      <c r="Q603" s="42">
        <f>P603*0.42*2/10</f>
        <v>1.6800000000000002</v>
      </c>
      <c r="R603" s="42">
        <f>P604-Q603</f>
        <v>3.65</v>
      </c>
    </row>
    <row r="604" spans="2:18" s="1" customFormat="1" ht="13.5" x14ac:dyDescent="0.25">
      <c r="B604" s="267"/>
      <c r="C604" s="267"/>
      <c r="D604" s="96" t="s">
        <v>213</v>
      </c>
      <c r="E604" s="96" t="s">
        <v>26</v>
      </c>
      <c r="F604" s="96">
        <v>1.22</v>
      </c>
      <c r="G604" s="6">
        <f>G602*F604</f>
        <v>19.52</v>
      </c>
      <c r="H604" s="5"/>
      <c r="I604" s="5">
        <f>H604*G604</f>
        <v>0</v>
      </c>
      <c r="J604" s="5"/>
      <c r="K604" s="5">
        <f>J604*G604</f>
        <v>0</v>
      </c>
      <c r="L604" s="96"/>
      <c r="M604" s="5">
        <f>L604*G604</f>
        <v>0</v>
      </c>
      <c r="N604" s="5">
        <f>M604+K604+I604</f>
        <v>0</v>
      </c>
      <c r="P604" s="1">
        <v>5.33</v>
      </c>
    </row>
    <row r="605" spans="2:18" s="1" customFormat="1" ht="13.5" x14ac:dyDescent="0.25">
      <c r="B605" s="268"/>
      <c r="C605" s="268"/>
      <c r="D605" s="96" t="s">
        <v>214</v>
      </c>
      <c r="E605" s="96" t="s">
        <v>29</v>
      </c>
      <c r="F605" s="96"/>
      <c r="G605" s="6">
        <v>8</v>
      </c>
      <c r="H605" s="96">
        <v>5.28</v>
      </c>
      <c r="I605" s="5">
        <f>H605*G605</f>
        <v>42.24</v>
      </c>
      <c r="J605" s="5"/>
      <c r="K605" s="5"/>
      <c r="L605" s="96">
        <v>31.71</v>
      </c>
      <c r="M605" s="5">
        <f>L605*G605</f>
        <v>253.68</v>
      </c>
      <c r="N605" s="5">
        <f>M605+K605+I605</f>
        <v>295.92</v>
      </c>
    </row>
    <row r="606" spans="2:18" x14ac:dyDescent="0.3">
      <c r="B606" s="96"/>
      <c r="C606" s="96"/>
      <c r="D606" s="95" t="s">
        <v>46</v>
      </c>
      <c r="E606" s="95"/>
      <c r="F606" s="95"/>
      <c r="G606" s="95"/>
      <c r="H606" s="95"/>
      <c r="I606" s="12">
        <f>SUM(I590:I605)</f>
        <v>351.654</v>
      </c>
      <c r="J606" s="95"/>
      <c r="K606" s="12">
        <f>SUM(K594:K605)</f>
        <v>449.06399999999996</v>
      </c>
      <c r="L606" s="95"/>
      <c r="M606" s="12">
        <f>SUM(M590:M605)</f>
        <v>430.21519999999998</v>
      </c>
      <c r="N606" s="12">
        <f>SUM(N590:N605)</f>
        <v>1230.9331999999999</v>
      </c>
    </row>
    <row r="607" spans="2:18" x14ac:dyDescent="0.3">
      <c r="B607" s="96"/>
      <c r="C607" s="96"/>
      <c r="D607" s="95" t="s">
        <v>47</v>
      </c>
      <c r="E607" s="95" t="s">
        <v>48</v>
      </c>
      <c r="F607" s="95">
        <v>10</v>
      </c>
      <c r="G607" s="95"/>
      <c r="H607" s="95"/>
      <c r="I607" s="95"/>
      <c r="J607" s="95"/>
      <c r="K607" s="95"/>
      <c r="L607" s="95"/>
      <c r="M607" s="95"/>
      <c r="N607" s="12">
        <f>N606*F607/100</f>
        <v>123.09331999999999</v>
      </c>
    </row>
    <row r="608" spans="2:18" x14ac:dyDescent="0.3">
      <c r="B608" s="96"/>
      <c r="C608" s="96"/>
      <c r="D608" s="95" t="s">
        <v>49</v>
      </c>
      <c r="E608" s="95"/>
      <c r="F608" s="95"/>
      <c r="G608" s="95"/>
      <c r="H608" s="95"/>
      <c r="I608" s="95"/>
      <c r="J608" s="95"/>
      <c r="K608" s="95"/>
      <c r="L608" s="95"/>
      <c r="M608" s="95"/>
      <c r="N608" s="12">
        <f>SUM(N606:N607)</f>
        <v>1354.0265199999999</v>
      </c>
    </row>
    <row r="609" spans="2:18" x14ac:dyDescent="0.3">
      <c r="B609" s="96"/>
      <c r="C609" s="96"/>
      <c r="D609" s="95" t="s">
        <v>50</v>
      </c>
      <c r="E609" s="95" t="s">
        <v>48</v>
      </c>
      <c r="F609" s="95">
        <v>8</v>
      </c>
      <c r="G609" s="95"/>
      <c r="H609" s="95"/>
      <c r="I609" s="95"/>
      <c r="J609" s="95"/>
      <c r="K609" s="95"/>
      <c r="L609" s="95"/>
      <c r="M609" s="95"/>
      <c r="N609" s="12">
        <f>N608*F609/100</f>
        <v>108.32212159999999</v>
      </c>
    </row>
    <row r="610" spans="2:18" x14ac:dyDescent="0.3">
      <c r="B610" s="96"/>
      <c r="C610" s="96"/>
      <c r="D610" s="95" t="s">
        <v>49</v>
      </c>
      <c r="E610" s="95"/>
      <c r="F610" s="95"/>
      <c r="G610" s="95"/>
      <c r="H610" s="95"/>
      <c r="I610" s="95"/>
      <c r="J610" s="95"/>
      <c r="K610" s="95"/>
      <c r="L610" s="95"/>
      <c r="M610" s="95"/>
      <c r="N610" s="12">
        <f>SUM(N608:N609)</f>
        <v>1462.3486415999998</v>
      </c>
    </row>
    <row r="611" spans="2:18" x14ac:dyDescent="0.3">
      <c r="B611" s="96"/>
      <c r="C611" s="96"/>
      <c r="D611" s="95" t="s">
        <v>51</v>
      </c>
      <c r="E611" s="95" t="s">
        <v>48</v>
      </c>
      <c r="F611" s="95">
        <v>18</v>
      </c>
      <c r="G611" s="95"/>
      <c r="H611" s="95"/>
      <c r="I611" s="95"/>
      <c r="J611" s="95"/>
      <c r="K611" s="95"/>
      <c r="L611" s="95"/>
      <c r="M611" s="95"/>
      <c r="N611" s="12">
        <f>N610*F611/100</f>
        <v>263.22275548799996</v>
      </c>
    </row>
    <row r="612" spans="2:18" x14ac:dyDescent="0.3">
      <c r="B612" s="96"/>
      <c r="C612" s="96"/>
      <c r="D612" s="95" t="s">
        <v>52</v>
      </c>
      <c r="E612" s="95"/>
      <c r="F612" s="95"/>
      <c r="G612" s="95"/>
      <c r="H612" s="95"/>
      <c r="I612" s="95"/>
      <c r="J612" s="95"/>
      <c r="K612" s="95"/>
      <c r="L612" s="95"/>
      <c r="M612" s="95"/>
      <c r="N612" s="12">
        <f>SUM(N610:N611)</f>
        <v>1725.5713970879997</v>
      </c>
      <c r="O612" s="42">
        <v>1725.57</v>
      </c>
    </row>
    <row r="613" spans="2:18" s="1" customFormat="1" ht="13.5" x14ac:dyDescent="0.25">
      <c r="B613" s="96"/>
      <c r="C613" s="89"/>
      <c r="D613" s="178" t="s">
        <v>327</v>
      </c>
      <c r="E613" s="95" t="s">
        <v>26</v>
      </c>
      <c r="F613" s="95"/>
      <c r="G613" s="95">
        <v>615</v>
      </c>
      <c r="H613" s="96"/>
      <c r="I613" s="96"/>
      <c r="J613" s="96"/>
      <c r="K613" s="96"/>
      <c r="L613" s="96"/>
      <c r="M613" s="96"/>
      <c r="N613" s="96"/>
      <c r="O613" s="1">
        <v>1660</v>
      </c>
    </row>
    <row r="614" spans="2:18" s="1" customFormat="1" ht="27" x14ac:dyDescent="0.25">
      <c r="B614" s="266">
        <v>1</v>
      </c>
      <c r="C614" s="266" t="s">
        <v>24</v>
      </c>
      <c r="D614" s="138" t="s">
        <v>310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</row>
    <row r="615" spans="2:18" s="1" customFormat="1" ht="13.5" x14ac:dyDescent="0.25">
      <c r="B615" s="267"/>
      <c r="C615" s="268"/>
      <c r="D615" s="96" t="s">
        <v>94</v>
      </c>
      <c r="E615" s="96" t="s">
        <v>29</v>
      </c>
      <c r="F615" s="96"/>
      <c r="G615" s="6">
        <v>44</v>
      </c>
      <c r="H615" s="96">
        <v>5.28</v>
      </c>
      <c r="I615" s="5">
        <f>H615*G615</f>
        <v>232.32000000000002</v>
      </c>
      <c r="J615" s="96"/>
      <c r="K615" s="96"/>
      <c r="L615" s="96">
        <v>31.71</v>
      </c>
      <c r="M615" s="5">
        <f>L615*G615</f>
        <v>1395.24</v>
      </c>
      <c r="N615" s="5">
        <f>M615+K615+I615</f>
        <v>1627.56</v>
      </c>
      <c r="R615" s="1" t="s">
        <v>106</v>
      </c>
    </row>
    <row r="616" spans="2:18" s="1" customFormat="1" ht="34.5" customHeight="1" x14ac:dyDescent="0.25">
      <c r="B616" s="267"/>
      <c r="C616" s="96" t="s">
        <v>99</v>
      </c>
      <c r="D616" s="96" t="s">
        <v>291</v>
      </c>
      <c r="E616" s="96" t="s">
        <v>32</v>
      </c>
      <c r="F616" s="96">
        <v>1.6</v>
      </c>
      <c r="G616" s="96">
        <f>G613*F616</f>
        <v>984</v>
      </c>
      <c r="H616" s="5">
        <f>R616</f>
        <v>3.65</v>
      </c>
      <c r="I616" s="5">
        <f>H616*G616</f>
        <v>3591.6</v>
      </c>
      <c r="J616" s="5"/>
      <c r="K616" s="5"/>
      <c r="L616" s="5">
        <f>Q616</f>
        <v>1.6800000000000002</v>
      </c>
      <c r="M616" s="5">
        <f>L616*G616</f>
        <v>1653.1200000000001</v>
      </c>
      <c r="N616" s="5">
        <f>M616+K616+I616</f>
        <v>5244.72</v>
      </c>
      <c r="O616" s="18">
        <v>5.33</v>
      </c>
      <c r="P616" s="18">
        <v>20</v>
      </c>
      <c r="Q616" s="18">
        <f>P616*0.42*2/10</f>
        <v>1.6800000000000002</v>
      </c>
      <c r="R616" s="18">
        <f>O616-Q616</f>
        <v>3.65</v>
      </c>
    </row>
    <row r="617" spans="2:18" s="1" customFormat="1" ht="13.5" x14ac:dyDescent="0.25">
      <c r="B617" s="267"/>
      <c r="C617" s="91" t="s">
        <v>24</v>
      </c>
      <c r="D617" s="96" t="s">
        <v>213</v>
      </c>
      <c r="E617" s="96" t="s">
        <v>26</v>
      </c>
      <c r="F617" s="96">
        <v>1.22</v>
      </c>
      <c r="G617" s="96">
        <f>G613*F617</f>
        <v>750.3</v>
      </c>
      <c r="H617" s="5"/>
      <c r="I617" s="5"/>
      <c r="J617" s="5">
        <v>0</v>
      </c>
      <c r="K617" s="5">
        <f>J617*G617</f>
        <v>0</v>
      </c>
      <c r="L617" s="96"/>
      <c r="M617" s="5"/>
      <c r="N617" s="5">
        <f>M617+K617+I617</f>
        <v>0</v>
      </c>
    </row>
    <row r="618" spans="2:18" s="1" customFormat="1" ht="13.5" x14ac:dyDescent="0.25">
      <c r="B618" s="268"/>
      <c r="C618" s="96" t="s">
        <v>24</v>
      </c>
      <c r="D618" s="96" t="s">
        <v>95</v>
      </c>
      <c r="E618" s="96" t="s">
        <v>29</v>
      </c>
      <c r="F618" s="96"/>
      <c r="G618" s="6">
        <v>16</v>
      </c>
      <c r="H618" s="96">
        <v>5.28</v>
      </c>
      <c r="I618" s="5">
        <f>H618*G618</f>
        <v>84.48</v>
      </c>
      <c r="J618" s="5"/>
      <c r="K618" s="5"/>
      <c r="L618" s="96">
        <v>31.71</v>
      </c>
      <c r="M618" s="5">
        <f>L618*G618</f>
        <v>507.36</v>
      </c>
      <c r="N618" s="5">
        <f>M618+K618+I618</f>
        <v>591.84</v>
      </c>
    </row>
    <row r="619" spans="2:18" s="1" customFormat="1" ht="13.5" x14ac:dyDescent="0.25">
      <c r="B619" s="96"/>
      <c r="C619" s="96"/>
      <c r="D619" s="95" t="s">
        <v>46</v>
      </c>
      <c r="E619" s="95"/>
      <c r="F619" s="95"/>
      <c r="G619" s="95"/>
      <c r="H619" s="95"/>
      <c r="I619" s="12">
        <f>SUM(I615:I618)</f>
        <v>3908.4</v>
      </c>
      <c r="J619" s="95"/>
      <c r="K619" s="12">
        <f>SUM(K615:K618)</f>
        <v>0</v>
      </c>
      <c r="L619" s="95"/>
      <c r="M619" s="12">
        <f>SUM(M615:M618)</f>
        <v>3555.7200000000003</v>
      </c>
      <c r="N619" s="12">
        <f>SUM(N615:N618)</f>
        <v>7464.1200000000008</v>
      </c>
    </row>
    <row r="620" spans="2:18" s="1" customFormat="1" ht="13.5" x14ac:dyDescent="0.25">
      <c r="B620" s="96"/>
      <c r="C620" s="96"/>
      <c r="D620" s="95" t="s">
        <v>47</v>
      </c>
      <c r="E620" s="95" t="s">
        <v>48</v>
      </c>
      <c r="F620" s="95">
        <v>10</v>
      </c>
      <c r="G620" s="95"/>
      <c r="H620" s="95"/>
      <c r="I620" s="95"/>
      <c r="J620" s="95"/>
      <c r="K620" s="95"/>
      <c r="L620" s="95"/>
      <c r="M620" s="95"/>
      <c r="N620" s="12">
        <f>N619*F620/100</f>
        <v>746.41200000000015</v>
      </c>
    </row>
    <row r="621" spans="2:18" s="1" customFormat="1" ht="13.5" x14ac:dyDescent="0.25">
      <c r="B621" s="96"/>
      <c r="C621" s="96"/>
      <c r="D621" s="95" t="s">
        <v>49</v>
      </c>
      <c r="E621" s="95"/>
      <c r="F621" s="95"/>
      <c r="G621" s="95"/>
      <c r="H621" s="95"/>
      <c r="I621" s="95"/>
      <c r="J621" s="95"/>
      <c r="K621" s="95"/>
      <c r="L621" s="95"/>
      <c r="M621" s="95"/>
      <c r="N621" s="12">
        <f>SUM(N619:N620)</f>
        <v>8210.5320000000011</v>
      </c>
    </row>
    <row r="622" spans="2:18" s="1" customFormat="1" ht="13.5" x14ac:dyDescent="0.25">
      <c r="B622" s="96"/>
      <c r="C622" s="96"/>
      <c r="D622" s="95" t="s">
        <v>50</v>
      </c>
      <c r="E622" s="95" t="s">
        <v>48</v>
      </c>
      <c r="F622" s="95">
        <v>8</v>
      </c>
      <c r="G622" s="95"/>
      <c r="H622" s="95"/>
      <c r="I622" s="95"/>
      <c r="J622" s="95"/>
      <c r="K622" s="95"/>
      <c r="L622" s="95"/>
      <c r="M622" s="95"/>
      <c r="N622" s="12">
        <f>N621*F622/100</f>
        <v>656.84256000000005</v>
      </c>
    </row>
    <row r="623" spans="2:18" s="1" customFormat="1" ht="13.5" x14ac:dyDescent="0.25">
      <c r="B623" s="96"/>
      <c r="C623" s="96"/>
      <c r="D623" s="95" t="s">
        <v>49</v>
      </c>
      <c r="E623" s="95"/>
      <c r="F623" s="95"/>
      <c r="G623" s="95"/>
      <c r="H623" s="95"/>
      <c r="I623" s="95"/>
      <c r="J623" s="95"/>
      <c r="K623" s="95"/>
      <c r="L623" s="95"/>
      <c r="M623" s="95"/>
      <c r="N623" s="12">
        <f>SUM(N621:N622)</f>
        <v>8867.3745600000002</v>
      </c>
    </row>
    <row r="624" spans="2:18" s="1" customFormat="1" ht="13.5" x14ac:dyDescent="0.25">
      <c r="B624" s="96"/>
      <c r="C624" s="96"/>
      <c r="D624" s="95" t="s">
        <v>51</v>
      </c>
      <c r="E624" s="95" t="s">
        <v>48</v>
      </c>
      <c r="F624" s="95">
        <v>18</v>
      </c>
      <c r="G624" s="95"/>
      <c r="H624" s="95"/>
      <c r="I624" s="95"/>
      <c r="J624" s="95"/>
      <c r="K624" s="95"/>
      <c r="L624" s="95"/>
      <c r="M624" s="95"/>
      <c r="N624" s="12">
        <f>N623*F624/100</f>
        <v>1596.1274208</v>
      </c>
    </row>
    <row r="625" spans="2:15" s="1" customFormat="1" x14ac:dyDescent="0.3">
      <c r="B625" s="96"/>
      <c r="C625" s="96"/>
      <c r="D625" s="95" t="s">
        <v>52</v>
      </c>
      <c r="E625" s="95"/>
      <c r="F625" s="95"/>
      <c r="G625" s="95"/>
      <c r="H625" s="95"/>
      <c r="I625" s="95"/>
      <c r="J625" s="95"/>
      <c r="K625" s="95"/>
      <c r="L625" s="95"/>
      <c r="M625" s="95"/>
      <c r="N625" s="12">
        <f>SUM(N623:N624)</f>
        <v>10463.5019808</v>
      </c>
      <c r="O625" s="42">
        <v>24822.81</v>
      </c>
    </row>
    <row r="626" spans="2:15" s="113" customFormat="1" ht="13.5" x14ac:dyDescent="0.25">
      <c r="B626" s="114"/>
      <c r="C626" s="115"/>
      <c r="D626" s="116" t="s">
        <v>328</v>
      </c>
      <c r="E626" s="115"/>
      <c r="F626" s="115"/>
      <c r="G626" s="115"/>
      <c r="H626" s="115"/>
      <c r="I626" s="115"/>
      <c r="J626" s="115"/>
      <c r="K626" s="115"/>
      <c r="L626" s="115"/>
      <c r="M626" s="115"/>
      <c r="N626" s="117">
        <f>N625+N612+N587+N562+N537+N512+N487+N462+N437</f>
        <v>25663.8818250144</v>
      </c>
      <c r="O626" s="113">
        <f>O625+O612+O587+O562+O462+O437</f>
        <v>34355.560000000005</v>
      </c>
    </row>
    <row r="627" spans="2:15" ht="27" x14ac:dyDescent="0.3">
      <c r="D627" s="133" t="s">
        <v>53</v>
      </c>
    </row>
    <row r="628" spans="2:15" x14ac:dyDescent="0.3">
      <c r="D628" s="14" t="s">
        <v>54</v>
      </c>
    </row>
    <row r="629" spans="2:15" x14ac:dyDescent="0.3">
      <c r="D629" s="14"/>
    </row>
    <row r="630" spans="2:15" x14ac:dyDescent="0.3">
      <c r="D630" s="14"/>
    </row>
    <row r="631" spans="2:15" x14ac:dyDescent="0.3">
      <c r="D631" s="14"/>
    </row>
    <row r="632" spans="2:15" x14ac:dyDescent="0.3">
      <c r="D632" s="14"/>
    </row>
    <row r="633" spans="2:15" x14ac:dyDescent="0.3">
      <c r="D633" s="14"/>
    </row>
    <row r="634" spans="2:15" x14ac:dyDescent="0.3">
      <c r="D634" s="14"/>
    </row>
    <row r="635" spans="2:15" x14ac:dyDescent="0.3">
      <c r="D635" s="14"/>
    </row>
    <row r="636" spans="2:15" x14ac:dyDescent="0.3">
      <c r="D636" s="14"/>
    </row>
    <row r="637" spans="2:15" x14ac:dyDescent="0.3">
      <c r="D637" s="14"/>
    </row>
    <row r="638" spans="2:15" x14ac:dyDescent="0.3">
      <c r="D638" s="14"/>
    </row>
    <row r="639" spans="2:15" x14ac:dyDescent="0.3">
      <c r="D639" s="14"/>
    </row>
    <row r="640" spans="2:15" x14ac:dyDescent="0.3">
      <c r="D640" s="14"/>
    </row>
    <row r="641" spans="4:4" x14ac:dyDescent="0.3">
      <c r="D641" s="14"/>
    </row>
    <row r="642" spans="4:4" x14ac:dyDescent="0.3">
      <c r="D642" s="14"/>
    </row>
    <row r="643" spans="4:4" x14ac:dyDescent="0.3">
      <c r="D643" s="14"/>
    </row>
    <row r="644" spans="4:4" x14ac:dyDescent="0.3">
      <c r="D644" s="14"/>
    </row>
    <row r="645" spans="4:4" x14ac:dyDescent="0.3">
      <c r="D645" s="14"/>
    </row>
    <row r="646" spans="4:4" x14ac:dyDescent="0.3">
      <c r="D646" s="14"/>
    </row>
    <row r="647" spans="4:4" x14ac:dyDescent="0.3">
      <c r="D647" s="14"/>
    </row>
    <row r="648" spans="4:4" x14ac:dyDescent="0.3">
      <c r="D648" s="14"/>
    </row>
    <row r="649" spans="4:4" x14ac:dyDescent="0.3">
      <c r="D649" s="14"/>
    </row>
    <row r="650" spans="4:4" x14ac:dyDescent="0.3">
      <c r="D650" s="14"/>
    </row>
    <row r="651" spans="4:4" x14ac:dyDescent="0.3">
      <c r="D651" s="14"/>
    </row>
    <row r="652" spans="4:4" x14ac:dyDescent="0.3">
      <c r="D652" s="14"/>
    </row>
    <row r="653" spans="4:4" x14ac:dyDescent="0.3">
      <c r="D653" s="14"/>
    </row>
    <row r="654" spans="4:4" x14ac:dyDescent="0.3">
      <c r="D654" s="14"/>
    </row>
    <row r="655" spans="4:4" x14ac:dyDescent="0.3">
      <c r="D655" s="14"/>
    </row>
    <row r="656" spans="4:4" x14ac:dyDescent="0.3">
      <c r="D656" s="14"/>
    </row>
    <row r="658" spans="2:17" ht="21" x14ac:dyDescent="0.3">
      <c r="B658" s="1"/>
      <c r="C658" s="1"/>
      <c r="D658" s="107" t="s">
        <v>1</v>
      </c>
      <c r="E658" s="1"/>
      <c r="F658" s="271" t="s">
        <v>152</v>
      </c>
      <c r="G658" s="271"/>
      <c r="H658" s="271"/>
      <c r="I658" s="271"/>
      <c r="J658" s="1"/>
      <c r="K658" s="1"/>
      <c r="L658" s="1"/>
      <c r="M658" s="1"/>
      <c r="N658" s="1"/>
    </row>
    <row r="659" spans="2:17" x14ac:dyDescent="0.3">
      <c r="B659" s="1"/>
      <c r="C659" s="1"/>
      <c r="D659" s="102"/>
      <c r="E659" s="102"/>
      <c r="F659" s="102"/>
      <c r="G659" s="271" t="s">
        <v>353</v>
      </c>
      <c r="H659" s="271"/>
      <c r="I659" s="271"/>
      <c r="J659" s="271"/>
      <c r="K659" s="271"/>
      <c r="L659" s="271"/>
      <c r="M659" s="271"/>
      <c r="N659" s="271"/>
    </row>
    <row r="660" spans="2:17" x14ac:dyDescent="0.3">
      <c r="B660" s="1"/>
      <c r="C660" s="1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</row>
    <row r="661" spans="2:17" ht="42" customHeight="1" x14ac:dyDescent="0.3">
      <c r="B661" s="1"/>
      <c r="C661" s="106" t="s">
        <v>4</v>
      </c>
      <c r="D661" s="293" t="s">
        <v>304</v>
      </c>
      <c r="E661" s="293"/>
      <c r="F661" s="293"/>
      <c r="G661" s="1"/>
      <c r="H661" s="1"/>
      <c r="I661" s="1"/>
      <c r="J661" s="1"/>
      <c r="K661" s="1"/>
      <c r="L661" s="271" t="s">
        <v>354</v>
      </c>
      <c r="M661" s="271"/>
      <c r="N661" s="1"/>
    </row>
    <row r="662" spans="2:17" x14ac:dyDescent="0.3">
      <c r="B662" s="1"/>
      <c r="C662" s="102"/>
      <c r="D662" s="102"/>
      <c r="E662" s="1"/>
      <c r="F662" s="1"/>
      <c r="G662" s="271" t="s">
        <v>8</v>
      </c>
      <c r="H662" s="271"/>
      <c r="I662" s="271"/>
      <c r="J662" s="271"/>
      <c r="K662" s="271"/>
      <c r="L662" s="272">
        <f>N704</f>
        <v>7880.2473024000028</v>
      </c>
      <c r="M662" s="272"/>
      <c r="N662" s="102" t="s">
        <v>9</v>
      </c>
    </row>
    <row r="663" spans="2:17" x14ac:dyDescent="0.3">
      <c r="B663" s="1"/>
      <c r="C663" s="1"/>
      <c r="D663" s="1"/>
      <c r="E663" s="1"/>
      <c r="F663" s="1"/>
      <c r="G663" s="273" t="s">
        <v>10</v>
      </c>
      <c r="H663" s="273"/>
      <c r="I663" s="273"/>
      <c r="J663" s="273"/>
      <c r="K663" s="273"/>
      <c r="L663" s="274">
        <f>I698</f>
        <v>2373.2600000000002</v>
      </c>
      <c r="M663" s="274"/>
      <c r="N663" s="102" t="s">
        <v>9</v>
      </c>
    </row>
    <row r="664" spans="2:17" ht="29.25" customHeight="1" x14ac:dyDescent="0.3">
      <c r="B664" s="275" t="s">
        <v>11</v>
      </c>
      <c r="C664" s="277" t="s">
        <v>12</v>
      </c>
      <c r="D664" s="275" t="s">
        <v>13</v>
      </c>
      <c r="E664" s="279" t="s">
        <v>14</v>
      </c>
      <c r="F664" s="279"/>
      <c r="G664" s="279"/>
      <c r="H664" s="279" t="s">
        <v>15</v>
      </c>
      <c r="I664" s="279"/>
      <c r="J664" s="279" t="s">
        <v>16</v>
      </c>
      <c r="K664" s="279"/>
      <c r="L664" s="279" t="s">
        <v>17</v>
      </c>
      <c r="M664" s="279"/>
      <c r="N664" s="277" t="s">
        <v>91</v>
      </c>
    </row>
    <row r="665" spans="2:17" ht="82.5" customHeight="1" x14ac:dyDescent="0.3">
      <c r="B665" s="276"/>
      <c r="C665" s="278"/>
      <c r="D665" s="276"/>
      <c r="E665" s="3" t="s">
        <v>18</v>
      </c>
      <c r="F665" s="3" t="s">
        <v>19</v>
      </c>
      <c r="G665" s="3" t="s">
        <v>20</v>
      </c>
      <c r="H665" s="3" t="s">
        <v>21</v>
      </c>
      <c r="I665" s="3" t="s">
        <v>22</v>
      </c>
      <c r="J665" s="3" t="s">
        <v>21</v>
      </c>
      <c r="K665" s="3" t="s">
        <v>22</v>
      </c>
      <c r="L665" s="3" t="s">
        <v>21</v>
      </c>
      <c r="M665" s="3" t="s">
        <v>22</v>
      </c>
      <c r="N665" s="278"/>
    </row>
    <row r="666" spans="2:17" x14ac:dyDescent="0.3">
      <c r="B666" s="105">
        <v>1</v>
      </c>
      <c r="C666" s="105"/>
      <c r="D666" s="105">
        <v>2</v>
      </c>
      <c r="E666" s="105">
        <v>3</v>
      </c>
      <c r="F666" s="105">
        <v>4</v>
      </c>
      <c r="G666" s="105">
        <v>5</v>
      </c>
      <c r="H666" s="105">
        <v>6</v>
      </c>
      <c r="I666" s="105">
        <v>7</v>
      </c>
      <c r="J666" s="105">
        <v>8</v>
      </c>
      <c r="K666" s="105">
        <v>9</v>
      </c>
      <c r="L666" s="105">
        <v>10</v>
      </c>
      <c r="M666" s="105">
        <v>11</v>
      </c>
      <c r="N666" s="105">
        <v>12</v>
      </c>
      <c r="Q666" s="103"/>
    </row>
    <row r="667" spans="2:17" s="122" customFormat="1" ht="54" x14ac:dyDescent="0.25">
      <c r="B667" s="266">
        <v>1</v>
      </c>
      <c r="C667" s="9"/>
      <c r="D667" s="105" t="s">
        <v>292</v>
      </c>
      <c r="E667" s="105" t="s">
        <v>26</v>
      </c>
      <c r="F667" s="101"/>
      <c r="G667" s="105">
        <v>500</v>
      </c>
      <c r="H667" s="5"/>
      <c r="I667" s="5"/>
      <c r="J667" s="5"/>
      <c r="K667" s="5"/>
      <c r="L667" s="101"/>
      <c r="M667" s="5"/>
      <c r="N667" s="5"/>
    </row>
    <row r="668" spans="2:17" s="122" customFormat="1" ht="27" x14ac:dyDescent="0.25">
      <c r="B668" s="267"/>
      <c r="C668" s="100" t="s">
        <v>296</v>
      </c>
      <c r="D668" s="101" t="s">
        <v>293</v>
      </c>
      <c r="E668" s="101" t="s">
        <v>29</v>
      </c>
      <c r="F668" s="101"/>
      <c r="G668" s="101">
        <v>24</v>
      </c>
      <c r="H668" s="5">
        <v>6.13</v>
      </c>
      <c r="I668" s="5">
        <f t="shared" ref="I668:I678" si="5">H668*G668</f>
        <v>147.12</v>
      </c>
      <c r="J668" s="5"/>
      <c r="K668" s="5">
        <f t="shared" ref="K668:K677" si="6">J668*G668</f>
        <v>0</v>
      </c>
      <c r="L668" s="5">
        <f>Q668-H668</f>
        <v>11.11</v>
      </c>
      <c r="M668" s="5">
        <f t="shared" ref="M668:M677" si="7">L668*G668</f>
        <v>266.64</v>
      </c>
      <c r="N668" s="5">
        <f t="shared" ref="N668:N680" si="8">M668+K668+I668</f>
        <v>413.76</v>
      </c>
      <c r="Q668" s="122">
        <v>17.239999999999998</v>
      </c>
    </row>
    <row r="669" spans="2:17" s="122" customFormat="1" ht="27" x14ac:dyDescent="0.25">
      <c r="B669" s="268"/>
      <c r="C669" s="131" t="s">
        <v>308</v>
      </c>
      <c r="D669" s="132" t="s">
        <v>307</v>
      </c>
      <c r="E669" s="132" t="s">
        <v>29</v>
      </c>
      <c r="F669" s="132"/>
      <c r="G669" s="132">
        <v>24</v>
      </c>
      <c r="H669" s="5">
        <v>10.6</v>
      </c>
      <c r="I669" s="5">
        <f t="shared" si="5"/>
        <v>254.39999999999998</v>
      </c>
      <c r="J669" s="5"/>
      <c r="K669" s="5"/>
      <c r="L669" s="5">
        <f>Q669-H669</f>
        <v>64.300000000000011</v>
      </c>
      <c r="M669" s="5">
        <f t="shared" si="7"/>
        <v>1543.2000000000003</v>
      </c>
      <c r="N669" s="5">
        <f t="shared" si="8"/>
        <v>1797.6000000000004</v>
      </c>
      <c r="Q669" s="122">
        <v>74.900000000000006</v>
      </c>
    </row>
    <row r="670" spans="2:17" s="122" customFormat="1" ht="40.5" x14ac:dyDescent="0.25">
      <c r="B670" s="266">
        <v>2</v>
      </c>
      <c r="C670" s="101"/>
      <c r="D670" s="105" t="s">
        <v>294</v>
      </c>
      <c r="E670" s="105" t="s">
        <v>295</v>
      </c>
      <c r="F670" s="105"/>
      <c r="G670" s="105">
        <v>10</v>
      </c>
      <c r="H670" s="31"/>
      <c r="I670" s="5"/>
      <c r="J670" s="5"/>
      <c r="K670" s="5"/>
      <c r="L670" s="101"/>
      <c r="M670" s="5"/>
      <c r="N670" s="5"/>
    </row>
    <row r="671" spans="2:17" s="122" customFormat="1" x14ac:dyDescent="0.25">
      <c r="B671" s="267"/>
      <c r="C671" s="101" t="s">
        <v>24</v>
      </c>
      <c r="D671" s="101" t="s">
        <v>35</v>
      </c>
      <c r="E671" s="101" t="s">
        <v>295</v>
      </c>
      <c r="F671" s="101">
        <v>1</v>
      </c>
      <c r="G671" s="101">
        <v>10</v>
      </c>
      <c r="H671" s="123">
        <v>12.5</v>
      </c>
      <c r="I671" s="5">
        <f t="shared" si="5"/>
        <v>125</v>
      </c>
      <c r="J671" s="8"/>
      <c r="K671" s="5">
        <f t="shared" si="6"/>
        <v>0</v>
      </c>
      <c r="L671" s="5"/>
      <c r="M671" s="5">
        <f t="shared" si="7"/>
        <v>0</v>
      </c>
      <c r="N671" s="5">
        <f t="shared" si="8"/>
        <v>125</v>
      </c>
    </row>
    <row r="672" spans="2:17" s="122" customFormat="1" ht="27" x14ac:dyDescent="0.25">
      <c r="B672" s="268"/>
      <c r="C672" s="119" t="s">
        <v>296</v>
      </c>
      <c r="D672" s="101" t="s">
        <v>297</v>
      </c>
      <c r="E672" s="101" t="s">
        <v>29</v>
      </c>
      <c r="F672" s="101"/>
      <c r="G672" s="101">
        <v>8</v>
      </c>
      <c r="H672" s="123">
        <v>5.79</v>
      </c>
      <c r="I672" s="5">
        <f t="shared" si="5"/>
        <v>46.32</v>
      </c>
      <c r="J672" s="8"/>
      <c r="K672" s="5">
        <f t="shared" si="6"/>
        <v>0</v>
      </c>
      <c r="L672" s="5">
        <f>Q672-H672</f>
        <v>29.090000000000003</v>
      </c>
      <c r="M672" s="5">
        <f t="shared" si="7"/>
        <v>232.72000000000003</v>
      </c>
      <c r="N672" s="5">
        <f t="shared" si="8"/>
        <v>279.04000000000002</v>
      </c>
      <c r="Q672" s="122">
        <v>34.880000000000003</v>
      </c>
    </row>
    <row r="673" spans="2:21" s="122" customFormat="1" ht="33.75" customHeight="1" x14ac:dyDescent="0.25">
      <c r="B673" s="266">
        <v>3</v>
      </c>
      <c r="C673" s="101"/>
      <c r="D673" s="120" t="s">
        <v>298</v>
      </c>
      <c r="E673" s="120" t="s">
        <v>299</v>
      </c>
      <c r="F673" s="120"/>
      <c r="G673" s="120">
        <v>12</v>
      </c>
      <c r="H673" s="130"/>
      <c r="I673" s="5"/>
      <c r="J673" s="8"/>
      <c r="K673" s="5"/>
      <c r="L673" s="99"/>
      <c r="M673" s="5"/>
      <c r="N673" s="5"/>
    </row>
    <row r="674" spans="2:21" s="122" customFormat="1" x14ac:dyDescent="0.25">
      <c r="B674" s="267"/>
      <c r="C674" s="121" t="s">
        <v>24</v>
      </c>
      <c r="D674" s="121" t="s">
        <v>35</v>
      </c>
      <c r="E674" s="121" t="s">
        <v>295</v>
      </c>
      <c r="F674" s="121">
        <v>1</v>
      </c>
      <c r="G674" s="121">
        <v>10</v>
      </c>
      <c r="H674" s="123">
        <v>12.5</v>
      </c>
      <c r="I674" s="5">
        <f>H674*G674</f>
        <v>125</v>
      </c>
      <c r="J674" s="8"/>
      <c r="K674" s="5">
        <f>J674*G674</f>
        <v>0</v>
      </c>
      <c r="L674" s="5"/>
      <c r="M674" s="5">
        <f>L674*G674</f>
        <v>0</v>
      </c>
      <c r="N674" s="5">
        <f>M674+K674+I674</f>
        <v>125</v>
      </c>
    </row>
    <row r="675" spans="2:21" s="122" customFormat="1" ht="27" x14ac:dyDescent="0.25">
      <c r="B675" s="267"/>
      <c r="C675" s="119" t="s">
        <v>296</v>
      </c>
      <c r="D675" s="121" t="s">
        <v>297</v>
      </c>
      <c r="E675" s="121" t="s">
        <v>29</v>
      </c>
      <c r="F675" s="121"/>
      <c r="G675" s="121">
        <v>4</v>
      </c>
      <c r="H675" s="123">
        <v>5.79</v>
      </c>
      <c r="I675" s="5">
        <f>H675*G675</f>
        <v>23.16</v>
      </c>
      <c r="J675" s="8"/>
      <c r="K675" s="5">
        <f>J675*G675</f>
        <v>0</v>
      </c>
      <c r="L675" s="5">
        <f>Q675-H675</f>
        <v>29.090000000000003</v>
      </c>
      <c r="M675" s="5">
        <f>L675*G675</f>
        <v>116.36000000000001</v>
      </c>
      <c r="N675" s="5">
        <f>M675+K675+I675</f>
        <v>139.52000000000001</v>
      </c>
      <c r="Q675" s="122">
        <v>34.880000000000003</v>
      </c>
    </row>
    <row r="676" spans="2:21" s="122" customFormat="1" ht="18.75" customHeight="1" x14ac:dyDescent="0.25">
      <c r="B676" s="268"/>
      <c r="C676" s="121" t="s">
        <v>24</v>
      </c>
      <c r="D676" s="121" t="s">
        <v>300</v>
      </c>
      <c r="E676" s="121" t="s">
        <v>299</v>
      </c>
      <c r="F676" s="101"/>
      <c r="G676" s="101">
        <v>12</v>
      </c>
      <c r="H676" s="123"/>
      <c r="I676" s="5">
        <f t="shared" si="5"/>
        <v>0</v>
      </c>
      <c r="J676" s="8">
        <v>25</v>
      </c>
      <c r="K676" s="5">
        <f t="shared" si="6"/>
        <v>300</v>
      </c>
      <c r="L676" s="99"/>
      <c r="M676" s="5">
        <f t="shared" si="7"/>
        <v>0</v>
      </c>
      <c r="N676" s="5">
        <f t="shared" si="8"/>
        <v>300</v>
      </c>
    </row>
    <row r="677" spans="2:21" s="122" customFormat="1" ht="41.25" customHeight="1" x14ac:dyDescent="0.25">
      <c r="B677" s="266">
        <v>4</v>
      </c>
      <c r="C677" s="121"/>
      <c r="D677" s="120" t="s">
        <v>301</v>
      </c>
      <c r="E677" s="120" t="s">
        <v>26</v>
      </c>
      <c r="F677" s="120"/>
      <c r="G677" s="120">
        <v>540</v>
      </c>
      <c r="H677" s="123"/>
      <c r="I677" s="5"/>
      <c r="J677" s="8"/>
      <c r="K677" s="5">
        <f t="shared" si="6"/>
        <v>0</v>
      </c>
      <c r="L677" s="118"/>
      <c r="M677" s="5">
        <f t="shared" si="7"/>
        <v>0</v>
      </c>
      <c r="N677" s="5"/>
    </row>
    <row r="678" spans="2:21" s="122" customFormat="1" ht="27" x14ac:dyDescent="0.25">
      <c r="B678" s="267"/>
      <c r="C678" s="121" t="s">
        <v>24</v>
      </c>
      <c r="D678" s="121" t="s">
        <v>302</v>
      </c>
      <c r="E678" s="121" t="s">
        <v>32</v>
      </c>
      <c r="F678" s="121">
        <v>1.6</v>
      </c>
      <c r="G678" s="121">
        <f>G677*F678</f>
        <v>864</v>
      </c>
      <c r="H678" s="5">
        <v>1.1000000000000001</v>
      </c>
      <c r="I678" s="5">
        <f t="shared" si="5"/>
        <v>950.40000000000009</v>
      </c>
      <c r="J678" s="5"/>
      <c r="K678" s="5"/>
      <c r="L678" s="5">
        <v>0.1</v>
      </c>
      <c r="M678" s="5">
        <f>L678*G678</f>
        <v>86.4</v>
      </c>
      <c r="N678" s="5">
        <f t="shared" si="8"/>
        <v>1036.8000000000002</v>
      </c>
      <c r="U678" s="122">
        <v>2500</v>
      </c>
    </row>
    <row r="679" spans="2:21" s="122" customFormat="1" x14ac:dyDescent="0.25">
      <c r="B679" s="267"/>
      <c r="C679" s="119" t="s">
        <v>24</v>
      </c>
      <c r="D679" s="121" t="s">
        <v>213</v>
      </c>
      <c r="E679" s="121" t="s">
        <v>26</v>
      </c>
      <c r="F679" s="121">
        <v>1.26</v>
      </c>
      <c r="G679" s="121">
        <f>G677*F679</f>
        <v>680.4</v>
      </c>
      <c r="H679" s="5"/>
      <c r="I679" s="5"/>
      <c r="J679" s="5">
        <v>0</v>
      </c>
      <c r="K679" s="5">
        <f>J679*G679</f>
        <v>0</v>
      </c>
      <c r="L679" s="121"/>
      <c r="M679" s="5"/>
      <c r="N679" s="5">
        <f t="shared" si="8"/>
        <v>0</v>
      </c>
    </row>
    <row r="680" spans="2:21" s="1" customFormat="1" ht="13.5" x14ac:dyDescent="0.25">
      <c r="B680" s="268"/>
      <c r="C680" s="121" t="s">
        <v>24</v>
      </c>
      <c r="D680" s="121" t="s">
        <v>214</v>
      </c>
      <c r="E680" s="121" t="s">
        <v>29</v>
      </c>
      <c r="F680" s="121"/>
      <c r="G680" s="6">
        <v>8</v>
      </c>
      <c r="H680" s="121">
        <v>5.28</v>
      </c>
      <c r="I680" s="5">
        <f>H680*G680</f>
        <v>42.24</v>
      </c>
      <c r="J680" s="5"/>
      <c r="K680" s="5"/>
      <c r="L680" s="121">
        <v>31.71</v>
      </c>
      <c r="M680" s="5">
        <f>L680*G680</f>
        <v>253.68</v>
      </c>
      <c r="N680" s="5">
        <f t="shared" si="8"/>
        <v>295.92</v>
      </c>
      <c r="U680" s="1">
        <f>U678*0.3</f>
        <v>750</v>
      </c>
    </row>
    <row r="681" spans="2:21" s="1" customFormat="1" ht="27" x14ac:dyDescent="0.25">
      <c r="B681" s="266">
        <v>5</v>
      </c>
      <c r="C681" s="121"/>
      <c r="D681" s="120" t="s">
        <v>303</v>
      </c>
      <c r="E681" s="120" t="s">
        <v>26</v>
      </c>
      <c r="F681" s="120"/>
      <c r="G681" s="120">
        <v>250</v>
      </c>
      <c r="H681" s="123"/>
      <c r="I681" s="5"/>
      <c r="J681" s="8"/>
      <c r="K681" s="5">
        <f>J681*G681</f>
        <v>0</v>
      </c>
      <c r="L681" s="118"/>
      <c r="M681" s="5">
        <f>L681*G681</f>
        <v>0</v>
      </c>
      <c r="N681" s="5"/>
    </row>
    <row r="682" spans="2:21" s="1" customFormat="1" ht="27" x14ac:dyDescent="0.25">
      <c r="B682" s="267"/>
      <c r="C682" s="121" t="s">
        <v>24</v>
      </c>
      <c r="D682" s="121" t="s">
        <v>302</v>
      </c>
      <c r="E682" s="121" t="s">
        <v>32</v>
      </c>
      <c r="F682" s="121">
        <v>1.6</v>
      </c>
      <c r="G682" s="121">
        <f>G681*F682</f>
        <v>400</v>
      </c>
      <c r="H682" s="5">
        <v>1.1000000000000001</v>
      </c>
      <c r="I682" s="5">
        <f>H682*G682</f>
        <v>440.00000000000006</v>
      </c>
      <c r="J682" s="5"/>
      <c r="K682" s="5"/>
      <c r="L682" s="5">
        <v>0.1</v>
      </c>
      <c r="M682" s="5">
        <f>L682*G682</f>
        <v>40</v>
      </c>
      <c r="N682" s="5">
        <f>M682+K682+I682</f>
        <v>480.00000000000006</v>
      </c>
    </row>
    <row r="683" spans="2:21" s="1" customFormat="1" ht="13.5" x14ac:dyDescent="0.25">
      <c r="B683" s="267"/>
      <c r="C683" s="119" t="s">
        <v>24</v>
      </c>
      <c r="D683" s="121" t="s">
        <v>213</v>
      </c>
      <c r="E683" s="121" t="s">
        <v>26</v>
      </c>
      <c r="F683" s="121">
        <v>1.26</v>
      </c>
      <c r="G683" s="121">
        <f>G681*F683</f>
        <v>315</v>
      </c>
      <c r="H683" s="5"/>
      <c r="I683" s="5"/>
      <c r="J683" s="5">
        <v>0</v>
      </c>
      <c r="K683" s="5">
        <f>J683*G683</f>
        <v>0</v>
      </c>
      <c r="L683" s="121"/>
      <c r="M683" s="5"/>
      <c r="N683" s="5">
        <f>M683+K683+I683</f>
        <v>0</v>
      </c>
    </row>
    <row r="684" spans="2:21" s="1" customFormat="1" ht="13.5" x14ac:dyDescent="0.25">
      <c r="B684" s="266">
        <v>6</v>
      </c>
      <c r="C684" s="110"/>
      <c r="D684" s="129" t="s">
        <v>305</v>
      </c>
      <c r="E684" s="129" t="s">
        <v>295</v>
      </c>
      <c r="F684" s="129"/>
      <c r="G684" s="4">
        <v>1</v>
      </c>
      <c r="H684" s="127"/>
      <c r="I684" s="5"/>
      <c r="J684" s="5"/>
      <c r="K684" s="5"/>
      <c r="L684" s="127"/>
      <c r="M684" s="5"/>
      <c r="N684" s="5"/>
    </row>
    <row r="685" spans="2:21" s="1" customFormat="1" ht="13.5" x14ac:dyDescent="0.25">
      <c r="B685" s="267"/>
      <c r="C685" s="111"/>
      <c r="D685" s="127" t="s">
        <v>35</v>
      </c>
      <c r="E685" s="127" t="s">
        <v>34</v>
      </c>
      <c r="F685" s="127"/>
      <c r="G685" s="6">
        <v>4</v>
      </c>
      <c r="H685" s="127">
        <v>12.5</v>
      </c>
      <c r="I685" s="5">
        <f>H685*G685</f>
        <v>50</v>
      </c>
      <c r="J685" s="5"/>
      <c r="K685" s="5"/>
      <c r="L685" s="127"/>
      <c r="M685" s="5"/>
      <c r="N685" s="5">
        <f>M685+K685+I685</f>
        <v>50</v>
      </c>
    </row>
    <row r="686" spans="2:21" s="1" customFormat="1" ht="13.5" x14ac:dyDescent="0.25">
      <c r="B686" s="267"/>
      <c r="C686" s="111"/>
      <c r="D686" s="127" t="s">
        <v>28</v>
      </c>
      <c r="E686" s="127" t="s">
        <v>29</v>
      </c>
      <c r="F686" s="127"/>
      <c r="G686" s="6">
        <v>2</v>
      </c>
      <c r="H686" s="5">
        <v>7.1</v>
      </c>
      <c r="I686" s="5">
        <f>H686*G686</f>
        <v>14.2</v>
      </c>
      <c r="J686" s="5"/>
      <c r="K686" s="5"/>
      <c r="L686" s="127">
        <v>11.34</v>
      </c>
      <c r="M686" s="5">
        <f>L686*G686</f>
        <v>22.68</v>
      </c>
      <c r="N686" s="5">
        <f>M686+K686+I686</f>
        <v>36.879999999999995</v>
      </c>
    </row>
    <row r="687" spans="2:21" s="1" customFormat="1" ht="13.5" x14ac:dyDescent="0.25">
      <c r="B687" s="268"/>
      <c r="C687" s="112" t="s">
        <v>149</v>
      </c>
      <c r="D687" s="124" t="s">
        <v>38</v>
      </c>
      <c r="E687" s="124" t="s">
        <v>29</v>
      </c>
      <c r="F687" s="124"/>
      <c r="G687" s="7">
        <v>2</v>
      </c>
      <c r="H687" s="8">
        <v>6.16</v>
      </c>
      <c r="I687" s="5">
        <f>H687*G687</f>
        <v>12.32</v>
      </c>
      <c r="J687" s="8"/>
      <c r="K687" s="5"/>
      <c r="L687" s="124">
        <v>17.66</v>
      </c>
      <c r="M687" s="5">
        <f>L687*G687</f>
        <v>35.32</v>
      </c>
      <c r="N687" s="5">
        <f>M687+K687+I687</f>
        <v>47.64</v>
      </c>
    </row>
    <row r="688" spans="2:21" s="1" customFormat="1" ht="27" x14ac:dyDescent="0.25">
      <c r="B688" s="266">
        <v>7</v>
      </c>
      <c r="C688" s="124"/>
      <c r="D688" s="128" t="s">
        <v>282</v>
      </c>
      <c r="E688" s="128" t="s">
        <v>34</v>
      </c>
      <c r="F688" s="128"/>
      <c r="G688" s="32">
        <v>8</v>
      </c>
      <c r="H688" s="8"/>
      <c r="I688" s="5"/>
      <c r="J688" s="8"/>
      <c r="K688" s="5"/>
      <c r="L688" s="124"/>
      <c r="M688" s="5"/>
      <c r="N688" s="5"/>
    </row>
    <row r="689" spans="2:14" s="1" customFormat="1" ht="13.5" x14ac:dyDescent="0.25">
      <c r="B689" s="267"/>
      <c r="C689" s="125" t="s">
        <v>24</v>
      </c>
      <c r="D689" s="124" t="s">
        <v>35</v>
      </c>
      <c r="E689" s="124" t="s">
        <v>34</v>
      </c>
      <c r="F689" s="124">
        <v>1</v>
      </c>
      <c r="G689" s="7">
        <v>8</v>
      </c>
      <c r="H689" s="8">
        <v>6.25</v>
      </c>
      <c r="I689" s="5">
        <f>H689*G689</f>
        <v>50</v>
      </c>
      <c r="J689" s="8"/>
      <c r="K689" s="5"/>
      <c r="L689" s="124"/>
      <c r="M689" s="5"/>
      <c r="N689" s="5">
        <f>M689+K689+I689</f>
        <v>50</v>
      </c>
    </row>
    <row r="690" spans="2:14" s="1" customFormat="1" ht="13.5" x14ac:dyDescent="0.25">
      <c r="B690" s="125"/>
      <c r="C690" s="124" t="s">
        <v>24</v>
      </c>
      <c r="D690" s="124" t="s">
        <v>283</v>
      </c>
      <c r="E690" s="124" t="s">
        <v>34</v>
      </c>
      <c r="F690" s="124">
        <v>1</v>
      </c>
      <c r="G690" s="7">
        <f>G688*F690</f>
        <v>8</v>
      </c>
      <c r="H690" s="8"/>
      <c r="I690" s="5"/>
      <c r="J690" s="8">
        <v>0</v>
      </c>
      <c r="K690" s="5">
        <f>J690*G690</f>
        <v>0</v>
      </c>
      <c r="L690" s="124"/>
      <c r="M690" s="5"/>
      <c r="N690" s="5">
        <f>M690+K690+I690</f>
        <v>0</v>
      </c>
    </row>
    <row r="691" spans="2:14" s="1" customFormat="1" ht="13.5" x14ac:dyDescent="0.25">
      <c r="B691" s="125"/>
      <c r="C691" s="33" t="s">
        <v>149</v>
      </c>
      <c r="D691" s="124" t="s">
        <v>38</v>
      </c>
      <c r="E691" s="124" t="s">
        <v>29</v>
      </c>
      <c r="F691" s="124"/>
      <c r="G691" s="7">
        <v>4</v>
      </c>
      <c r="H691" s="8">
        <v>6.16</v>
      </c>
      <c r="I691" s="5">
        <f>H691*G691</f>
        <v>24.64</v>
      </c>
      <c r="J691" s="8"/>
      <c r="K691" s="5"/>
      <c r="L691" s="124">
        <v>17.66</v>
      </c>
      <c r="M691" s="5">
        <f>L691*G691</f>
        <v>70.64</v>
      </c>
      <c r="N691" s="5">
        <f>M691+K691+I691</f>
        <v>95.28</v>
      </c>
    </row>
    <row r="692" spans="2:14" s="1" customFormat="1" ht="13.5" x14ac:dyDescent="0.25">
      <c r="B692" s="124">
        <v>8</v>
      </c>
      <c r="C692" s="9"/>
      <c r="D692" s="128" t="s">
        <v>163</v>
      </c>
      <c r="E692" s="124" t="s">
        <v>34</v>
      </c>
      <c r="F692" s="124"/>
      <c r="G692" s="32">
        <v>8</v>
      </c>
      <c r="H692" s="8"/>
      <c r="I692" s="5"/>
      <c r="J692" s="8"/>
      <c r="K692" s="5"/>
      <c r="L692" s="124"/>
      <c r="M692" s="8"/>
      <c r="N692" s="5"/>
    </row>
    <row r="693" spans="2:14" s="1" customFormat="1" ht="13.5" x14ac:dyDescent="0.25">
      <c r="B693" s="126"/>
      <c r="C693" s="11" t="s">
        <v>24</v>
      </c>
      <c r="D693" s="127" t="s">
        <v>148</v>
      </c>
      <c r="E693" s="127" t="s">
        <v>29</v>
      </c>
      <c r="F693" s="127"/>
      <c r="G693" s="6">
        <v>2</v>
      </c>
      <c r="H693" s="5">
        <v>3.43</v>
      </c>
      <c r="I693" s="5">
        <f>H693*G693</f>
        <v>6.86</v>
      </c>
      <c r="J693" s="5"/>
      <c r="K693" s="5"/>
      <c r="L693" s="127">
        <v>12.51</v>
      </c>
      <c r="M693" s="5">
        <f>L693*G693</f>
        <v>25.02</v>
      </c>
      <c r="N693" s="5">
        <f>M693+K693+I693</f>
        <v>31.88</v>
      </c>
    </row>
    <row r="694" spans="2:14" s="1" customFormat="1" ht="27" x14ac:dyDescent="0.25">
      <c r="B694" s="266">
        <v>9</v>
      </c>
      <c r="C694" s="266" t="s">
        <v>24</v>
      </c>
      <c r="D694" s="129" t="s">
        <v>287</v>
      </c>
      <c r="E694" s="129" t="s">
        <v>26</v>
      </c>
      <c r="F694" s="129"/>
      <c r="G694" s="4">
        <v>11</v>
      </c>
      <c r="H694" s="5"/>
      <c r="I694" s="5"/>
      <c r="J694" s="5"/>
      <c r="K694" s="5"/>
      <c r="L694" s="127"/>
      <c r="M694" s="5"/>
      <c r="N694" s="5"/>
    </row>
    <row r="695" spans="2:14" s="1" customFormat="1" ht="27" x14ac:dyDescent="0.25">
      <c r="B695" s="267"/>
      <c r="C695" s="267"/>
      <c r="D695" s="127" t="s">
        <v>306</v>
      </c>
      <c r="E695" s="127" t="s">
        <v>32</v>
      </c>
      <c r="F695" s="127">
        <v>1.6</v>
      </c>
      <c r="G695" s="6">
        <f>G694*F695</f>
        <v>17.600000000000001</v>
      </c>
      <c r="H695" s="5">
        <v>1.1000000000000001</v>
      </c>
      <c r="I695" s="5">
        <f>H695*G695</f>
        <v>19.360000000000003</v>
      </c>
      <c r="J695" s="5"/>
      <c r="K695" s="5"/>
      <c r="L695" s="127">
        <v>0.1</v>
      </c>
      <c r="M695" s="5">
        <f>L695*G695</f>
        <v>1.7600000000000002</v>
      </c>
      <c r="N695" s="5">
        <f>M695+K695+I695</f>
        <v>21.120000000000005</v>
      </c>
    </row>
    <row r="696" spans="2:14" s="1" customFormat="1" ht="13.5" x14ac:dyDescent="0.25">
      <c r="B696" s="267"/>
      <c r="C696" s="267"/>
      <c r="D696" s="127" t="s">
        <v>213</v>
      </c>
      <c r="E696" s="127" t="s">
        <v>26</v>
      </c>
      <c r="F696" s="127">
        <v>1.22</v>
      </c>
      <c r="G696" s="6">
        <f>G694*F696</f>
        <v>13.42</v>
      </c>
      <c r="H696" s="5"/>
      <c r="I696" s="5">
        <f>H696*G696</f>
        <v>0</v>
      </c>
      <c r="J696" s="5"/>
      <c r="K696" s="5">
        <f>J696*G696</f>
        <v>0</v>
      </c>
      <c r="L696" s="127"/>
      <c r="M696" s="5">
        <f>L696*G696</f>
        <v>0</v>
      </c>
      <c r="N696" s="5">
        <f>M696+K696+I696</f>
        <v>0</v>
      </c>
    </row>
    <row r="697" spans="2:14" s="1" customFormat="1" ht="13.5" x14ac:dyDescent="0.25">
      <c r="B697" s="268"/>
      <c r="C697" s="268"/>
      <c r="D697" s="127" t="s">
        <v>214</v>
      </c>
      <c r="E697" s="127" t="s">
        <v>29</v>
      </c>
      <c r="F697" s="127"/>
      <c r="G697" s="6">
        <v>8</v>
      </c>
      <c r="H697" s="127">
        <v>5.28</v>
      </c>
      <c r="I697" s="5">
        <f>H697*G697</f>
        <v>42.24</v>
      </c>
      <c r="J697" s="5"/>
      <c r="K697" s="5"/>
      <c r="L697" s="127">
        <v>31.71</v>
      </c>
      <c r="M697" s="5">
        <f>L697*G697</f>
        <v>253.68</v>
      </c>
      <c r="N697" s="5">
        <f>M697+K697+I697</f>
        <v>295.92</v>
      </c>
    </row>
    <row r="698" spans="2:14" x14ac:dyDescent="0.3">
      <c r="B698" s="101"/>
      <c r="C698" s="101"/>
      <c r="D698" s="105" t="s">
        <v>46</v>
      </c>
      <c r="E698" s="105"/>
      <c r="F698" s="105"/>
      <c r="G698" s="105"/>
      <c r="H698" s="105"/>
      <c r="I698" s="12">
        <f>SUM(I668:I697)</f>
        <v>2373.2600000000002</v>
      </c>
      <c r="J698" s="105"/>
      <c r="K698" s="12">
        <f>SUM(K667:K697)</f>
        <v>300</v>
      </c>
      <c r="L698" s="105"/>
      <c r="M698" s="12">
        <f>SUM(M667:M697)</f>
        <v>2948.1</v>
      </c>
      <c r="N698" s="12">
        <f>SUM(N668:N697)</f>
        <v>5621.3600000000015</v>
      </c>
    </row>
    <row r="699" spans="2:14" x14ac:dyDescent="0.3">
      <c r="B699" s="101"/>
      <c r="C699" s="101"/>
      <c r="D699" s="105" t="s">
        <v>47</v>
      </c>
      <c r="E699" s="105" t="s">
        <v>48</v>
      </c>
      <c r="F699" s="105">
        <v>10</v>
      </c>
      <c r="G699" s="105"/>
      <c r="H699" s="105"/>
      <c r="I699" s="105"/>
      <c r="J699" s="105"/>
      <c r="K699" s="105"/>
      <c r="L699" s="105"/>
      <c r="M699" s="105"/>
      <c r="N699" s="12">
        <f>N698*F699/100</f>
        <v>562.13600000000008</v>
      </c>
    </row>
    <row r="700" spans="2:14" x14ac:dyDescent="0.3">
      <c r="B700" s="101"/>
      <c r="C700" s="101"/>
      <c r="D700" s="105" t="s">
        <v>49</v>
      </c>
      <c r="E700" s="105"/>
      <c r="F700" s="105"/>
      <c r="G700" s="105"/>
      <c r="H700" s="105"/>
      <c r="I700" s="105"/>
      <c r="J700" s="105"/>
      <c r="K700" s="105"/>
      <c r="L700" s="105"/>
      <c r="M700" s="105"/>
      <c r="N700" s="12">
        <f>SUM(N698:N699)</f>
        <v>6183.4960000000019</v>
      </c>
    </row>
    <row r="701" spans="2:14" x14ac:dyDescent="0.3">
      <c r="B701" s="101"/>
      <c r="C701" s="101"/>
      <c r="D701" s="105" t="s">
        <v>50</v>
      </c>
      <c r="E701" s="105" t="s">
        <v>48</v>
      </c>
      <c r="F701" s="105">
        <v>8</v>
      </c>
      <c r="G701" s="105"/>
      <c r="H701" s="105"/>
      <c r="I701" s="105"/>
      <c r="J701" s="105"/>
      <c r="K701" s="105"/>
      <c r="L701" s="105"/>
      <c r="M701" s="105"/>
      <c r="N701" s="12">
        <f>N700*F701/100</f>
        <v>494.67968000000013</v>
      </c>
    </row>
    <row r="702" spans="2:14" x14ac:dyDescent="0.3">
      <c r="B702" s="101"/>
      <c r="C702" s="101"/>
      <c r="D702" s="105" t="s">
        <v>49</v>
      </c>
      <c r="E702" s="105"/>
      <c r="F702" s="105"/>
      <c r="G702" s="105"/>
      <c r="H702" s="105"/>
      <c r="I702" s="105"/>
      <c r="J702" s="105"/>
      <c r="K702" s="105"/>
      <c r="L702" s="105"/>
      <c r="M702" s="105"/>
      <c r="N702" s="12">
        <f>SUM(N700:N701)</f>
        <v>6678.1756800000021</v>
      </c>
    </row>
    <row r="703" spans="2:14" x14ac:dyDescent="0.3">
      <c r="B703" s="101"/>
      <c r="C703" s="101"/>
      <c r="D703" s="105" t="s">
        <v>51</v>
      </c>
      <c r="E703" s="105" t="s">
        <v>48</v>
      </c>
      <c r="F703" s="105">
        <v>18</v>
      </c>
      <c r="G703" s="105"/>
      <c r="H703" s="105"/>
      <c r="I703" s="105"/>
      <c r="J703" s="105"/>
      <c r="K703" s="105"/>
      <c r="L703" s="105"/>
      <c r="M703" s="105"/>
      <c r="N703" s="12">
        <f>N702*F703/100</f>
        <v>1202.0716224000003</v>
      </c>
    </row>
    <row r="704" spans="2:14" x14ac:dyDescent="0.3">
      <c r="B704" s="101"/>
      <c r="C704" s="101"/>
      <c r="D704" s="105" t="s">
        <v>52</v>
      </c>
      <c r="E704" s="105"/>
      <c r="F704" s="105"/>
      <c r="G704" s="105"/>
      <c r="H704" s="105"/>
      <c r="I704" s="105"/>
      <c r="J704" s="105"/>
      <c r="K704" s="105"/>
      <c r="L704" s="105"/>
      <c r="M704" s="105"/>
      <c r="N704" s="12">
        <f>SUM(N702:N703)</f>
        <v>7880.2473024000028</v>
      </c>
    </row>
    <row r="705" spans="2:14" ht="27" x14ac:dyDescent="0.3">
      <c r="B705" s="13"/>
      <c r="C705" s="13"/>
      <c r="D705" s="102" t="s">
        <v>53</v>
      </c>
      <c r="E705" s="103"/>
      <c r="F705" s="103"/>
      <c r="G705" s="103"/>
      <c r="H705" s="103"/>
      <c r="I705" s="103"/>
      <c r="J705" s="103"/>
      <c r="K705" s="103"/>
      <c r="L705" s="103"/>
      <c r="M705" s="103"/>
      <c r="N705" s="104"/>
    </row>
    <row r="706" spans="2:14" x14ac:dyDescent="0.3">
      <c r="B706" s="13"/>
      <c r="C706" s="13"/>
      <c r="D706" s="14" t="s">
        <v>54</v>
      </c>
      <c r="E706" s="103"/>
      <c r="F706" s="103"/>
      <c r="G706" s="103"/>
      <c r="H706" s="103"/>
      <c r="I706" s="103"/>
      <c r="J706" s="103"/>
      <c r="K706" s="103"/>
      <c r="L706" s="103"/>
      <c r="M706" s="103"/>
      <c r="N706" s="104"/>
    </row>
  </sheetData>
  <mergeCells count="317">
    <mergeCell ref="B684:B687"/>
    <mergeCell ref="B688:B689"/>
    <mergeCell ref="B694:B697"/>
    <mergeCell ref="C694:C697"/>
    <mergeCell ref="F658:I658"/>
    <mergeCell ref="G659:N659"/>
    <mergeCell ref="D661:F661"/>
    <mergeCell ref="L661:M661"/>
    <mergeCell ref="G662:K662"/>
    <mergeCell ref="L662:M662"/>
    <mergeCell ref="G663:K663"/>
    <mergeCell ref="L663:M663"/>
    <mergeCell ref="B664:B665"/>
    <mergeCell ref="C664:C665"/>
    <mergeCell ref="D664:D665"/>
    <mergeCell ref="E664:G664"/>
    <mergeCell ref="H664:I664"/>
    <mergeCell ref="J664:K664"/>
    <mergeCell ref="L664:M664"/>
    <mergeCell ref="N664:N665"/>
    <mergeCell ref="B673:B676"/>
    <mergeCell ref="B677:B680"/>
    <mergeCell ref="B681:B683"/>
    <mergeCell ref="B670:B672"/>
    <mergeCell ref="F2:I2"/>
    <mergeCell ref="G3:N3"/>
    <mergeCell ref="D5:F5"/>
    <mergeCell ref="L5:M5"/>
    <mergeCell ref="G6:K6"/>
    <mergeCell ref="L6:M6"/>
    <mergeCell ref="N8:N9"/>
    <mergeCell ref="B11:B13"/>
    <mergeCell ref="B14:B16"/>
    <mergeCell ref="F30:I30"/>
    <mergeCell ref="G31:N31"/>
    <mergeCell ref="D33:F33"/>
    <mergeCell ref="L33:M33"/>
    <mergeCell ref="G7:K7"/>
    <mergeCell ref="L7:M7"/>
    <mergeCell ref="B8:B9"/>
    <mergeCell ref="C8:C9"/>
    <mergeCell ref="D8:D9"/>
    <mergeCell ref="E8:G8"/>
    <mergeCell ref="H8:I8"/>
    <mergeCell ref="J8:K8"/>
    <mergeCell ref="L8:M8"/>
    <mergeCell ref="G34:K34"/>
    <mergeCell ref="L34:M34"/>
    <mergeCell ref="G35:K35"/>
    <mergeCell ref="L35:M35"/>
    <mergeCell ref="B36:B37"/>
    <mergeCell ref="C36:C37"/>
    <mergeCell ref="D36:D37"/>
    <mergeCell ref="E36:G36"/>
    <mergeCell ref="H36:I36"/>
    <mergeCell ref="J36:K36"/>
    <mergeCell ref="D61:F61"/>
    <mergeCell ref="L61:M61"/>
    <mergeCell ref="G62:K62"/>
    <mergeCell ref="L62:M62"/>
    <mergeCell ref="G63:K63"/>
    <mergeCell ref="L63:M63"/>
    <mergeCell ref="L36:M36"/>
    <mergeCell ref="N36:N37"/>
    <mergeCell ref="B39:B41"/>
    <mergeCell ref="B42:B44"/>
    <mergeCell ref="F58:I58"/>
    <mergeCell ref="G59:N59"/>
    <mergeCell ref="D89:F89"/>
    <mergeCell ref="L89:M89"/>
    <mergeCell ref="G90:K90"/>
    <mergeCell ref="L90:M90"/>
    <mergeCell ref="G91:K91"/>
    <mergeCell ref="L91:M91"/>
    <mergeCell ref="L64:M64"/>
    <mergeCell ref="N64:N65"/>
    <mergeCell ref="B67:B69"/>
    <mergeCell ref="B70:B72"/>
    <mergeCell ref="F86:I86"/>
    <mergeCell ref="G87:N87"/>
    <mergeCell ref="B64:B65"/>
    <mergeCell ref="C64:C65"/>
    <mergeCell ref="D64:D65"/>
    <mergeCell ref="E64:G64"/>
    <mergeCell ref="H64:I64"/>
    <mergeCell ref="J64:K64"/>
    <mergeCell ref="D117:F117"/>
    <mergeCell ref="L117:M117"/>
    <mergeCell ref="G118:K118"/>
    <mergeCell ref="L118:M118"/>
    <mergeCell ref="G119:K119"/>
    <mergeCell ref="L119:M119"/>
    <mergeCell ref="L92:M92"/>
    <mergeCell ref="N92:N93"/>
    <mergeCell ref="B95:B97"/>
    <mergeCell ref="B98:B100"/>
    <mergeCell ref="F114:I114"/>
    <mergeCell ref="G115:N115"/>
    <mergeCell ref="B92:B93"/>
    <mergeCell ref="C92:C93"/>
    <mergeCell ref="D92:D93"/>
    <mergeCell ref="E92:G92"/>
    <mergeCell ref="H92:I92"/>
    <mergeCell ref="J92:K92"/>
    <mergeCell ref="D145:F145"/>
    <mergeCell ref="L145:M145"/>
    <mergeCell ref="G146:K146"/>
    <mergeCell ref="L146:M146"/>
    <mergeCell ref="G147:K147"/>
    <mergeCell ref="L147:M147"/>
    <mergeCell ref="L120:M120"/>
    <mergeCell ref="N120:N121"/>
    <mergeCell ref="B123:B125"/>
    <mergeCell ref="B126:B128"/>
    <mergeCell ref="F142:I142"/>
    <mergeCell ref="G143:N143"/>
    <mergeCell ref="B120:B121"/>
    <mergeCell ref="C120:C121"/>
    <mergeCell ref="D120:D121"/>
    <mergeCell ref="E120:G120"/>
    <mergeCell ref="H120:I120"/>
    <mergeCell ref="J120:K120"/>
    <mergeCell ref="D173:F173"/>
    <mergeCell ref="L173:M173"/>
    <mergeCell ref="G174:K174"/>
    <mergeCell ref="L174:M174"/>
    <mergeCell ref="G175:K175"/>
    <mergeCell ref="L175:M175"/>
    <mergeCell ref="L148:M148"/>
    <mergeCell ref="N148:N149"/>
    <mergeCell ref="B151:B153"/>
    <mergeCell ref="B154:B156"/>
    <mergeCell ref="F170:I170"/>
    <mergeCell ref="G171:N171"/>
    <mergeCell ref="B148:B149"/>
    <mergeCell ref="C148:C149"/>
    <mergeCell ref="D148:D149"/>
    <mergeCell ref="E148:G148"/>
    <mergeCell ref="H148:I148"/>
    <mergeCell ref="J148:K148"/>
    <mergeCell ref="D201:F201"/>
    <mergeCell ref="L201:M201"/>
    <mergeCell ref="G202:K202"/>
    <mergeCell ref="L202:M202"/>
    <mergeCell ref="G203:K203"/>
    <mergeCell ref="L203:M203"/>
    <mergeCell ref="L176:M176"/>
    <mergeCell ref="N176:N177"/>
    <mergeCell ref="B179:B181"/>
    <mergeCell ref="B182:B184"/>
    <mergeCell ref="F198:I198"/>
    <mergeCell ref="G199:N199"/>
    <mergeCell ref="B176:B177"/>
    <mergeCell ref="C176:C177"/>
    <mergeCell ref="D176:D177"/>
    <mergeCell ref="E176:G176"/>
    <mergeCell ref="H176:I176"/>
    <mergeCell ref="J176:K176"/>
    <mergeCell ref="D229:F229"/>
    <mergeCell ref="L229:M229"/>
    <mergeCell ref="G230:K230"/>
    <mergeCell ref="L230:M230"/>
    <mergeCell ref="G231:K231"/>
    <mergeCell ref="L231:M231"/>
    <mergeCell ref="L204:M204"/>
    <mergeCell ref="N204:N205"/>
    <mergeCell ref="B207:B209"/>
    <mergeCell ref="B210:B212"/>
    <mergeCell ref="F226:I226"/>
    <mergeCell ref="G227:N227"/>
    <mergeCell ref="B204:B205"/>
    <mergeCell ref="C204:C205"/>
    <mergeCell ref="D204:D205"/>
    <mergeCell ref="E204:G204"/>
    <mergeCell ref="H204:I204"/>
    <mergeCell ref="J204:K204"/>
    <mergeCell ref="D257:F257"/>
    <mergeCell ref="L257:M257"/>
    <mergeCell ref="G258:K258"/>
    <mergeCell ref="L258:M258"/>
    <mergeCell ref="G259:K259"/>
    <mergeCell ref="L259:M259"/>
    <mergeCell ref="L232:M232"/>
    <mergeCell ref="N232:N233"/>
    <mergeCell ref="B235:B237"/>
    <mergeCell ref="B238:B240"/>
    <mergeCell ref="F254:I254"/>
    <mergeCell ref="G255:N255"/>
    <mergeCell ref="B232:B233"/>
    <mergeCell ref="C232:C233"/>
    <mergeCell ref="D232:D233"/>
    <mergeCell ref="E232:G232"/>
    <mergeCell ref="H232:I232"/>
    <mergeCell ref="J232:K232"/>
    <mergeCell ref="D285:F285"/>
    <mergeCell ref="L285:M285"/>
    <mergeCell ref="G286:K286"/>
    <mergeCell ref="L286:M286"/>
    <mergeCell ref="G287:K287"/>
    <mergeCell ref="L287:M287"/>
    <mergeCell ref="L260:M260"/>
    <mergeCell ref="N260:N261"/>
    <mergeCell ref="B263:B265"/>
    <mergeCell ref="B266:B268"/>
    <mergeCell ref="F282:I282"/>
    <mergeCell ref="G283:N283"/>
    <mergeCell ref="B260:B261"/>
    <mergeCell ref="C260:C261"/>
    <mergeCell ref="D260:D261"/>
    <mergeCell ref="E260:G260"/>
    <mergeCell ref="H260:I260"/>
    <mergeCell ref="J260:K260"/>
    <mergeCell ref="D313:F313"/>
    <mergeCell ref="L313:M313"/>
    <mergeCell ref="G314:K314"/>
    <mergeCell ref="L314:M314"/>
    <mergeCell ref="G315:K315"/>
    <mergeCell ref="L315:M315"/>
    <mergeCell ref="L288:M288"/>
    <mergeCell ref="N288:N289"/>
    <mergeCell ref="B291:B293"/>
    <mergeCell ref="B294:B296"/>
    <mergeCell ref="F310:I310"/>
    <mergeCell ref="G311:N311"/>
    <mergeCell ref="B288:B289"/>
    <mergeCell ref="C288:C289"/>
    <mergeCell ref="D288:D289"/>
    <mergeCell ref="E288:G288"/>
    <mergeCell ref="H288:I288"/>
    <mergeCell ref="J288:K288"/>
    <mergeCell ref="D341:F341"/>
    <mergeCell ref="L341:M341"/>
    <mergeCell ref="G342:K342"/>
    <mergeCell ref="L342:M342"/>
    <mergeCell ref="G343:K343"/>
    <mergeCell ref="L343:M343"/>
    <mergeCell ref="L316:M316"/>
    <mergeCell ref="N316:N317"/>
    <mergeCell ref="B319:B321"/>
    <mergeCell ref="B322:B324"/>
    <mergeCell ref="F338:I338"/>
    <mergeCell ref="G339:N339"/>
    <mergeCell ref="B316:B317"/>
    <mergeCell ref="C316:C317"/>
    <mergeCell ref="D316:D317"/>
    <mergeCell ref="E316:G316"/>
    <mergeCell ref="H316:I316"/>
    <mergeCell ref="J316:K316"/>
    <mergeCell ref="L344:M344"/>
    <mergeCell ref="N344:N345"/>
    <mergeCell ref="B347:B349"/>
    <mergeCell ref="B350:B352"/>
    <mergeCell ref="B344:B345"/>
    <mergeCell ref="C344:C345"/>
    <mergeCell ref="D344:D345"/>
    <mergeCell ref="E344:G344"/>
    <mergeCell ref="H344:I344"/>
    <mergeCell ref="J344:K344"/>
    <mergeCell ref="B423:B426"/>
    <mergeCell ref="C427:C430"/>
    <mergeCell ref="B427:B430"/>
    <mergeCell ref="B439:B441"/>
    <mergeCell ref="B414:B416"/>
    <mergeCell ref="B417:B418"/>
    <mergeCell ref="F404:I404"/>
    <mergeCell ref="G405:N405"/>
    <mergeCell ref="D406:F406"/>
    <mergeCell ref="G408:K408"/>
    <mergeCell ref="L408:M408"/>
    <mergeCell ref="G409:K409"/>
    <mergeCell ref="L409:M409"/>
    <mergeCell ref="B410:B411"/>
    <mergeCell ref="C410:C411"/>
    <mergeCell ref="D410:D411"/>
    <mergeCell ref="E410:G410"/>
    <mergeCell ref="H410:I410"/>
    <mergeCell ref="J410:K410"/>
    <mergeCell ref="L410:M410"/>
    <mergeCell ref="N410:N411"/>
    <mergeCell ref="L406:N406"/>
    <mergeCell ref="B442:B443"/>
    <mergeCell ref="B448:B451"/>
    <mergeCell ref="B452:B455"/>
    <mergeCell ref="C452:C455"/>
    <mergeCell ref="B539:B541"/>
    <mergeCell ref="B542:B543"/>
    <mergeCell ref="B548:B551"/>
    <mergeCell ref="B552:B555"/>
    <mergeCell ref="C552:C555"/>
    <mergeCell ref="B464:B466"/>
    <mergeCell ref="B467:B468"/>
    <mergeCell ref="B473:B476"/>
    <mergeCell ref="B477:B480"/>
    <mergeCell ref="C477:C480"/>
    <mergeCell ref="B489:B491"/>
    <mergeCell ref="B492:B493"/>
    <mergeCell ref="B498:B501"/>
    <mergeCell ref="B502:B505"/>
    <mergeCell ref="C502:C505"/>
    <mergeCell ref="B514:B516"/>
    <mergeCell ref="B517:B518"/>
    <mergeCell ref="B523:B526"/>
    <mergeCell ref="B527:B530"/>
    <mergeCell ref="C527:C530"/>
    <mergeCell ref="B667:B669"/>
    <mergeCell ref="B598:B601"/>
    <mergeCell ref="B602:B605"/>
    <mergeCell ref="C602:C605"/>
    <mergeCell ref="B614:B618"/>
    <mergeCell ref="C614:C615"/>
    <mergeCell ref="B564:B566"/>
    <mergeCell ref="B567:B568"/>
    <mergeCell ref="B573:B576"/>
    <mergeCell ref="B577:B580"/>
    <mergeCell ref="C577:C580"/>
    <mergeCell ref="B589:B591"/>
    <mergeCell ref="B592:B593"/>
  </mergeCells>
  <pageMargins left="0" right="0" top="0" bottom="0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521"/>
  <sheetViews>
    <sheetView topLeftCell="A67" workbookViewId="0">
      <selection activeCell="C21" sqref="C21:N27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2" spans="2:20" ht="21" customHeight="1" x14ac:dyDescent="0.3">
      <c r="B2" s="1"/>
      <c r="C2" s="1"/>
      <c r="D2" s="2"/>
      <c r="E2" s="1"/>
      <c r="F2" s="75"/>
      <c r="G2" s="75"/>
      <c r="H2" s="75"/>
      <c r="I2" s="75"/>
      <c r="J2" s="1"/>
      <c r="K2" s="1"/>
      <c r="L2" s="1"/>
      <c r="M2" s="271" t="s">
        <v>221</v>
      </c>
      <c r="N2" s="271"/>
    </row>
    <row r="3" spans="2:20" ht="21" x14ac:dyDescent="0.3">
      <c r="B3" s="1"/>
      <c r="C3" s="1"/>
      <c r="D3" s="294" t="s">
        <v>220</v>
      </c>
      <c r="E3" s="294"/>
      <c r="F3" s="294"/>
      <c r="G3" s="294"/>
      <c r="H3" s="294"/>
      <c r="I3" s="294"/>
      <c r="J3" s="294"/>
      <c r="K3" s="294"/>
      <c r="L3" s="294"/>
      <c r="M3" s="294"/>
      <c r="N3" s="75"/>
    </row>
    <row r="4" spans="2:20" x14ac:dyDescent="0.3">
      <c r="B4" s="1"/>
      <c r="C4" s="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20" ht="40.5" customHeight="1" x14ac:dyDescent="0.3">
      <c r="B5" s="1"/>
      <c r="C5" s="293" t="s">
        <v>223</v>
      </c>
      <c r="D5" s="293"/>
      <c r="E5" s="293"/>
      <c r="F5" s="293"/>
      <c r="G5" s="1"/>
      <c r="H5" s="292" t="s">
        <v>145</v>
      </c>
      <c r="I5" s="292"/>
      <c r="J5" s="292"/>
      <c r="K5" s="292"/>
      <c r="L5" s="292"/>
      <c r="M5" s="292"/>
      <c r="N5" s="1"/>
    </row>
    <row r="6" spans="2:20" x14ac:dyDescent="0.3">
      <c r="B6" s="1"/>
      <c r="C6" s="68"/>
      <c r="D6" s="68"/>
      <c r="E6" s="1"/>
      <c r="F6" s="1"/>
      <c r="G6" s="271"/>
      <c r="H6" s="271"/>
      <c r="I6" s="271"/>
      <c r="J6" s="271"/>
      <c r="K6" s="271"/>
      <c r="L6" s="272"/>
      <c r="M6" s="272"/>
      <c r="N6" s="68"/>
    </row>
    <row r="7" spans="2:20" x14ac:dyDescent="0.3">
      <c r="B7" s="1"/>
      <c r="C7" s="1"/>
      <c r="D7" s="1"/>
      <c r="E7" s="296" t="s">
        <v>222</v>
      </c>
      <c r="F7" s="296"/>
      <c r="G7" s="296"/>
      <c r="H7" s="78"/>
      <c r="I7" s="78"/>
      <c r="J7" s="78"/>
      <c r="K7" s="78"/>
      <c r="L7" s="80"/>
      <c r="M7" s="80"/>
      <c r="N7" s="68"/>
    </row>
    <row r="8" spans="2:20" ht="29.25" customHeight="1" x14ac:dyDescent="0.3">
      <c r="B8" s="275" t="s">
        <v>11</v>
      </c>
      <c r="C8" s="277" t="s">
        <v>12</v>
      </c>
      <c r="D8" s="275" t="s">
        <v>13</v>
      </c>
      <c r="E8" s="279" t="s">
        <v>14</v>
      </c>
      <c r="F8" s="279"/>
      <c r="G8" s="279"/>
      <c r="H8" s="279" t="s">
        <v>15</v>
      </c>
      <c r="I8" s="279"/>
      <c r="J8" s="279" t="s">
        <v>16</v>
      </c>
      <c r="K8" s="279"/>
      <c r="L8" s="279" t="s">
        <v>17</v>
      </c>
      <c r="M8" s="279"/>
      <c r="N8" s="277" t="s">
        <v>91</v>
      </c>
    </row>
    <row r="9" spans="2:20" ht="81.75" customHeight="1" x14ac:dyDescent="0.3">
      <c r="B9" s="276"/>
      <c r="C9" s="278"/>
      <c r="D9" s="276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278"/>
      <c r="S9" s="42" t="s">
        <v>106</v>
      </c>
    </row>
    <row r="10" spans="2:20" x14ac:dyDescent="0.3">
      <c r="B10" s="72">
        <v>1</v>
      </c>
      <c r="C10" s="72"/>
      <c r="D10" s="72">
        <v>2</v>
      </c>
      <c r="E10" s="72">
        <v>3</v>
      </c>
      <c r="F10" s="72">
        <v>4</v>
      </c>
      <c r="G10" s="72">
        <v>5</v>
      </c>
      <c r="H10" s="72">
        <v>6</v>
      </c>
      <c r="I10" s="72">
        <v>7</v>
      </c>
      <c r="J10" s="72">
        <v>8</v>
      </c>
      <c r="K10" s="72">
        <v>9</v>
      </c>
      <c r="L10" s="72">
        <v>10</v>
      </c>
      <c r="M10" s="72">
        <v>11</v>
      </c>
      <c r="N10" s="72">
        <v>12</v>
      </c>
      <c r="Q10" s="69">
        <v>1.37</v>
      </c>
      <c r="R10" s="42">
        <f>2*0.42*2/10</f>
        <v>0.16799999999999998</v>
      </c>
      <c r="S10" s="42">
        <f>Q10-R10</f>
        <v>1.2020000000000002</v>
      </c>
    </row>
    <row r="11" spans="2:20" ht="40.5" x14ac:dyDescent="0.3">
      <c r="B11" s="281">
        <v>2</v>
      </c>
      <c r="C11" s="67" t="s">
        <v>24</v>
      </c>
      <c r="D11" s="72" t="s">
        <v>203</v>
      </c>
      <c r="E11" s="72" t="s">
        <v>26</v>
      </c>
      <c r="F11" s="72"/>
      <c r="G11" s="4">
        <f>Q11</f>
        <v>150</v>
      </c>
      <c r="H11" s="5"/>
      <c r="I11" s="5"/>
      <c r="J11" s="5"/>
      <c r="K11" s="5"/>
      <c r="L11" s="67"/>
      <c r="M11" s="5"/>
      <c r="N11" s="5"/>
      <c r="Q11" s="42">
        <f>R11*S11*T11</f>
        <v>150</v>
      </c>
      <c r="R11" s="42">
        <v>0.6</v>
      </c>
      <c r="S11" s="42">
        <v>0.5</v>
      </c>
      <c r="T11" s="42">
        <v>500</v>
      </c>
    </row>
    <row r="12" spans="2:20" x14ac:dyDescent="0.3">
      <c r="B12" s="281"/>
      <c r="C12" s="9" t="s">
        <v>144</v>
      </c>
      <c r="D12" s="67" t="s">
        <v>28</v>
      </c>
      <c r="E12" s="67" t="s">
        <v>29</v>
      </c>
      <c r="F12" s="67"/>
      <c r="G12" s="6">
        <f>G11*0.12</f>
        <v>18</v>
      </c>
      <c r="H12" s="5">
        <v>7.1</v>
      </c>
      <c r="I12" s="5">
        <f>H12*G12</f>
        <v>127.8</v>
      </c>
      <c r="J12" s="5"/>
      <c r="K12" s="5"/>
      <c r="L12" s="67">
        <v>11.34</v>
      </c>
      <c r="M12" s="5">
        <f>L12*G12</f>
        <v>204.12</v>
      </c>
      <c r="N12" s="5">
        <f>M12+K12+I12</f>
        <v>331.92</v>
      </c>
    </row>
    <row r="13" spans="2:20" x14ac:dyDescent="0.3">
      <c r="B13" s="281"/>
      <c r="C13" s="11" t="s">
        <v>24</v>
      </c>
      <c r="D13" s="67" t="s">
        <v>146</v>
      </c>
      <c r="E13" s="67" t="s">
        <v>32</v>
      </c>
      <c r="F13" s="67">
        <v>1.6</v>
      </c>
      <c r="G13" s="6">
        <f>G11*F13</f>
        <v>240</v>
      </c>
      <c r="H13" s="31">
        <f>S10</f>
        <v>1.2020000000000002</v>
      </c>
      <c r="I13" s="5">
        <f>H13*G13</f>
        <v>288.48</v>
      </c>
      <c r="J13" s="5"/>
      <c r="K13" s="5"/>
      <c r="L13" s="67">
        <f>R10</f>
        <v>0.16799999999999998</v>
      </c>
      <c r="M13" s="5">
        <f>L13*G13</f>
        <v>40.319999999999993</v>
      </c>
      <c r="N13" s="5">
        <f>M13+K13+I13</f>
        <v>328.8</v>
      </c>
    </row>
    <row r="14" spans="2:20" x14ac:dyDescent="0.3">
      <c r="B14" s="67"/>
      <c r="C14" s="67"/>
      <c r="D14" s="72" t="s">
        <v>46</v>
      </c>
      <c r="E14" s="72"/>
      <c r="F14" s="72"/>
      <c r="G14" s="72"/>
      <c r="H14" s="72"/>
      <c r="I14" s="12">
        <f>SUM(I12:I13)</f>
        <v>416.28000000000003</v>
      </c>
      <c r="J14" s="72"/>
      <c r="K14" s="12"/>
      <c r="L14" s="72"/>
      <c r="M14" s="12">
        <f>SUM(M12:M13)</f>
        <v>244.44</v>
      </c>
      <c r="N14" s="12">
        <f>SUM(N12:N13)</f>
        <v>660.72</v>
      </c>
    </row>
    <row r="15" spans="2:20" x14ac:dyDescent="0.3">
      <c r="B15" s="67"/>
      <c r="C15" s="67"/>
      <c r="D15" s="72" t="s">
        <v>47</v>
      </c>
      <c r="E15" s="72" t="s">
        <v>48</v>
      </c>
      <c r="F15" s="72">
        <v>10</v>
      </c>
      <c r="G15" s="72"/>
      <c r="H15" s="72"/>
      <c r="I15" s="72"/>
      <c r="J15" s="72"/>
      <c r="K15" s="72"/>
      <c r="L15" s="72"/>
      <c r="M15" s="72"/>
      <c r="N15" s="12">
        <f>N14*F15/100</f>
        <v>66.072000000000003</v>
      </c>
    </row>
    <row r="16" spans="2:20" x14ac:dyDescent="0.3">
      <c r="B16" s="67"/>
      <c r="C16" s="67"/>
      <c r="D16" s="72" t="s">
        <v>49</v>
      </c>
      <c r="E16" s="72"/>
      <c r="F16" s="72"/>
      <c r="G16" s="72"/>
      <c r="H16" s="72"/>
      <c r="I16" s="72"/>
      <c r="J16" s="72"/>
      <c r="K16" s="72"/>
      <c r="L16" s="72"/>
      <c r="M16" s="72"/>
      <c r="N16" s="12">
        <f>SUM(N14:N15)</f>
        <v>726.79200000000003</v>
      </c>
    </row>
    <row r="17" spans="2:14" x14ac:dyDescent="0.3">
      <c r="B17" s="67"/>
      <c r="C17" s="67"/>
      <c r="D17" s="72" t="s">
        <v>50</v>
      </c>
      <c r="E17" s="72" t="s">
        <v>48</v>
      </c>
      <c r="F17" s="72">
        <v>10</v>
      </c>
      <c r="G17" s="72"/>
      <c r="H17" s="72"/>
      <c r="I17" s="72"/>
      <c r="J17" s="72"/>
      <c r="K17" s="72"/>
      <c r="L17" s="72"/>
      <c r="M17" s="72"/>
      <c r="N17" s="12">
        <f>N16*F17/100</f>
        <v>72.679199999999994</v>
      </c>
    </row>
    <row r="18" spans="2:14" x14ac:dyDescent="0.3">
      <c r="B18" s="67"/>
      <c r="C18" s="67"/>
      <c r="D18" s="72" t="s">
        <v>49</v>
      </c>
      <c r="E18" s="72"/>
      <c r="F18" s="72"/>
      <c r="G18" s="72"/>
      <c r="H18" s="72"/>
      <c r="I18" s="72"/>
      <c r="J18" s="72"/>
      <c r="K18" s="72"/>
      <c r="L18" s="72"/>
      <c r="M18" s="72"/>
      <c r="N18" s="12">
        <f>SUM(N16:N17)</f>
        <v>799.47120000000007</v>
      </c>
    </row>
    <row r="19" spans="2:14" x14ac:dyDescent="0.3">
      <c r="B19" s="67"/>
      <c r="C19" s="67"/>
      <c r="D19" s="72" t="s">
        <v>51</v>
      </c>
      <c r="E19" s="72" t="s">
        <v>48</v>
      </c>
      <c r="F19" s="72">
        <v>18</v>
      </c>
      <c r="G19" s="72"/>
      <c r="H19" s="72"/>
      <c r="I19" s="72"/>
      <c r="J19" s="72"/>
      <c r="K19" s="72"/>
      <c r="L19" s="72"/>
      <c r="M19" s="72"/>
      <c r="N19" s="12">
        <f>N18*F19/100</f>
        <v>143.90481600000001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943.37601600000005</v>
      </c>
    </row>
    <row r="21" spans="2:14" x14ac:dyDescent="0.3">
      <c r="B21" s="1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2:14" x14ac:dyDescent="0.3">
      <c r="B22" s="13"/>
      <c r="C22" s="13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4" ht="15.75" customHeight="1" x14ac:dyDescent="0.3">
      <c r="B23" s="13"/>
      <c r="C23" s="13"/>
      <c r="D23" s="68" t="s">
        <v>224</v>
      </c>
      <c r="E23" s="69"/>
      <c r="F23" s="69"/>
      <c r="G23" s="69" t="s">
        <v>225</v>
      </c>
      <c r="H23" s="297" t="s">
        <v>226</v>
      </c>
      <c r="I23" s="297"/>
      <c r="J23" s="297"/>
      <c r="K23" s="297"/>
      <c r="L23" s="297"/>
      <c r="M23" s="297"/>
      <c r="N23" s="297"/>
    </row>
    <row r="24" spans="2:14" x14ac:dyDescent="0.3">
      <c r="B24" s="13"/>
      <c r="C24" s="13"/>
      <c r="D24" s="14" t="s">
        <v>54</v>
      </c>
      <c r="E24" s="69"/>
      <c r="F24" s="69"/>
      <c r="G24" s="69"/>
      <c r="H24" s="297" t="s">
        <v>227</v>
      </c>
      <c r="I24" s="297"/>
      <c r="J24" s="297"/>
      <c r="K24" s="81"/>
      <c r="L24" s="81"/>
      <c r="M24" s="297" t="s">
        <v>228</v>
      </c>
      <c r="N24" s="297"/>
    </row>
    <row r="25" spans="2:14" x14ac:dyDescent="0.3"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s="82" customFormat="1" ht="18" customHeight="1" x14ac:dyDescent="0.25">
      <c r="B26" s="68"/>
      <c r="C26" s="83"/>
      <c r="D26" s="84"/>
      <c r="G26" s="295" t="s">
        <v>248</v>
      </c>
      <c r="H26" s="295"/>
      <c r="I26" s="295"/>
      <c r="J26" s="295"/>
      <c r="K26" s="295"/>
      <c r="L26" s="295"/>
      <c r="M26" s="295"/>
      <c r="N26" s="295"/>
    </row>
    <row r="27" spans="2:14" s="82" customFormat="1" ht="18" customHeight="1" x14ac:dyDescent="0.25">
      <c r="B27" s="68"/>
      <c r="C27" s="83"/>
      <c r="D27" s="84"/>
      <c r="G27" s="295" t="s">
        <v>229</v>
      </c>
      <c r="H27" s="295"/>
      <c r="I27" s="295"/>
      <c r="J27" s="295"/>
      <c r="K27" s="295"/>
      <c r="L27" s="295"/>
      <c r="M27" s="295"/>
      <c r="N27" s="295"/>
    </row>
    <row r="29" spans="2:14" ht="21" customHeight="1" x14ac:dyDescent="0.3">
      <c r="B29" s="1"/>
      <c r="C29" s="1"/>
      <c r="D29" s="2"/>
      <c r="E29" s="1"/>
      <c r="F29" s="75"/>
      <c r="G29" s="75"/>
      <c r="H29" s="75"/>
      <c r="I29" s="75"/>
      <c r="J29" s="1"/>
      <c r="K29" s="1"/>
      <c r="L29" s="1"/>
      <c r="M29" s="271" t="s">
        <v>221</v>
      </c>
      <c r="N29" s="271"/>
    </row>
    <row r="30" spans="2:14" ht="21" x14ac:dyDescent="0.3">
      <c r="B30" s="1"/>
      <c r="C30" s="1"/>
      <c r="D30" s="294" t="s">
        <v>220</v>
      </c>
      <c r="E30" s="294"/>
      <c r="F30" s="294"/>
      <c r="G30" s="294"/>
      <c r="H30" s="294"/>
      <c r="I30" s="294"/>
      <c r="J30" s="294"/>
      <c r="K30" s="294"/>
      <c r="L30" s="294"/>
      <c r="M30" s="294"/>
      <c r="N30" s="75"/>
    </row>
    <row r="31" spans="2:14" x14ac:dyDescent="0.3"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40.5" customHeight="1" x14ac:dyDescent="0.3">
      <c r="B32" s="1"/>
      <c r="C32" s="293" t="s">
        <v>223</v>
      </c>
      <c r="D32" s="293"/>
      <c r="E32" s="293"/>
      <c r="F32" s="293"/>
      <c r="G32" s="1"/>
      <c r="H32" s="292" t="s">
        <v>179</v>
      </c>
      <c r="I32" s="292"/>
      <c r="J32" s="292"/>
      <c r="K32" s="292"/>
      <c r="L32" s="292"/>
      <c r="M32" s="292"/>
      <c r="N32" s="1"/>
    </row>
    <row r="33" spans="2:20" x14ac:dyDescent="0.3">
      <c r="B33" s="1"/>
      <c r="C33" s="1"/>
      <c r="D33" s="1"/>
      <c r="E33" s="296" t="s">
        <v>222</v>
      </c>
      <c r="F33" s="296"/>
      <c r="G33" s="296"/>
      <c r="H33" s="78"/>
      <c r="I33" s="78"/>
      <c r="J33" s="78"/>
      <c r="K33" s="78"/>
      <c r="L33" s="80"/>
      <c r="M33" s="80"/>
      <c r="N33" s="68"/>
    </row>
    <row r="34" spans="2:20" ht="29.25" customHeight="1" x14ac:dyDescent="0.3">
      <c r="B34" s="275" t="s">
        <v>11</v>
      </c>
      <c r="C34" s="277" t="s">
        <v>12</v>
      </c>
      <c r="D34" s="275" t="s">
        <v>13</v>
      </c>
      <c r="E34" s="279" t="s">
        <v>14</v>
      </c>
      <c r="F34" s="279"/>
      <c r="G34" s="279"/>
      <c r="H34" s="279" t="s">
        <v>15</v>
      </c>
      <c r="I34" s="279"/>
      <c r="J34" s="279" t="s">
        <v>16</v>
      </c>
      <c r="K34" s="279"/>
      <c r="L34" s="279" t="s">
        <v>17</v>
      </c>
      <c r="M34" s="279"/>
      <c r="N34" s="277" t="s">
        <v>91</v>
      </c>
    </row>
    <row r="35" spans="2:20" ht="81.75" customHeight="1" x14ac:dyDescent="0.3">
      <c r="B35" s="276"/>
      <c r="C35" s="278"/>
      <c r="D35" s="276"/>
      <c r="E35" s="3" t="s">
        <v>18</v>
      </c>
      <c r="F35" s="3" t="s">
        <v>19</v>
      </c>
      <c r="G35" s="3" t="s">
        <v>20</v>
      </c>
      <c r="H35" s="3" t="s">
        <v>21</v>
      </c>
      <c r="I35" s="3" t="s">
        <v>22</v>
      </c>
      <c r="J35" s="3" t="s">
        <v>21</v>
      </c>
      <c r="K35" s="3" t="s">
        <v>22</v>
      </c>
      <c r="L35" s="3" t="s">
        <v>21</v>
      </c>
      <c r="M35" s="3" t="s">
        <v>22</v>
      </c>
      <c r="N35" s="278"/>
      <c r="S35" s="42" t="s">
        <v>106</v>
      </c>
    </row>
    <row r="36" spans="2:20" x14ac:dyDescent="0.3">
      <c r="B36" s="72">
        <v>1</v>
      </c>
      <c r="C36" s="72"/>
      <c r="D36" s="72">
        <v>2</v>
      </c>
      <c r="E36" s="72">
        <v>3</v>
      </c>
      <c r="F36" s="72">
        <v>4</v>
      </c>
      <c r="G36" s="72">
        <v>5</v>
      </c>
      <c r="H36" s="72">
        <v>6</v>
      </c>
      <c r="I36" s="72">
        <v>7</v>
      </c>
      <c r="J36" s="72">
        <v>8</v>
      </c>
      <c r="K36" s="72">
        <v>9</v>
      </c>
      <c r="L36" s="72">
        <v>10</v>
      </c>
      <c r="M36" s="72">
        <v>11</v>
      </c>
      <c r="N36" s="72">
        <v>12</v>
      </c>
      <c r="Q36" s="69">
        <v>1.37</v>
      </c>
      <c r="R36" s="42">
        <f>2*0.42*2/10</f>
        <v>0.16799999999999998</v>
      </c>
      <c r="S36" s="42">
        <f>Q36-R36</f>
        <v>1.2020000000000002</v>
      </c>
    </row>
    <row r="37" spans="2:20" ht="40.5" x14ac:dyDescent="0.3">
      <c r="B37" s="281">
        <v>2</v>
      </c>
      <c r="C37" s="67" t="s">
        <v>24</v>
      </c>
      <c r="D37" s="72" t="s">
        <v>178</v>
      </c>
      <c r="E37" s="72" t="s">
        <v>26</v>
      </c>
      <c r="F37" s="72"/>
      <c r="G37" s="4">
        <f>Q37</f>
        <v>240</v>
      </c>
      <c r="H37" s="5"/>
      <c r="I37" s="5"/>
      <c r="J37" s="5"/>
      <c r="K37" s="5"/>
      <c r="L37" s="67"/>
      <c r="M37" s="5"/>
      <c r="N37" s="5"/>
      <c r="Q37" s="42">
        <f>R37*S37*T37</f>
        <v>240</v>
      </c>
      <c r="R37" s="42">
        <v>0.6</v>
      </c>
      <c r="S37" s="42">
        <v>0.5</v>
      </c>
      <c r="T37" s="42">
        <v>800</v>
      </c>
    </row>
    <row r="38" spans="2:20" x14ac:dyDescent="0.3">
      <c r="B38" s="281"/>
      <c r="C38" s="9" t="s">
        <v>144</v>
      </c>
      <c r="D38" s="67" t="s">
        <v>28</v>
      </c>
      <c r="E38" s="67" t="s">
        <v>29</v>
      </c>
      <c r="F38" s="67"/>
      <c r="G38" s="6">
        <f>G37*0.12</f>
        <v>28.799999999999997</v>
      </c>
      <c r="H38" s="5">
        <v>7.1</v>
      </c>
      <c r="I38" s="5">
        <f>H38*G38</f>
        <v>204.47999999999996</v>
      </c>
      <c r="J38" s="5"/>
      <c r="K38" s="5"/>
      <c r="L38" s="67">
        <v>11.34</v>
      </c>
      <c r="M38" s="5">
        <f>L38*G38</f>
        <v>326.59199999999998</v>
      </c>
      <c r="N38" s="5">
        <f>M38+K38+I38</f>
        <v>531.07199999999989</v>
      </c>
    </row>
    <row r="39" spans="2:20" x14ac:dyDescent="0.3">
      <c r="B39" s="281"/>
      <c r="C39" s="11" t="s">
        <v>24</v>
      </c>
      <c r="D39" s="67" t="s">
        <v>146</v>
      </c>
      <c r="E39" s="67" t="s">
        <v>32</v>
      </c>
      <c r="F39" s="67">
        <v>1.6</v>
      </c>
      <c r="G39" s="6">
        <f>G37*F39</f>
        <v>384</v>
      </c>
      <c r="H39" s="31">
        <f>S36</f>
        <v>1.2020000000000002</v>
      </c>
      <c r="I39" s="5">
        <f>H39*G39</f>
        <v>461.5680000000001</v>
      </c>
      <c r="J39" s="5"/>
      <c r="K39" s="5"/>
      <c r="L39" s="67">
        <f>R36</f>
        <v>0.16799999999999998</v>
      </c>
      <c r="M39" s="5">
        <f>L39*G39</f>
        <v>64.512</v>
      </c>
      <c r="N39" s="5">
        <f>M39+K39+I39</f>
        <v>526.08000000000015</v>
      </c>
    </row>
    <row r="40" spans="2:20" x14ac:dyDescent="0.3">
      <c r="B40" s="67"/>
      <c r="C40" s="67"/>
      <c r="D40" s="72" t="s">
        <v>46</v>
      </c>
      <c r="E40" s="72"/>
      <c r="F40" s="72"/>
      <c r="G40" s="72"/>
      <c r="H40" s="72"/>
      <c r="I40" s="12">
        <f>SUM(I38:I39)</f>
        <v>666.048</v>
      </c>
      <c r="J40" s="72"/>
      <c r="K40" s="12"/>
      <c r="L40" s="72"/>
      <c r="M40" s="12">
        <f>SUM(M38:M39)</f>
        <v>391.10399999999998</v>
      </c>
      <c r="N40" s="12">
        <f>SUM(N38:N39)</f>
        <v>1057.152</v>
      </c>
    </row>
    <row r="41" spans="2:20" x14ac:dyDescent="0.3">
      <c r="B41" s="67"/>
      <c r="C41" s="67"/>
      <c r="D41" s="72" t="s">
        <v>47</v>
      </c>
      <c r="E41" s="72" t="s">
        <v>48</v>
      </c>
      <c r="F41" s="72">
        <v>10</v>
      </c>
      <c r="G41" s="72"/>
      <c r="H41" s="72"/>
      <c r="I41" s="72"/>
      <c r="J41" s="72"/>
      <c r="K41" s="72"/>
      <c r="L41" s="72"/>
      <c r="M41" s="72"/>
      <c r="N41" s="12">
        <f>N40*F41/100</f>
        <v>105.71520000000001</v>
      </c>
    </row>
    <row r="42" spans="2:20" x14ac:dyDescent="0.3">
      <c r="B42" s="67"/>
      <c r="C42" s="67"/>
      <c r="D42" s="72" t="s">
        <v>49</v>
      </c>
      <c r="E42" s="72"/>
      <c r="F42" s="72"/>
      <c r="G42" s="72"/>
      <c r="H42" s="72"/>
      <c r="I42" s="72"/>
      <c r="J42" s="72"/>
      <c r="K42" s="72"/>
      <c r="L42" s="72"/>
      <c r="M42" s="72"/>
      <c r="N42" s="12">
        <f>SUM(N40:N41)</f>
        <v>1162.8672000000001</v>
      </c>
    </row>
    <row r="43" spans="2:20" x14ac:dyDescent="0.3">
      <c r="B43" s="67"/>
      <c r="C43" s="67"/>
      <c r="D43" s="72" t="s">
        <v>50</v>
      </c>
      <c r="E43" s="72" t="s">
        <v>48</v>
      </c>
      <c r="F43" s="72">
        <v>10</v>
      </c>
      <c r="G43" s="72"/>
      <c r="H43" s="72"/>
      <c r="I43" s="72"/>
      <c r="J43" s="72"/>
      <c r="K43" s="72"/>
      <c r="L43" s="72"/>
      <c r="M43" s="72"/>
      <c r="N43" s="12">
        <f>N42*F43/100</f>
        <v>116.28672000000002</v>
      </c>
    </row>
    <row r="44" spans="2:20" x14ac:dyDescent="0.3">
      <c r="B44" s="67"/>
      <c r="C44" s="67"/>
      <c r="D44" s="72" t="s">
        <v>49</v>
      </c>
      <c r="E44" s="72"/>
      <c r="F44" s="72"/>
      <c r="G44" s="72"/>
      <c r="H44" s="72"/>
      <c r="I44" s="72"/>
      <c r="J44" s="72"/>
      <c r="K44" s="72"/>
      <c r="L44" s="72"/>
      <c r="M44" s="72"/>
      <c r="N44" s="12">
        <f>SUM(N42:N43)</f>
        <v>1279.1539200000002</v>
      </c>
    </row>
    <row r="45" spans="2:20" x14ac:dyDescent="0.3">
      <c r="B45" s="67"/>
      <c r="C45" s="67"/>
      <c r="D45" s="72" t="s">
        <v>51</v>
      </c>
      <c r="E45" s="72" t="s">
        <v>48</v>
      </c>
      <c r="F45" s="72">
        <v>18</v>
      </c>
      <c r="G45" s="72"/>
      <c r="H45" s="72"/>
      <c r="I45" s="72"/>
      <c r="J45" s="72"/>
      <c r="K45" s="72"/>
      <c r="L45" s="72"/>
      <c r="M45" s="72"/>
      <c r="N45" s="12">
        <f>N44*F45/100</f>
        <v>230.24770560000005</v>
      </c>
    </row>
    <row r="46" spans="2:20" x14ac:dyDescent="0.3">
      <c r="B46" s="67"/>
      <c r="C46" s="67"/>
      <c r="D46" s="72" t="s">
        <v>49</v>
      </c>
      <c r="E46" s="72"/>
      <c r="F46" s="72"/>
      <c r="G46" s="72"/>
      <c r="H46" s="72"/>
      <c r="I46" s="72"/>
      <c r="J46" s="72"/>
      <c r="K46" s="72"/>
      <c r="L46" s="72"/>
      <c r="M46" s="72"/>
      <c r="N46" s="12">
        <f>SUM(N44:N45)</f>
        <v>1509.4016256000002</v>
      </c>
    </row>
    <row r="47" spans="2:20" x14ac:dyDescent="0.3">
      <c r="B47" s="13"/>
      <c r="C47" s="13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20" x14ac:dyDescent="0.3">
      <c r="B48" s="13"/>
      <c r="C48" s="1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20" x14ac:dyDescent="0.3">
      <c r="B49" s="13"/>
      <c r="C49" s="1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20" ht="15.75" customHeight="1" x14ac:dyDescent="0.3">
      <c r="B50" s="13"/>
      <c r="C50" s="13"/>
      <c r="D50" s="68" t="s">
        <v>224</v>
      </c>
      <c r="E50" s="69"/>
      <c r="F50" s="69"/>
      <c r="G50" s="69" t="s">
        <v>225</v>
      </c>
      <c r="H50" s="297" t="s">
        <v>226</v>
      </c>
      <c r="I50" s="297"/>
      <c r="J50" s="297"/>
      <c r="K50" s="297"/>
      <c r="L50" s="297"/>
      <c r="M50" s="297"/>
      <c r="N50" s="297"/>
    </row>
    <row r="51" spans="2:20" x14ac:dyDescent="0.3">
      <c r="B51" s="13"/>
      <c r="C51" s="13"/>
      <c r="D51" s="14" t="s">
        <v>54</v>
      </c>
      <c r="E51" s="69"/>
      <c r="F51" s="69"/>
      <c r="G51" s="69"/>
      <c r="H51" s="297" t="s">
        <v>227</v>
      </c>
      <c r="I51" s="297"/>
      <c r="J51" s="297"/>
      <c r="K51" s="81"/>
      <c r="L51" s="81"/>
      <c r="M51" s="297" t="s">
        <v>228</v>
      </c>
      <c r="N51" s="297"/>
    </row>
    <row r="52" spans="2:20" x14ac:dyDescent="0.3">
      <c r="B52" s="1"/>
      <c r="C52" s="1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20" s="82" customFormat="1" ht="18" customHeight="1" x14ac:dyDescent="0.25">
      <c r="B53" s="68"/>
      <c r="C53" s="83"/>
      <c r="D53" s="84"/>
      <c r="G53" s="271" t="s">
        <v>249</v>
      </c>
      <c r="H53" s="271"/>
      <c r="I53" s="271"/>
      <c r="J53" s="271"/>
      <c r="K53" s="271"/>
      <c r="L53" s="271"/>
      <c r="M53" s="271"/>
      <c r="N53" s="271"/>
    </row>
    <row r="54" spans="2:20" s="82" customFormat="1" ht="18" customHeight="1" x14ac:dyDescent="0.25">
      <c r="B54" s="68"/>
      <c r="C54" s="83"/>
      <c r="D54" s="84"/>
      <c r="G54" s="295" t="s">
        <v>230</v>
      </c>
      <c r="H54" s="295"/>
      <c r="I54" s="295"/>
      <c r="J54" s="295"/>
      <c r="K54" s="295"/>
      <c r="L54" s="295"/>
      <c r="M54" s="295"/>
      <c r="N54" s="295"/>
    </row>
    <row r="56" spans="2:20" ht="21" customHeight="1" x14ac:dyDescent="0.3">
      <c r="B56" s="1"/>
      <c r="C56" s="1"/>
      <c r="D56" s="2"/>
      <c r="E56" s="1"/>
      <c r="F56" s="75"/>
      <c r="G56" s="75"/>
      <c r="H56" s="75"/>
      <c r="I56" s="75"/>
      <c r="J56" s="1"/>
      <c r="K56" s="1"/>
      <c r="L56" s="1"/>
      <c r="M56" s="271" t="s">
        <v>221</v>
      </c>
      <c r="N56" s="271"/>
    </row>
    <row r="57" spans="2:20" ht="21" x14ac:dyDescent="0.3">
      <c r="B57" s="1"/>
      <c r="C57" s="1"/>
      <c r="D57" s="294" t="s">
        <v>220</v>
      </c>
      <c r="E57" s="294"/>
      <c r="F57" s="294"/>
      <c r="G57" s="294"/>
      <c r="H57" s="294"/>
      <c r="I57" s="294"/>
      <c r="J57" s="294"/>
      <c r="K57" s="294"/>
      <c r="L57" s="294"/>
      <c r="M57" s="294"/>
      <c r="N57" s="75"/>
    </row>
    <row r="58" spans="2:20" x14ac:dyDescent="0.3">
      <c r="B58" s="1"/>
      <c r="C58" s="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20" ht="45.75" customHeight="1" x14ac:dyDescent="0.3">
      <c r="B59" s="1"/>
      <c r="C59" s="293" t="s">
        <v>223</v>
      </c>
      <c r="D59" s="293"/>
      <c r="E59" s="293"/>
      <c r="F59" s="293"/>
      <c r="G59" s="1"/>
      <c r="H59" s="292" t="s">
        <v>180</v>
      </c>
      <c r="I59" s="292"/>
      <c r="J59" s="292"/>
      <c r="K59" s="292"/>
      <c r="L59" s="292"/>
      <c r="M59" s="292"/>
      <c r="N59" s="1"/>
    </row>
    <row r="60" spans="2:20" x14ac:dyDescent="0.3">
      <c r="B60" s="1"/>
      <c r="C60" s="1"/>
      <c r="D60" s="1"/>
      <c r="E60" s="296" t="s">
        <v>222</v>
      </c>
      <c r="F60" s="296"/>
      <c r="G60" s="296"/>
      <c r="H60" s="78"/>
      <c r="I60" s="78"/>
      <c r="J60" s="78"/>
      <c r="K60" s="78"/>
      <c r="L60" s="80"/>
      <c r="M60" s="80"/>
      <c r="N60" s="68"/>
    </row>
    <row r="61" spans="2:20" ht="29.25" customHeight="1" x14ac:dyDescent="0.3">
      <c r="B61" s="275" t="s">
        <v>11</v>
      </c>
      <c r="C61" s="277" t="s">
        <v>12</v>
      </c>
      <c r="D61" s="275" t="s">
        <v>13</v>
      </c>
      <c r="E61" s="279" t="s">
        <v>14</v>
      </c>
      <c r="F61" s="279"/>
      <c r="G61" s="279"/>
      <c r="H61" s="279" t="s">
        <v>15</v>
      </c>
      <c r="I61" s="279"/>
      <c r="J61" s="279" t="s">
        <v>16</v>
      </c>
      <c r="K61" s="279"/>
      <c r="L61" s="279" t="s">
        <v>17</v>
      </c>
      <c r="M61" s="279"/>
      <c r="N61" s="277" t="s">
        <v>91</v>
      </c>
    </row>
    <row r="62" spans="2:20" ht="81.75" customHeight="1" x14ac:dyDescent="0.3">
      <c r="B62" s="276"/>
      <c r="C62" s="278"/>
      <c r="D62" s="276"/>
      <c r="E62" s="3" t="s">
        <v>18</v>
      </c>
      <c r="F62" s="3" t="s">
        <v>19</v>
      </c>
      <c r="G62" s="3" t="s">
        <v>20</v>
      </c>
      <c r="H62" s="3" t="s">
        <v>21</v>
      </c>
      <c r="I62" s="3" t="s">
        <v>22</v>
      </c>
      <c r="J62" s="3" t="s">
        <v>21</v>
      </c>
      <c r="K62" s="3" t="s">
        <v>22</v>
      </c>
      <c r="L62" s="3" t="s">
        <v>21</v>
      </c>
      <c r="M62" s="3" t="s">
        <v>22</v>
      </c>
      <c r="N62" s="278"/>
      <c r="S62" s="42" t="s">
        <v>106</v>
      </c>
    </row>
    <row r="63" spans="2:20" x14ac:dyDescent="0.3">
      <c r="B63" s="72">
        <v>1</v>
      </c>
      <c r="C63" s="72"/>
      <c r="D63" s="72">
        <v>2</v>
      </c>
      <c r="E63" s="72">
        <v>3</v>
      </c>
      <c r="F63" s="72">
        <v>4</v>
      </c>
      <c r="G63" s="72">
        <v>5</v>
      </c>
      <c r="H63" s="72">
        <v>6</v>
      </c>
      <c r="I63" s="72">
        <v>7</v>
      </c>
      <c r="J63" s="72">
        <v>8</v>
      </c>
      <c r="K63" s="72">
        <v>9</v>
      </c>
      <c r="L63" s="72">
        <v>10</v>
      </c>
      <c r="M63" s="72">
        <v>11</v>
      </c>
      <c r="N63" s="72">
        <v>12</v>
      </c>
      <c r="Q63" s="69">
        <v>1.37</v>
      </c>
      <c r="R63" s="42">
        <f>2*0.42*2/10</f>
        <v>0.16799999999999998</v>
      </c>
      <c r="S63" s="42">
        <f>Q63-R63</f>
        <v>1.2020000000000002</v>
      </c>
    </row>
    <row r="64" spans="2:20" ht="40.5" x14ac:dyDescent="0.3">
      <c r="B64" s="281">
        <v>2</v>
      </c>
      <c r="C64" s="67" t="s">
        <v>24</v>
      </c>
      <c r="D64" s="72" t="s">
        <v>178</v>
      </c>
      <c r="E64" s="72" t="s">
        <v>26</v>
      </c>
      <c r="F64" s="72"/>
      <c r="G64" s="4">
        <f>Q64</f>
        <v>120</v>
      </c>
      <c r="H64" s="5"/>
      <c r="I64" s="5"/>
      <c r="J64" s="5"/>
      <c r="K64" s="5"/>
      <c r="L64" s="67"/>
      <c r="M64" s="5"/>
      <c r="N64" s="5"/>
      <c r="Q64" s="42">
        <f>R64*S64*T64</f>
        <v>120</v>
      </c>
      <c r="R64" s="42">
        <v>0.6</v>
      </c>
      <c r="S64" s="42">
        <v>0.5</v>
      </c>
      <c r="T64" s="42">
        <v>400</v>
      </c>
    </row>
    <row r="65" spans="2:14" x14ac:dyDescent="0.3">
      <c r="B65" s="281"/>
      <c r="C65" s="9" t="s">
        <v>144</v>
      </c>
      <c r="D65" s="67" t="s">
        <v>28</v>
      </c>
      <c r="E65" s="67" t="s">
        <v>29</v>
      </c>
      <c r="F65" s="67"/>
      <c r="G65" s="6">
        <f>G64*0.12</f>
        <v>14.399999999999999</v>
      </c>
      <c r="H65" s="5">
        <v>7.1</v>
      </c>
      <c r="I65" s="5">
        <f>H65*G65</f>
        <v>102.23999999999998</v>
      </c>
      <c r="J65" s="5"/>
      <c r="K65" s="5"/>
      <c r="L65" s="67">
        <v>11.34</v>
      </c>
      <c r="M65" s="5">
        <f>L65*G65</f>
        <v>163.29599999999999</v>
      </c>
      <c r="N65" s="5">
        <f>M65+K65+I65</f>
        <v>265.53599999999994</v>
      </c>
    </row>
    <row r="66" spans="2:14" x14ac:dyDescent="0.3">
      <c r="B66" s="281"/>
      <c r="C66" s="11" t="s">
        <v>24</v>
      </c>
      <c r="D66" s="67" t="s">
        <v>146</v>
      </c>
      <c r="E66" s="67" t="s">
        <v>32</v>
      </c>
      <c r="F66" s="67">
        <v>1.6</v>
      </c>
      <c r="G66" s="6">
        <f>G64*F66</f>
        <v>192</v>
      </c>
      <c r="H66" s="31">
        <f>S63</f>
        <v>1.2020000000000002</v>
      </c>
      <c r="I66" s="5">
        <f>H66*G66</f>
        <v>230.78400000000005</v>
      </c>
      <c r="J66" s="5"/>
      <c r="K66" s="5"/>
      <c r="L66" s="67">
        <f>R63</f>
        <v>0.16799999999999998</v>
      </c>
      <c r="M66" s="5">
        <f>L66*G66</f>
        <v>32.256</v>
      </c>
      <c r="N66" s="5">
        <f>M66+K66+I66</f>
        <v>263.04000000000008</v>
      </c>
    </row>
    <row r="67" spans="2:14" x14ac:dyDescent="0.3">
      <c r="B67" s="67"/>
      <c r="C67" s="67"/>
      <c r="D67" s="72" t="s">
        <v>46</v>
      </c>
      <c r="E67" s="72"/>
      <c r="F67" s="72"/>
      <c r="G67" s="72"/>
      <c r="H67" s="72"/>
      <c r="I67" s="12">
        <f>SUM(I65:I66)</f>
        <v>333.024</v>
      </c>
      <c r="J67" s="72"/>
      <c r="K67" s="12"/>
      <c r="L67" s="72"/>
      <c r="M67" s="12">
        <f>SUM(M65:M66)</f>
        <v>195.55199999999999</v>
      </c>
      <c r="N67" s="12">
        <f>SUM(N65:N66)</f>
        <v>528.57600000000002</v>
      </c>
    </row>
    <row r="68" spans="2:14" x14ac:dyDescent="0.3">
      <c r="B68" s="67"/>
      <c r="C68" s="67"/>
      <c r="D68" s="72" t="s">
        <v>47</v>
      </c>
      <c r="E68" s="72" t="s">
        <v>48</v>
      </c>
      <c r="F68" s="72">
        <v>10</v>
      </c>
      <c r="G68" s="72"/>
      <c r="H68" s="72"/>
      <c r="I68" s="72"/>
      <c r="J68" s="72"/>
      <c r="K68" s="72"/>
      <c r="L68" s="72"/>
      <c r="M68" s="72"/>
      <c r="N68" s="12">
        <f>N67*F68/100</f>
        <v>52.857600000000005</v>
      </c>
    </row>
    <row r="69" spans="2:14" x14ac:dyDescent="0.3">
      <c r="B69" s="67"/>
      <c r="C69" s="67"/>
      <c r="D69" s="72" t="s">
        <v>49</v>
      </c>
      <c r="E69" s="72"/>
      <c r="F69" s="72"/>
      <c r="G69" s="72"/>
      <c r="H69" s="72"/>
      <c r="I69" s="72"/>
      <c r="J69" s="72"/>
      <c r="K69" s="72"/>
      <c r="L69" s="72"/>
      <c r="M69" s="72"/>
      <c r="N69" s="12">
        <f>SUM(N67:N68)</f>
        <v>581.43360000000007</v>
      </c>
    </row>
    <row r="70" spans="2:14" x14ac:dyDescent="0.3">
      <c r="B70" s="67"/>
      <c r="C70" s="67"/>
      <c r="D70" s="72" t="s">
        <v>50</v>
      </c>
      <c r="E70" s="72" t="s">
        <v>48</v>
      </c>
      <c r="F70" s="72">
        <v>10</v>
      </c>
      <c r="G70" s="72"/>
      <c r="H70" s="72"/>
      <c r="I70" s="72"/>
      <c r="J70" s="72"/>
      <c r="K70" s="72"/>
      <c r="L70" s="72"/>
      <c r="M70" s="72"/>
      <c r="N70" s="12">
        <f>N69*F70/100</f>
        <v>58.143360000000008</v>
      </c>
    </row>
    <row r="71" spans="2:14" x14ac:dyDescent="0.3">
      <c r="B71" s="67"/>
      <c r="C71" s="67"/>
      <c r="D71" s="72" t="s">
        <v>49</v>
      </c>
      <c r="E71" s="72"/>
      <c r="F71" s="72"/>
      <c r="G71" s="72"/>
      <c r="H71" s="72"/>
      <c r="I71" s="72"/>
      <c r="J71" s="72"/>
      <c r="K71" s="72"/>
      <c r="L71" s="72"/>
      <c r="M71" s="72"/>
      <c r="N71" s="12">
        <f>SUM(N69:N70)</f>
        <v>639.5769600000001</v>
      </c>
    </row>
    <row r="72" spans="2:14" x14ac:dyDescent="0.3">
      <c r="B72" s="67"/>
      <c r="C72" s="67"/>
      <c r="D72" s="72" t="s">
        <v>51</v>
      </c>
      <c r="E72" s="72" t="s">
        <v>48</v>
      </c>
      <c r="F72" s="72">
        <v>18</v>
      </c>
      <c r="G72" s="72"/>
      <c r="H72" s="72"/>
      <c r="I72" s="72"/>
      <c r="J72" s="72"/>
      <c r="K72" s="72"/>
      <c r="L72" s="72"/>
      <c r="M72" s="72"/>
      <c r="N72" s="12">
        <f>N71*F72/100</f>
        <v>115.12385280000002</v>
      </c>
    </row>
    <row r="73" spans="2:14" x14ac:dyDescent="0.3">
      <c r="B73" s="67"/>
      <c r="C73" s="67"/>
      <c r="D73" s="72" t="s">
        <v>49</v>
      </c>
      <c r="E73" s="72"/>
      <c r="F73" s="72"/>
      <c r="G73" s="72"/>
      <c r="H73" s="72"/>
      <c r="I73" s="72"/>
      <c r="J73" s="72"/>
      <c r="K73" s="72"/>
      <c r="L73" s="72"/>
      <c r="M73" s="72"/>
      <c r="N73" s="12">
        <f>SUM(N71:N72)</f>
        <v>754.70081280000011</v>
      </c>
    </row>
    <row r="74" spans="2:14" x14ac:dyDescent="0.3">
      <c r="B74" s="13"/>
      <c r="C74" s="13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2:14" x14ac:dyDescent="0.3">
      <c r="B75" s="13"/>
      <c r="C75" s="13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2:14" x14ac:dyDescent="0.3">
      <c r="B76" s="13"/>
      <c r="C76" s="13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</row>
    <row r="77" spans="2:14" ht="15.75" customHeight="1" x14ac:dyDescent="0.3">
      <c r="B77" s="13"/>
      <c r="C77" s="13"/>
      <c r="D77" s="68" t="s">
        <v>224</v>
      </c>
      <c r="E77" s="69"/>
      <c r="F77" s="69"/>
      <c r="G77" s="69" t="s">
        <v>225</v>
      </c>
      <c r="H77" s="297" t="s">
        <v>226</v>
      </c>
      <c r="I77" s="297"/>
      <c r="J77" s="297"/>
      <c r="K77" s="297"/>
      <c r="L77" s="297"/>
      <c r="M77" s="297"/>
      <c r="N77" s="297"/>
    </row>
    <row r="78" spans="2:14" x14ac:dyDescent="0.3">
      <c r="B78" s="13"/>
      <c r="C78" s="13"/>
      <c r="D78" s="14" t="s">
        <v>54</v>
      </c>
      <c r="E78" s="69"/>
      <c r="F78" s="69"/>
      <c r="G78" s="69"/>
      <c r="H78" s="297" t="s">
        <v>227</v>
      </c>
      <c r="I78" s="297"/>
      <c r="J78" s="297"/>
      <c r="K78" s="81"/>
      <c r="L78" s="81"/>
      <c r="M78" s="297" t="s">
        <v>228</v>
      </c>
      <c r="N78" s="297"/>
    </row>
    <row r="79" spans="2:14" x14ac:dyDescent="0.3">
      <c r="B79" s="1"/>
      <c r="C79" s="1"/>
      <c r="D79" s="1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s="82" customFormat="1" ht="18" customHeight="1" x14ac:dyDescent="0.25">
      <c r="B80" s="68"/>
      <c r="C80" s="83"/>
      <c r="D80" s="84"/>
      <c r="G80" s="271" t="s">
        <v>250</v>
      </c>
      <c r="H80" s="271"/>
      <c r="I80" s="271"/>
      <c r="J80" s="271"/>
      <c r="K80" s="271"/>
      <c r="L80" s="271"/>
      <c r="M80" s="271"/>
      <c r="N80" s="271"/>
    </row>
    <row r="81" spans="2:20" s="82" customFormat="1" ht="18" customHeight="1" x14ac:dyDescent="0.25">
      <c r="B81" s="68"/>
      <c r="C81" s="83"/>
      <c r="D81" s="84"/>
      <c r="G81" s="295" t="s">
        <v>231</v>
      </c>
      <c r="H81" s="295"/>
      <c r="I81" s="295"/>
      <c r="J81" s="295"/>
      <c r="K81" s="295"/>
      <c r="L81" s="295"/>
      <c r="M81" s="295"/>
      <c r="N81" s="295"/>
    </row>
    <row r="82" spans="2:20" s="82" customFormat="1" ht="18" customHeight="1" x14ac:dyDescent="0.25">
      <c r="B82" s="68"/>
      <c r="C82" s="83"/>
      <c r="D82" s="84"/>
      <c r="G82" s="86"/>
      <c r="H82" s="86"/>
      <c r="I82" s="86"/>
      <c r="J82" s="86"/>
      <c r="K82" s="86"/>
      <c r="L82" s="86"/>
      <c r="M82" s="86"/>
      <c r="N82" s="86"/>
    </row>
    <row r="83" spans="2:20" ht="21" customHeight="1" x14ac:dyDescent="0.3">
      <c r="B83" s="1"/>
      <c r="C83" s="1"/>
      <c r="D83" s="2"/>
      <c r="E83" s="1"/>
      <c r="F83" s="75"/>
      <c r="G83" s="75"/>
      <c r="H83" s="75"/>
      <c r="I83" s="75"/>
      <c r="J83" s="1"/>
      <c r="K83" s="1"/>
      <c r="L83" s="1"/>
      <c r="M83" s="271" t="s">
        <v>221</v>
      </c>
      <c r="N83" s="271"/>
    </row>
    <row r="84" spans="2:20" ht="21" x14ac:dyDescent="0.3">
      <c r="B84" s="1"/>
      <c r="C84" s="1"/>
      <c r="D84" s="294" t="s">
        <v>220</v>
      </c>
      <c r="E84" s="294"/>
      <c r="F84" s="294"/>
      <c r="G84" s="294"/>
      <c r="H84" s="294"/>
      <c r="I84" s="294"/>
      <c r="J84" s="294"/>
      <c r="K84" s="294"/>
      <c r="L84" s="294"/>
      <c r="M84" s="294"/>
      <c r="N84" s="75"/>
    </row>
    <row r="85" spans="2:20" x14ac:dyDescent="0.3">
      <c r="B85" s="1"/>
      <c r="C85" s="1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20" ht="40.5" customHeight="1" x14ac:dyDescent="0.3">
      <c r="B86" s="1"/>
      <c r="C86" s="293" t="s">
        <v>223</v>
      </c>
      <c r="D86" s="293"/>
      <c r="E86" s="293"/>
      <c r="F86" s="293"/>
      <c r="G86" s="1"/>
      <c r="H86" s="292" t="s">
        <v>181</v>
      </c>
      <c r="I86" s="292"/>
      <c r="J86" s="292"/>
      <c r="K86" s="292"/>
      <c r="L86" s="292"/>
      <c r="M86" s="292"/>
      <c r="N86" s="1"/>
    </row>
    <row r="87" spans="2:20" x14ac:dyDescent="0.3">
      <c r="B87" s="1"/>
      <c r="C87" s="68"/>
      <c r="D87" s="68"/>
      <c r="E87" s="1"/>
      <c r="F87" s="1"/>
      <c r="G87" s="271"/>
      <c r="H87" s="271"/>
      <c r="I87" s="271"/>
      <c r="J87" s="271"/>
      <c r="K87" s="271"/>
      <c r="L87" s="272"/>
      <c r="M87" s="272"/>
      <c r="N87" s="68"/>
    </row>
    <row r="88" spans="2:20" x14ac:dyDescent="0.3">
      <c r="B88" s="1"/>
      <c r="C88" s="1"/>
      <c r="D88" s="1"/>
      <c r="E88" s="296" t="s">
        <v>222</v>
      </c>
      <c r="F88" s="296"/>
      <c r="G88" s="296"/>
      <c r="H88" s="78"/>
      <c r="I88" s="78"/>
      <c r="J88" s="78"/>
      <c r="K88" s="78"/>
      <c r="L88" s="80"/>
      <c r="M88" s="80"/>
      <c r="N88" s="68"/>
    </row>
    <row r="89" spans="2:20" ht="29.25" customHeight="1" x14ac:dyDescent="0.3">
      <c r="B89" s="275" t="s">
        <v>11</v>
      </c>
      <c r="C89" s="277" t="s">
        <v>12</v>
      </c>
      <c r="D89" s="275" t="s">
        <v>13</v>
      </c>
      <c r="E89" s="279" t="s">
        <v>14</v>
      </c>
      <c r="F89" s="279"/>
      <c r="G89" s="279"/>
      <c r="H89" s="279" t="s">
        <v>15</v>
      </c>
      <c r="I89" s="279"/>
      <c r="J89" s="279" t="s">
        <v>16</v>
      </c>
      <c r="K89" s="279"/>
      <c r="L89" s="279" t="s">
        <v>17</v>
      </c>
      <c r="M89" s="279"/>
      <c r="N89" s="277" t="s">
        <v>91</v>
      </c>
    </row>
    <row r="90" spans="2:20" ht="81.75" customHeight="1" x14ac:dyDescent="0.3">
      <c r="B90" s="276"/>
      <c r="C90" s="278"/>
      <c r="D90" s="276"/>
      <c r="E90" s="3" t="s">
        <v>18</v>
      </c>
      <c r="F90" s="3" t="s">
        <v>19</v>
      </c>
      <c r="G90" s="3" t="s">
        <v>20</v>
      </c>
      <c r="H90" s="3" t="s">
        <v>21</v>
      </c>
      <c r="I90" s="3" t="s">
        <v>22</v>
      </c>
      <c r="J90" s="3" t="s">
        <v>21</v>
      </c>
      <c r="K90" s="3" t="s">
        <v>22</v>
      </c>
      <c r="L90" s="3" t="s">
        <v>21</v>
      </c>
      <c r="M90" s="3" t="s">
        <v>22</v>
      </c>
      <c r="N90" s="278"/>
      <c r="S90" s="42" t="s">
        <v>106</v>
      </c>
    </row>
    <row r="91" spans="2:20" x14ac:dyDescent="0.3">
      <c r="B91" s="72">
        <v>1</v>
      </c>
      <c r="C91" s="72"/>
      <c r="D91" s="72">
        <v>2</v>
      </c>
      <c r="E91" s="72">
        <v>3</v>
      </c>
      <c r="F91" s="72">
        <v>4</v>
      </c>
      <c r="G91" s="72">
        <v>5</v>
      </c>
      <c r="H91" s="72">
        <v>6</v>
      </c>
      <c r="I91" s="72">
        <v>7</v>
      </c>
      <c r="J91" s="72">
        <v>8</v>
      </c>
      <c r="K91" s="72">
        <v>9</v>
      </c>
      <c r="L91" s="72">
        <v>10</v>
      </c>
      <c r="M91" s="72">
        <v>11</v>
      </c>
      <c r="N91" s="72">
        <v>12</v>
      </c>
      <c r="Q91" s="69">
        <v>1.37</v>
      </c>
      <c r="R91" s="42">
        <f>2*0.42*2/10</f>
        <v>0.16799999999999998</v>
      </c>
      <c r="S91" s="42">
        <f>Q91-R91</f>
        <v>1.2020000000000002</v>
      </c>
    </row>
    <row r="92" spans="2:20" ht="40.5" x14ac:dyDescent="0.3">
      <c r="B92" s="281">
        <v>2</v>
      </c>
      <c r="C92" s="67" t="s">
        <v>24</v>
      </c>
      <c r="D92" s="72" t="s">
        <v>178</v>
      </c>
      <c r="E92" s="72" t="s">
        <v>26</v>
      </c>
      <c r="F92" s="72"/>
      <c r="G92" s="4">
        <f>Q92</f>
        <v>90</v>
      </c>
      <c r="H92" s="5"/>
      <c r="I92" s="5"/>
      <c r="J92" s="5"/>
      <c r="K92" s="5"/>
      <c r="L92" s="67"/>
      <c r="M92" s="5"/>
      <c r="N92" s="5"/>
      <c r="Q92" s="42">
        <f>R92*S92*T92</f>
        <v>90</v>
      </c>
      <c r="R92" s="42">
        <v>0.6</v>
      </c>
      <c r="S92" s="42">
        <v>0.5</v>
      </c>
      <c r="T92" s="42">
        <v>300</v>
      </c>
    </row>
    <row r="93" spans="2:20" x14ac:dyDescent="0.3">
      <c r="B93" s="281"/>
      <c r="C93" s="9" t="s">
        <v>144</v>
      </c>
      <c r="D93" s="67" t="s">
        <v>28</v>
      </c>
      <c r="E93" s="67" t="s">
        <v>29</v>
      </c>
      <c r="F93" s="67"/>
      <c r="G93" s="6">
        <f>G92*0.12</f>
        <v>10.799999999999999</v>
      </c>
      <c r="H93" s="5">
        <v>7.1</v>
      </c>
      <c r="I93" s="5">
        <f>H93*G93</f>
        <v>76.679999999999993</v>
      </c>
      <c r="J93" s="5"/>
      <c r="K93" s="5"/>
      <c r="L93" s="67">
        <v>11.34</v>
      </c>
      <c r="M93" s="5">
        <f>L93*G93</f>
        <v>122.47199999999998</v>
      </c>
      <c r="N93" s="5">
        <f>M93+K93+I93</f>
        <v>199.15199999999999</v>
      </c>
    </row>
    <row r="94" spans="2:20" x14ac:dyDescent="0.3">
      <c r="B94" s="281"/>
      <c r="C94" s="11" t="s">
        <v>24</v>
      </c>
      <c r="D94" s="67" t="s">
        <v>146</v>
      </c>
      <c r="E94" s="67" t="s">
        <v>32</v>
      </c>
      <c r="F94" s="67">
        <v>1.6</v>
      </c>
      <c r="G94" s="6">
        <f>G92*F94</f>
        <v>144</v>
      </c>
      <c r="H94" s="31">
        <f>S91</f>
        <v>1.2020000000000002</v>
      </c>
      <c r="I94" s="5">
        <f>H94*G94</f>
        <v>173.08800000000002</v>
      </c>
      <c r="J94" s="5"/>
      <c r="K94" s="5"/>
      <c r="L94" s="67">
        <f>R91</f>
        <v>0.16799999999999998</v>
      </c>
      <c r="M94" s="5">
        <f>L94*G94</f>
        <v>24.191999999999997</v>
      </c>
      <c r="N94" s="5">
        <f>M94+K94+I94</f>
        <v>197.28000000000003</v>
      </c>
    </row>
    <row r="95" spans="2:20" x14ac:dyDescent="0.3">
      <c r="B95" s="67"/>
      <c r="C95" s="67"/>
      <c r="D95" s="72" t="s">
        <v>46</v>
      </c>
      <c r="E95" s="72"/>
      <c r="F95" s="72"/>
      <c r="G95" s="72"/>
      <c r="H95" s="72"/>
      <c r="I95" s="12">
        <f>SUM(I93:I94)</f>
        <v>249.76800000000003</v>
      </c>
      <c r="J95" s="72"/>
      <c r="K95" s="12"/>
      <c r="L95" s="72"/>
      <c r="M95" s="12">
        <f>SUM(M93:M94)</f>
        <v>146.66399999999999</v>
      </c>
      <c r="N95" s="12">
        <f>SUM(N93:N94)</f>
        <v>396.43200000000002</v>
      </c>
    </row>
    <row r="96" spans="2:20" x14ac:dyDescent="0.3">
      <c r="B96" s="67"/>
      <c r="C96" s="67"/>
      <c r="D96" s="72" t="s">
        <v>47</v>
      </c>
      <c r="E96" s="72" t="s">
        <v>48</v>
      </c>
      <c r="F96" s="72">
        <v>10</v>
      </c>
      <c r="G96" s="72"/>
      <c r="H96" s="72"/>
      <c r="I96" s="72"/>
      <c r="J96" s="72"/>
      <c r="K96" s="72"/>
      <c r="L96" s="72"/>
      <c r="M96" s="72"/>
      <c r="N96" s="12">
        <f>N95*F96/100</f>
        <v>39.6432</v>
      </c>
    </row>
    <row r="97" spans="2:14" x14ac:dyDescent="0.3">
      <c r="B97" s="67"/>
      <c r="C97" s="67"/>
      <c r="D97" s="72" t="s">
        <v>49</v>
      </c>
      <c r="E97" s="72"/>
      <c r="F97" s="72"/>
      <c r="G97" s="72"/>
      <c r="H97" s="72"/>
      <c r="I97" s="72"/>
      <c r="J97" s="72"/>
      <c r="K97" s="72"/>
      <c r="L97" s="72"/>
      <c r="M97" s="72"/>
      <c r="N97" s="12">
        <f>SUM(N95:N96)</f>
        <v>436.0752</v>
      </c>
    </row>
    <row r="98" spans="2:14" x14ac:dyDescent="0.3">
      <c r="B98" s="67"/>
      <c r="C98" s="67"/>
      <c r="D98" s="72" t="s">
        <v>50</v>
      </c>
      <c r="E98" s="72" t="s">
        <v>48</v>
      </c>
      <c r="F98" s="72">
        <v>10</v>
      </c>
      <c r="G98" s="72"/>
      <c r="H98" s="72"/>
      <c r="I98" s="72"/>
      <c r="J98" s="72"/>
      <c r="K98" s="72"/>
      <c r="L98" s="72"/>
      <c r="M98" s="72"/>
      <c r="N98" s="12">
        <f>N97*F98/100</f>
        <v>43.607520000000001</v>
      </c>
    </row>
    <row r="99" spans="2:14" x14ac:dyDescent="0.3">
      <c r="B99" s="67"/>
      <c r="C99" s="67"/>
      <c r="D99" s="72" t="s">
        <v>49</v>
      </c>
      <c r="E99" s="72"/>
      <c r="F99" s="72"/>
      <c r="G99" s="72"/>
      <c r="H99" s="72"/>
      <c r="I99" s="72"/>
      <c r="J99" s="72"/>
      <c r="K99" s="72"/>
      <c r="L99" s="72"/>
      <c r="M99" s="72"/>
      <c r="N99" s="12">
        <f>SUM(N97:N98)</f>
        <v>479.68272000000002</v>
      </c>
    </row>
    <row r="100" spans="2:14" x14ac:dyDescent="0.3">
      <c r="B100" s="67"/>
      <c r="C100" s="67"/>
      <c r="D100" s="72" t="s">
        <v>51</v>
      </c>
      <c r="E100" s="72" t="s">
        <v>48</v>
      </c>
      <c r="F100" s="72">
        <v>18</v>
      </c>
      <c r="G100" s="72"/>
      <c r="H100" s="72"/>
      <c r="I100" s="72"/>
      <c r="J100" s="72"/>
      <c r="K100" s="72"/>
      <c r="L100" s="72"/>
      <c r="M100" s="72"/>
      <c r="N100" s="12">
        <f>N99*F100/100</f>
        <v>86.342889599999992</v>
      </c>
    </row>
    <row r="101" spans="2:14" x14ac:dyDescent="0.3">
      <c r="B101" s="67"/>
      <c r="C101" s="67"/>
      <c r="D101" s="72" t="s">
        <v>49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2">
        <f>SUM(N99:N100)</f>
        <v>566.02560960000005</v>
      </c>
    </row>
    <row r="102" spans="2:14" x14ac:dyDescent="0.3">
      <c r="B102" s="13"/>
      <c r="C102" s="13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2:14" x14ac:dyDescent="0.3">
      <c r="B103" s="13"/>
      <c r="C103" s="13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</row>
    <row r="104" spans="2:14" x14ac:dyDescent="0.3">
      <c r="B104" s="13"/>
      <c r="C104" s="13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2:14" ht="15.75" customHeight="1" x14ac:dyDescent="0.3">
      <c r="B105" s="13"/>
      <c r="C105" s="13"/>
      <c r="D105" s="68" t="s">
        <v>224</v>
      </c>
      <c r="E105" s="69"/>
      <c r="F105" s="69"/>
      <c r="G105" s="69" t="s">
        <v>225</v>
      </c>
      <c r="H105" s="297" t="s">
        <v>226</v>
      </c>
      <c r="I105" s="297"/>
      <c r="J105" s="297"/>
      <c r="K105" s="297"/>
      <c r="L105" s="297"/>
      <c r="M105" s="297"/>
      <c r="N105" s="297"/>
    </row>
    <row r="106" spans="2:14" x14ac:dyDescent="0.3">
      <c r="B106" s="13"/>
      <c r="C106" s="13"/>
      <c r="D106" s="14" t="s">
        <v>54</v>
      </c>
      <c r="E106" s="69"/>
      <c r="F106" s="69"/>
      <c r="G106" s="69"/>
      <c r="H106" s="297" t="s">
        <v>227</v>
      </c>
      <c r="I106" s="297"/>
      <c r="J106" s="297"/>
      <c r="K106" s="81"/>
      <c r="L106" s="81"/>
      <c r="M106" s="297" t="s">
        <v>228</v>
      </c>
      <c r="N106" s="297"/>
    </row>
    <row r="107" spans="2:14" x14ac:dyDescent="0.3">
      <c r="B107" s="1"/>
      <c r="C107" s="1"/>
      <c r="D107" s="14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s="82" customFormat="1" ht="18" customHeight="1" x14ac:dyDescent="0.25">
      <c r="B108" s="68"/>
      <c r="C108" s="83"/>
      <c r="D108" s="84"/>
      <c r="G108" s="295" t="s">
        <v>251</v>
      </c>
      <c r="H108" s="295"/>
      <c r="I108" s="295"/>
      <c r="J108" s="295"/>
      <c r="K108" s="295"/>
      <c r="L108" s="295"/>
      <c r="M108" s="295"/>
      <c r="N108" s="295"/>
    </row>
    <row r="109" spans="2:14" s="82" customFormat="1" ht="18" customHeight="1" x14ac:dyDescent="0.25">
      <c r="B109" s="68"/>
      <c r="C109" s="83"/>
      <c r="D109" s="84"/>
      <c r="G109" s="295" t="s">
        <v>232</v>
      </c>
      <c r="H109" s="295"/>
      <c r="I109" s="295"/>
      <c r="J109" s="295"/>
      <c r="K109" s="295"/>
      <c r="L109" s="295"/>
      <c r="M109" s="295"/>
      <c r="N109" s="295"/>
    </row>
    <row r="111" spans="2:14" ht="21" customHeight="1" x14ac:dyDescent="0.3">
      <c r="B111" s="1"/>
      <c r="C111" s="1"/>
      <c r="D111" s="2"/>
      <c r="E111" s="1"/>
      <c r="F111" s="75"/>
      <c r="G111" s="75"/>
      <c r="H111" s="75"/>
      <c r="I111" s="75"/>
      <c r="J111" s="1"/>
      <c r="K111" s="1"/>
      <c r="L111" s="1"/>
      <c r="M111" s="271" t="s">
        <v>221</v>
      </c>
      <c r="N111" s="271"/>
    </row>
    <row r="112" spans="2:14" ht="21" x14ac:dyDescent="0.3">
      <c r="B112" s="1"/>
      <c r="C112" s="1"/>
      <c r="D112" s="294" t="s">
        <v>220</v>
      </c>
      <c r="E112" s="294"/>
      <c r="F112" s="294"/>
      <c r="G112" s="294"/>
      <c r="H112" s="294"/>
      <c r="I112" s="294"/>
      <c r="J112" s="294"/>
      <c r="K112" s="294"/>
      <c r="L112" s="294"/>
      <c r="M112" s="294"/>
      <c r="N112" s="75"/>
    </row>
    <row r="113" spans="2:20" x14ac:dyDescent="0.3">
      <c r="B113" s="1"/>
      <c r="C113" s="1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20" ht="45" customHeight="1" x14ac:dyDescent="0.3">
      <c r="B114" s="1"/>
      <c r="C114" s="293" t="s">
        <v>223</v>
      </c>
      <c r="D114" s="293"/>
      <c r="E114" s="293"/>
      <c r="F114" s="293"/>
      <c r="G114" s="1"/>
      <c r="H114" s="292" t="s">
        <v>182</v>
      </c>
      <c r="I114" s="292"/>
      <c r="J114" s="292"/>
      <c r="K114" s="292"/>
      <c r="L114" s="292"/>
      <c r="M114" s="292"/>
      <c r="N114" s="1"/>
    </row>
    <row r="115" spans="2:20" x14ac:dyDescent="0.3">
      <c r="B115" s="1"/>
      <c r="C115" s="68"/>
      <c r="D115" s="68"/>
      <c r="E115" s="1"/>
      <c r="F115" s="1"/>
      <c r="G115" s="271"/>
      <c r="H115" s="271"/>
      <c r="I115" s="271"/>
      <c r="J115" s="271"/>
      <c r="K115" s="271"/>
      <c r="L115" s="272"/>
      <c r="M115" s="272"/>
      <c r="N115" s="68"/>
    </row>
    <row r="116" spans="2:20" x14ac:dyDescent="0.3">
      <c r="B116" s="1"/>
      <c r="C116" s="1"/>
      <c r="D116" s="1"/>
      <c r="E116" s="296" t="s">
        <v>222</v>
      </c>
      <c r="F116" s="296"/>
      <c r="G116" s="296"/>
      <c r="H116" s="78"/>
      <c r="I116" s="78"/>
      <c r="J116" s="78"/>
      <c r="K116" s="78"/>
      <c r="L116" s="80"/>
      <c r="M116" s="80"/>
      <c r="N116" s="68"/>
    </row>
    <row r="117" spans="2:20" ht="29.25" customHeight="1" x14ac:dyDescent="0.3">
      <c r="B117" s="275" t="s">
        <v>11</v>
      </c>
      <c r="C117" s="277" t="s">
        <v>12</v>
      </c>
      <c r="D117" s="275" t="s">
        <v>13</v>
      </c>
      <c r="E117" s="279" t="s">
        <v>14</v>
      </c>
      <c r="F117" s="279"/>
      <c r="G117" s="279"/>
      <c r="H117" s="279" t="s">
        <v>15</v>
      </c>
      <c r="I117" s="279"/>
      <c r="J117" s="279" t="s">
        <v>16</v>
      </c>
      <c r="K117" s="279"/>
      <c r="L117" s="279" t="s">
        <v>17</v>
      </c>
      <c r="M117" s="279"/>
      <c r="N117" s="277" t="s">
        <v>91</v>
      </c>
    </row>
    <row r="118" spans="2:20" ht="81.75" customHeight="1" x14ac:dyDescent="0.3">
      <c r="B118" s="276"/>
      <c r="C118" s="278"/>
      <c r="D118" s="276"/>
      <c r="E118" s="3" t="s">
        <v>18</v>
      </c>
      <c r="F118" s="3" t="s">
        <v>19</v>
      </c>
      <c r="G118" s="3" t="s">
        <v>20</v>
      </c>
      <c r="H118" s="3" t="s">
        <v>21</v>
      </c>
      <c r="I118" s="3" t="s">
        <v>22</v>
      </c>
      <c r="J118" s="3" t="s">
        <v>21</v>
      </c>
      <c r="K118" s="3" t="s">
        <v>22</v>
      </c>
      <c r="L118" s="3" t="s">
        <v>21</v>
      </c>
      <c r="M118" s="3" t="s">
        <v>22</v>
      </c>
      <c r="N118" s="278"/>
      <c r="S118" s="42" t="s">
        <v>106</v>
      </c>
    </row>
    <row r="119" spans="2:20" x14ac:dyDescent="0.3">
      <c r="B119" s="72">
        <v>1</v>
      </c>
      <c r="C119" s="72"/>
      <c r="D119" s="72">
        <v>2</v>
      </c>
      <c r="E119" s="72">
        <v>3</v>
      </c>
      <c r="F119" s="72">
        <v>4</v>
      </c>
      <c r="G119" s="72">
        <v>5</v>
      </c>
      <c r="H119" s="72">
        <v>6</v>
      </c>
      <c r="I119" s="72">
        <v>7</v>
      </c>
      <c r="J119" s="72">
        <v>8</v>
      </c>
      <c r="K119" s="72">
        <v>9</v>
      </c>
      <c r="L119" s="72">
        <v>10</v>
      </c>
      <c r="M119" s="72">
        <v>11</v>
      </c>
      <c r="N119" s="72">
        <v>12</v>
      </c>
      <c r="Q119" s="69">
        <v>1.37</v>
      </c>
      <c r="R119" s="42">
        <f>2*0.42*2/10</f>
        <v>0.16799999999999998</v>
      </c>
      <c r="S119" s="42">
        <f>Q119-R119</f>
        <v>1.2020000000000002</v>
      </c>
    </row>
    <row r="120" spans="2:20" ht="40.5" x14ac:dyDescent="0.3">
      <c r="B120" s="281">
        <v>2</v>
      </c>
      <c r="C120" s="67" t="s">
        <v>24</v>
      </c>
      <c r="D120" s="72" t="s">
        <v>178</v>
      </c>
      <c r="E120" s="72" t="s">
        <v>26</v>
      </c>
      <c r="F120" s="72"/>
      <c r="G120" s="4">
        <f>Q120</f>
        <v>300</v>
      </c>
      <c r="H120" s="5"/>
      <c r="I120" s="5"/>
      <c r="J120" s="5"/>
      <c r="K120" s="5"/>
      <c r="L120" s="67"/>
      <c r="M120" s="5"/>
      <c r="N120" s="5"/>
      <c r="Q120" s="42">
        <f>R120*S120*T120</f>
        <v>300</v>
      </c>
      <c r="R120" s="42">
        <v>0.6</v>
      </c>
      <c r="S120" s="42">
        <v>0.5</v>
      </c>
      <c r="T120" s="42">
        <v>1000</v>
      </c>
    </row>
    <row r="121" spans="2:20" x14ac:dyDescent="0.3">
      <c r="B121" s="281"/>
      <c r="C121" s="9" t="s">
        <v>144</v>
      </c>
      <c r="D121" s="67" t="s">
        <v>28</v>
      </c>
      <c r="E121" s="67" t="s">
        <v>29</v>
      </c>
      <c r="F121" s="67"/>
      <c r="G121" s="6">
        <f>G120*0.12</f>
        <v>36</v>
      </c>
      <c r="H121" s="5">
        <v>7.1</v>
      </c>
      <c r="I121" s="5">
        <f>H121*G121</f>
        <v>255.6</v>
      </c>
      <c r="J121" s="5"/>
      <c r="K121" s="5"/>
      <c r="L121" s="67">
        <v>11.34</v>
      </c>
      <c r="M121" s="5">
        <f>L121*G121</f>
        <v>408.24</v>
      </c>
      <c r="N121" s="5">
        <f>M121+K121+I121</f>
        <v>663.84</v>
      </c>
    </row>
    <row r="122" spans="2:20" x14ac:dyDescent="0.3">
      <c r="B122" s="281"/>
      <c r="C122" s="11" t="s">
        <v>24</v>
      </c>
      <c r="D122" s="67" t="s">
        <v>146</v>
      </c>
      <c r="E122" s="67" t="s">
        <v>32</v>
      </c>
      <c r="F122" s="67">
        <v>1.6</v>
      </c>
      <c r="G122" s="6">
        <f>G120*F122</f>
        <v>480</v>
      </c>
      <c r="H122" s="31">
        <f>S119</f>
        <v>1.2020000000000002</v>
      </c>
      <c r="I122" s="5">
        <f>H122*G122</f>
        <v>576.96</v>
      </c>
      <c r="J122" s="5"/>
      <c r="K122" s="5"/>
      <c r="L122" s="67">
        <f>R119</f>
        <v>0.16799999999999998</v>
      </c>
      <c r="M122" s="5">
        <f>L122*G122</f>
        <v>80.639999999999986</v>
      </c>
      <c r="N122" s="5">
        <f>M122+K122+I122</f>
        <v>657.6</v>
      </c>
    </row>
    <row r="123" spans="2:20" x14ac:dyDescent="0.3">
      <c r="B123" s="67"/>
      <c r="C123" s="67"/>
      <c r="D123" s="72" t="s">
        <v>46</v>
      </c>
      <c r="E123" s="72"/>
      <c r="F123" s="72"/>
      <c r="G123" s="72"/>
      <c r="H123" s="72"/>
      <c r="I123" s="12">
        <f>SUM(I121:I122)</f>
        <v>832.56000000000006</v>
      </c>
      <c r="J123" s="72"/>
      <c r="K123" s="12"/>
      <c r="L123" s="72"/>
      <c r="M123" s="12">
        <f>SUM(M121:M122)</f>
        <v>488.88</v>
      </c>
      <c r="N123" s="12">
        <f>SUM(N121:N122)</f>
        <v>1321.44</v>
      </c>
    </row>
    <row r="124" spans="2:20" x14ac:dyDescent="0.3">
      <c r="B124" s="67"/>
      <c r="C124" s="67"/>
      <c r="D124" s="72" t="s">
        <v>47</v>
      </c>
      <c r="E124" s="72" t="s">
        <v>48</v>
      </c>
      <c r="F124" s="72">
        <v>10</v>
      </c>
      <c r="G124" s="72"/>
      <c r="H124" s="72"/>
      <c r="I124" s="72"/>
      <c r="J124" s="72"/>
      <c r="K124" s="72"/>
      <c r="L124" s="72"/>
      <c r="M124" s="72"/>
      <c r="N124" s="12">
        <f>N123*F124/100</f>
        <v>132.14400000000001</v>
      </c>
    </row>
    <row r="125" spans="2:20" x14ac:dyDescent="0.3">
      <c r="B125" s="67"/>
      <c r="C125" s="67"/>
      <c r="D125" s="72" t="s">
        <v>49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12">
        <f>SUM(N123:N124)</f>
        <v>1453.5840000000001</v>
      </c>
    </row>
    <row r="126" spans="2:20" x14ac:dyDescent="0.3">
      <c r="B126" s="67"/>
      <c r="C126" s="67"/>
      <c r="D126" s="72" t="s">
        <v>50</v>
      </c>
      <c r="E126" s="72" t="s">
        <v>48</v>
      </c>
      <c r="F126" s="72">
        <v>10</v>
      </c>
      <c r="G126" s="72"/>
      <c r="H126" s="72"/>
      <c r="I126" s="72"/>
      <c r="J126" s="72"/>
      <c r="K126" s="72"/>
      <c r="L126" s="72"/>
      <c r="M126" s="72"/>
      <c r="N126" s="12">
        <f>N125*F126/100</f>
        <v>145.35839999999999</v>
      </c>
    </row>
    <row r="127" spans="2:20" x14ac:dyDescent="0.3">
      <c r="B127" s="67"/>
      <c r="C127" s="67"/>
      <c r="D127" s="72" t="s">
        <v>49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12">
        <f>SUM(N125:N126)</f>
        <v>1598.9424000000001</v>
      </c>
    </row>
    <row r="128" spans="2:20" x14ac:dyDescent="0.3">
      <c r="B128" s="67"/>
      <c r="C128" s="67"/>
      <c r="D128" s="72" t="s">
        <v>51</v>
      </c>
      <c r="E128" s="72" t="s">
        <v>48</v>
      </c>
      <c r="F128" s="72">
        <v>18</v>
      </c>
      <c r="G128" s="72"/>
      <c r="H128" s="72"/>
      <c r="I128" s="72"/>
      <c r="J128" s="72"/>
      <c r="K128" s="72"/>
      <c r="L128" s="72"/>
      <c r="M128" s="72"/>
      <c r="N128" s="12">
        <f>N127*F128/100</f>
        <v>287.80963200000002</v>
      </c>
    </row>
    <row r="129" spans="2:14" x14ac:dyDescent="0.3">
      <c r="B129" s="67"/>
      <c r="C129" s="67"/>
      <c r="D129" s="72" t="s">
        <v>49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12">
        <f>SUM(N127:N128)</f>
        <v>1886.7520320000001</v>
      </c>
    </row>
    <row r="130" spans="2:14" x14ac:dyDescent="0.3">
      <c r="B130" s="13"/>
      <c r="C130" s="13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</row>
    <row r="131" spans="2:14" x14ac:dyDescent="0.3">
      <c r="B131" s="13"/>
      <c r="C131" s="13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2:14" ht="15.75" customHeight="1" x14ac:dyDescent="0.3">
      <c r="B132" s="13"/>
      <c r="C132" s="13"/>
      <c r="D132" s="68" t="s">
        <v>224</v>
      </c>
      <c r="E132" s="69"/>
      <c r="F132" s="69"/>
      <c r="G132" s="69" t="s">
        <v>225</v>
      </c>
      <c r="H132" s="297" t="s">
        <v>226</v>
      </c>
      <c r="I132" s="297"/>
      <c r="J132" s="297"/>
      <c r="K132" s="297"/>
      <c r="L132" s="297"/>
      <c r="M132" s="297"/>
      <c r="N132" s="297"/>
    </row>
    <row r="133" spans="2:14" x14ac:dyDescent="0.3">
      <c r="B133" s="13"/>
      <c r="C133" s="13"/>
      <c r="D133" s="14" t="s">
        <v>54</v>
      </c>
      <c r="E133" s="69"/>
      <c r="F133" s="69"/>
      <c r="G133" s="69"/>
      <c r="H133" s="297" t="s">
        <v>227</v>
      </c>
      <c r="I133" s="297"/>
      <c r="J133" s="297"/>
      <c r="K133" s="81"/>
      <c r="L133" s="81"/>
      <c r="M133" s="297" t="s">
        <v>228</v>
      </c>
      <c r="N133" s="297"/>
    </row>
    <row r="134" spans="2:14" x14ac:dyDescent="0.3">
      <c r="B134" s="1"/>
      <c r="C134" s="1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3">
      <c r="B135" s="1"/>
      <c r="C135" s="1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s="82" customFormat="1" ht="18" customHeight="1" x14ac:dyDescent="0.25">
      <c r="B136" s="68"/>
      <c r="C136" s="83"/>
      <c r="D136" s="84"/>
      <c r="G136" s="295" t="s">
        <v>252</v>
      </c>
      <c r="H136" s="295"/>
      <c r="I136" s="295"/>
      <c r="J136" s="295"/>
      <c r="K136" s="295"/>
      <c r="L136" s="295"/>
      <c r="M136" s="295"/>
      <c r="N136" s="295"/>
    </row>
    <row r="137" spans="2:14" s="82" customFormat="1" ht="18" customHeight="1" x14ac:dyDescent="0.25">
      <c r="B137" s="68"/>
      <c r="C137" s="83"/>
      <c r="D137" s="84"/>
      <c r="G137" s="295" t="s">
        <v>280</v>
      </c>
      <c r="H137" s="295"/>
      <c r="I137" s="295"/>
      <c r="J137" s="295"/>
      <c r="K137" s="295"/>
      <c r="L137" s="295"/>
      <c r="M137" s="295"/>
      <c r="N137" s="295"/>
    </row>
    <row r="139" spans="2:14" ht="21" customHeight="1" x14ac:dyDescent="0.3">
      <c r="B139" s="1"/>
      <c r="C139" s="1"/>
      <c r="D139" s="2"/>
      <c r="E139" s="1"/>
      <c r="F139" s="75"/>
      <c r="G139" s="75"/>
      <c r="H139" s="75"/>
      <c r="I139" s="75"/>
      <c r="J139" s="1"/>
      <c r="K139" s="1"/>
      <c r="L139" s="1"/>
      <c r="M139" s="271" t="s">
        <v>221</v>
      </c>
      <c r="N139" s="271"/>
    </row>
    <row r="140" spans="2:14" ht="21" x14ac:dyDescent="0.3">
      <c r="B140" s="1"/>
      <c r="C140" s="1"/>
      <c r="D140" s="294" t="s">
        <v>220</v>
      </c>
      <c r="E140" s="294"/>
      <c r="F140" s="294"/>
      <c r="G140" s="294"/>
      <c r="H140" s="294"/>
      <c r="I140" s="294"/>
      <c r="J140" s="294"/>
      <c r="K140" s="294"/>
      <c r="L140" s="294"/>
      <c r="M140" s="294"/>
      <c r="N140" s="75"/>
    </row>
    <row r="141" spans="2:14" x14ac:dyDescent="0.3">
      <c r="B141" s="1"/>
      <c r="C141" s="1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2:14" ht="40.5" customHeight="1" x14ac:dyDescent="0.3">
      <c r="B142" s="1"/>
      <c r="C142" s="293" t="s">
        <v>223</v>
      </c>
      <c r="D142" s="293"/>
      <c r="E142" s="293"/>
      <c r="F142" s="293"/>
      <c r="G142" s="1"/>
      <c r="H142" s="292" t="s">
        <v>183</v>
      </c>
      <c r="I142" s="292"/>
      <c r="J142" s="292"/>
      <c r="K142" s="292"/>
      <c r="L142" s="292"/>
      <c r="M142" s="292"/>
      <c r="N142" s="1"/>
    </row>
    <row r="143" spans="2:14" x14ac:dyDescent="0.3">
      <c r="B143" s="1"/>
      <c r="C143" s="68"/>
      <c r="D143" s="68"/>
      <c r="E143" s="1"/>
      <c r="F143" s="1"/>
      <c r="G143" s="271"/>
      <c r="H143" s="271"/>
      <c r="I143" s="271"/>
      <c r="J143" s="271"/>
      <c r="K143" s="271"/>
      <c r="L143" s="272"/>
      <c r="M143" s="272"/>
      <c r="N143" s="68"/>
    </row>
    <row r="144" spans="2:14" x14ac:dyDescent="0.3">
      <c r="B144" s="1"/>
      <c r="C144" s="1"/>
      <c r="D144" s="1"/>
      <c r="E144" s="296" t="s">
        <v>222</v>
      </c>
      <c r="F144" s="296"/>
      <c r="G144" s="296"/>
      <c r="H144" s="78"/>
      <c r="I144" s="78"/>
      <c r="J144" s="78"/>
      <c r="K144" s="78"/>
      <c r="L144" s="80"/>
      <c r="M144" s="80"/>
      <c r="N144" s="68"/>
    </row>
    <row r="145" spans="2:20" ht="29.25" customHeight="1" x14ac:dyDescent="0.3">
      <c r="B145" s="275" t="s">
        <v>11</v>
      </c>
      <c r="C145" s="277" t="s">
        <v>12</v>
      </c>
      <c r="D145" s="275" t="s">
        <v>13</v>
      </c>
      <c r="E145" s="279" t="s">
        <v>14</v>
      </c>
      <c r="F145" s="279"/>
      <c r="G145" s="279"/>
      <c r="H145" s="279" t="s">
        <v>15</v>
      </c>
      <c r="I145" s="279"/>
      <c r="J145" s="279" t="s">
        <v>16</v>
      </c>
      <c r="K145" s="279"/>
      <c r="L145" s="279" t="s">
        <v>17</v>
      </c>
      <c r="M145" s="279"/>
      <c r="N145" s="277" t="s">
        <v>91</v>
      </c>
    </row>
    <row r="146" spans="2:20" ht="81.75" customHeight="1" x14ac:dyDescent="0.3">
      <c r="B146" s="276"/>
      <c r="C146" s="278"/>
      <c r="D146" s="276"/>
      <c r="E146" s="3" t="s">
        <v>18</v>
      </c>
      <c r="F146" s="3" t="s">
        <v>19</v>
      </c>
      <c r="G146" s="3" t="s">
        <v>20</v>
      </c>
      <c r="H146" s="3" t="s">
        <v>21</v>
      </c>
      <c r="I146" s="3" t="s">
        <v>22</v>
      </c>
      <c r="J146" s="3" t="s">
        <v>21</v>
      </c>
      <c r="K146" s="3" t="s">
        <v>22</v>
      </c>
      <c r="L146" s="3" t="s">
        <v>21</v>
      </c>
      <c r="M146" s="3" t="s">
        <v>22</v>
      </c>
      <c r="N146" s="278"/>
      <c r="S146" s="42" t="s">
        <v>106</v>
      </c>
    </row>
    <row r="147" spans="2:20" x14ac:dyDescent="0.3">
      <c r="B147" s="72">
        <v>1</v>
      </c>
      <c r="C147" s="72"/>
      <c r="D147" s="72">
        <v>2</v>
      </c>
      <c r="E147" s="72">
        <v>3</v>
      </c>
      <c r="F147" s="72">
        <v>4</v>
      </c>
      <c r="G147" s="72">
        <v>5</v>
      </c>
      <c r="H147" s="72">
        <v>6</v>
      </c>
      <c r="I147" s="72">
        <v>7</v>
      </c>
      <c r="J147" s="72">
        <v>8</v>
      </c>
      <c r="K147" s="72">
        <v>9</v>
      </c>
      <c r="L147" s="72">
        <v>10</v>
      </c>
      <c r="M147" s="72">
        <v>11</v>
      </c>
      <c r="N147" s="72">
        <v>12</v>
      </c>
      <c r="Q147" s="69">
        <v>1.37</v>
      </c>
      <c r="R147" s="42">
        <f>2*0.42*2/10</f>
        <v>0.16799999999999998</v>
      </c>
      <c r="S147" s="42">
        <f>Q147-R147</f>
        <v>1.2020000000000002</v>
      </c>
    </row>
    <row r="148" spans="2:20" ht="40.5" x14ac:dyDescent="0.3">
      <c r="B148" s="281">
        <v>2</v>
      </c>
      <c r="C148" s="67" t="s">
        <v>24</v>
      </c>
      <c r="D148" s="72" t="s">
        <v>178</v>
      </c>
      <c r="E148" s="72" t="s">
        <v>26</v>
      </c>
      <c r="F148" s="72"/>
      <c r="G148" s="4">
        <f>Q148</f>
        <v>120</v>
      </c>
      <c r="H148" s="5"/>
      <c r="I148" s="5"/>
      <c r="J148" s="5"/>
      <c r="K148" s="5"/>
      <c r="L148" s="67"/>
      <c r="M148" s="5"/>
      <c r="N148" s="5"/>
      <c r="Q148" s="42">
        <f>R148*S148*T148</f>
        <v>120</v>
      </c>
      <c r="R148" s="42">
        <v>0.6</v>
      </c>
      <c r="S148" s="42">
        <v>0.5</v>
      </c>
      <c r="T148" s="42">
        <v>400</v>
      </c>
    </row>
    <row r="149" spans="2:20" x14ac:dyDescent="0.3">
      <c r="B149" s="281"/>
      <c r="C149" s="9" t="s">
        <v>144</v>
      </c>
      <c r="D149" s="67" t="s">
        <v>28</v>
      </c>
      <c r="E149" s="67" t="s">
        <v>29</v>
      </c>
      <c r="F149" s="67"/>
      <c r="G149" s="6">
        <f>G148*0.12</f>
        <v>14.399999999999999</v>
      </c>
      <c r="H149" s="5">
        <v>7.1</v>
      </c>
      <c r="I149" s="5">
        <f>H149*G149</f>
        <v>102.23999999999998</v>
      </c>
      <c r="J149" s="5"/>
      <c r="K149" s="5"/>
      <c r="L149" s="67">
        <v>11.34</v>
      </c>
      <c r="M149" s="5">
        <f>L149*G149</f>
        <v>163.29599999999999</v>
      </c>
      <c r="N149" s="5">
        <f>M149+K149+I149</f>
        <v>265.53599999999994</v>
      </c>
    </row>
    <row r="150" spans="2:20" x14ac:dyDescent="0.3">
      <c r="B150" s="281"/>
      <c r="C150" s="11" t="s">
        <v>24</v>
      </c>
      <c r="D150" s="67" t="s">
        <v>146</v>
      </c>
      <c r="E150" s="67" t="s">
        <v>32</v>
      </c>
      <c r="F150" s="67">
        <v>1.6</v>
      </c>
      <c r="G150" s="6">
        <f>G148*F150</f>
        <v>192</v>
      </c>
      <c r="H150" s="31">
        <f>S147</f>
        <v>1.2020000000000002</v>
      </c>
      <c r="I150" s="5">
        <f>H150*G150</f>
        <v>230.78400000000005</v>
      </c>
      <c r="J150" s="5"/>
      <c r="K150" s="5"/>
      <c r="L150" s="67">
        <f>R147</f>
        <v>0.16799999999999998</v>
      </c>
      <c r="M150" s="5">
        <f>L150*G150</f>
        <v>32.256</v>
      </c>
      <c r="N150" s="5">
        <f>M150+K150+I150</f>
        <v>263.04000000000008</v>
      </c>
    </row>
    <row r="151" spans="2:20" x14ac:dyDescent="0.3">
      <c r="B151" s="67"/>
      <c r="C151" s="67"/>
      <c r="D151" s="72" t="s">
        <v>46</v>
      </c>
      <c r="E151" s="72"/>
      <c r="F151" s="72"/>
      <c r="G151" s="72"/>
      <c r="H151" s="72"/>
      <c r="I151" s="12">
        <f>SUM(I149:I150)</f>
        <v>333.024</v>
      </c>
      <c r="J151" s="72"/>
      <c r="K151" s="12"/>
      <c r="L151" s="72"/>
      <c r="M151" s="12">
        <f>SUM(M149:M150)</f>
        <v>195.55199999999999</v>
      </c>
      <c r="N151" s="12">
        <f>SUM(N149:N150)</f>
        <v>528.57600000000002</v>
      </c>
    </row>
    <row r="152" spans="2:20" x14ac:dyDescent="0.3">
      <c r="B152" s="67"/>
      <c r="C152" s="67"/>
      <c r="D152" s="72" t="s">
        <v>47</v>
      </c>
      <c r="E152" s="72" t="s">
        <v>48</v>
      </c>
      <c r="F152" s="72">
        <v>10</v>
      </c>
      <c r="G152" s="72"/>
      <c r="H152" s="72"/>
      <c r="I152" s="72"/>
      <c r="J152" s="72"/>
      <c r="K152" s="72"/>
      <c r="L152" s="72"/>
      <c r="M152" s="72"/>
      <c r="N152" s="12">
        <f>N151*F152/100</f>
        <v>52.857600000000005</v>
      </c>
    </row>
    <row r="153" spans="2:20" x14ac:dyDescent="0.3">
      <c r="B153" s="67"/>
      <c r="C153" s="67"/>
      <c r="D153" s="72" t="s">
        <v>49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12">
        <f>SUM(N151:N152)</f>
        <v>581.43360000000007</v>
      </c>
    </row>
    <row r="154" spans="2:20" x14ac:dyDescent="0.3">
      <c r="B154" s="67"/>
      <c r="C154" s="67"/>
      <c r="D154" s="72" t="s">
        <v>50</v>
      </c>
      <c r="E154" s="72" t="s">
        <v>48</v>
      </c>
      <c r="F154" s="72">
        <v>10</v>
      </c>
      <c r="G154" s="72"/>
      <c r="H154" s="72"/>
      <c r="I154" s="72"/>
      <c r="J154" s="72"/>
      <c r="K154" s="72"/>
      <c r="L154" s="72"/>
      <c r="M154" s="72"/>
      <c r="N154" s="12">
        <f>N153*F154/100</f>
        <v>58.143360000000008</v>
      </c>
    </row>
    <row r="155" spans="2:20" x14ac:dyDescent="0.3">
      <c r="B155" s="67"/>
      <c r="C155" s="67"/>
      <c r="D155" s="72" t="s">
        <v>49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12">
        <f>SUM(N153:N154)</f>
        <v>639.5769600000001</v>
      </c>
    </row>
    <row r="156" spans="2:20" x14ac:dyDescent="0.3">
      <c r="B156" s="67"/>
      <c r="C156" s="67"/>
      <c r="D156" s="72" t="s">
        <v>51</v>
      </c>
      <c r="E156" s="72" t="s">
        <v>48</v>
      </c>
      <c r="F156" s="72">
        <v>18</v>
      </c>
      <c r="G156" s="72"/>
      <c r="H156" s="72"/>
      <c r="I156" s="72"/>
      <c r="J156" s="72"/>
      <c r="K156" s="72"/>
      <c r="L156" s="72"/>
      <c r="M156" s="72"/>
      <c r="N156" s="12">
        <f>N155*F156/100</f>
        <v>115.12385280000002</v>
      </c>
    </row>
    <row r="157" spans="2:20" x14ac:dyDescent="0.3">
      <c r="B157" s="67"/>
      <c r="C157" s="67"/>
      <c r="D157" s="72" t="s">
        <v>49</v>
      </c>
      <c r="E157" s="72"/>
      <c r="F157" s="72"/>
      <c r="G157" s="72"/>
      <c r="H157" s="72"/>
      <c r="I157" s="72"/>
      <c r="J157" s="72"/>
      <c r="K157" s="72"/>
      <c r="L157" s="72"/>
      <c r="M157" s="72"/>
      <c r="N157" s="12">
        <f>SUM(N155:N156)</f>
        <v>754.70081280000011</v>
      </c>
    </row>
    <row r="158" spans="2:20" x14ac:dyDescent="0.3">
      <c r="B158" s="13"/>
      <c r="C158" s="1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0"/>
    </row>
    <row r="159" spans="2:20" x14ac:dyDescent="0.3">
      <c r="B159" s="13"/>
      <c r="C159" s="1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0"/>
    </row>
    <row r="160" spans="2:20" x14ac:dyDescent="0.3">
      <c r="B160" s="13"/>
      <c r="C160" s="1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</row>
    <row r="161" spans="2:20" ht="15.75" customHeight="1" x14ac:dyDescent="0.3">
      <c r="B161" s="13"/>
      <c r="C161" s="13"/>
      <c r="D161" s="68" t="s">
        <v>224</v>
      </c>
      <c r="E161" s="69"/>
      <c r="F161" s="69"/>
      <c r="G161" s="69" t="s">
        <v>225</v>
      </c>
      <c r="H161" s="297" t="s">
        <v>226</v>
      </c>
      <c r="I161" s="297"/>
      <c r="J161" s="297"/>
      <c r="K161" s="297"/>
      <c r="L161" s="297"/>
      <c r="M161" s="297"/>
      <c r="N161" s="297"/>
    </row>
    <row r="162" spans="2:20" x14ac:dyDescent="0.3">
      <c r="B162" s="13"/>
      <c r="C162" s="13"/>
      <c r="D162" s="14" t="s">
        <v>54</v>
      </c>
      <c r="E162" s="69"/>
      <c r="F162" s="69"/>
      <c r="G162" s="69"/>
      <c r="H162" s="297" t="s">
        <v>227</v>
      </c>
      <c r="I162" s="297"/>
      <c r="J162" s="297"/>
      <c r="K162" s="81"/>
      <c r="L162" s="81"/>
      <c r="M162" s="297" t="s">
        <v>228</v>
      </c>
      <c r="N162" s="297"/>
    </row>
    <row r="163" spans="2:20" x14ac:dyDescent="0.3">
      <c r="B163" s="1"/>
      <c r="C163" s="1"/>
      <c r="D163" s="14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20" s="82" customFormat="1" ht="18" customHeight="1" x14ac:dyDescent="0.25">
      <c r="B164" s="68"/>
      <c r="C164" s="83"/>
      <c r="D164" s="84"/>
      <c r="G164" s="295" t="s">
        <v>253</v>
      </c>
      <c r="H164" s="295"/>
      <c r="I164" s="295"/>
      <c r="J164" s="295"/>
      <c r="K164" s="295"/>
      <c r="L164" s="295"/>
      <c r="M164" s="295"/>
      <c r="N164" s="295"/>
    </row>
    <row r="165" spans="2:20" s="82" customFormat="1" ht="18" customHeight="1" x14ac:dyDescent="0.25">
      <c r="B165" s="68"/>
      <c r="C165" s="83"/>
      <c r="D165" s="84"/>
      <c r="G165" s="295" t="s">
        <v>233</v>
      </c>
      <c r="H165" s="295"/>
      <c r="I165" s="295"/>
      <c r="J165" s="295"/>
      <c r="K165" s="295"/>
      <c r="L165" s="295"/>
      <c r="M165" s="295"/>
      <c r="N165" s="295"/>
    </row>
    <row r="167" spans="2:20" ht="21" customHeight="1" x14ac:dyDescent="0.3">
      <c r="B167" s="1"/>
      <c r="C167" s="1"/>
      <c r="D167" s="2"/>
      <c r="E167" s="1"/>
      <c r="F167" s="75"/>
      <c r="G167" s="75"/>
      <c r="H167" s="75"/>
      <c r="I167" s="75"/>
      <c r="J167" s="1"/>
      <c r="K167" s="1"/>
      <c r="L167" s="1"/>
      <c r="M167" s="271" t="s">
        <v>221</v>
      </c>
      <c r="N167" s="271"/>
    </row>
    <row r="168" spans="2:20" ht="21" x14ac:dyDescent="0.3">
      <c r="B168" s="1"/>
      <c r="C168" s="1"/>
      <c r="D168" s="294" t="s">
        <v>220</v>
      </c>
      <c r="E168" s="294"/>
      <c r="F168" s="294"/>
      <c r="G168" s="294"/>
      <c r="H168" s="294"/>
      <c r="I168" s="294"/>
      <c r="J168" s="294"/>
      <c r="K168" s="294"/>
      <c r="L168" s="294"/>
      <c r="M168" s="294"/>
      <c r="N168" s="75"/>
    </row>
    <row r="169" spans="2:20" x14ac:dyDescent="0.3">
      <c r="B169" s="1"/>
      <c r="C169" s="1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20" ht="42" customHeight="1" x14ac:dyDescent="0.3">
      <c r="B170" s="1"/>
      <c r="C170" s="293" t="s">
        <v>223</v>
      </c>
      <c r="D170" s="293"/>
      <c r="E170" s="293"/>
      <c r="F170" s="293"/>
      <c r="G170" s="1"/>
      <c r="H170" s="292" t="s">
        <v>184</v>
      </c>
      <c r="I170" s="292"/>
      <c r="J170" s="292"/>
      <c r="K170" s="292"/>
      <c r="L170" s="292"/>
      <c r="M170" s="292"/>
      <c r="N170" s="1"/>
    </row>
    <row r="171" spans="2:20" x14ac:dyDescent="0.3">
      <c r="B171" s="1"/>
      <c r="C171" s="1"/>
      <c r="D171" s="1"/>
      <c r="E171" s="296" t="s">
        <v>222</v>
      </c>
      <c r="F171" s="296"/>
      <c r="G171" s="296"/>
      <c r="H171" s="78"/>
      <c r="I171" s="78"/>
      <c r="J171" s="78"/>
      <c r="K171" s="78"/>
      <c r="L171" s="80"/>
      <c r="M171" s="80"/>
      <c r="N171" s="68"/>
    </row>
    <row r="172" spans="2:20" ht="29.25" customHeight="1" x14ac:dyDescent="0.3">
      <c r="B172" s="275" t="s">
        <v>11</v>
      </c>
      <c r="C172" s="277" t="s">
        <v>12</v>
      </c>
      <c r="D172" s="275" t="s">
        <v>13</v>
      </c>
      <c r="E172" s="279" t="s">
        <v>14</v>
      </c>
      <c r="F172" s="279"/>
      <c r="G172" s="279"/>
      <c r="H172" s="279" t="s">
        <v>15</v>
      </c>
      <c r="I172" s="279"/>
      <c r="J172" s="279" t="s">
        <v>16</v>
      </c>
      <c r="K172" s="279"/>
      <c r="L172" s="279" t="s">
        <v>17</v>
      </c>
      <c r="M172" s="279"/>
      <c r="N172" s="277" t="s">
        <v>91</v>
      </c>
    </row>
    <row r="173" spans="2:20" ht="81.75" customHeight="1" x14ac:dyDescent="0.3">
      <c r="B173" s="276"/>
      <c r="C173" s="278"/>
      <c r="D173" s="276"/>
      <c r="E173" s="3" t="s">
        <v>18</v>
      </c>
      <c r="F173" s="3" t="s">
        <v>19</v>
      </c>
      <c r="G173" s="3" t="s">
        <v>20</v>
      </c>
      <c r="H173" s="3" t="s">
        <v>21</v>
      </c>
      <c r="I173" s="3" t="s">
        <v>22</v>
      </c>
      <c r="J173" s="3" t="s">
        <v>21</v>
      </c>
      <c r="K173" s="3" t="s">
        <v>22</v>
      </c>
      <c r="L173" s="3" t="s">
        <v>21</v>
      </c>
      <c r="M173" s="3" t="s">
        <v>22</v>
      </c>
      <c r="N173" s="278"/>
      <c r="S173" s="42" t="s">
        <v>106</v>
      </c>
    </row>
    <row r="174" spans="2:20" x14ac:dyDescent="0.3">
      <c r="B174" s="72">
        <v>1</v>
      </c>
      <c r="C174" s="72"/>
      <c r="D174" s="72">
        <v>2</v>
      </c>
      <c r="E174" s="72">
        <v>3</v>
      </c>
      <c r="F174" s="72">
        <v>4</v>
      </c>
      <c r="G174" s="72">
        <v>5</v>
      </c>
      <c r="H174" s="72">
        <v>6</v>
      </c>
      <c r="I174" s="72">
        <v>7</v>
      </c>
      <c r="J174" s="72">
        <v>8</v>
      </c>
      <c r="K174" s="72">
        <v>9</v>
      </c>
      <c r="L174" s="72">
        <v>10</v>
      </c>
      <c r="M174" s="72">
        <v>11</v>
      </c>
      <c r="N174" s="72">
        <v>12</v>
      </c>
      <c r="Q174" s="69">
        <v>1.37</v>
      </c>
      <c r="R174" s="42">
        <f>2*0.42*2/10</f>
        <v>0.16799999999999998</v>
      </c>
      <c r="S174" s="42">
        <f>Q174-R174</f>
        <v>1.2020000000000002</v>
      </c>
    </row>
    <row r="175" spans="2:20" ht="40.5" x14ac:dyDescent="0.3">
      <c r="B175" s="281">
        <v>2</v>
      </c>
      <c r="C175" s="67" t="s">
        <v>24</v>
      </c>
      <c r="D175" s="72" t="s">
        <v>178</v>
      </c>
      <c r="E175" s="72" t="s">
        <v>26</v>
      </c>
      <c r="F175" s="72"/>
      <c r="G175" s="4">
        <f>Q175</f>
        <v>60</v>
      </c>
      <c r="H175" s="5"/>
      <c r="I175" s="5"/>
      <c r="J175" s="5"/>
      <c r="K175" s="5"/>
      <c r="L175" s="67"/>
      <c r="M175" s="5"/>
      <c r="N175" s="5"/>
      <c r="Q175" s="42">
        <f>R175*S175*T175</f>
        <v>60</v>
      </c>
      <c r="R175" s="42">
        <v>0.6</v>
      </c>
      <c r="S175" s="42">
        <v>0.5</v>
      </c>
      <c r="T175" s="42">
        <v>200</v>
      </c>
    </row>
    <row r="176" spans="2:20" x14ac:dyDescent="0.3">
      <c r="B176" s="281"/>
      <c r="C176" s="9" t="s">
        <v>144</v>
      </c>
      <c r="D176" s="67" t="s">
        <v>28</v>
      </c>
      <c r="E176" s="67" t="s">
        <v>29</v>
      </c>
      <c r="F176" s="67"/>
      <c r="G176" s="6">
        <f>G175*0.12</f>
        <v>7.1999999999999993</v>
      </c>
      <c r="H176" s="5">
        <v>7.1</v>
      </c>
      <c r="I176" s="5">
        <f>H176*G176</f>
        <v>51.11999999999999</v>
      </c>
      <c r="J176" s="5"/>
      <c r="K176" s="5"/>
      <c r="L176" s="67">
        <v>11.34</v>
      </c>
      <c r="M176" s="5">
        <f>L176*G176</f>
        <v>81.647999999999996</v>
      </c>
      <c r="N176" s="5">
        <f>M176+K176+I176</f>
        <v>132.76799999999997</v>
      </c>
    </row>
    <row r="177" spans="2:14" x14ac:dyDescent="0.3">
      <c r="B177" s="281"/>
      <c r="C177" s="11" t="s">
        <v>24</v>
      </c>
      <c r="D177" s="67" t="s">
        <v>146</v>
      </c>
      <c r="E177" s="67" t="s">
        <v>32</v>
      </c>
      <c r="F177" s="67">
        <v>1.6</v>
      </c>
      <c r="G177" s="6">
        <f>G175*F177</f>
        <v>96</v>
      </c>
      <c r="H177" s="31">
        <f>S174</f>
        <v>1.2020000000000002</v>
      </c>
      <c r="I177" s="5">
        <f>H177*G177</f>
        <v>115.39200000000002</v>
      </c>
      <c r="J177" s="5"/>
      <c r="K177" s="5"/>
      <c r="L177" s="67">
        <f>R174</f>
        <v>0.16799999999999998</v>
      </c>
      <c r="M177" s="5">
        <f>L177*G177</f>
        <v>16.128</v>
      </c>
      <c r="N177" s="5">
        <f>M177+K177+I177</f>
        <v>131.52000000000004</v>
      </c>
    </row>
    <row r="178" spans="2:14" x14ac:dyDescent="0.3">
      <c r="B178" s="67"/>
      <c r="C178" s="67"/>
      <c r="D178" s="72" t="s">
        <v>46</v>
      </c>
      <c r="E178" s="72"/>
      <c r="F178" s="72"/>
      <c r="G178" s="72"/>
      <c r="H178" s="72"/>
      <c r="I178" s="12">
        <f>SUM(I176:I177)</f>
        <v>166.512</v>
      </c>
      <c r="J178" s="72"/>
      <c r="K178" s="12"/>
      <c r="L178" s="72"/>
      <c r="M178" s="12">
        <f>SUM(M176:M177)</f>
        <v>97.775999999999996</v>
      </c>
      <c r="N178" s="12">
        <f>SUM(N176:N177)</f>
        <v>264.28800000000001</v>
      </c>
    </row>
    <row r="179" spans="2:14" x14ac:dyDescent="0.3">
      <c r="B179" s="67"/>
      <c r="C179" s="67"/>
      <c r="D179" s="72" t="s">
        <v>47</v>
      </c>
      <c r="E179" s="72" t="s">
        <v>48</v>
      </c>
      <c r="F179" s="72">
        <v>10</v>
      </c>
      <c r="G179" s="72"/>
      <c r="H179" s="72"/>
      <c r="I179" s="72"/>
      <c r="J179" s="72"/>
      <c r="K179" s="72"/>
      <c r="L179" s="72"/>
      <c r="M179" s="72"/>
      <c r="N179" s="12">
        <f>N178*F179/100</f>
        <v>26.428800000000003</v>
      </c>
    </row>
    <row r="180" spans="2:14" x14ac:dyDescent="0.3">
      <c r="B180" s="67"/>
      <c r="C180" s="67"/>
      <c r="D180" s="72" t="s">
        <v>49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12">
        <f>SUM(N178:N179)</f>
        <v>290.71680000000003</v>
      </c>
    </row>
    <row r="181" spans="2:14" x14ac:dyDescent="0.3">
      <c r="B181" s="67"/>
      <c r="C181" s="67"/>
      <c r="D181" s="72" t="s">
        <v>50</v>
      </c>
      <c r="E181" s="72" t="s">
        <v>48</v>
      </c>
      <c r="F181" s="72">
        <v>10</v>
      </c>
      <c r="G181" s="72"/>
      <c r="H181" s="72"/>
      <c r="I181" s="72"/>
      <c r="J181" s="72"/>
      <c r="K181" s="72"/>
      <c r="L181" s="72"/>
      <c r="M181" s="72"/>
      <c r="N181" s="12">
        <f>N180*F181/100</f>
        <v>29.071680000000004</v>
      </c>
    </row>
    <row r="182" spans="2:14" x14ac:dyDescent="0.3">
      <c r="B182" s="67"/>
      <c r="C182" s="67"/>
      <c r="D182" s="72" t="s">
        <v>49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12">
        <f>SUM(N180:N181)</f>
        <v>319.78848000000005</v>
      </c>
    </row>
    <row r="183" spans="2:14" x14ac:dyDescent="0.3">
      <c r="B183" s="67"/>
      <c r="C183" s="67"/>
      <c r="D183" s="72" t="s">
        <v>51</v>
      </c>
      <c r="E183" s="72" t="s">
        <v>48</v>
      </c>
      <c r="F183" s="72">
        <v>18</v>
      </c>
      <c r="G183" s="72"/>
      <c r="H183" s="72"/>
      <c r="I183" s="72"/>
      <c r="J183" s="72"/>
      <c r="K183" s="72"/>
      <c r="L183" s="72"/>
      <c r="M183" s="72"/>
      <c r="N183" s="12">
        <f>N182*F183/100</f>
        <v>57.561926400000011</v>
      </c>
    </row>
    <row r="184" spans="2:14" x14ac:dyDescent="0.3">
      <c r="B184" s="67"/>
      <c r="C184" s="67"/>
      <c r="D184" s="72" t="s">
        <v>49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12">
        <f>SUM(N182:N183)</f>
        <v>377.35040640000005</v>
      </c>
    </row>
    <row r="185" spans="2:14" x14ac:dyDescent="0.3">
      <c r="B185" s="13"/>
      <c r="C185" s="1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/>
    </row>
    <row r="186" spans="2:14" x14ac:dyDescent="0.3">
      <c r="B186" s="13"/>
      <c r="C186" s="1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2:14" x14ac:dyDescent="0.3">
      <c r="B187" s="13"/>
      <c r="C187" s="1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</row>
    <row r="188" spans="2:14" ht="15.75" customHeight="1" x14ac:dyDescent="0.3">
      <c r="B188" s="13"/>
      <c r="C188" s="13"/>
      <c r="D188" s="68" t="s">
        <v>224</v>
      </c>
      <c r="E188" s="69"/>
      <c r="F188" s="69"/>
      <c r="G188" s="69" t="s">
        <v>225</v>
      </c>
      <c r="H188" s="297" t="s">
        <v>226</v>
      </c>
      <c r="I188" s="297"/>
      <c r="J188" s="297"/>
      <c r="K188" s="297"/>
      <c r="L188" s="297"/>
      <c r="M188" s="297"/>
      <c r="N188" s="297"/>
    </row>
    <row r="189" spans="2:14" x14ac:dyDescent="0.3">
      <c r="B189" s="13"/>
      <c r="C189" s="13"/>
      <c r="D189" s="14" t="s">
        <v>54</v>
      </c>
      <c r="E189" s="69"/>
      <c r="F189" s="69"/>
      <c r="G189" s="69"/>
      <c r="H189" s="297" t="s">
        <v>227</v>
      </c>
      <c r="I189" s="297"/>
      <c r="J189" s="297"/>
      <c r="K189" s="81"/>
      <c r="L189" s="81"/>
      <c r="M189" s="297" t="s">
        <v>228</v>
      </c>
      <c r="N189" s="297"/>
    </row>
    <row r="190" spans="2:14" x14ac:dyDescent="0.3">
      <c r="B190" s="1"/>
      <c r="C190" s="1"/>
      <c r="D190" s="14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s="82" customFormat="1" ht="18" customHeight="1" x14ac:dyDescent="0.25">
      <c r="B191" s="68"/>
      <c r="C191" s="83"/>
      <c r="D191" s="84"/>
      <c r="G191" s="271" t="s">
        <v>254</v>
      </c>
      <c r="H191" s="271"/>
      <c r="I191" s="271"/>
      <c r="J191" s="271"/>
      <c r="K191" s="271"/>
      <c r="L191" s="271"/>
      <c r="M191" s="271"/>
      <c r="N191" s="271"/>
    </row>
    <row r="192" spans="2:14" s="82" customFormat="1" ht="18" customHeight="1" x14ac:dyDescent="0.25">
      <c r="B192" s="68"/>
      <c r="C192" s="83"/>
      <c r="D192" s="84"/>
      <c r="G192" s="295" t="s">
        <v>234</v>
      </c>
      <c r="H192" s="295"/>
      <c r="I192" s="295"/>
      <c r="J192" s="295"/>
      <c r="K192" s="295"/>
      <c r="L192" s="295"/>
      <c r="M192" s="295"/>
      <c r="N192" s="295"/>
    </row>
    <row r="194" spans="2:20" ht="21" customHeight="1" x14ac:dyDescent="0.3">
      <c r="B194" s="1"/>
      <c r="C194" s="1"/>
      <c r="D194" s="2"/>
      <c r="E194" s="1"/>
      <c r="F194" s="75"/>
      <c r="G194" s="75"/>
      <c r="H194" s="75"/>
      <c r="I194" s="75"/>
      <c r="J194" s="1"/>
      <c r="K194" s="1"/>
      <c r="L194" s="1"/>
      <c r="M194" s="271" t="s">
        <v>221</v>
      </c>
      <c r="N194" s="271"/>
    </row>
    <row r="195" spans="2:20" ht="21" x14ac:dyDescent="0.3">
      <c r="B195" s="1"/>
      <c r="C195" s="1"/>
      <c r="D195" s="294" t="s">
        <v>220</v>
      </c>
      <c r="E195" s="294"/>
      <c r="F195" s="294"/>
      <c r="G195" s="294"/>
      <c r="H195" s="294"/>
      <c r="I195" s="294"/>
      <c r="J195" s="294"/>
      <c r="K195" s="294"/>
      <c r="L195" s="294"/>
      <c r="M195" s="294"/>
      <c r="N195" s="75"/>
    </row>
    <row r="196" spans="2:20" x14ac:dyDescent="0.3"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2:20" ht="40.5" customHeight="1" x14ac:dyDescent="0.3">
      <c r="B197" s="1"/>
      <c r="C197" s="293" t="s">
        <v>223</v>
      </c>
      <c r="D197" s="293"/>
      <c r="E197" s="293"/>
      <c r="F197" s="293"/>
      <c r="G197" s="1"/>
      <c r="H197" s="292" t="s">
        <v>185</v>
      </c>
      <c r="I197" s="292"/>
      <c r="J197" s="292"/>
      <c r="K197" s="292"/>
      <c r="L197" s="292"/>
      <c r="M197" s="292"/>
      <c r="N197" s="1"/>
    </row>
    <row r="198" spans="2:20" x14ac:dyDescent="0.3">
      <c r="B198" s="1"/>
      <c r="C198" s="68"/>
      <c r="D198" s="68"/>
      <c r="E198" s="1"/>
      <c r="F198" s="1"/>
      <c r="G198" s="271"/>
      <c r="H198" s="271"/>
      <c r="I198" s="271"/>
      <c r="J198" s="271"/>
      <c r="K198" s="271"/>
      <c r="L198" s="272"/>
      <c r="M198" s="272"/>
      <c r="N198" s="68"/>
    </row>
    <row r="199" spans="2:20" x14ac:dyDescent="0.3">
      <c r="B199" s="1"/>
      <c r="C199" s="1"/>
      <c r="D199" s="1"/>
      <c r="E199" s="296" t="s">
        <v>222</v>
      </c>
      <c r="F199" s="296"/>
      <c r="G199" s="296"/>
      <c r="H199" s="78"/>
      <c r="I199" s="78"/>
      <c r="J199" s="78"/>
      <c r="K199" s="78"/>
      <c r="L199" s="80"/>
      <c r="M199" s="80"/>
      <c r="N199" s="68"/>
    </row>
    <row r="200" spans="2:20" ht="29.25" customHeight="1" x14ac:dyDescent="0.3">
      <c r="B200" s="275" t="s">
        <v>11</v>
      </c>
      <c r="C200" s="277" t="s">
        <v>12</v>
      </c>
      <c r="D200" s="275" t="s">
        <v>13</v>
      </c>
      <c r="E200" s="279" t="s">
        <v>14</v>
      </c>
      <c r="F200" s="279"/>
      <c r="G200" s="279"/>
      <c r="H200" s="279" t="s">
        <v>15</v>
      </c>
      <c r="I200" s="279"/>
      <c r="J200" s="279" t="s">
        <v>16</v>
      </c>
      <c r="K200" s="279"/>
      <c r="L200" s="279" t="s">
        <v>17</v>
      </c>
      <c r="M200" s="279"/>
      <c r="N200" s="277" t="s">
        <v>91</v>
      </c>
    </row>
    <row r="201" spans="2:20" ht="81.75" customHeight="1" x14ac:dyDescent="0.3">
      <c r="B201" s="276"/>
      <c r="C201" s="278"/>
      <c r="D201" s="276"/>
      <c r="E201" s="3" t="s">
        <v>18</v>
      </c>
      <c r="F201" s="3" t="s">
        <v>19</v>
      </c>
      <c r="G201" s="3" t="s">
        <v>20</v>
      </c>
      <c r="H201" s="3" t="s">
        <v>21</v>
      </c>
      <c r="I201" s="3" t="s">
        <v>22</v>
      </c>
      <c r="J201" s="3" t="s">
        <v>21</v>
      </c>
      <c r="K201" s="3" t="s">
        <v>22</v>
      </c>
      <c r="L201" s="3" t="s">
        <v>21</v>
      </c>
      <c r="M201" s="3" t="s">
        <v>22</v>
      </c>
      <c r="N201" s="278"/>
      <c r="S201" s="42" t="s">
        <v>106</v>
      </c>
    </row>
    <row r="202" spans="2:20" x14ac:dyDescent="0.3">
      <c r="B202" s="72">
        <v>1</v>
      </c>
      <c r="C202" s="72"/>
      <c r="D202" s="72">
        <v>2</v>
      </c>
      <c r="E202" s="72">
        <v>3</v>
      </c>
      <c r="F202" s="72">
        <v>4</v>
      </c>
      <c r="G202" s="72">
        <v>5</v>
      </c>
      <c r="H202" s="72">
        <v>6</v>
      </c>
      <c r="I202" s="72">
        <v>7</v>
      </c>
      <c r="J202" s="72">
        <v>8</v>
      </c>
      <c r="K202" s="72">
        <v>9</v>
      </c>
      <c r="L202" s="72">
        <v>10</v>
      </c>
      <c r="M202" s="72">
        <v>11</v>
      </c>
      <c r="N202" s="72">
        <v>12</v>
      </c>
      <c r="Q202" s="69">
        <v>1.37</v>
      </c>
      <c r="R202" s="42">
        <f>2*0.42*2/10</f>
        <v>0.16799999999999998</v>
      </c>
      <c r="S202" s="42">
        <f>Q202-R202</f>
        <v>1.2020000000000002</v>
      </c>
    </row>
    <row r="203" spans="2:20" ht="40.5" x14ac:dyDescent="0.3">
      <c r="B203" s="281">
        <v>2</v>
      </c>
      <c r="C203" s="67" t="s">
        <v>24</v>
      </c>
      <c r="D203" s="72" t="s">
        <v>178</v>
      </c>
      <c r="E203" s="72" t="s">
        <v>26</v>
      </c>
      <c r="F203" s="72"/>
      <c r="G203" s="4">
        <f>Q203</f>
        <v>120</v>
      </c>
      <c r="H203" s="5"/>
      <c r="I203" s="5"/>
      <c r="J203" s="5"/>
      <c r="K203" s="5"/>
      <c r="L203" s="67"/>
      <c r="M203" s="5"/>
      <c r="N203" s="5"/>
      <c r="Q203" s="42">
        <f>R203*S203*T203</f>
        <v>120</v>
      </c>
      <c r="R203" s="42">
        <v>0.6</v>
      </c>
      <c r="S203" s="42">
        <v>0.5</v>
      </c>
      <c r="T203" s="42">
        <v>400</v>
      </c>
    </row>
    <row r="204" spans="2:20" x14ac:dyDescent="0.3">
      <c r="B204" s="281"/>
      <c r="C204" s="9" t="s">
        <v>144</v>
      </c>
      <c r="D204" s="67" t="s">
        <v>28</v>
      </c>
      <c r="E204" s="67" t="s">
        <v>29</v>
      </c>
      <c r="F204" s="67"/>
      <c r="G204" s="6">
        <f>G203*0.12</f>
        <v>14.399999999999999</v>
      </c>
      <c r="H204" s="5">
        <v>7.1</v>
      </c>
      <c r="I204" s="5">
        <f>H204*G204</f>
        <v>102.23999999999998</v>
      </c>
      <c r="J204" s="5"/>
      <c r="K204" s="5"/>
      <c r="L204" s="67">
        <v>11.34</v>
      </c>
      <c r="M204" s="5">
        <f>L204*G204</f>
        <v>163.29599999999999</v>
      </c>
      <c r="N204" s="5">
        <f>M204+K204+I204</f>
        <v>265.53599999999994</v>
      </c>
    </row>
    <row r="205" spans="2:20" x14ac:dyDescent="0.3">
      <c r="B205" s="281"/>
      <c r="C205" s="11" t="s">
        <v>24</v>
      </c>
      <c r="D205" s="67" t="s">
        <v>146</v>
      </c>
      <c r="E205" s="67" t="s">
        <v>32</v>
      </c>
      <c r="F205" s="67">
        <v>1.6</v>
      </c>
      <c r="G205" s="6">
        <f>G203*F205</f>
        <v>192</v>
      </c>
      <c r="H205" s="31">
        <f>S202</f>
        <v>1.2020000000000002</v>
      </c>
      <c r="I205" s="5">
        <f>H205*G205</f>
        <v>230.78400000000005</v>
      </c>
      <c r="J205" s="5"/>
      <c r="K205" s="5"/>
      <c r="L205" s="67">
        <f>R202</f>
        <v>0.16799999999999998</v>
      </c>
      <c r="M205" s="5">
        <f>L205*G205</f>
        <v>32.256</v>
      </c>
      <c r="N205" s="5">
        <f>M205+K205+I205</f>
        <v>263.04000000000008</v>
      </c>
    </row>
    <row r="206" spans="2:20" x14ac:dyDescent="0.3">
      <c r="B206" s="67"/>
      <c r="C206" s="67"/>
      <c r="D206" s="72" t="s">
        <v>46</v>
      </c>
      <c r="E206" s="72"/>
      <c r="F206" s="72"/>
      <c r="G206" s="72"/>
      <c r="H206" s="72"/>
      <c r="I206" s="12">
        <f>SUM(I204:I205)</f>
        <v>333.024</v>
      </c>
      <c r="J206" s="72"/>
      <c r="K206" s="12"/>
      <c r="L206" s="72"/>
      <c r="M206" s="12">
        <f>SUM(M204:M205)</f>
        <v>195.55199999999999</v>
      </c>
      <c r="N206" s="12">
        <f>SUM(N204:N205)</f>
        <v>528.57600000000002</v>
      </c>
    </row>
    <row r="207" spans="2:20" x14ac:dyDescent="0.3">
      <c r="B207" s="67"/>
      <c r="C207" s="67"/>
      <c r="D207" s="72" t="s">
        <v>47</v>
      </c>
      <c r="E207" s="72" t="s">
        <v>48</v>
      </c>
      <c r="F207" s="72">
        <v>10</v>
      </c>
      <c r="G207" s="72"/>
      <c r="H207" s="72"/>
      <c r="I207" s="72"/>
      <c r="J207" s="72"/>
      <c r="K207" s="72"/>
      <c r="L207" s="72"/>
      <c r="M207" s="72"/>
      <c r="N207" s="12">
        <f>N206*F207/100</f>
        <v>52.857600000000005</v>
      </c>
    </row>
    <row r="208" spans="2:20" x14ac:dyDescent="0.3">
      <c r="B208" s="67"/>
      <c r="C208" s="67"/>
      <c r="D208" s="72" t="s">
        <v>49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12">
        <f>SUM(N206:N207)</f>
        <v>581.43360000000007</v>
      </c>
    </row>
    <row r="209" spans="2:14" x14ac:dyDescent="0.3">
      <c r="B209" s="67"/>
      <c r="C209" s="67"/>
      <c r="D209" s="72" t="s">
        <v>50</v>
      </c>
      <c r="E209" s="72" t="s">
        <v>48</v>
      </c>
      <c r="F209" s="72">
        <v>10</v>
      </c>
      <c r="G209" s="72"/>
      <c r="H209" s="72"/>
      <c r="I209" s="72"/>
      <c r="J209" s="72"/>
      <c r="K209" s="72"/>
      <c r="L209" s="72"/>
      <c r="M209" s="72"/>
      <c r="N209" s="12">
        <f>N208*F209/100</f>
        <v>58.143360000000008</v>
      </c>
    </row>
    <row r="210" spans="2:14" x14ac:dyDescent="0.3">
      <c r="B210" s="67"/>
      <c r="C210" s="67"/>
      <c r="D210" s="72" t="s">
        <v>49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12">
        <f>SUM(N208:N209)</f>
        <v>639.5769600000001</v>
      </c>
    </row>
    <row r="211" spans="2:14" x14ac:dyDescent="0.3">
      <c r="B211" s="67"/>
      <c r="C211" s="67"/>
      <c r="D211" s="72" t="s">
        <v>51</v>
      </c>
      <c r="E211" s="72" t="s">
        <v>48</v>
      </c>
      <c r="F211" s="72">
        <v>18</v>
      </c>
      <c r="G211" s="72"/>
      <c r="H211" s="72"/>
      <c r="I211" s="72"/>
      <c r="J211" s="72"/>
      <c r="K211" s="72"/>
      <c r="L211" s="72"/>
      <c r="M211" s="72"/>
      <c r="N211" s="12">
        <f>N210*F211/100</f>
        <v>115.12385280000002</v>
      </c>
    </row>
    <row r="212" spans="2:14" x14ac:dyDescent="0.3">
      <c r="B212" s="67"/>
      <c r="C212" s="67"/>
      <c r="D212" s="72" t="s">
        <v>49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12">
        <f>SUM(N210:N211)</f>
        <v>754.70081280000011</v>
      </c>
    </row>
    <row r="213" spans="2:14" x14ac:dyDescent="0.3">
      <c r="B213" s="13"/>
      <c r="C213" s="13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</row>
    <row r="214" spans="2:14" x14ac:dyDescent="0.3">
      <c r="B214" s="13"/>
      <c r="C214" s="13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2:14" x14ac:dyDescent="0.3">
      <c r="B215" s="13"/>
      <c r="C215" s="13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2:14" ht="15.75" customHeight="1" x14ac:dyDescent="0.3">
      <c r="B216" s="13"/>
      <c r="C216" s="13"/>
      <c r="D216" s="68" t="s">
        <v>224</v>
      </c>
      <c r="E216" s="69"/>
      <c r="F216" s="69"/>
      <c r="G216" s="69" t="s">
        <v>225</v>
      </c>
      <c r="H216" s="297" t="s">
        <v>226</v>
      </c>
      <c r="I216" s="297"/>
      <c r="J216" s="297"/>
      <c r="K216" s="297"/>
      <c r="L216" s="297"/>
      <c r="M216" s="297"/>
      <c r="N216" s="297"/>
    </row>
    <row r="217" spans="2:14" x14ac:dyDescent="0.3">
      <c r="B217" s="13"/>
      <c r="C217" s="13"/>
      <c r="D217" s="14" t="s">
        <v>54</v>
      </c>
      <c r="E217" s="69"/>
      <c r="F217" s="69"/>
      <c r="G217" s="69"/>
      <c r="H217" s="297" t="s">
        <v>227</v>
      </c>
      <c r="I217" s="297"/>
      <c r="J217" s="297"/>
      <c r="K217" s="81"/>
      <c r="L217" s="81"/>
      <c r="M217" s="297" t="s">
        <v>228</v>
      </c>
      <c r="N217" s="297"/>
    </row>
    <row r="218" spans="2:14" x14ac:dyDescent="0.3">
      <c r="B218" s="1"/>
      <c r="C218" s="1"/>
      <c r="D218" s="14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s="82" customFormat="1" ht="18" customHeight="1" x14ac:dyDescent="0.25">
      <c r="B219" s="68"/>
      <c r="C219" s="83"/>
      <c r="D219" s="84"/>
      <c r="G219" s="295" t="s">
        <v>255</v>
      </c>
      <c r="H219" s="295"/>
      <c r="I219" s="295"/>
      <c r="J219" s="295"/>
      <c r="K219" s="295"/>
      <c r="L219" s="295"/>
      <c r="M219" s="295"/>
      <c r="N219" s="295"/>
    </row>
    <row r="220" spans="2:14" s="82" customFormat="1" ht="18" customHeight="1" x14ac:dyDescent="0.25">
      <c r="B220" s="68"/>
      <c r="C220" s="83"/>
      <c r="D220" s="84"/>
      <c r="G220" s="295" t="s">
        <v>235</v>
      </c>
      <c r="H220" s="295"/>
      <c r="I220" s="295"/>
      <c r="J220" s="295"/>
      <c r="K220" s="295"/>
      <c r="L220" s="295"/>
      <c r="M220" s="295"/>
      <c r="N220" s="295"/>
    </row>
    <row r="222" spans="2:14" ht="21" customHeight="1" x14ac:dyDescent="0.3">
      <c r="B222" s="1"/>
      <c r="C222" s="1"/>
      <c r="D222" s="2"/>
      <c r="E222" s="1"/>
      <c r="F222" s="75"/>
      <c r="G222" s="75"/>
      <c r="H222" s="75"/>
      <c r="I222" s="75"/>
      <c r="J222" s="1"/>
      <c r="K222" s="1"/>
      <c r="L222" s="1"/>
      <c r="M222" s="271" t="s">
        <v>221</v>
      </c>
      <c r="N222" s="271"/>
    </row>
    <row r="223" spans="2:14" ht="21" x14ac:dyDescent="0.3">
      <c r="B223" s="1"/>
      <c r="C223" s="1"/>
      <c r="D223" s="294" t="s">
        <v>220</v>
      </c>
      <c r="E223" s="294"/>
      <c r="F223" s="294"/>
      <c r="G223" s="294"/>
      <c r="H223" s="294"/>
      <c r="I223" s="294"/>
      <c r="J223" s="294"/>
      <c r="K223" s="294"/>
      <c r="L223" s="294"/>
      <c r="M223" s="294"/>
      <c r="N223" s="75"/>
    </row>
    <row r="224" spans="2:14" x14ac:dyDescent="0.3">
      <c r="B224" s="1"/>
      <c r="C224" s="1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2:20" ht="40.5" customHeight="1" x14ac:dyDescent="0.3">
      <c r="B225" s="1"/>
      <c r="C225" s="293" t="s">
        <v>223</v>
      </c>
      <c r="D225" s="293"/>
      <c r="E225" s="293"/>
      <c r="F225" s="293"/>
      <c r="G225" s="1"/>
      <c r="H225" s="292" t="s">
        <v>186</v>
      </c>
      <c r="I225" s="292"/>
      <c r="J225" s="292"/>
      <c r="K225" s="292"/>
      <c r="L225" s="292"/>
      <c r="M225" s="292"/>
      <c r="N225" s="1"/>
    </row>
    <row r="226" spans="2:20" x14ac:dyDescent="0.3">
      <c r="B226" s="1"/>
      <c r="C226" s="1"/>
      <c r="D226" s="1"/>
      <c r="E226" s="296" t="s">
        <v>222</v>
      </c>
      <c r="F226" s="296"/>
      <c r="G226" s="296"/>
      <c r="H226" s="78"/>
      <c r="I226" s="78"/>
      <c r="J226" s="78"/>
      <c r="K226" s="78"/>
      <c r="L226" s="80"/>
      <c r="M226" s="80"/>
      <c r="N226" s="68"/>
    </row>
    <row r="227" spans="2:20" ht="29.25" customHeight="1" x14ac:dyDescent="0.3">
      <c r="B227" s="275" t="s">
        <v>11</v>
      </c>
      <c r="C227" s="277" t="s">
        <v>12</v>
      </c>
      <c r="D227" s="275" t="s">
        <v>13</v>
      </c>
      <c r="E227" s="279" t="s">
        <v>14</v>
      </c>
      <c r="F227" s="279"/>
      <c r="G227" s="279"/>
      <c r="H227" s="279" t="s">
        <v>15</v>
      </c>
      <c r="I227" s="279"/>
      <c r="J227" s="279" t="s">
        <v>16</v>
      </c>
      <c r="K227" s="279"/>
      <c r="L227" s="279" t="s">
        <v>17</v>
      </c>
      <c r="M227" s="279"/>
      <c r="N227" s="277" t="s">
        <v>91</v>
      </c>
    </row>
    <row r="228" spans="2:20" ht="81.75" customHeight="1" x14ac:dyDescent="0.3">
      <c r="B228" s="276"/>
      <c r="C228" s="278"/>
      <c r="D228" s="276"/>
      <c r="E228" s="3" t="s">
        <v>18</v>
      </c>
      <c r="F228" s="3" t="s">
        <v>19</v>
      </c>
      <c r="G228" s="3" t="s">
        <v>20</v>
      </c>
      <c r="H228" s="3" t="s">
        <v>21</v>
      </c>
      <c r="I228" s="3" t="s">
        <v>22</v>
      </c>
      <c r="J228" s="3" t="s">
        <v>21</v>
      </c>
      <c r="K228" s="3" t="s">
        <v>22</v>
      </c>
      <c r="L228" s="3" t="s">
        <v>21</v>
      </c>
      <c r="M228" s="3" t="s">
        <v>22</v>
      </c>
      <c r="N228" s="278"/>
      <c r="S228" s="42" t="s">
        <v>106</v>
      </c>
    </row>
    <row r="229" spans="2:20" x14ac:dyDescent="0.3">
      <c r="B229" s="72">
        <v>1</v>
      </c>
      <c r="C229" s="72"/>
      <c r="D229" s="72">
        <v>2</v>
      </c>
      <c r="E229" s="72">
        <v>3</v>
      </c>
      <c r="F229" s="72">
        <v>4</v>
      </c>
      <c r="G229" s="72">
        <v>5</v>
      </c>
      <c r="H229" s="72">
        <v>6</v>
      </c>
      <c r="I229" s="72">
        <v>7</v>
      </c>
      <c r="J229" s="72">
        <v>8</v>
      </c>
      <c r="K229" s="72">
        <v>9</v>
      </c>
      <c r="L229" s="72">
        <v>10</v>
      </c>
      <c r="M229" s="72">
        <v>11</v>
      </c>
      <c r="N229" s="72">
        <v>12</v>
      </c>
      <c r="Q229" s="69">
        <v>1.37</v>
      </c>
      <c r="R229" s="42">
        <f>2*0.42*2/10</f>
        <v>0.16799999999999998</v>
      </c>
      <c r="S229" s="42">
        <f>Q229-R229</f>
        <v>1.2020000000000002</v>
      </c>
    </row>
    <row r="230" spans="2:20" ht="40.5" x14ac:dyDescent="0.3">
      <c r="B230" s="281">
        <v>2</v>
      </c>
      <c r="C230" s="67" t="s">
        <v>24</v>
      </c>
      <c r="D230" s="72" t="s">
        <v>178</v>
      </c>
      <c r="E230" s="72" t="s">
        <v>26</v>
      </c>
      <c r="F230" s="72"/>
      <c r="G230" s="4">
        <f>Q230</f>
        <v>150</v>
      </c>
      <c r="H230" s="5"/>
      <c r="I230" s="5"/>
      <c r="J230" s="5"/>
      <c r="K230" s="5"/>
      <c r="L230" s="67"/>
      <c r="M230" s="5"/>
      <c r="N230" s="5"/>
      <c r="Q230" s="42">
        <f>R230*S230*T230</f>
        <v>150</v>
      </c>
      <c r="R230" s="42">
        <v>0.6</v>
      </c>
      <c r="S230" s="42">
        <v>0.5</v>
      </c>
      <c r="T230" s="42">
        <v>500</v>
      </c>
    </row>
    <row r="231" spans="2:20" x14ac:dyDescent="0.3">
      <c r="B231" s="281"/>
      <c r="C231" s="9" t="s">
        <v>144</v>
      </c>
      <c r="D231" s="67" t="s">
        <v>28</v>
      </c>
      <c r="E231" s="67" t="s">
        <v>29</v>
      </c>
      <c r="F231" s="67"/>
      <c r="G231" s="6">
        <f>G230*0.12</f>
        <v>18</v>
      </c>
      <c r="H231" s="5">
        <v>7.1</v>
      </c>
      <c r="I231" s="5">
        <f>H231*G231</f>
        <v>127.8</v>
      </c>
      <c r="J231" s="5"/>
      <c r="K231" s="5"/>
      <c r="L231" s="67">
        <v>11.34</v>
      </c>
      <c r="M231" s="5">
        <f>L231*G231</f>
        <v>204.12</v>
      </c>
      <c r="N231" s="5">
        <f>M231+K231+I231</f>
        <v>331.92</v>
      </c>
    </row>
    <row r="232" spans="2:20" x14ac:dyDescent="0.3">
      <c r="B232" s="281"/>
      <c r="C232" s="11" t="s">
        <v>24</v>
      </c>
      <c r="D232" s="67" t="s">
        <v>146</v>
      </c>
      <c r="E232" s="67" t="s">
        <v>32</v>
      </c>
      <c r="F232" s="67">
        <v>1.6</v>
      </c>
      <c r="G232" s="6">
        <f>G230*F232</f>
        <v>240</v>
      </c>
      <c r="H232" s="31">
        <f>S229</f>
        <v>1.2020000000000002</v>
      </c>
      <c r="I232" s="5">
        <f>H232*G232</f>
        <v>288.48</v>
      </c>
      <c r="J232" s="5"/>
      <c r="K232" s="5"/>
      <c r="L232" s="67">
        <f>R229</f>
        <v>0.16799999999999998</v>
      </c>
      <c r="M232" s="5">
        <f>L232*G232</f>
        <v>40.319999999999993</v>
      </c>
      <c r="N232" s="5">
        <f>M232+K232+I232</f>
        <v>328.8</v>
      </c>
    </row>
    <row r="233" spans="2:20" x14ac:dyDescent="0.3">
      <c r="B233" s="67"/>
      <c r="C233" s="67"/>
      <c r="D233" s="72" t="s">
        <v>46</v>
      </c>
      <c r="E233" s="72"/>
      <c r="F233" s="72"/>
      <c r="G233" s="72"/>
      <c r="H233" s="72"/>
      <c r="I233" s="12">
        <f>SUM(I231:I232)</f>
        <v>416.28000000000003</v>
      </c>
      <c r="J233" s="72"/>
      <c r="K233" s="12"/>
      <c r="L233" s="72"/>
      <c r="M233" s="12">
        <f>SUM(M231:M232)</f>
        <v>244.44</v>
      </c>
      <c r="N233" s="12">
        <f>SUM(N231:N232)</f>
        <v>660.72</v>
      </c>
    </row>
    <row r="234" spans="2:20" x14ac:dyDescent="0.3">
      <c r="B234" s="67"/>
      <c r="C234" s="67"/>
      <c r="D234" s="72" t="s">
        <v>47</v>
      </c>
      <c r="E234" s="72" t="s">
        <v>48</v>
      </c>
      <c r="F234" s="72">
        <v>10</v>
      </c>
      <c r="G234" s="72"/>
      <c r="H234" s="72"/>
      <c r="I234" s="72"/>
      <c r="J234" s="72"/>
      <c r="K234" s="72"/>
      <c r="L234" s="72"/>
      <c r="M234" s="72"/>
      <c r="N234" s="12">
        <f>N233*F234/100</f>
        <v>66.072000000000003</v>
      </c>
    </row>
    <row r="235" spans="2:20" x14ac:dyDescent="0.3">
      <c r="B235" s="67"/>
      <c r="C235" s="67"/>
      <c r="D235" s="72" t="s">
        <v>49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12">
        <f>SUM(N233:N234)</f>
        <v>726.79200000000003</v>
      </c>
    </row>
    <row r="236" spans="2:20" x14ac:dyDescent="0.3">
      <c r="B236" s="67"/>
      <c r="C236" s="67"/>
      <c r="D236" s="72" t="s">
        <v>50</v>
      </c>
      <c r="E236" s="72" t="s">
        <v>48</v>
      </c>
      <c r="F236" s="72">
        <v>10</v>
      </c>
      <c r="G236" s="72"/>
      <c r="H236" s="72"/>
      <c r="I236" s="72"/>
      <c r="J236" s="72"/>
      <c r="K236" s="72"/>
      <c r="L236" s="72"/>
      <c r="M236" s="72"/>
      <c r="N236" s="12">
        <f>N235*F236/100</f>
        <v>72.679199999999994</v>
      </c>
    </row>
    <row r="237" spans="2:20" x14ac:dyDescent="0.3">
      <c r="B237" s="67"/>
      <c r="C237" s="67"/>
      <c r="D237" s="72" t="s">
        <v>49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12">
        <f>SUM(N235:N236)</f>
        <v>799.47120000000007</v>
      </c>
    </row>
    <row r="238" spans="2:20" x14ac:dyDescent="0.3">
      <c r="B238" s="67"/>
      <c r="C238" s="67"/>
      <c r="D238" s="72" t="s">
        <v>51</v>
      </c>
      <c r="E238" s="72" t="s">
        <v>48</v>
      </c>
      <c r="F238" s="72">
        <v>18</v>
      </c>
      <c r="G238" s="72"/>
      <c r="H238" s="72"/>
      <c r="I238" s="72"/>
      <c r="J238" s="72"/>
      <c r="K238" s="72"/>
      <c r="L238" s="72"/>
      <c r="M238" s="72"/>
      <c r="N238" s="12">
        <f>N237*F238/100</f>
        <v>143.90481600000001</v>
      </c>
    </row>
    <row r="239" spans="2:20" x14ac:dyDescent="0.3">
      <c r="B239" s="67"/>
      <c r="C239" s="67"/>
      <c r="D239" s="72" t="s">
        <v>49</v>
      </c>
      <c r="E239" s="72"/>
      <c r="F239" s="72"/>
      <c r="G239" s="72"/>
      <c r="H239" s="72"/>
      <c r="I239" s="72"/>
      <c r="J239" s="72"/>
      <c r="K239" s="72"/>
      <c r="L239" s="72"/>
      <c r="M239" s="72"/>
      <c r="N239" s="12">
        <f>SUM(N237:N238)</f>
        <v>943.37601600000005</v>
      </c>
    </row>
    <row r="240" spans="2:20" x14ac:dyDescent="0.3">
      <c r="B240" s="13"/>
      <c r="C240" s="13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2:19" x14ac:dyDescent="0.3">
      <c r="B241" s="13"/>
      <c r="C241" s="13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0"/>
    </row>
    <row r="242" spans="2:19" x14ac:dyDescent="0.3">
      <c r="B242" s="13"/>
      <c r="C242" s="13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70"/>
    </row>
    <row r="243" spans="2:19" ht="15.75" customHeight="1" x14ac:dyDescent="0.3">
      <c r="B243" s="13"/>
      <c r="C243" s="13"/>
      <c r="D243" s="68" t="s">
        <v>224</v>
      </c>
      <c r="E243" s="69"/>
      <c r="F243" s="69"/>
      <c r="G243" s="69" t="s">
        <v>225</v>
      </c>
      <c r="H243" s="297" t="s">
        <v>226</v>
      </c>
      <c r="I243" s="297"/>
      <c r="J243" s="297"/>
      <c r="K243" s="297"/>
      <c r="L243" s="297"/>
      <c r="M243" s="297"/>
      <c r="N243" s="297"/>
    </row>
    <row r="244" spans="2:19" x14ac:dyDescent="0.3">
      <c r="B244" s="13"/>
      <c r="C244" s="13"/>
      <c r="D244" s="14" t="s">
        <v>54</v>
      </c>
      <c r="E244" s="69"/>
      <c r="F244" s="69"/>
      <c r="G244" s="69"/>
      <c r="H244" s="297" t="s">
        <v>227</v>
      </c>
      <c r="I244" s="297"/>
      <c r="J244" s="297"/>
      <c r="K244" s="81"/>
      <c r="L244" s="81"/>
      <c r="M244" s="297" t="s">
        <v>228</v>
      </c>
      <c r="N244" s="297"/>
    </row>
    <row r="245" spans="2:19" x14ac:dyDescent="0.3">
      <c r="B245" s="1"/>
      <c r="C245" s="1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9" s="82" customFormat="1" ht="18" customHeight="1" x14ac:dyDescent="0.25">
      <c r="B246" s="68"/>
      <c r="C246" s="83"/>
      <c r="D246" s="84"/>
      <c r="G246" s="271" t="s">
        <v>256</v>
      </c>
      <c r="H246" s="271"/>
      <c r="I246" s="271"/>
      <c r="J246" s="271"/>
      <c r="K246" s="271"/>
      <c r="L246" s="271"/>
      <c r="M246" s="271"/>
      <c r="N246" s="271"/>
    </row>
    <row r="247" spans="2:19" s="82" customFormat="1" ht="18" customHeight="1" x14ac:dyDescent="0.25">
      <c r="B247" s="68"/>
      <c r="C247" s="83"/>
      <c r="D247" s="84"/>
      <c r="G247" s="295" t="s">
        <v>236</v>
      </c>
      <c r="H247" s="295"/>
      <c r="I247" s="295"/>
      <c r="J247" s="295"/>
      <c r="K247" s="295"/>
      <c r="L247" s="295"/>
      <c r="M247" s="295"/>
      <c r="N247" s="295"/>
    </row>
    <row r="249" spans="2:19" ht="21" customHeight="1" x14ac:dyDescent="0.3">
      <c r="B249" s="1"/>
      <c r="C249" s="1"/>
      <c r="D249" s="2"/>
      <c r="E249" s="1"/>
      <c r="F249" s="75"/>
      <c r="G249" s="75"/>
      <c r="H249" s="75"/>
      <c r="I249" s="75"/>
      <c r="J249" s="1"/>
      <c r="K249" s="1"/>
      <c r="L249" s="1"/>
      <c r="M249" s="271" t="s">
        <v>221</v>
      </c>
      <c r="N249" s="271"/>
    </row>
    <row r="250" spans="2:19" ht="21" x14ac:dyDescent="0.3">
      <c r="B250" s="1"/>
      <c r="C250" s="1"/>
      <c r="D250" s="294" t="s">
        <v>220</v>
      </c>
      <c r="E250" s="294"/>
      <c r="F250" s="294"/>
      <c r="G250" s="294"/>
      <c r="H250" s="294"/>
      <c r="I250" s="294"/>
      <c r="J250" s="294"/>
      <c r="K250" s="294"/>
      <c r="L250" s="294"/>
      <c r="M250" s="294"/>
      <c r="N250" s="75"/>
    </row>
    <row r="251" spans="2:19" x14ac:dyDescent="0.3">
      <c r="B251" s="1"/>
      <c r="C251" s="1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2:19" ht="40.5" customHeight="1" x14ac:dyDescent="0.3">
      <c r="B252" s="1"/>
      <c r="C252" s="293" t="s">
        <v>223</v>
      </c>
      <c r="D252" s="293"/>
      <c r="E252" s="293"/>
      <c r="F252" s="293"/>
      <c r="G252" s="1"/>
      <c r="H252" s="292" t="s">
        <v>188</v>
      </c>
      <c r="I252" s="292"/>
      <c r="J252" s="292"/>
      <c r="K252" s="292"/>
      <c r="L252" s="292"/>
      <c r="M252" s="292"/>
      <c r="N252" s="1"/>
    </row>
    <row r="253" spans="2:19" x14ac:dyDescent="0.3">
      <c r="B253" s="1"/>
      <c r="C253" s="1"/>
      <c r="D253" s="1"/>
      <c r="E253" s="296" t="s">
        <v>222</v>
      </c>
      <c r="F253" s="296"/>
      <c r="G253" s="296"/>
      <c r="H253" s="78"/>
      <c r="I253" s="78"/>
      <c r="J253" s="78"/>
      <c r="K253" s="78"/>
      <c r="L253" s="80"/>
      <c r="M253" s="80"/>
      <c r="N253" s="68"/>
    </row>
    <row r="254" spans="2:19" ht="29.25" customHeight="1" x14ac:dyDescent="0.3">
      <c r="B254" s="275" t="s">
        <v>11</v>
      </c>
      <c r="C254" s="277" t="s">
        <v>12</v>
      </c>
      <c r="D254" s="275" t="s">
        <v>13</v>
      </c>
      <c r="E254" s="279" t="s">
        <v>14</v>
      </c>
      <c r="F254" s="279"/>
      <c r="G254" s="279"/>
      <c r="H254" s="279" t="s">
        <v>15</v>
      </c>
      <c r="I254" s="279"/>
      <c r="J254" s="279" t="s">
        <v>16</v>
      </c>
      <c r="K254" s="279"/>
      <c r="L254" s="279" t="s">
        <v>17</v>
      </c>
      <c r="M254" s="279"/>
      <c r="N254" s="277" t="s">
        <v>91</v>
      </c>
    </row>
    <row r="255" spans="2:19" ht="81.75" customHeight="1" x14ac:dyDescent="0.3">
      <c r="B255" s="276"/>
      <c r="C255" s="278"/>
      <c r="D255" s="276"/>
      <c r="E255" s="3" t="s">
        <v>18</v>
      </c>
      <c r="F255" s="3" t="s">
        <v>19</v>
      </c>
      <c r="G255" s="3" t="s">
        <v>20</v>
      </c>
      <c r="H255" s="3" t="s">
        <v>21</v>
      </c>
      <c r="I255" s="3" t="s">
        <v>22</v>
      </c>
      <c r="J255" s="3" t="s">
        <v>21</v>
      </c>
      <c r="K255" s="3" t="s">
        <v>22</v>
      </c>
      <c r="L255" s="3" t="s">
        <v>21</v>
      </c>
      <c r="M255" s="3" t="s">
        <v>22</v>
      </c>
      <c r="N255" s="278"/>
      <c r="S255" s="42" t="s">
        <v>106</v>
      </c>
    </row>
    <row r="256" spans="2:19" x14ac:dyDescent="0.3">
      <c r="B256" s="72">
        <v>1</v>
      </c>
      <c r="C256" s="72"/>
      <c r="D256" s="72">
        <v>2</v>
      </c>
      <c r="E256" s="72">
        <v>3</v>
      </c>
      <c r="F256" s="72">
        <v>4</v>
      </c>
      <c r="G256" s="72">
        <v>5</v>
      </c>
      <c r="H256" s="72">
        <v>6</v>
      </c>
      <c r="I256" s="72">
        <v>7</v>
      </c>
      <c r="J256" s="72">
        <v>8</v>
      </c>
      <c r="K256" s="72">
        <v>9</v>
      </c>
      <c r="L256" s="72">
        <v>10</v>
      </c>
      <c r="M256" s="72">
        <v>11</v>
      </c>
      <c r="N256" s="72">
        <v>12</v>
      </c>
      <c r="Q256" s="69">
        <v>1.37</v>
      </c>
      <c r="R256" s="42">
        <f>2*0.42*2/10</f>
        <v>0.16799999999999998</v>
      </c>
      <c r="S256" s="42">
        <f>Q256-R256</f>
        <v>1.2020000000000002</v>
      </c>
    </row>
    <row r="257" spans="2:20" ht="40.5" x14ac:dyDescent="0.3">
      <c r="B257" s="281">
        <v>2</v>
      </c>
      <c r="C257" s="67" t="s">
        <v>24</v>
      </c>
      <c r="D257" s="72" t="s">
        <v>178</v>
      </c>
      <c r="E257" s="72" t="s">
        <v>26</v>
      </c>
      <c r="F257" s="72"/>
      <c r="G257" s="4">
        <f>Q257</f>
        <v>90</v>
      </c>
      <c r="H257" s="5"/>
      <c r="I257" s="5"/>
      <c r="J257" s="5"/>
      <c r="K257" s="5"/>
      <c r="L257" s="67"/>
      <c r="M257" s="5"/>
      <c r="N257" s="5"/>
      <c r="Q257" s="42">
        <f>R257*S257*T257</f>
        <v>90</v>
      </c>
      <c r="R257" s="42">
        <v>0.6</v>
      </c>
      <c r="S257" s="42">
        <v>0.5</v>
      </c>
      <c r="T257" s="42">
        <v>300</v>
      </c>
    </row>
    <row r="258" spans="2:20" x14ac:dyDescent="0.3">
      <c r="B258" s="281"/>
      <c r="C258" s="9" t="s">
        <v>144</v>
      </c>
      <c r="D258" s="67" t="s">
        <v>28</v>
      </c>
      <c r="E258" s="67" t="s">
        <v>29</v>
      </c>
      <c r="F258" s="67"/>
      <c r="G258" s="6">
        <f>G257*0.12</f>
        <v>10.799999999999999</v>
      </c>
      <c r="H258" s="5">
        <v>7.1</v>
      </c>
      <c r="I258" s="5">
        <f>H258*G258</f>
        <v>76.679999999999993</v>
      </c>
      <c r="J258" s="5"/>
      <c r="K258" s="5"/>
      <c r="L258" s="67">
        <v>11.34</v>
      </c>
      <c r="M258" s="5">
        <f>L258*G258</f>
        <v>122.47199999999998</v>
      </c>
      <c r="N258" s="5">
        <f>M258+K258+I258</f>
        <v>199.15199999999999</v>
      </c>
    </row>
    <row r="259" spans="2:20" x14ac:dyDescent="0.3">
      <c r="B259" s="281"/>
      <c r="C259" s="11" t="s">
        <v>24</v>
      </c>
      <c r="D259" s="67" t="s">
        <v>146</v>
      </c>
      <c r="E259" s="67" t="s">
        <v>32</v>
      </c>
      <c r="F259" s="67">
        <v>1.6</v>
      </c>
      <c r="G259" s="6">
        <f>G257*F259</f>
        <v>144</v>
      </c>
      <c r="H259" s="31">
        <f>S256</f>
        <v>1.2020000000000002</v>
      </c>
      <c r="I259" s="5">
        <f>H259*G259</f>
        <v>173.08800000000002</v>
      </c>
      <c r="J259" s="5"/>
      <c r="K259" s="5"/>
      <c r="L259" s="67">
        <f>R256</f>
        <v>0.16799999999999998</v>
      </c>
      <c r="M259" s="5">
        <f>L259*G259</f>
        <v>24.191999999999997</v>
      </c>
      <c r="N259" s="5">
        <f>M259+K259+I259</f>
        <v>197.28000000000003</v>
      </c>
    </row>
    <row r="260" spans="2:20" x14ac:dyDescent="0.3">
      <c r="B260" s="67"/>
      <c r="C260" s="67"/>
      <c r="D260" s="72" t="s">
        <v>46</v>
      </c>
      <c r="E260" s="72"/>
      <c r="F260" s="72"/>
      <c r="G260" s="72"/>
      <c r="H260" s="72"/>
      <c r="I260" s="12">
        <f>SUM(I258:I259)</f>
        <v>249.76800000000003</v>
      </c>
      <c r="J260" s="72"/>
      <c r="K260" s="12"/>
      <c r="L260" s="72"/>
      <c r="M260" s="12">
        <f>SUM(M258:M259)</f>
        <v>146.66399999999999</v>
      </c>
      <c r="N260" s="12">
        <f>SUM(N258:N259)</f>
        <v>396.43200000000002</v>
      </c>
    </row>
    <row r="261" spans="2:20" x14ac:dyDescent="0.3">
      <c r="B261" s="67"/>
      <c r="C261" s="67"/>
      <c r="D261" s="72" t="s">
        <v>47</v>
      </c>
      <c r="E261" s="72" t="s">
        <v>48</v>
      </c>
      <c r="F261" s="72">
        <v>10</v>
      </c>
      <c r="G261" s="72"/>
      <c r="H261" s="72"/>
      <c r="I261" s="72"/>
      <c r="J261" s="72"/>
      <c r="K261" s="72"/>
      <c r="L261" s="72"/>
      <c r="M261" s="72"/>
      <c r="N261" s="12">
        <f>N260*F261/100</f>
        <v>39.6432</v>
      </c>
    </row>
    <row r="262" spans="2:20" x14ac:dyDescent="0.3">
      <c r="B262" s="67"/>
      <c r="C262" s="67"/>
      <c r="D262" s="72" t="s">
        <v>49</v>
      </c>
      <c r="E262" s="72"/>
      <c r="F262" s="72"/>
      <c r="G262" s="72"/>
      <c r="H262" s="72"/>
      <c r="I262" s="72"/>
      <c r="J262" s="72"/>
      <c r="K262" s="72"/>
      <c r="L262" s="72"/>
      <c r="M262" s="72"/>
      <c r="N262" s="12">
        <f>SUM(N260:N261)</f>
        <v>436.0752</v>
      </c>
    </row>
    <row r="263" spans="2:20" x14ac:dyDescent="0.3">
      <c r="B263" s="67"/>
      <c r="C263" s="67"/>
      <c r="D263" s="72" t="s">
        <v>50</v>
      </c>
      <c r="E263" s="72" t="s">
        <v>48</v>
      </c>
      <c r="F263" s="72">
        <v>10</v>
      </c>
      <c r="G263" s="72"/>
      <c r="H263" s="72"/>
      <c r="I263" s="72"/>
      <c r="J263" s="72"/>
      <c r="K263" s="72"/>
      <c r="L263" s="72"/>
      <c r="M263" s="72"/>
      <c r="N263" s="12">
        <f>N262*F263/100</f>
        <v>43.607520000000001</v>
      </c>
    </row>
    <row r="264" spans="2:20" x14ac:dyDescent="0.3">
      <c r="B264" s="67"/>
      <c r="C264" s="67"/>
      <c r="D264" s="72" t="s">
        <v>49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12">
        <f>SUM(N262:N263)</f>
        <v>479.68272000000002</v>
      </c>
    </row>
    <row r="265" spans="2:20" x14ac:dyDescent="0.3">
      <c r="B265" s="67"/>
      <c r="C265" s="67"/>
      <c r="D265" s="72" t="s">
        <v>51</v>
      </c>
      <c r="E265" s="72" t="s">
        <v>48</v>
      </c>
      <c r="F265" s="72">
        <v>18</v>
      </c>
      <c r="G265" s="72"/>
      <c r="H265" s="72"/>
      <c r="I265" s="72"/>
      <c r="J265" s="72"/>
      <c r="K265" s="72"/>
      <c r="L265" s="72"/>
      <c r="M265" s="72"/>
      <c r="N265" s="12">
        <f>N264*F265/100</f>
        <v>86.342889599999992</v>
      </c>
    </row>
    <row r="266" spans="2:20" x14ac:dyDescent="0.3">
      <c r="B266" s="67"/>
      <c r="C266" s="67"/>
      <c r="D266" s="72" t="s">
        <v>49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12">
        <f>SUM(N264:N265)</f>
        <v>566.02560960000005</v>
      </c>
    </row>
    <row r="267" spans="2:20" x14ac:dyDescent="0.3">
      <c r="B267" s="13"/>
      <c r="C267" s="13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</row>
    <row r="268" spans="2:20" x14ac:dyDescent="0.3">
      <c r="B268" s="13"/>
      <c r="C268" s="13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70"/>
    </row>
    <row r="269" spans="2:20" x14ac:dyDescent="0.3">
      <c r="B269" s="13"/>
      <c r="C269" s="13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2:20" ht="15.75" customHeight="1" x14ac:dyDescent="0.3">
      <c r="B270" s="13"/>
      <c r="C270" s="13"/>
      <c r="D270" s="68" t="s">
        <v>224</v>
      </c>
      <c r="E270" s="69"/>
      <c r="F270" s="69"/>
      <c r="G270" s="69" t="s">
        <v>225</v>
      </c>
      <c r="H270" s="297" t="s">
        <v>226</v>
      </c>
      <c r="I270" s="297"/>
      <c r="J270" s="297"/>
      <c r="K270" s="297"/>
      <c r="L270" s="297"/>
      <c r="M270" s="297"/>
      <c r="N270" s="297"/>
    </row>
    <row r="271" spans="2:20" x14ac:dyDescent="0.3">
      <c r="B271" s="13"/>
      <c r="C271" s="13"/>
      <c r="D271" s="14" t="s">
        <v>54</v>
      </c>
      <c r="E271" s="69"/>
      <c r="F271" s="69"/>
      <c r="G271" s="69"/>
      <c r="H271" s="297" t="s">
        <v>227</v>
      </c>
      <c r="I271" s="297"/>
      <c r="J271" s="297"/>
      <c r="K271" s="81"/>
      <c r="L271" s="81"/>
      <c r="M271" s="297" t="s">
        <v>228</v>
      </c>
      <c r="N271" s="297"/>
    </row>
    <row r="272" spans="2:20" x14ac:dyDescent="0.3">
      <c r="B272" s="1"/>
      <c r="C272" s="1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20" s="82" customFormat="1" ht="18" customHeight="1" x14ac:dyDescent="0.25">
      <c r="B273" s="68"/>
      <c r="C273" s="83"/>
      <c r="D273" s="84"/>
      <c r="G273" s="271" t="s">
        <v>257</v>
      </c>
      <c r="H273" s="271"/>
      <c r="I273" s="271"/>
      <c r="J273" s="271"/>
      <c r="K273" s="271"/>
      <c r="L273" s="271"/>
      <c r="M273" s="271"/>
      <c r="N273" s="271"/>
    </row>
    <row r="274" spans="2:20" s="82" customFormat="1" ht="18" customHeight="1" x14ac:dyDescent="0.25">
      <c r="B274" s="68"/>
      <c r="C274" s="83"/>
      <c r="D274" s="84"/>
      <c r="G274" s="295" t="s">
        <v>237</v>
      </c>
      <c r="H274" s="295"/>
      <c r="I274" s="295"/>
      <c r="J274" s="295"/>
      <c r="K274" s="295"/>
      <c r="L274" s="295"/>
      <c r="M274" s="295"/>
      <c r="N274" s="295"/>
    </row>
    <row r="276" spans="2:20" ht="21" customHeight="1" x14ac:dyDescent="0.3">
      <c r="B276" s="1"/>
      <c r="C276" s="1"/>
      <c r="D276" s="2"/>
      <c r="E276" s="1"/>
      <c r="F276" s="75"/>
      <c r="G276" s="75"/>
      <c r="H276" s="75"/>
      <c r="I276" s="75"/>
      <c r="J276" s="1"/>
      <c r="K276" s="1"/>
      <c r="L276" s="1"/>
      <c r="M276" s="271" t="s">
        <v>221</v>
      </c>
      <c r="N276" s="271"/>
    </row>
    <row r="277" spans="2:20" ht="21" x14ac:dyDescent="0.3">
      <c r="B277" s="1"/>
      <c r="C277" s="1"/>
      <c r="D277" s="294" t="s">
        <v>220</v>
      </c>
      <c r="E277" s="294"/>
      <c r="F277" s="294"/>
      <c r="G277" s="294"/>
      <c r="H277" s="294"/>
      <c r="I277" s="294"/>
      <c r="J277" s="294"/>
      <c r="K277" s="294"/>
      <c r="L277" s="294"/>
      <c r="M277" s="294"/>
      <c r="N277" s="75"/>
    </row>
    <row r="278" spans="2:20" x14ac:dyDescent="0.3">
      <c r="B278" s="1"/>
      <c r="C278" s="1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2:20" ht="40.5" customHeight="1" x14ac:dyDescent="0.3">
      <c r="B279" s="1"/>
      <c r="C279" s="293" t="s">
        <v>223</v>
      </c>
      <c r="D279" s="293"/>
      <c r="E279" s="293"/>
      <c r="F279" s="293"/>
      <c r="G279" s="1"/>
      <c r="H279" s="292" t="s">
        <v>189</v>
      </c>
      <c r="I279" s="292"/>
      <c r="J279" s="292"/>
      <c r="K279" s="292"/>
      <c r="L279" s="292"/>
      <c r="M279" s="292"/>
      <c r="N279" s="1"/>
    </row>
    <row r="280" spans="2:20" x14ac:dyDescent="0.3">
      <c r="B280" s="1"/>
      <c r="C280" s="68"/>
      <c r="D280" s="68"/>
      <c r="E280" s="1"/>
      <c r="F280" s="1"/>
      <c r="G280" s="271"/>
      <c r="H280" s="271"/>
      <c r="I280" s="271"/>
      <c r="J280" s="271"/>
      <c r="K280" s="271"/>
      <c r="L280" s="272"/>
      <c r="M280" s="272"/>
      <c r="N280" s="68"/>
    </row>
    <row r="281" spans="2:20" x14ac:dyDescent="0.3">
      <c r="B281" s="1"/>
      <c r="C281" s="1"/>
      <c r="D281" s="1"/>
      <c r="E281" s="296" t="s">
        <v>222</v>
      </c>
      <c r="F281" s="296"/>
      <c r="G281" s="296"/>
      <c r="H281" s="78"/>
      <c r="I281" s="78"/>
      <c r="J281" s="78"/>
      <c r="K281" s="78"/>
      <c r="L281" s="80"/>
      <c r="M281" s="80"/>
      <c r="N281" s="68"/>
    </row>
    <row r="282" spans="2:20" ht="29.25" customHeight="1" x14ac:dyDescent="0.3">
      <c r="B282" s="275" t="s">
        <v>11</v>
      </c>
      <c r="C282" s="277" t="s">
        <v>12</v>
      </c>
      <c r="D282" s="275" t="s">
        <v>13</v>
      </c>
      <c r="E282" s="279" t="s">
        <v>14</v>
      </c>
      <c r="F282" s="279"/>
      <c r="G282" s="279"/>
      <c r="H282" s="279" t="s">
        <v>15</v>
      </c>
      <c r="I282" s="279"/>
      <c r="J282" s="279" t="s">
        <v>16</v>
      </c>
      <c r="K282" s="279"/>
      <c r="L282" s="279" t="s">
        <v>17</v>
      </c>
      <c r="M282" s="279"/>
      <c r="N282" s="277" t="s">
        <v>91</v>
      </c>
    </row>
    <row r="283" spans="2:20" ht="81.75" customHeight="1" x14ac:dyDescent="0.3">
      <c r="B283" s="276"/>
      <c r="C283" s="278"/>
      <c r="D283" s="276"/>
      <c r="E283" s="3" t="s">
        <v>18</v>
      </c>
      <c r="F283" s="3" t="s">
        <v>19</v>
      </c>
      <c r="G283" s="3" t="s">
        <v>20</v>
      </c>
      <c r="H283" s="3" t="s">
        <v>21</v>
      </c>
      <c r="I283" s="3" t="s">
        <v>22</v>
      </c>
      <c r="J283" s="3" t="s">
        <v>21</v>
      </c>
      <c r="K283" s="3" t="s">
        <v>22</v>
      </c>
      <c r="L283" s="3" t="s">
        <v>21</v>
      </c>
      <c r="M283" s="3" t="s">
        <v>22</v>
      </c>
      <c r="N283" s="278"/>
      <c r="S283" s="42" t="s">
        <v>106</v>
      </c>
    </row>
    <row r="284" spans="2:20" x14ac:dyDescent="0.3">
      <c r="B284" s="72">
        <v>1</v>
      </c>
      <c r="C284" s="72"/>
      <c r="D284" s="72">
        <v>2</v>
      </c>
      <c r="E284" s="72">
        <v>3</v>
      </c>
      <c r="F284" s="72">
        <v>4</v>
      </c>
      <c r="G284" s="72">
        <v>5</v>
      </c>
      <c r="H284" s="72">
        <v>6</v>
      </c>
      <c r="I284" s="72">
        <v>7</v>
      </c>
      <c r="J284" s="72">
        <v>8</v>
      </c>
      <c r="K284" s="72">
        <v>9</v>
      </c>
      <c r="L284" s="72">
        <v>10</v>
      </c>
      <c r="M284" s="72">
        <v>11</v>
      </c>
      <c r="N284" s="72">
        <v>12</v>
      </c>
      <c r="Q284" s="69">
        <v>1.37</v>
      </c>
      <c r="R284" s="42">
        <f>2*0.42*2/10</f>
        <v>0.16799999999999998</v>
      </c>
      <c r="S284" s="42">
        <f>Q284-R284</f>
        <v>1.2020000000000002</v>
      </c>
    </row>
    <row r="285" spans="2:20" ht="40.5" x14ac:dyDescent="0.3">
      <c r="B285" s="281">
        <v>2</v>
      </c>
      <c r="C285" s="67" t="s">
        <v>24</v>
      </c>
      <c r="D285" s="72" t="s">
        <v>204</v>
      </c>
      <c r="E285" s="72" t="s">
        <v>26</v>
      </c>
      <c r="F285" s="72"/>
      <c r="G285" s="4">
        <f>Q285</f>
        <v>5309.9999999999991</v>
      </c>
      <c r="H285" s="5"/>
      <c r="I285" s="5"/>
      <c r="J285" s="5"/>
      <c r="K285" s="5"/>
      <c r="L285" s="67"/>
      <c r="M285" s="5"/>
      <c r="N285" s="5"/>
      <c r="Q285" s="42">
        <f>R285*S285*T285</f>
        <v>5309.9999999999991</v>
      </c>
      <c r="R285" s="42">
        <v>1.5</v>
      </c>
      <c r="S285" s="42">
        <v>1.2</v>
      </c>
      <c r="T285" s="42">
        <v>2950</v>
      </c>
    </row>
    <row r="286" spans="2:20" x14ac:dyDescent="0.3">
      <c r="B286" s="281"/>
      <c r="C286" s="9" t="s">
        <v>144</v>
      </c>
      <c r="D286" s="67" t="s">
        <v>28</v>
      </c>
      <c r="E286" s="67" t="s">
        <v>29</v>
      </c>
      <c r="F286" s="67"/>
      <c r="G286" s="6">
        <f>G285*0.0715</f>
        <v>379.66499999999991</v>
      </c>
      <c r="H286" s="5">
        <v>7.1</v>
      </c>
      <c r="I286" s="5">
        <f>H286*G286</f>
        <v>2695.6214999999993</v>
      </c>
      <c r="J286" s="5"/>
      <c r="K286" s="5"/>
      <c r="L286" s="67">
        <v>11.34</v>
      </c>
      <c r="M286" s="5">
        <f>L286*G286</f>
        <v>4305.4010999999991</v>
      </c>
      <c r="N286" s="5">
        <f>M286+K286+I286</f>
        <v>7001.0225999999984</v>
      </c>
    </row>
    <row r="287" spans="2:20" x14ac:dyDescent="0.3">
      <c r="B287" s="67"/>
      <c r="C287" s="67"/>
      <c r="D287" s="72" t="s">
        <v>46</v>
      </c>
      <c r="E287" s="72"/>
      <c r="F287" s="72"/>
      <c r="G287" s="72"/>
      <c r="H287" s="72"/>
      <c r="I287" s="12">
        <f>SUM(I286:I286)</f>
        <v>2695.6214999999993</v>
      </c>
      <c r="J287" s="72"/>
      <c r="K287" s="12"/>
      <c r="L287" s="72"/>
      <c r="M287" s="12">
        <f>SUM(M286:M286)</f>
        <v>4305.4010999999991</v>
      </c>
      <c r="N287" s="12">
        <f>SUM(N286:N286)</f>
        <v>7001.0225999999984</v>
      </c>
    </row>
    <row r="288" spans="2:20" x14ac:dyDescent="0.3">
      <c r="B288" s="67"/>
      <c r="C288" s="67"/>
      <c r="D288" s="72" t="s">
        <v>47</v>
      </c>
      <c r="E288" s="72" t="s">
        <v>48</v>
      </c>
      <c r="F288" s="72">
        <v>10</v>
      </c>
      <c r="G288" s="72"/>
      <c r="H288" s="72"/>
      <c r="I288" s="72"/>
      <c r="J288" s="72"/>
      <c r="K288" s="72"/>
      <c r="L288" s="72"/>
      <c r="M288" s="72"/>
      <c r="N288" s="12">
        <f>N287*F288/100</f>
        <v>700.10225999999977</v>
      </c>
    </row>
    <row r="289" spans="2:14" x14ac:dyDescent="0.3">
      <c r="B289" s="67"/>
      <c r="C289" s="67"/>
      <c r="D289" s="72" t="s">
        <v>49</v>
      </c>
      <c r="E289" s="72"/>
      <c r="F289" s="72"/>
      <c r="G289" s="72"/>
      <c r="H289" s="72"/>
      <c r="I289" s="72"/>
      <c r="J289" s="72"/>
      <c r="K289" s="72"/>
      <c r="L289" s="72"/>
      <c r="M289" s="72"/>
      <c r="N289" s="12">
        <f>SUM(N287:N288)</f>
        <v>7701.1248599999981</v>
      </c>
    </row>
    <row r="290" spans="2:14" x14ac:dyDescent="0.3">
      <c r="B290" s="67"/>
      <c r="C290" s="67"/>
      <c r="D290" s="72" t="s">
        <v>50</v>
      </c>
      <c r="E290" s="72" t="s">
        <v>48</v>
      </c>
      <c r="F290" s="72">
        <v>10</v>
      </c>
      <c r="G290" s="72"/>
      <c r="H290" s="72"/>
      <c r="I290" s="72"/>
      <c r="J290" s="72"/>
      <c r="K290" s="72"/>
      <c r="L290" s="72"/>
      <c r="M290" s="72"/>
      <c r="N290" s="12">
        <f>N289*F290/100</f>
        <v>770.11248599999976</v>
      </c>
    </row>
    <row r="291" spans="2:14" x14ac:dyDescent="0.3">
      <c r="B291" s="67"/>
      <c r="C291" s="67"/>
      <c r="D291" s="72" t="s">
        <v>49</v>
      </c>
      <c r="E291" s="72"/>
      <c r="F291" s="72"/>
      <c r="G291" s="72"/>
      <c r="H291" s="72"/>
      <c r="I291" s="72"/>
      <c r="J291" s="72"/>
      <c r="K291" s="72"/>
      <c r="L291" s="72"/>
      <c r="M291" s="72"/>
      <c r="N291" s="12">
        <f>SUM(N289:N290)</f>
        <v>8471.2373459999981</v>
      </c>
    </row>
    <row r="292" spans="2:14" x14ac:dyDescent="0.3">
      <c r="B292" s="67"/>
      <c r="C292" s="67"/>
      <c r="D292" s="72" t="s">
        <v>51</v>
      </c>
      <c r="E292" s="72" t="s">
        <v>48</v>
      </c>
      <c r="F292" s="72">
        <v>18</v>
      </c>
      <c r="G292" s="72"/>
      <c r="H292" s="72"/>
      <c r="I292" s="72"/>
      <c r="J292" s="72"/>
      <c r="K292" s="72"/>
      <c r="L292" s="72"/>
      <c r="M292" s="72"/>
      <c r="N292" s="12">
        <f>N291*F292/100</f>
        <v>1524.8227222799997</v>
      </c>
    </row>
    <row r="293" spans="2:14" x14ac:dyDescent="0.3">
      <c r="B293" s="67"/>
      <c r="C293" s="67"/>
      <c r="D293" s="72" t="s">
        <v>49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12">
        <f>SUM(N291:N292)</f>
        <v>9996.0600682799977</v>
      </c>
    </row>
    <row r="294" spans="2:14" x14ac:dyDescent="0.3">
      <c r="B294" s="13"/>
      <c r="C294" s="13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</row>
    <row r="295" spans="2:14" x14ac:dyDescent="0.3">
      <c r="B295" s="13"/>
      <c r="C295" s="13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</row>
    <row r="296" spans="2:14" x14ac:dyDescent="0.3">
      <c r="B296" s="13"/>
      <c r="C296" s="13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</row>
    <row r="297" spans="2:14" ht="15.75" customHeight="1" x14ac:dyDescent="0.3">
      <c r="B297" s="13"/>
      <c r="C297" s="13"/>
      <c r="D297" s="68" t="s">
        <v>224</v>
      </c>
      <c r="E297" s="69"/>
      <c r="F297" s="69"/>
      <c r="G297" s="69" t="s">
        <v>225</v>
      </c>
      <c r="H297" s="297" t="s">
        <v>226</v>
      </c>
      <c r="I297" s="297"/>
      <c r="J297" s="297"/>
      <c r="K297" s="297"/>
      <c r="L297" s="297"/>
      <c r="M297" s="297"/>
      <c r="N297" s="297"/>
    </row>
    <row r="298" spans="2:14" x14ac:dyDescent="0.3">
      <c r="B298" s="13"/>
      <c r="C298" s="13"/>
      <c r="D298" s="14" t="s">
        <v>54</v>
      </c>
      <c r="E298" s="69"/>
      <c r="F298" s="69"/>
      <c r="G298" s="69"/>
      <c r="H298" s="297" t="s">
        <v>227</v>
      </c>
      <c r="I298" s="297"/>
      <c r="J298" s="297"/>
      <c r="K298" s="81"/>
      <c r="L298" s="81"/>
      <c r="M298" s="297" t="s">
        <v>228</v>
      </c>
      <c r="N298" s="297"/>
    </row>
    <row r="299" spans="2:14" x14ac:dyDescent="0.3">
      <c r="B299" s="1"/>
      <c r="C299" s="1"/>
      <c r="D299" s="14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s="82" customFormat="1" ht="18" customHeight="1" x14ac:dyDescent="0.25">
      <c r="B300" s="68"/>
      <c r="C300" s="83"/>
      <c r="D300" s="84"/>
      <c r="G300" s="295" t="s">
        <v>258</v>
      </c>
      <c r="H300" s="295"/>
      <c r="I300" s="295"/>
      <c r="J300" s="295"/>
      <c r="K300" s="295"/>
      <c r="L300" s="295"/>
      <c r="M300" s="295"/>
      <c r="N300" s="295"/>
    </row>
    <row r="301" spans="2:14" s="82" customFormat="1" ht="18" customHeight="1" x14ac:dyDescent="0.25">
      <c r="B301" s="68"/>
      <c r="C301" s="83"/>
      <c r="D301" s="84"/>
      <c r="G301" s="295" t="s">
        <v>238</v>
      </c>
      <c r="H301" s="295"/>
      <c r="I301" s="295"/>
      <c r="J301" s="295"/>
      <c r="K301" s="295"/>
      <c r="L301" s="295"/>
      <c r="M301" s="295"/>
      <c r="N301" s="295"/>
    </row>
    <row r="304" spans="2:14" ht="21" customHeight="1" x14ac:dyDescent="0.3">
      <c r="B304" s="1"/>
      <c r="C304" s="1"/>
      <c r="D304" s="2"/>
      <c r="E304" s="1"/>
      <c r="F304" s="75"/>
      <c r="G304" s="75"/>
      <c r="H304" s="75"/>
      <c r="I304" s="75"/>
      <c r="J304" s="1"/>
      <c r="K304" s="1"/>
      <c r="L304" s="1"/>
      <c r="M304" s="271" t="s">
        <v>221</v>
      </c>
      <c r="N304" s="271"/>
    </row>
    <row r="305" spans="2:20" ht="21" x14ac:dyDescent="0.3">
      <c r="B305" s="1"/>
      <c r="C305" s="1"/>
      <c r="D305" s="294" t="s">
        <v>220</v>
      </c>
      <c r="E305" s="294"/>
      <c r="F305" s="294"/>
      <c r="G305" s="294"/>
      <c r="H305" s="294"/>
      <c r="I305" s="294"/>
      <c r="J305" s="294"/>
      <c r="K305" s="294"/>
      <c r="L305" s="294"/>
      <c r="M305" s="294"/>
      <c r="N305" s="75"/>
    </row>
    <row r="306" spans="2:20" x14ac:dyDescent="0.3">
      <c r="B306" s="1"/>
      <c r="C306" s="1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2:20" ht="40.5" customHeight="1" x14ac:dyDescent="0.3">
      <c r="B307" s="1"/>
      <c r="C307" s="293" t="s">
        <v>223</v>
      </c>
      <c r="D307" s="293"/>
      <c r="E307" s="293"/>
      <c r="F307" s="293"/>
      <c r="G307" s="1"/>
      <c r="H307" s="292" t="s">
        <v>190</v>
      </c>
      <c r="I307" s="292"/>
      <c r="J307" s="292"/>
      <c r="K307" s="292"/>
      <c r="L307" s="292"/>
      <c r="M307" s="292"/>
      <c r="N307" s="1"/>
    </row>
    <row r="308" spans="2:20" x14ac:dyDescent="0.3">
      <c r="B308" s="1"/>
      <c r="C308" s="1"/>
      <c r="D308" s="1"/>
      <c r="E308" s="296" t="s">
        <v>222</v>
      </c>
      <c r="F308" s="296"/>
      <c r="G308" s="296"/>
      <c r="H308" s="78"/>
      <c r="I308" s="78"/>
      <c r="J308" s="78"/>
      <c r="K308" s="78"/>
      <c r="L308" s="80"/>
      <c r="M308" s="80"/>
      <c r="N308" s="68"/>
    </row>
    <row r="309" spans="2:20" ht="29.25" customHeight="1" x14ac:dyDescent="0.3">
      <c r="B309" s="275" t="s">
        <v>11</v>
      </c>
      <c r="C309" s="277" t="s">
        <v>12</v>
      </c>
      <c r="D309" s="275" t="s">
        <v>13</v>
      </c>
      <c r="E309" s="279" t="s">
        <v>14</v>
      </c>
      <c r="F309" s="279"/>
      <c r="G309" s="279"/>
      <c r="H309" s="279" t="s">
        <v>15</v>
      </c>
      <c r="I309" s="279"/>
      <c r="J309" s="279" t="s">
        <v>16</v>
      </c>
      <c r="K309" s="279"/>
      <c r="L309" s="279" t="s">
        <v>17</v>
      </c>
      <c r="M309" s="279"/>
      <c r="N309" s="277" t="s">
        <v>91</v>
      </c>
    </row>
    <row r="310" spans="2:20" ht="81.75" customHeight="1" x14ac:dyDescent="0.3">
      <c r="B310" s="276"/>
      <c r="C310" s="278"/>
      <c r="D310" s="276"/>
      <c r="E310" s="3" t="s">
        <v>18</v>
      </c>
      <c r="F310" s="3" t="s">
        <v>19</v>
      </c>
      <c r="G310" s="3" t="s">
        <v>20</v>
      </c>
      <c r="H310" s="3" t="s">
        <v>21</v>
      </c>
      <c r="I310" s="3" t="s">
        <v>22</v>
      </c>
      <c r="J310" s="3" t="s">
        <v>21</v>
      </c>
      <c r="K310" s="3" t="s">
        <v>22</v>
      </c>
      <c r="L310" s="3" t="s">
        <v>21</v>
      </c>
      <c r="M310" s="3" t="s">
        <v>22</v>
      </c>
      <c r="N310" s="278"/>
      <c r="S310" s="42" t="s">
        <v>106</v>
      </c>
    </row>
    <row r="311" spans="2:20" x14ac:dyDescent="0.3">
      <c r="B311" s="72">
        <v>1</v>
      </c>
      <c r="C311" s="72"/>
      <c r="D311" s="72">
        <v>2</v>
      </c>
      <c r="E311" s="72">
        <v>3</v>
      </c>
      <c r="F311" s="72">
        <v>4</v>
      </c>
      <c r="G311" s="72">
        <v>5</v>
      </c>
      <c r="H311" s="72">
        <v>6</v>
      </c>
      <c r="I311" s="72">
        <v>7</v>
      </c>
      <c r="J311" s="72">
        <v>8</v>
      </c>
      <c r="K311" s="72">
        <v>9</v>
      </c>
      <c r="L311" s="72">
        <v>10</v>
      </c>
      <c r="M311" s="72">
        <v>11</v>
      </c>
      <c r="N311" s="72">
        <v>12</v>
      </c>
      <c r="Q311" s="69">
        <v>1.37</v>
      </c>
      <c r="R311" s="42">
        <f>2*0.42*2/10</f>
        <v>0.16799999999999998</v>
      </c>
      <c r="S311" s="42">
        <f>Q311-R311</f>
        <v>1.2020000000000002</v>
      </c>
    </row>
    <row r="312" spans="2:20" ht="40.5" x14ac:dyDescent="0.3">
      <c r="B312" s="281">
        <v>2</v>
      </c>
      <c r="C312" s="67" t="s">
        <v>24</v>
      </c>
      <c r="D312" s="72" t="s">
        <v>178</v>
      </c>
      <c r="E312" s="72" t="s">
        <v>26</v>
      </c>
      <c r="F312" s="72"/>
      <c r="G312" s="4">
        <f>Q312</f>
        <v>120</v>
      </c>
      <c r="H312" s="5"/>
      <c r="I312" s="5"/>
      <c r="J312" s="5"/>
      <c r="K312" s="5"/>
      <c r="L312" s="67"/>
      <c r="M312" s="5"/>
      <c r="N312" s="5"/>
      <c r="Q312" s="42">
        <f>R312*S312*T312</f>
        <v>120</v>
      </c>
      <c r="R312" s="42">
        <v>0.6</v>
      </c>
      <c r="S312" s="42">
        <v>0.5</v>
      </c>
      <c r="T312" s="42">
        <v>400</v>
      </c>
    </row>
    <row r="313" spans="2:20" x14ac:dyDescent="0.3">
      <c r="B313" s="281"/>
      <c r="C313" s="9" t="s">
        <v>144</v>
      </c>
      <c r="D313" s="67" t="s">
        <v>28</v>
      </c>
      <c r="E313" s="67" t="s">
        <v>29</v>
      </c>
      <c r="F313" s="67"/>
      <c r="G313" s="6">
        <f>G312*0.12</f>
        <v>14.399999999999999</v>
      </c>
      <c r="H313" s="5">
        <v>7.1</v>
      </c>
      <c r="I313" s="5">
        <f>H313*G313</f>
        <v>102.23999999999998</v>
      </c>
      <c r="J313" s="5"/>
      <c r="K313" s="5"/>
      <c r="L313" s="67">
        <v>11.34</v>
      </c>
      <c r="M313" s="5">
        <f>L313*G313</f>
        <v>163.29599999999999</v>
      </c>
      <c r="N313" s="5">
        <f>M313+K313+I313</f>
        <v>265.53599999999994</v>
      </c>
    </row>
    <row r="314" spans="2:20" x14ac:dyDescent="0.3">
      <c r="B314" s="281"/>
      <c r="C314" s="11" t="s">
        <v>24</v>
      </c>
      <c r="D314" s="67" t="s">
        <v>146</v>
      </c>
      <c r="E314" s="67" t="s">
        <v>32</v>
      </c>
      <c r="F314" s="67">
        <v>1.6</v>
      </c>
      <c r="G314" s="6">
        <f>G312*F314</f>
        <v>192</v>
      </c>
      <c r="H314" s="31">
        <f>S311</f>
        <v>1.2020000000000002</v>
      </c>
      <c r="I314" s="5">
        <f>H314*G314</f>
        <v>230.78400000000005</v>
      </c>
      <c r="J314" s="5"/>
      <c r="K314" s="5"/>
      <c r="L314" s="67">
        <f>R311</f>
        <v>0.16799999999999998</v>
      </c>
      <c r="M314" s="5">
        <f>L314*G314</f>
        <v>32.256</v>
      </c>
      <c r="N314" s="5">
        <f>M314+K314+I314</f>
        <v>263.04000000000008</v>
      </c>
    </row>
    <row r="315" spans="2:20" x14ac:dyDescent="0.3">
      <c r="B315" s="67"/>
      <c r="C315" s="67"/>
      <c r="D315" s="72" t="s">
        <v>46</v>
      </c>
      <c r="E315" s="72"/>
      <c r="F315" s="72"/>
      <c r="G315" s="72"/>
      <c r="H315" s="72"/>
      <c r="I315" s="12">
        <f>SUM(I313:I314)</f>
        <v>333.024</v>
      </c>
      <c r="J315" s="72"/>
      <c r="K315" s="12"/>
      <c r="L315" s="72"/>
      <c r="M315" s="12">
        <f>SUM(M313:M314)</f>
        <v>195.55199999999999</v>
      </c>
      <c r="N315" s="12">
        <f>SUM(N313:N314)</f>
        <v>528.57600000000002</v>
      </c>
    </row>
    <row r="316" spans="2:20" x14ac:dyDescent="0.3">
      <c r="B316" s="67"/>
      <c r="C316" s="67"/>
      <c r="D316" s="72" t="s">
        <v>47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52.857600000000005</v>
      </c>
    </row>
    <row r="317" spans="2:20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581.43360000000007</v>
      </c>
    </row>
    <row r="318" spans="2:20" x14ac:dyDescent="0.3">
      <c r="B318" s="67"/>
      <c r="C318" s="67"/>
      <c r="D318" s="72" t="s">
        <v>50</v>
      </c>
      <c r="E318" s="72" t="s">
        <v>48</v>
      </c>
      <c r="F318" s="72">
        <v>10</v>
      </c>
      <c r="G318" s="72"/>
      <c r="H318" s="72"/>
      <c r="I318" s="72"/>
      <c r="J318" s="72"/>
      <c r="K318" s="72"/>
      <c r="L318" s="72"/>
      <c r="M318" s="72"/>
      <c r="N318" s="12">
        <f>N317*F318/100</f>
        <v>58.143360000000008</v>
      </c>
    </row>
    <row r="319" spans="2:20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639.5769600000001</v>
      </c>
    </row>
    <row r="320" spans="2:20" x14ac:dyDescent="0.3">
      <c r="B320" s="67"/>
      <c r="C320" s="67"/>
      <c r="D320" s="72" t="s">
        <v>51</v>
      </c>
      <c r="E320" s="72" t="s">
        <v>48</v>
      </c>
      <c r="F320" s="72">
        <v>18</v>
      </c>
      <c r="G320" s="72"/>
      <c r="H320" s="72"/>
      <c r="I320" s="72"/>
      <c r="J320" s="72"/>
      <c r="K320" s="72"/>
      <c r="L320" s="72"/>
      <c r="M320" s="72"/>
      <c r="N320" s="12">
        <f>N319*F320/100</f>
        <v>115.12385280000002</v>
      </c>
    </row>
    <row r="321" spans="2:14" x14ac:dyDescent="0.3">
      <c r="B321" s="67"/>
      <c r="C321" s="67"/>
      <c r="D321" s="72" t="s">
        <v>49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12">
        <f>SUM(N319:N320)</f>
        <v>754.70081280000011</v>
      </c>
    </row>
    <row r="322" spans="2:14" x14ac:dyDescent="0.3">
      <c r="B322" s="13"/>
      <c r="C322" s="13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70"/>
    </row>
    <row r="323" spans="2:14" x14ac:dyDescent="0.3">
      <c r="B323" s="13"/>
      <c r="C323" s="13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70"/>
    </row>
    <row r="324" spans="2:14" x14ac:dyDescent="0.3">
      <c r="B324" s="13"/>
      <c r="C324" s="13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70"/>
    </row>
    <row r="325" spans="2:14" ht="15.75" customHeight="1" x14ac:dyDescent="0.3">
      <c r="B325" s="13"/>
      <c r="C325" s="13"/>
      <c r="D325" s="68" t="s">
        <v>224</v>
      </c>
      <c r="E325" s="69"/>
      <c r="F325" s="69"/>
      <c r="G325" s="69" t="s">
        <v>225</v>
      </c>
      <c r="H325" s="297" t="s">
        <v>226</v>
      </c>
      <c r="I325" s="297"/>
      <c r="J325" s="297"/>
      <c r="K325" s="297"/>
      <c r="L325" s="297"/>
      <c r="M325" s="297"/>
      <c r="N325" s="297"/>
    </row>
    <row r="326" spans="2:14" x14ac:dyDescent="0.3">
      <c r="B326" s="13"/>
      <c r="C326" s="13"/>
      <c r="D326" s="14" t="s">
        <v>54</v>
      </c>
      <c r="E326" s="69"/>
      <c r="F326" s="69"/>
      <c r="G326" s="69"/>
      <c r="H326" s="297" t="s">
        <v>227</v>
      </c>
      <c r="I326" s="297"/>
      <c r="J326" s="297"/>
      <c r="K326" s="81"/>
      <c r="L326" s="81"/>
      <c r="M326" s="297" t="s">
        <v>228</v>
      </c>
      <c r="N326" s="297"/>
    </row>
    <row r="327" spans="2:14" x14ac:dyDescent="0.3">
      <c r="B327" s="1"/>
      <c r="C327" s="1"/>
      <c r="D327" s="14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s="82" customFormat="1" ht="18" customHeight="1" x14ac:dyDescent="0.25">
      <c r="B328" s="68"/>
      <c r="C328" s="83"/>
      <c r="D328" s="84"/>
      <c r="G328" s="295" t="s">
        <v>265</v>
      </c>
      <c r="H328" s="295"/>
      <c r="I328" s="295"/>
      <c r="J328" s="295"/>
      <c r="K328" s="295"/>
      <c r="L328" s="295"/>
      <c r="M328" s="295"/>
      <c r="N328" s="295"/>
    </row>
    <row r="329" spans="2:14" s="82" customFormat="1" ht="18" customHeight="1" x14ac:dyDescent="0.25">
      <c r="B329" s="68"/>
      <c r="C329" s="83"/>
      <c r="D329" s="84"/>
      <c r="G329" s="295" t="s">
        <v>239</v>
      </c>
      <c r="H329" s="295"/>
      <c r="I329" s="295"/>
      <c r="J329" s="295"/>
      <c r="K329" s="295"/>
      <c r="L329" s="295"/>
      <c r="M329" s="295"/>
      <c r="N329" s="295"/>
    </row>
    <row r="331" spans="2:14" ht="21" customHeight="1" x14ac:dyDescent="0.3">
      <c r="B331" s="1"/>
      <c r="C331" s="1"/>
      <c r="D331" s="2"/>
      <c r="E331" s="1"/>
      <c r="F331" s="75"/>
      <c r="G331" s="75"/>
      <c r="H331" s="75"/>
      <c r="I331" s="75"/>
      <c r="J331" s="1"/>
      <c r="K331" s="1"/>
      <c r="L331" s="1"/>
      <c r="M331" s="271" t="s">
        <v>221</v>
      </c>
      <c r="N331" s="271"/>
    </row>
    <row r="332" spans="2:14" ht="21" x14ac:dyDescent="0.3">
      <c r="B332" s="1"/>
      <c r="C332" s="1"/>
      <c r="D332" s="294" t="s">
        <v>220</v>
      </c>
      <c r="E332" s="294"/>
      <c r="F332" s="294"/>
      <c r="G332" s="294"/>
      <c r="H332" s="294"/>
      <c r="I332" s="294"/>
      <c r="J332" s="294"/>
      <c r="K332" s="294"/>
      <c r="L332" s="294"/>
      <c r="M332" s="294"/>
      <c r="N332" s="75"/>
    </row>
    <row r="333" spans="2:14" x14ac:dyDescent="0.3">
      <c r="B333" s="1"/>
      <c r="C333" s="1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2:14" ht="40.5" customHeight="1" x14ac:dyDescent="0.3">
      <c r="B334" s="1"/>
      <c r="C334" s="293" t="s">
        <v>223</v>
      </c>
      <c r="D334" s="293"/>
      <c r="E334" s="293"/>
      <c r="F334" s="293"/>
      <c r="G334" s="1"/>
      <c r="H334" s="292" t="s">
        <v>191</v>
      </c>
      <c r="I334" s="292"/>
      <c r="J334" s="292"/>
      <c r="K334" s="292"/>
      <c r="L334" s="292"/>
      <c r="M334" s="292"/>
      <c r="N334" s="1"/>
    </row>
    <row r="335" spans="2:14" x14ac:dyDescent="0.3">
      <c r="B335" s="1"/>
      <c r="C335" s="1"/>
      <c r="D335" s="1"/>
      <c r="E335" s="296" t="s">
        <v>222</v>
      </c>
      <c r="F335" s="296"/>
      <c r="G335" s="296"/>
      <c r="H335" s="78"/>
      <c r="I335" s="78"/>
      <c r="J335" s="78"/>
      <c r="K335" s="78"/>
      <c r="L335" s="80"/>
      <c r="M335" s="80"/>
      <c r="N335" s="68"/>
    </row>
    <row r="336" spans="2:14" ht="29.25" customHeight="1" x14ac:dyDescent="0.3">
      <c r="B336" s="275" t="s">
        <v>11</v>
      </c>
      <c r="C336" s="277" t="s">
        <v>12</v>
      </c>
      <c r="D336" s="275" t="s">
        <v>13</v>
      </c>
      <c r="E336" s="279" t="s">
        <v>14</v>
      </c>
      <c r="F336" s="279"/>
      <c r="G336" s="279"/>
      <c r="H336" s="279" t="s">
        <v>15</v>
      </c>
      <c r="I336" s="279"/>
      <c r="J336" s="279" t="s">
        <v>16</v>
      </c>
      <c r="K336" s="279"/>
      <c r="L336" s="279" t="s">
        <v>17</v>
      </c>
      <c r="M336" s="279"/>
      <c r="N336" s="277" t="s">
        <v>91</v>
      </c>
    </row>
    <row r="337" spans="2:20" ht="81.75" customHeight="1" x14ac:dyDescent="0.3">
      <c r="B337" s="276"/>
      <c r="C337" s="278"/>
      <c r="D337" s="276"/>
      <c r="E337" s="3" t="s">
        <v>18</v>
      </c>
      <c r="F337" s="3" t="s">
        <v>19</v>
      </c>
      <c r="G337" s="3" t="s">
        <v>20</v>
      </c>
      <c r="H337" s="3" t="s">
        <v>21</v>
      </c>
      <c r="I337" s="3" t="s">
        <v>22</v>
      </c>
      <c r="J337" s="3" t="s">
        <v>21</v>
      </c>
      <c r="K337" s="3" t="s">
        <v>22</v>
      </c>
      <c r="L337" s="3" t="s">
        <v>21</v>
      </c>
      <c r="M337" s="3" t="s">
        <v>22</v>
      </c>
      <c r="N337" s="278"/>
      <c r="S337" s="42" t="s">
        <v>106</v>
      </c>
    </row>
    <row r="338" spans="2:20" x14ac:dyDescent="0.3">
      <c r="B338" s="72">
        <v>1</v>
      </c>
      <c r="C338" s="72"/>
      <c r="D338" s="72">
        <v>2</v>
      </c>
      <c r="E338" s="72">
        <v>3</v>
      </c>
      <c r="F338" s="72">
        <v>4</v>
      </c>
      <c r="G338" s="72">
        <v>5</v>
      </c>
      <c r="H338" s="72">
        <v>6</v>
      </c>
      <c r="I338" s="72">
        <v>7</v>
      </c>
      <c r="J338" s="72">
        <v>8</v>
      </c>
      <c r="K338" s="72">
        <v>9</v>
      </c>
      <c r="L338" s="72">
        <v>10</v>
      </c>
      <c r="M338" s="72">
        <v>11</v>
      </c>
      <c r="N338" s="72">
        <v>12</v>
      </c>
      <c r="Q338" s="69">
        <v>1.37</v>
      </c>
      <c r="R338" s="42">
        <f>2*0.42*2/10</f>
        <v>0.16799999999999998</v>
      </c>
      <c r="S338" s="42">
        <f>Q338-R338</f>
        <v>1.2020000000000002</v>
      </c>
    </row>
    <row r="339" spans="2:20" ht="40.5" x14ac:dyDescent="0.3">
      <c r="B339" s="281">
        <v>2</v>
      </c>
      <c r="C339" s="67" t="s">
        <v>24</v>
      </c>
      <c r="D339" s="72" t="s">
        <v>178</v>
      </c>
      <c r="E339" s="72" t="s">
        <v>26</v>
      </c>
      <c r="F339" s="72"/>
      <c r="G339" s="4">
        <f>Q339</f>
        <v>90</v>
      </c>
      <c r="H339" s="5"/>
      <c r="I339" s="5"/>
      <c r="J339" s="5"/>
      <c r="K339" s="5"/>
      <c r="L339" s="67"/>
      <c r="M339" s="5"/>
      <c r="N339" s="5"/>
      <c r="Q339" s="42">
        <f>R339*S339*T339</f>
        <v>90</v>
      </c>
      <c r="R339" s="42">
        <v>0.6</v>
      </c>
      <c r="S339" s="42">
        <v>0.5</v>
      </c>
      <c r="T339" s="42">
        <v>300</v>
      </c>
    </row>
    <row r="340" spans="2:20" x14ac:dyDescent="0.3">
      <c r="B340" s="281"/>
      <c r="C340" s="9" t="s">
        <v>144</v>
      </c>
      <c r="D340" s="67" t="s">
        <v>28</v>
      </c>
      <c r="E340" s="67" t="s">
        <v>29</v>
      </c>
      <c r="F340" s="67"/>
      <c r="G340" s="6">
        <f>G339*0.12</f>
        <v>10.799999999999999</v>
      </c>
      <c r="H340" s="5">
        <v>7.1</v>
      </c>
      <c r="I340" s="5">
        <f>H340*G340</f>
        <v>76.679999999999993</v>
      </c>
      <c r="J340" s="5"/>
      <c r="K340" s="5"/>
      <c r="L340" s="67">
        <v>11.34</v>
      </c>
      <c r="M340" s="5">
        <f>L340*G340</f>
        <v>122.47199999999998</v>
      </c>
      <c r="N340" s="5">
        <f>M340+K340+I340</f>
        <v>199.15199999999999</v>
      </c>
    </row>
    <row r="341" spans="2:20" x14ac:dyDescent="0.3">
      <c r="B341" s="281"/>
      <c r="C341" s="11" t="s">
        <v>24</v>
      </c>
      <c r="D341" s="67" t="s">
        <v>146</v>
      </c>
      <c r="E341" s="67" t="s">
        <v>32</v>
      </c>
      <c r="F341" s="67">
        <v>1.6</v>
      </c>
      <c r="G341" s="6">
        <f>G339*F341</f>
        <v>144</v>
      </c>
      <c r="H341" s="31">
        <f>S338</f>
        <v>1.2020000000000002</v>
      </c>
      <c r="I341" s="5">
        <f>H341*G341</f>
        <v>173.08800000000002</v>
      </c>
      <c r="J341" s="5"/>
      <c r="K341" s="5"/>
      <c r="L341" s="67">
        <f>R338</f>
        <v>0.16799999999999998</v>
      </c>
      <c r="M341" s="5">
        <f>L341*G341</f>
        <v>24.191999999999997</v>
      </c>
      <c r="N341" s="5">
        <f>M341+K341+I341</f>
        <v>197.28000000000003</v>
      </c>
    </row>
    <row r="342" spans="2:20" x14ac:dyDescent="0.3">
      <c r="B342" s="67"/>
      <c r="C342" s="67"/>
      <c r="D342" s="72" t="s">
        <v>46</v>
      </c>
      <c r="E342" s="72"/>
      <c r="F342" s="72"/>
      <c r="G342" s="72"/>
      <c r="H342" s="72"/>
      <c r="I342" s="12">
        <f>SUM(I340:I341)</f>
        <v>249.76800000000003</v>
      </c>
      <c r="J342" s="72"/>
      <c r="K342" s="12"/>
      <c r="L342" s="72"/>
      <c r="M342" s="12">
        <f>SUM(M340:M341)</f>
        <v>146.66399999999999</v>
      </c>
      <c r="N342" s="12">
        <f>SUM(N340:N341)</f>
        <v>396.43200000000002</v>
      </c>
    </row>
    <row r="343" spans="2:20" x14ac:dyDescent="0.3">
      <c r="B343" s="67"/>
      <c r="C343" s="67"/>
      <c r="D343" s="72" t="s">
        <v>47</v>
      </c>
      <c r="E343" s="72" t="s">
        <v>48</v>
      </c>
      <c r="F343" s="72">
        <v>10</v>
      </c>
      <c r="G343" s="72"/>
      <c r="H343" s="72"/>
      <c r="I343" s="72"/>
      <c r="J343" s="72"/>
      <c r="K343" s="72"/>
      <c r="L343" s="72"/>
      <c r="M343" s="72"/>
      <c r="N343" s="12">
        <f>N342*F343/100</f>
        <v>39.6432</v>
      </c>
    </row>
    <row r="344" spans="2:20" x14ac:dyDescent="0.3">
      <c r="B344" s="67"/>
      <c r="C344" s="67"/>
      <c r="D344" s="72" t="s">
        <v>49</v>
      </c>
      <c r="E344" s="72"/>
      <c r="F344" s="72"/>
      <c r="G344" s="72"/>
      <c r="H344" s="72"/>
      <c r="I344" s="72"/>
      <c r="J344" s="72"/>
      <c r="K344" s="72"/>
      <c r="L344" s="72"/>
      <c r="M344" s="72"/>
      <c r="N344" s="12">
        <f>SUM(N342:N343)</f>
        <v>436.0752</v>
      </c>
    </row>
    <row r="345" spans="2:20" x14ac:dyDescent="0.3">
      <c r="B345" s="67"/>
      <c r="C345" s="67"/>
      <c r="D345" s="72" t="s">
        <v>50</v>
      </c>
      <c r="E345" s="72" t="s">
        <v>48</v>
      </c>
      <c r="F345" s="72">
        <v>10</v>
      </c>
      <c r="G345" s="72"/>
      <c r="H345" s="72"/>
      <c r="I345" s="72"/>
      <c r="J345" s="72"/>
      <c r="K345" s="72"/>
      <c r="L345" s="72"/>
      <c r="M345" s="72"/>
      <c r="N345" s="12">
        <f>N344*F345/100</f>
        <v>43.607520000000001</v>
      </c>
    </row>
    <row r="346" spans="2:20" x14ac:dyDescent="0.3">
      <c r="B346" s="67"/>
      <c r="C346" s="67"/>
      <c r="D346" s="72" t="s">
        <v>49</v>
      </c>
      <c r="E346" s="72"/>
      <c r="F346" s="72"/>
      <c r="G346" s="72"/>
      <c r="H346" s="72"/>
      <c r="I346" s="72"/>
      <c r="J346" s="72"/>
      <c r="K346" s="72"/>
      <c r="L346" s="72"/>
      <c r="M346" s="72"/>
      <c r="N346" s="12">
        <f>SUM(N344:N345)</f>
        <v>479.68272000000002</v>
      </c>
    </row>
    <row r="347" spans="2:20" x14ac:dyDescent="0.3">
      <c r="B347" s="67"/>
      <c r="C347" s="67"/>
      <c r="D347" s="72" t="s">
        <v>51</v>
      </c>
      <c r="E347" s="72" t="s">
        <v>48</v>
      </c>
      <c r="F347" s="72">
        <v>18</v>
      </c>
      <c r="G347" s="72"/>
      <c r="H347" s="72"/>
      <c r="I347" s="72"/>
      <c r="J347" s="72"/>
      <c r="K347" s="72"/>
      <c r="L347" s="72"/>
      <c r="M347" s="72"/>
      <c r="N347" s="12">
        <f>N346*F347/100</f>
        <v>86.342889599999992</v>
      </c>
    </row>
    <row r="348" spans="2:20" x14ac:dyDescent="0.3">
      <c r="B348" s="67"/>
      <c r="C348" s="67"/>
      <c r="D348" s="72" t="s">
        <v>49</v>
      </c>
      <c r="E348" s="72"/>
      <c r="F348" s="72"/>
      <c r="G348" s="72"/>
      <c r="H348" s="72"/>
      <c r="I348" s="72"/>
      <c r="J348" s="72"/>
      <c r="K348" s="72"/>
      <c r="L348" s="72"/>
      <c r="M348" s="72"/>
      <c r="N348" s="12">
        <f>SUM(N346:N347)</f>
        <v>566.02560960000005</v>
      </c>
    </row>
    <row r="349" spans="2:20" x14ac:dyDescent="0.3">
      <c r="B349" s="13"/>
      <c r="C349" s="13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70"/>
    </row>
    <row r="350" spans="2:20" x14ac:dyDescent="0.3">
      <c r="B350" s="13"/>
      <c r="C350" s="13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0"/>
    </row>
    <row r="351" spans="2:20" x14ac:dyDescent="0.3">
      <c r="B351" s="13"/>
      <c r="C351" s="13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70"/>
    </row>
    <row r="352" spans="2:20" ht="15.75" customHeight="1" x14ac:dyDescent="0.3">
      <c r="B352" s="13"/>
      <c r="C352" s="13"/>
      <c r="D352" s="68" t="s">
        <v>224</v>
      </c>
      <c r="E352" s="69"/>
      <c r="F352" s="69"/>
      <c r="G352" s="69" t="s">
        <v>225</v>
      </c>
      <c r="H352" s="297" t="s">
        <v>226</v>
      </c>
      <c r="I352" s="297"/>
      <c r="J352" s="297"/>
      <c r="K352" s="297"/>
      <c r="L352" s="297"/>
      <c r="M352" s="297"/>
      <c r="N352" s="297"/>
    </row>
    <row r="353" spans="2:20" x14ac:dyDescent="0.3">
      <c r="B353" s="13"/>
      <c r="C353" s="13"/>
      <c r="D353" s="14" t="s">
        <v>54</v>
      </c>
      <c r="E353" s="69"/>
      <c r="F353" s="69"/>
      <c r="G353" s="69"/>
      <c r="H353" s="297" t="s">
        <v>227</v>
      </c>
      <c r="I353" s="297"/>
      <c r="J353" s="297"/>
      <c r="K353" s="81"/>
      <c r="L353" s="81"/>
      <c r="M353" s="297" t="s">
        <v>228</v>
      </c>
      <c r="N353" s="297"/>
    </row>
    <row r="354" spans="2:20" x14ac:dyDescent="0.3">
      <c r="B354" s="1"/>
      <c r="C354" s="1"/>
      <c r="D354" s="14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20" s="82" customFormat="1" ht="18" customHeight="1" x14ac:dyDescent="0.25">
      <c r="B355" s="68"/>
      <c r="C355" s="83"/>
      <c r="D355" s="84"/>
      <c r="G355" s="295" t="s">
        <v>259</v>
      </c>
      <c r="H355" s="295"/>
      <c r="I355" s="295"/>
      <c r="J355" s="295"/>
      <c r="K355" s="295"/>
      <c r="L355" s="295"/>
      <c r="M355" s="295"/>
      <c r="N355" s="295"/>
    </row>
    <row r="356" spans="2:20" s="82" customFormat="1" ht="18" customHeight="1" x14ac:dyDescent="0.25">
      <c r="B356" s="68"/>
      <c r="C356" s="83"/>
      <c r="D356" s="84"/>
      <c r="G356" s="295" t="s">
        <v>240</v>
      </c>
      <c r="H356" s="295"/>
      <c r="I356" s="295"/>
      <c r="J356" s="295"/>
      <c r="K356" s="295"/>
      <c r="L356" s="295"/>
      <c r="M356" s="295"/>
      <c r="N356" s="295"/>
    </row>
    <row r="358" spans="2:20" ht="21" customHeight="1" x14ac:dyDescent="0.3">
      <c r="B358" s="1"/>
      <c r="C358" s="1"/>
      <c r="D358" s="2"/>
      <c r="E358" s="1"/>
      <c r="F358" s="75"/>
      <c r="G358" s="75"/>
      <c r="H358" s="75"/>
      <c r="I358" s="75"/>
      <c r="J358" s="1"/>
      <c r="K358" s="1"/>
      <c r="L358" s="1"/>
      <c r="M358" s="271" t="s">
        <v>221</v>
      </c>
      <c r="N358" s="271"/>
    </row>
    <row r="359" spans="2:20" ht="21" x14ac:dyDescent="0.3">
      <c r="B359" s="1"/>
      <c r="C359" s="1"/>
      <c r="D359" s="294" t="s">
        <v>220</v>
      </c>
      <c r="E359" s="294"/>
      <c r="F359" s="294"/>
      <c r="G359" s="294"/>
      <c r="H359" s="294"/>
      <c r="I359" s="294"/>
      <c r="J359" s="294"/>
      <c r="K359" s="294"/>
      <c r="L359" s="294"/>
      <c r="M359" s="294"/>
      <c r="N359" s="75"/>
    </row>
    <row r="360" spans="2:20" x14ac:dyDescent="0.3">
      <c r="B360" s="1"/>
      <c r="C360" s="1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2:20" ht="40.5" customHeight="1" x14ac:dyDescent="0.3">
      <c r="B361" s="1"/>
      <c r="C361" s="293" t="s">
        <v>223</v>
      </c>
      <c r="D361" s="293"/>
      <c r="E361" s="293"/>
      <c r="F361" s="293"/>
      <c r="G361" s="1"/>
      <c r="H361" s="292" t="s">
        <v>192</v>
      </c>
      <c r="I361" s="292"/>
      <c r="J361" s="292"/>
      <c r="K361" s="292"/>
      <c r="L361" s="292"/>
      <c r="M361" s="292"/>
      <c r="N361" s="1"/>
    </row>
    <row r="362" spans="2:20" x14ac:dyDescent="0.3">
      <c r="B362" s="1"/>
      <c r="C362" s="1"/>
      <c r="D362" s="1"/>
      <c r="E362" s="296" t="s">
        <v>222</v>
      </c>
      <c r="F362" s="296"/>
      <c r="G362" s="296"/>
      <c r="H362" s="78"/>
      <c r="I362" s="78"/>
      <c r="J362" s="78"/>
      <c r="K362" s="78"/>
      <c r="L362" s="80"/>
      <c r="M362" s="80"/>
      <c r="N362" s="68"/>
    </row>
    <row r="363" spans="2:20" ht="29.25" customHeight="1" x14ac:dyDescent="0.3">
      <c r="B363" s="275" t="s">
        <v>11</v>
      </c>
      <c r="C363" s="277" t="s">
        <v>12</v>
      </c>
      <c r="D363" s="275" t="s">
        <v>13</v>
      </c>
      <c r="E363" s="279" t="s">
        <v>14</v>
      </c>
      <c r="F363" s="279"/>
      <c r="G363" s="279"/>
      <c r="H363" s="279" t="s">
        <v>15</v>
      </c>
      <c r="I363" s="279"/>
      <c r="J363" s="279" t="s">
        <v>16</v>
      </c>
      <c r="K363" s="279"/>
      <c r="L363" s="279" t="s">
        <v>17</v>
      </c>
      <c r="M363" s="279"/>
      <c r="N363" s="277" t="s">
        <v>91</v>
      </c>
    </row>
    <row r="364" spans="2:20" ht="81.75" customHeight="1" x14ac:dyDescent="0.3">
      <c r="B364" s="276"/>
      <c r="C364" s="278"/>
      <c r="D364" s="276"/>
      <c r="E364" s="3" t="s">
        <v>18</v>
      </c>
      <c r="F364" s="3" t="s">
        <v>19</v>
      </c>
      <c r="G364" s="3" t="s">
        <v>20</v>
      </c>
      <c r="H364" s="3" t="s">
        <v>21</v>
      </c>
      <c r="I364" s="3" t="s">
        <v>22</v>
      </c>
      <c r="J364" s="3" t="s">
        <v>21</v>
      </c>
      <c r="K364" s="3" t="s">
        <v>22</v>
      </c>
      <c r="L364" s="3" t="s">
        <v>21</v>
      </c>
      <c r="M364" s="3" t="s">
        <v>22</v>
      </c>
      <c r="N364" s="278"/>
      <c r="S364" s="42" t="s">
        <v>106</v>
      </c>
    </row>
    <row r="365" spans="2:20" x14ac:dyDescent="0.3">
      <c r="B365" s="72">
        <v>1</v>
      </c>
      <c r="C365" s="72"/>
      <c r="D365" s="72">
        <v>2</v>
      </c>
      <c r="E365" s="72">
        <v>3</v>
      </c>
      <c r="F365" s="72">
        <v>4</v>
      </c>
      <c r="G365" s="72">
        <v>5</v>
      </c>
      <c r="H365" s="72">
        <v>6</v>
      </c>
      <c r="I365" s="72">
        <v>7</v>
      </c>
      <c r="J365" s="72">
        <v>8</v>
      </c>
      <c r="K365" s="72">
        <v>9</v>
      </c>
      <c r="L365" s="72">
        <v>10</v>
      </c>
      <c r="M365" s="72">
        <v>11</v>
      </c>
      <c r="N365" s="72">
        <v>12</v>
      </c>
      <c r="Q365" s="69">
        <v>1.37</v>
      </c>
      <c r="R365" s="42">
        <f>2*0.42*2/10</f>
        <v>0.16799999999999998</v>
      </c>
      <c r="S365" s="42">
        <f>Q365-R365</f>
        <v>1.2020000000000002</v>
      </c>
    </row>
    <row r="366" spans="2:20" ht="40.5" x14ac:dyDescent="0.3">
      <c r="B366" s="281">
        <v>2</v>
      </c>
      <c r="C366" s="67" t="s">
        <v>24</v>
      </c>
      <c r="D366" s="72" t="s">
        <v>178</v>
      </c>
      <c r="E366" s="72" t="s">
        <v>26</v>
      </c>
      <c r="F366" s="72"/>
      <c r="G366" s="4">
        <f>Q366</f>
        <v>75</v>
      </c>
      <c r="H366" s="5"/>
      <c r="I366" s="5"/>
      <c r="J366" s="5"/>
      <c r="K366" s="5"/>
      <c r="L366" s="67"/>
      <c r="M366" s="5"/>
      <c r="N366" s="5"/>
      <c r="Q366" s="42">
        <f>R366*S366*T366</f>
        <v>75</v>
      </c>
      <c r="R366" s="42">
        <v>0.6</v>
      </c>
      <c r="S366" s="42">
        <v>0.5</v>
      </c>
      <c r="T366" s="42">
        <v>250</v>
      </c>
    </row>
    <row r="367" spans="2:20" x14ac:dyDescent="0.3">
      <c r="B367" s="281"/>
      <c r="C367" s="9" t="s">
        <v>144</v>
      </c>
      <c r="D367" s="67" t="s">
        <v>28</v>
      </c>
      <c r="E367" s="67" t="s">
        <v>29</v>
      </c>
      <c r="F367" s="67"/>
      <c r="G367" s="6">
        <f>G366*0.12</f>
        <v>9</v>
      </c>
      <c r="H367" s="5">
        <v>7.1</v>
      </c>
      <c r="I367" s="5">
        <f>H367*G367</f>
        <v>63.9</v>
      </c>
      <c r="J367" s="5"/>
      <c r="K367" s="5"/>
      <c r="L367" s="67">
        <v>11.34</v>
      </c>
      <c r="M367" s="5">
        <f>L367*G367</f>
        <v>102.06</v>
      </c>
      <c r="N367" s="5">
        <f>M367+K367+I367</f>
        <v>165.96</v>
      </c>
    </row>
    <row r="368" spans="2:20" x14ac:dyDescent="0.3">
      <c r="B368" s="281"/>
      <c r="C368" s="11" t="s">
        <v>24</v>
      </c>
      <c r="D368" s="67" t="s">
        <v>146</v>
      </c>
      <c r="E368" s="67" t="s">
        <v>32</v>
      </c>
      <c r="F368" s="67">
        <v>1.6</v>
      </c>
      <c r="G368" s="6">
        <f>G366*F368</f>
        <v>120</v>
      </c>
      <c r="H368" s="31">
        <f>S365</f>
        <v>1.2020000000000002</v>
      </c>
      <c r="I368" s="5">
        <f>H368*G368</f>
        <v>144.24</v>
      </c>
      <c r="J368" s="5"/>
      <c r="K368" s="5"/>
      <c r="L368" s="67">
        <f>R365</f>
        <v>0.16799999999999998</v>
      </c>
      <c r="M368" s="5">
        <f>L368*G368</f>
        <v>20.159999999999997</v>
      </c>
      <c r="N368" s="5">
        <f>M368+K368+I368</f>
        <v>164.4</v>
      </c>
    </row>
    <row r="369" spans="2:14" x14ac:dyDescent="0.3">
      <c r="B369" s="67"/>
      <c r="C369" s="67"/>
      <c r="D369" s="72" t="s">
        <v>46</v>
      </c>
      <c r="E369" s="72"/>
      <c r="F369" s="72"/>
      <c r="G369" s="72"/>
      <c r="H369" s="72"/>
      <c r="I369" s="12">
        <f>SUM(I367:I368)</f>
        <v>208.14000000000001</v>
      </c>
      <c r="J369" s="72"/>
      <c r="K369" s="12"/>
      <c r="L369" s="72"/>
      <c r="M369" s="12">
        <f>SUM(M367:M368)</f>
        <v>122.22</v>
      </c>
      <c r="N369" s="12">
        <f>SUM(N367:N368)</f>
        <v>330.36</v>
      </c>
    </row>
    <row r="370" spans="2:14" x14ac:dyDescent="0.3">
      <c r="B370" s="67"/>
      <c r="C370" s="67"/>
      <c r="D370" s="72" t="s">
        <v>47</v>
      </c>
      <c r="E370" s="72" t="s">
        <v>48</v>
      </c>
      <c r="F370" s="72">
        <v>10</v>
      </c>
      <c r="G370" s="72"/>
      <c r="H370" s="72"/>
      <c r="I370" s="72"/>
      <c r="J370" s="72"/>
      <c r="K370" s="72"/>
      <c r="L370" s="72"/>
      <c r="M370" s="72"/>
      <c r="N370" s="12">
        <f>N369*F370/100</f>
        <v>33.036000000000001</v>
      </c>
    </row>
    <row r="371" spans="2:14" x14ac:dyDescent="0.3">
      <c r="B371" s="67"/>
      <c r="C371" s="67"/>
      <c r="D371" s="72" t="s">
        <v>49</v>
      </c>
      <c r="E371" s="72"/>
      <c r="F371" s="72"/>
      <c r="G371" s="72"/>
      <c r="H371" s="72"/>
      <c r="I371" s="72"/>
      <c r="J371" s="72"/>
      <c r="K371" s="72"/>
      <c r="L371" s="72"/>
      <c r="M371" s="72"/>
      <c r="N371" s="12">
        <f>SUM(N369:N370)</f>
        <v>363.39600000000002</v>
      </c>
    </row>
    <row r="372" spans="2:14" x14ac:dyDescent="0.3">
      <c r="B372" s="67"/>
      <c r="C372" s="67"/>
      <c r="D372" s="72" t="s">
        <v>50</v>
      </c>
      <c r="E372" s="72" t="s">
        <v>48</v>
      </c>
      <c r="F372" s="72">
        <v>10</v>
      </c>
      <c r="G372" s="72"/>
      <c r="H372" s="72"/>
      <c r="I372" s="72"/>
      <c r="J372" s="72"/>
      <c r="K372" s="72"/>
      <c r="L372" s="72"/>
      <c r="M372" s="72"/>
      <c r="N372" s="12">
        <f>N371*F372/100</f>
        <v>36.339599999999997</v>
      </c>
    </row>
    <row r="373" spans="2:14" x14ac:dyDescent="0.3">
      <c r="B373" s="67"/>
      <c r="C373" s="67"/>
      <c r="D373" s="72" t="s">
        <v>49</v>
      </c>
      <c r="E373" s="72"/>
      <c r="F373" s="72"/>
      <c r="G373" s="72"/>
      <c r="H373" s="72"/>
      <c r="I373" s="72"/>
      <c r="J373" s="72"/>
      <c r="K373" s="72"/>
      <c r="L373" s="72"/>
      <c r="M373" s="72"/>
      <c r="N373" s="12">
        <f>SUM(N371:N372)</f>
        <v>399.73560000000003</v>
      </c>
    </row>
    <row r="374" spans="2:14" x14ac:dyDescent="0.3">
      <c r="B374" s="67"/>
      <c r="C374" s="67"/>
      <c r="D374" s="72" t="s">
        <v>51</v>
      </c>
      <c r="E374" s="72" t="s">
        <v>48</v>
      </c>
      <c r="F374" s="72">
        <v>18</v>
      </c>
      <c r="G374" s="72"/>
      <c r="H374" s="72"/>
      <c r="I374" s="72"/>
      <c r="J374" s="72"/>
      <c r="K374" s="72"/>
      <c r="L374" s="72"/>
      <c r="M374" s="72"/>
      <c r="N374" s="12">
        <f>N373*F374/100</f>
        <v>71.952408000000005</v>
      </c>
    </row>
    <row r="375" spans="2:14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471.68800800000002</v>
      </c>
    </row>
    <row r="376" spans="2:14" x14ac:dyDescent="0.3">
      <c r="B376" s="13"/>
      <c r="C376" s="13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70"/>
    </row>
    <row r="377" spans="2:14" x14ac:dyDescent="0.3">
      <c r="B377" s="13"/>
      <c r="C377" s="13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70"/>
    </row>
    <row r="378" spans="2:14" x14ac:dyDescent="0.3">
      <c r="B378" s="13"/>
      <c r="C378" s="13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</row>
    <row r="379" spans="2:14" ht="15.75" customHeight="1" x14ac:dyDescent="0.3">
      <c r="B379" s="13"/>
      <c r="C379" s="13"/>
      <c r="D379" s="68" t="s">
        <v>224</v>
      </c>
      <c r="E379" s="69"/>
      <c r="F379" s="69"/>
      <c r="G379" s="69" t="s">
        <v>225</v>
      </c>
      <c r="H379" s="297" t="s">
        <v>226</v>
      </c>
      <c r="I379" s="297"/>
      <c r="J379" s="297"/>
      <c r="K379" s="297"/>
      <c r="L379" s="297"/>
      <c r="M379" s="297"/>
      <c r="N379" s="297"/>
    </row>
    <row r="380" spans="2:14" x14ac:dyDescent="0.3">
      <c r="B380" s="13"/>
      <c r="C380" s="13"/>
      <c r="D380" s="14" t="s">
        <v>54</v>
      </c>
      <c r="E380" s="69"/>
      <c r="F380" s="69"/>
      <c r="G380" s="69"/>
      <c r="H380" s="297" t="s">
        <v>227</v>
      </c>
      <c r="I380" s="297"/>
      <c r="J380" s="297"/>
      <c r="K380" s="81"/>
      <c r="L380" s="81"/>
      <c r="M380" s="297" t="s">
        <v>228</v>
      </c>
      <c r="N380" s="297"/>
    </row>
    <row r="381" spans="2:14" x14ac:dyDescent="0.3">
      <c r="B381" s="1"/>
      <c r="C381" s="1"/>
      <c r="D381" s="14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s="82" customFormat="1" ht="18" customHeight="1" x14ac:dyDescent="0.25">
      <c r="B382" s="68"/>
      <c r="C382" s="83"/>
      <c r="D382" s="84"/>
      <c r="G382" s="295" t="s">
        <v>262</v>
      </c>
      <c r="H382" s="295"/>
      <c r="I382" s="295"/>
      <c r="J382" s="295"/>
      <c r="K382" s="295"/>
      <c r="L382" s="295"/>
      <c r="M382" s="295"/>
      <c r="N382" s="295"/>
    </row>
    <row r="383" spans="2:14" s="82" customFormat="1" ht="18" customHeight="1" x14ac:dyDescent="0.25">
      <c r="B383" s="68"/>
      <c r="C383" s="83"/>
      <c r="D383" s="84"/>
      <c r="G383" s="295" t="s">
        <v>241</v>
      </c>
      <c r="H383" s="295"/>
      <c r="I383" s="295"/>
      <c r="J383" s="295"/>
      <c r="K383" s="295"/>
      <c r="L383" s="295"/>
      <c r="M383" s="295"/>
      <c r="N383" s="295"/>
    </row>
    <row r="385" spans="2:20" ht="21" customHeight="1" x14ac:dyDescent="0.3">
      <c r="B385" s="1"/>
      <c r="C385" s="1"/>
      <c r="D385" s="2"/>
      <c r="E385" s="1"/>
      <c r="F385" s="75"/>
      <c r="G385" s="75"/>
      <c r="H385" s="75"/>
      <c r="I385" s="75"/>
      <c r="J385" s="1"/>
      <c r="K385" s="1"/>
      <c r="L385" s="1"/>
      <c r="M385" s="271" t="s">
        <v>221</v>
      </c>
      <c r="N385" s="271"/>
    </row>
    <row r="386" spans="2:20" ht="21" x14ac:dyDescent="0.3">
      <c r="B386" s="1"/>
      <c r="C386" s="1"/>
      <c r="D386" s="294" t="s">
        <v>220</v>
      </c>
      <c r="E386" s="294"/>
      <c r="F386" s="294"/>
      <c r="G386" s="294"/>
      <c r="H386" s="294"/>
      <c r="I386" s="294"/>
      <c r="J386" s="294"/>
      <c r="K386" s="294"/>
      <c r="L386" s="294"/>
      <c r="M386" s="294"/>
      <c r="N386" s="75"/>
    </row>
    <row r="387" spans="2:20" x14ac:dyDescent="0.3">
      <c r="B387" s="1"/>
      <c r="C387" s="1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2:20" ht="41.25" customHeight="1" x14ac:dyDescent="0.3">
      <c r="B388" s="1"/>
      <c r="C388" s="293" t="s">
        <v>223</v>
      </c>
      <c r="D388" s="293"/>
      <c r="E388" s="293"/>
      <c r="F388" s="293"/>
      <c r="G388" s="1"/>
      <c r="H388" s="292" t="s">
        <v>193</v>
      </c>
      <c r="I388" s="292"/>
      <c r="J388" s="292"/>
      <c r="K388" s="292"/>
      <c r="L388" s="292"/>
      <c r="M388" s="292"/>
      <c r="N388" s="1"/>
    </row>
    <row r="389" spans="2:20" x14ac:dyDescent="0.3">
      <c r="B389" s="1"/>
      <c r="C389" s="1"/>
      <c r="D389" s="1"/>
      <c r="E389" s="296" t="s">
        <v>222</v>
      </c>
      <c r="F389" s="296"/>
      <c r="G389" s="296"/>
      <c r="H389" s="78"/>
      <c r="I389" s="78"/>
      <c r="J389" s="78"/>
      <c r="K389" s="78"/>
      <c r="L389" s="80"/>
      <c r="M389" s="80"/>
      <c r="N389" s="68"/>
    </row>
    <row r="390" spans="2:20" ht="28.5" customHeight="1" x14ac:dyDescent="0.3">
      <c r="B390" s="275" t="s">
        <v>11</v>
      </c>
      <c r="C390" s="277" t="s">
        <v>12</v>
      </c>
      <c r="D390" s="275" t="s">
        <v>13</v>
      </c>
      <c r="E390" s="279" t="s">
        <v>14</v>
      </c>
      <c r="F390" s="279"/>
      <c r="G390" s="279"/>
      <c r="H390" s="279" t="s">
        <v>15</v>
      </c>
      <c r="I390" s="279"/>
      <c r="J390" s="279" t="s">
        <v>16</v>
      </c>
      <c r="K390" s="279"/>
      <c r="L390" s="279" t="s">
        <v>17</v>
      </c>
      <c r="M390" s="279"/>
      <c r="N390" s="277" t="s">
        <v>91</v>
      </c>
    </row>
    <row r="391" spans="2:20" ht="81.75" customHeight="1" x14ac:dyDescent="0.3">
      <c r="B391" s="276"/>
      <c r="C391" s="278"/>
      <c r="D391" s="276"/>
      <c r="E391" s="3" t="s">
        <v>18</v>
      </c>
      <c r="F391" s="3" t="s">
        <v>19</v>
      </c>
      <c r="G391" s="3" t="s">
        <v>20</v>
      </c>
      <c r="H391" s="3" t="s">
        <v>21</v>
      </c>
      <c r="I391" s="3" t="s">
        <v>22</v>
      </c>
      <c r="J391" s="3" t="s">
        <v>21</v>
      </c>
      <c r="K391" s="3" t="s">
        <v>22</v>
      </c>
      <c r="L391" s="3" t="s">
        <v>21</v>
      </c>
      <c r="M391" s="3" t="s">
        <v>22</v>
      </c>
      <c r="N391" s="278"/>
      <c r="S391" s="42" t="s">
        <v>106</v>
      </c>
    </row>
    <row r="392" spans="2:20" x14ac:dyDescent="0.3">
      <c r="B392" s="72">
        <v>1</v>
      </c>
      <c r="C392" s="72"/>
      <c r="D392" s="72">
        <v>2</v>
      </c>
      <c r="E392" s="72">
        <v>3</v>
      </c>
      <c r="F392" s="72">
        <v>4</v>
      </c>
      <c r="G392" s="72">
        <v>5</v>
      </c>
      <c r="H392" s="72">
        <v>6</v>
      </c>
      <c r="I392" s="72">
        <v>7</v>
      </c>
      <c r="J392" s="72">
        <v>8</v>
      </c>
      <c r="K392" s="72">
        <v>9</v>
      </c>
      <c r="L392" s="72">
        <v>10</v>
      </c>
      <c r="M392" s="72">
        <v>11</v>
      </c>
      <c r="N392" s="72">
        <v>12</v>
      </c>
      <c r="Q392" s="69">
        <v>1.37</v>
      </c>
      <c r="R392" s="42">
        <f>2*0.42*2/10</f>
        <v>0.16799999999999998</v>
      </c>
      <c r="S392" s="42">
        <f>Q392-R392</f>
        <v>1.2020000000000002</v>
      </c>
    </row>
    <row r="393" spans="2:20" ht="40.5" x14ac:dyDescent="0.3">
      <c r="B393" s="281">
        <v>2</v>
      </c>
      <c r="C393" s="67" t="s">
        <v>24</v>
      </c>
      <c r="D393" s="72" t="s">
        <v>178</v>
      </c>
      <c r="E393" s="72" t="s">
        <v>26</v>
      </c>
      <c r="F393" s="72"/>
      <c r="G393" s="4">
        <f>Q393</f>
        <v>120</v>
      </c>
      <c r="H393" s="5"/>
      <c r="I393" s="5"/>
      <c r="J393" s="5"/>
      <c r="K393" s="5"/>
      <c r="L393" s="67"/>
      <c r="M393" s="5"/>
      <c r="N393" s="5"/>
      <c r="Q393" s="42">
        <f>R393*S393*T393</f>
        <v>120</v>
      </c>
      <c r="R393" s="42">
        <v>0.6</v>
      </c>
      <c r="S393" s="42">
        <v>0.5</v>
      </c>
      <c r="T393" s="42">
        <v>400</v>
      </c>
    </row>
    <row r="394" spans="2:20" x14ac:dyDescent="0.3">
      <c r="B394" s="281"/>
      <c r="C394" s="9" t="s">
        <v>144</v>
      </c>
      <c r="D394" s="67" t="s">
        <v>28</v>
      </c>
      <c r="E394" s="67" t="s">
        <v>29</v>
      </c>
      <c r="F394" s="67"/>
      <c r="G394" s="6">
        <f>G393*0.12</f>
        <v>14.399999999999999</v>
      </c>
      <c r="H394" s="5">
        <v>7.1</v>
      </c>
      <c r="I394" s="5">
        <f>H394*G394</f>
        <v>102.23999999999998</v>
      </c>
      <c r="J394" s="5"/>
      <c r="K394" s="5"/>
      <c r="L394" s="67">
        <v>11.34</v>
      </c>
      <c r="M394" s="5">
        <f>L394*G394</f>
        <v>163.29599999999999</v>
      </c>
      <c r="N394" s="5">
        <f>M394+K394+I394</f>
        <v>265.53599999999994</v>
      </c>
    </row>
    <row r="395" spans="2:20" x14ac:dyDescent="0.3">
      <c r="B395" s="281"/>
      <c r="C395" s="11" t="s">
        <v>24</v>
      </c>
      <c r="D395" s="67" t="s">
        <v>146</v>
      </c>
      <c r="E395" s="67" t="s">
        <v>32</v>
      </c>
      <c r="F395" s="67">
        <v>1.6</v>
      </c>
      <c r="G395" s="6">
        <f>G393*F395</f>
        <v>192</v>
      </c>
      <c r="H395" s="31">
        <f>S392</f>
        <v>1.2020000000000002</v>
      </c>
      <c r="I395" s="5">
        <f>H395*G395</f>
        <v>230.78400000000005</v>
      </c>
      <c r="J395" s="5"/>
      <c r="K395" s="5"/>
      <c r="L395" s="67">
        <f>R392</f>
        <v>0.16799999999999998</v>
      </c>
      <c r="M395" s="5">
        <f>L395*G395</f>
        <v>32.256</v>
      </c>
      <c r="N395" s="5">
        <f>M395+K395+I395</f>
        <v>263.04000000000008</v>
      </c>
    </row>
    <row r="396" spans="2:20" x14ac:dyDescent="0.3">
      <c r="B396" s="67"/>
      <c r="C396" s="67"/>
      <c r="D396" s="72" t="s">
        <v>46</v>
      </c>
      <c r="E396" s="72"/>
      <c r="F396" s="72"/>
      <c r="G396" s="72"/>
      <c r="H396" s="72"/>
      <c r="I396" s="12">
        <f>SUM(I394:I395)</f>
        <v>333.024</v>
      </c>
      <c r="J396" s="72"/>
      <c r="K396" s="12"/>
      <c r="L396" s="72"/>
      <c r="M396" s="12">
        <f>SUM(M394:M395)</f>
        <v>195.55199999999999</v>
      </c>
      <c r="N396" s="12">
        <f>SUM(N394:N395)</f>
        <v>528.57600000000002</v>
      </c>
    </row>
    <row r="397" spans="2:20" x14ac:dyDescent="0.3">
      <c r="B397" s="67"/>
      <c r="C397" s="67"/>
      <c r="D397" s="72" t="s">
        <v>47</v>
      </c>
      <c r="E397" s="72" t="s">
        <v>48</v>
      </c>
      <c r="F397" s="72">
        <v>10</v>
      </c>
      <c r="G397" s="72"/>
      <c r="H397" s="72"/>
      <c r="I397" s="72"/>
      <c r="J397" s="72"/>
      <c r="K397" s="72"/>
      <c r="L397" s="72"/>
      <c r="M397" s="72"/>
      <c r="N397" s="12">
        <f>N396*F397/100</f>
        <v>52.857600000000005</v>
      </c>
    </row>
    <row r="398" spans="2:20" x14ac:dyDescent="0.3">
      <c r="B398" s="67"/>
      <c r="C398" s="67"/>
      <c r="D398" s="72" t="s">
        <v>49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12">
        <f>SUM(N396:N397)</f>
        <v>581.43360000000007</v>
      </c>
    </row>
    <row r="399" spans="2:20" x14ac:dyDescent="0.3">
      <c r="B399" s="67"/>
      <c r="C399" s="67"/>
      <c r="D399" s="72" t="s">
        <v>50</v>
      </c>
      <c r="E399" s="72" t="s">
        <v>48</v>
      </c>
      <c r="F399" s="72">
        <v>10</v>
      </c>
      <c r="G399" s="72"/>
      <c r="H399" s="72"/>
      <c r="I399" s="72"/>
      <c r="J399" s="72"/>
      <c r="K399" s="72"/>
      <c r="L399" s="72"/>
      <c r="M399" s="72"/>
      <c r="N399" s="12">
        <f>N398*F399/100</f>
        <v>58.143360000000008</v>
      </c>
    </row>
    <row r="400" spans="2:20" x14ac:dyDescent="0.3">
      <c r="B400" s="67"/>
      <c r="C400" s="67"/>
      <c r="D400" s="72" t="s">
        <v>49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12">
        <f>SUM(N398:N399)</f>
        <v>639.5769600000001</v>
      </c>
    </row>
    <row r="401" spans="2:14" x14ac:dyDescent="0.3">
      <c r="B401" s="67"/>
      <c r="C401" s="67"/>
      <c r="D401" s="72" t="s">
        <v>51</v>
      </c>
      <c r="E401" s="72" t="s">
        <v>48</v>
      </c>
      <c r="F401" s="72">
        <v>18</v>
      </c>
      <c r="G401" s="72"/>
      <c r="H401" s="72"/>
      <c r="I401" s="72"/>
      <c r="J401" s="72"/>
      <c r="K401" s="72"/>
      <c r="L401" s="72"/>
      <c r="M401" s="72"/>
      <c r="N401" s="12">
        <f>N400*F401/100</f>
        <v>115.12385280000002</v>
      </c>
    </row>
    <row r="402" spans="2:14" x14ac:dyDescent="0.3">
      <c r="B402" s="67"/>
      <c r="C402" s="67"/>
      <c r="D402" s="72" t="s">
        <v>49</v>
      </c>
      <c r="E402" s="72"/>
      <c r="F402" s="72"/>
      <c r="G402" s="72"/>
      <c r="H402" s="72"/>
      <c r="I402" s="72"/>
      <c r="J402" s="72"/>
      <c r="K402" s="72"/>
      <c r="L402" s="72"/>
      <c r="M402" s="72"/>
      <c r="N402" s="12">
        <f>SUM(N400:N401)</f>
        <v>754.70081280000011</v>
      </c>
    </row>
    <row r="403" spans="2:14" x14ac:dyDescent="0.3">
      <c r="B403" s="13"/>
      <c r="C403" s="13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70"/>
    </row>
    <row r="404" spans="2:14" x14ac:dyDescent="0.3">
      <c r="B404" s="13"/>
      <c r="C404" s="13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0"/>
    </row>
    <row r="405" spans="2:14" x14ac:dyDescent="0.3">
      <c r="B405" s="13"/>
      <c r="C405" s="13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0"/>
    </row>
    <row r="406" spans="2:14" ht="15.75" customHeight="1" x14ac:dyDescent="0.3">
      <c r="B406" s="13"/>
      <c r="C406" s="13"/>
      <c r="D406" s="68" t="s">
        <v>224</v>
      </c>
      <c r="E406" s="69"/>
      <c r="F406" s="69"/>
      <c r="G406" s="69" t="s">
        <v>225</v>
      </c>
      <c r="H406" s="297" t="s">
        <v>226</v>
      </c>
      <c r="I406" s="297"/>
      <c r="J406" s="297"/>
      <c r="K406" s="297"/>
      <c r="L406" s="297"/>
      <c r="M406" s="297"/>
      <c r="N406" s="297"/>
    </row>
    <row r="407" spans="2:14" x14ac:dyDescent="0.3">
      <c r="B407" s="13"/>
      <c r="C407" s="13"/>
      <c r="D407" s="14" t="s">
        <v>54</v>
      </c>
      <c r="E407" s="69"/>
      <c r="F407" s="69"/>
      <c r="G407" s="69"/>
      <c r="H407" s="297" t="s">
        <v>227</v>
      </c>
      <c r="I407" s="297"/>
      <c r="J407" s="297"/>
      <c r="K407" s="81"/>
      <c r="L407" s="81"/>
      <c r="M407" s="297" t="s">
        <v>228</v>
      </c>
      <c r="N407" s="297"/>
    </row>
    <row r="408" spans="2:14" x14ac:dyDescent="0.3">
      <c r="B408" s="1"/>
      <c r="C408" s="1"/>
      <c r="D408" s="14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s="82" customFormat="1" ht="18" customHeight="1" x14ac:dyDescent="0.25">
      <c r="B409" s="68"/>
      <c r="C409" s="83"/>
      <c r="D409" s="84"/>
      <c r="G409" s="295" t="s">
        <v>263</v>
      </c>
      <c r="H409" s="295"/>
      <c r="I409" s="295"/>
      <c r="J409" s="295"/>
      <c r="K409" s="295"/>
      <c r="L409" s="295"/>
      <c r="M409" s="295"/>
      <c r="N409" s="295"/>
    </row>
    <row r="410" spans="2:14" s="82" customFormat="1" ht="18" customHeight="1" x14ac:dyDescent="0.25">
      <c r="B410" s="68"/>
      <c r="C410" s="83"/>
      <c r="D410" s="84"/>
      <c r="G410" s="295" t="s">
        <v>242</v>
      </c>
      <c r="H410" s="295"/>
      <c r="I410" s="295"/>
      <c r="J410" s="295"/>
      <c r="K410" s="295"/>
      <c r="L410" s="295"/>
      <c r="M410" s="295"/>
      <c r="N410" s="295"/>
    </row>
    <row r="413" spans="2:14" ht="21" customHeight="1" x14ac:dyDescent="0.3">
      <c r="B413" s="1"/>
      <c r="C413" s="1"/>
      <c r="D413" s="2"/>
      <c r="E413" s="1"/>
      <c r="F413" s="75"/>
      <c r="G413" s="75"/>
      <c r="H413" s="75"/>
      <c r="I413" s="75"/>
      <c r="J413" s="1"/>
      <c r="K413" s="1"/>
      <c r="L413" s="1"/>
      <c r="M413" s="271" t="s">
        <v>221</v>
      </c>
      <c r="N413" s="271"/>
    </row>
    <row r="414" spans="2:14" ht="21" x14ac:dyDescent="0.3">
      <c r="B414" s="1"/>
      <c r="C414" s="1"/>
      <c r="D414" s="294" t="s">
        <v>220</v>
      </c>
      <c r="E414" s="294"/>
      <c r="F414" s="294"/>
      <c r="G414" s="294"/>
      <c r="H414" s="294"/>
      <c r="I414" s="294"/>
      <c r="J414" s="294"/>
      <c r="K414" s="294"/>
      <c r="L414" s="294"/>
      <c r="M414" s="294"/>
      <c r="N414" s="75"/>
    </row>
    <row r="415" spans="2:14" x14ac:dyDescent="0.3">
      <c r="B415" s="1"/>
      <c r="C415" s="1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2:14" ht="40.5" customHeight="1" x14ac:dyDescent="0.3">
      <c r="B416" s="1"/>
      <c r="C416" s="293" t="s">
        <v>223</v>
      </c>
      <c r="D416" s="293"/>
      <c r="E416" s="293"/>
      <c r="F416" s="293"/>
      <c r="G416" s="1"/>
      <c r="H416" s="292" t="s">
        <v>194</v>
      </c>
      <c r="I416" s="292"/>
      <c r="J416" s="292"/>
      <c r="K416" s="292"/>
      <c r="L416" s="292"/>
      <c r="M416" s="292"/>
      <c r="N416" s="1"/>
    </row>
    <row r="417" spans="2:20" x14ac:dyDescent="0.3">
      <c r="B417" s="1"/>
      <c r="C417" s="1"/>
      <c r="D417" s="1"/>
      <c r="E417" s="296" t="s">
        <v>222</v>
      </c>
      <c r="F417" s="296"/>
      <c r="G417" s="296"/>
      <c r="H417" s="78"/>
      <c r="I417" s="78"/>
      <c r="J417" s="78"/>
      <c r="K417" s="78"/>
      <c r="L417" s="80"/>
      <c r="M417" s="80"/>
      <c r="N417" s="68"/>
    </row>
    <row r="418" spans="2:20" ht="29.25" customHeight="1" x14ac:dyDescent="0.3">
      <c r="B418" s="275" t="s">
        <v>11</v>
      </c>
      <c r="C418" s="277" t="s">
        <v>12</v>
      </c>
      <c r="D418" s="275" t="s">
        <v>13</v>
      </c>
      <c r="E418" s="279" t="s">
        <v>14</v>
      </c>
      <c r="F418" s="279"/>
      <c r="G418" s="279"/>
      <c r="H418" s="279" t="s">
        <v>15</v>
      </c>
      <c r="I418" s="279"/>
      <c r="J418" s="279" t="s">
        <v>16</v>
      </c>
      <c r="K418" s="279"/>
      <c r="L418" s="279" t="s">
        <v>17</v>
      </c>
      <c r="M418" s="279"/>
      <c r="N418" s="277" t="s">
        <v>91</v>
      </c>
    </row>
    <row r="419" spans="2:20" ht="81.75" customHeight="1" x14ac:dyDescent="0.3">
      <c r="B419" s="276"/>
      <c r="C419" s="278"/>
      <c r="D419" s="276"/>
      <c r="E419" s="3" t="s">
        <v>18</v>
      </c>
      <c r="F419" s="3" t="s">
        <v>19</v>
      </c>
      <c r="G419" s="3" t="s">
        <v>20</v>
      </c>
      <c r="H419" s="3" t="s">
        <v>21</v>
      </c>
      <c r="I419" s="3" t="s">
        <v>22</v>
      </c>
      <c r="J419" s="3" t="s">
        <v>21</v>
      </c>
      <c r="K419" s="3" t="s">
        <v>22</v>
      </c>
      <c r="L419" s="3" t="s">
        <v>21</v>
      </c>
      <c r="M419" s="3" t="s">
        <v>22</v>
      </c>
      <c r="N419" s="278"/>
      <c r="S419" s="42" t="s">
        <v>106</v>
      </c>
    </row>
    <row r="420" spans="2:20" x14ac:dyDescent="0.3">
      <c r="B420" s="72">
        <v>1</v>
      </c>
      <c r="C420" s="72"/>
      <c r="D420" s="72">
        <v>2</v>
      </c>
      <c r="E420" s="72">
        <v>3</v>
      </c>
      <c r="F420" s="72">
        <v>4</v>
      </c>
      <c r="G420" s="72">
        <v>5</v>
      </c>
      <c r="H420" s="72">
        <v>6</v>
      </c>
      <c r="I420" s="72">
        <v>7</v>
      </c>
      <c r="J420" s="72">
        <v>8</v>
      </c>
      <c r="K420" s="72">
        <v>9</v>
      </c>
      <c r="L420" s="72">
        <v>10</v>
      </c>
      <c r="M420" s="72">
        <v>11</v>
      </c>
      <c r="N420" s="72">
        <v>12</v>
      </c>
      <c r="Q420" s="69">
        <v>1.37</v>
      </c>
      <c r="R420" s="42">
        <f>2*0.42*2/10</f>
        <v>0.16799999999999998</v>
      </c>
      <c r="S420" s="42">
        <f>Q420-R420</f>
        <v>1.2020000000000002</v>
      </c>
    </row>
    <row r="421" spans="2:20" ht="40.5" x14ac:dyDescent="0.3">
      <c r="B421" s="281">
        <v>2</v>
      </c>
      <c r="C421" s="67" t="s">
        <v>24</v>
      </c>
      <c r="D421" s="72" t="s">
        <v>178</v>
      </c>
      <c r="E421" s="72" t="s">
        <v>26</v>
      </c>
      <c r="F421" s="72"/>
      <c r="G421" s="4">
        <f>Q421</f>
        <v>180</v>
      </c>
      <c r="H421" s="5"/>
      <c r="I421" s="5"/>
      <c r="J421" s="5"/>
      <c r="K421" s="5"/>
      <c r="L421" s="67"/>
      <c r="M421" s="5"/>
      <c r="N421" s="5"/>
      <c r="Q421" s="42">
        <f>R421*S421*T421</f>
        <v>180</v>
      </c>
      <c r="R421" s="42">
        <v>0.6</v>
      </c>
      <c r="S421" s="42">
        <v>0.5</v>
      </c>
      <c r="T421" s="42">
        <v>600</v>
      </c>
    </row>
    <row r="422" spans="2:20" x14ac:dyDescent="0.3">
      <c r="B422" s="281"/>
      <c r="C422" s="9" t="s">
        <v>144</v>
      </c>
      <c r="D422" s="67" t="s">
        <v>28</v>
      </c>
      <c r="E422" s="67" t="s">
        <v>29</v>
      </c>
      <c r="F422" s="67"/>
      <c r="G422" s="6">
        <f>G421*0.12</f>
        <v>21.599999999999998</v>
      </c>
      <c r="H422" s="5">
        <v>7.1</v>
      </c>
      <c r="I422" s="5">
        <f>H422*G422</f>
        <v>153.35999999999999</v>
      </c>
      <c r="J422" s="5"/>
      <c r="K422" s="5"/>
      <c r="L422" s="67">
        <v>11.34</v>
      </c>
      <c r="M422" s="5">
        <f>L422*G422</f>
        <v>244.94399999999996</v>
      </c>
      <c r="N422" s="5">
        <f>M422+K422+I422</f>
        <v>398.30399999999997</v>
      </c>
    </row>
    <row r="423" spans="2:20" x14ac:dyDescent="0.3">
      <c r="B423" s="281"/>
      <c r="C423" s="11" t="s">
        <v>24</v>
      </c>
      <c r="D423" s="67" t="s">
        <v>146</v>
      </c>
      <c r="E423" s="67" t="s">
        <v>32</v>
      </c>
      <c r="F423" s="67">
        <v>1.6</v>
      </c>
      <c r="G423" s="6">
        <f>G421*F423</f>
        <v>288</v>
      </c>
      <c r="H423" s="31">
        <f>S420</f>
        <v>1.2020000000000002</v>
      </c>
      <c r="I423" s="5">
        <f>H423*G423</f>
        <v>346.17600000000004</v>
      </c>
      <c r="J423" s="5"/>
      <c r="K423" s="5"/>
      <c r="L423" s="67">
        <f>R420</f>
        <v>0.16799999999999998</v>
      </c>
      <c r="M423" s="5">
        <f>L423*G423</f>
        <v>48.383999999999993</v>
      </c>
      <c r="N423" s="5">
        <f>M423+K423+I423</f>
        <v>394.56000000000006</v>
      </c>
    </row>
    <row r="424" spans="2:20" x14ac:dyDescent="0.3">
      <c r="B424" s="67"/>
      <c r="C424" s="67"/>
      <c r="D424" s="72" t="s">
        <v>46</v>
      </c>
      <c r="E424" s="72"/>
      <c r="F424" s="72"/>
      <c r="G424" s="72"/>
      <c r="H424" s="72"/>
      <c r="I424" s="12">
        <f>SUM(I422:I423)</f>
        <v>499.53600000000006</v>
      </c>
      <c r="J424" s="72"/>
      <c r="K424" s="12"/>
      <c r="L424" s="72"/>
      <c r="M424" s="12">
        <f>SUM(M422:M423)</f>
        <v>293.32799999999997</v>
      </c>
      <c r="N424" s="12">
        <f>SUM(N422:N423)</f>
        <v>792.86400000000003</v>
      </c>
    </row>
    <row r="425" spans="2:20" x14ac:dyDescent="0.3">
      <c r="B425" s="67"/>
      <c r="C425" s="67"/>
      <c r="D425" s="72" t="s">
        <v>47</v>
      </c>
      <c r="E425" s="72" t="s">
        <v>48</v>
      </c>
      <c r="F425" s="72">
        <v>10</v>
      </c>
      <c r="G425" s="72"/>
      <c r="H425" s="72"/>
      <c r="I425" s="72"/>
      <c r="J425" s="72"/>
      <c r="K425" s="72"/>
      <c r="L425" s="72"/>
      <c r="M425" s="72"/>
      <c r="N425" s="12">
        <f>N424*F425/100</f>
        <v>79.2864</v>
      </c>
    </row>
    <row r="426" spans="2:20" x14ac:dyDescent="0.3">
      <c r="B426" s="67"/>
      <c r="C426" s="67"/>
      <c r="D426" s="72" t="s">
        <v>49</v>
      </c>
      <c r="E426" s="72"/>
      <c r="F426" s="72"/>
      <c r="G426" s="72"/>
      <c r="H426" s="72"/>
      <c r="I426" s="72"/>
      <c r="J426" s="72"/>
      <c r="K426" s="72"/>
      <c r="L426" s="72"/>
      <c r="M426" s="72"/>
      <c r="N426" s="12">
        <f>SUM(N424:N425)</f>
        <v>872.15039999999999</v>
      </c>
    </row>
    <row r="427" spans="2:20" x14ac:dyDescent="0.3">
      <c r="B427" s="67"/>
      <c r="C427" s="67"/>
      <c r="D427" s="72" t="s">
        <v>50</v>
      </c>
      <c r="E427" s="72" t="s">
        <v>48</v>
      </c>
      <c r="F427" s="72">
        <v>10</v>
      </c>
      <c r="G427" s="72"/>
      <c r="H427" s="72"/>
      <c r="I427" s="72"/>
      <c r="J427" s="72"/>
      <c r="K427" s="72"/>
      <c r="L427" s="72"/>
      <c r="M427" s="72"/>
      <c r="N427" s="12">
        <f>N426*F427/100</f>
        <v>87.215040000000002</v>
      </c>
    </row>
    <row r="428" spans="2:20" x14ac:dyDescent="0.3">
      <c r="B428" s="67"/>
      <c r="C428" s="67"/>
      <c r="D428" s="72" t="s">
        <v>49</v>
      </c>
      <c r="E428" s="72"/>
      <c r="F428" s="72"/>
      <c r="G428" s="72"/>
      <c r="H428" s="72"/>
      <c r="I428" s="72"/>
      <c r="J428" s="72"/>
      <c r="K428" s="72"/>
      <c r="L428" s="72"/>
      <c r="M428" s="72"/>
      <c r="N428" s="12">
        <f>SUM(N426:N427)</f>
        <v>959.36544000000004</v>
      </c>
    </row>
    <row r="429" spans="2:20" x14ac:dyDescent="0.3">
      <c r="B429" s="67"/>
      <c r="C429" s="67"/>
      <c r="D429" s="72" t="s">
        <v>51</v>
      </c>
      <c r="E429" s="72" t="s">
        <v>48</v>
      </c>
      <c r="F429" s="72">
        <v>18</v>
      </c>
      <c r="G429" s="72"/>
      <c r="H429" s="72"/>
      <c r="I429" s="72"/>
      <c r="J429" s="72"/>
      <c r="K429" s="72"/>
      <c r="L429" s="72"/>
      <c r="M429" s="72"/>
      <c r="N429" s="12">
        <f>N428*F429/100</f>
        <v>172.68577919999998</v>
      </c>
    </row>
    <row r="430" spans="2:20" x14ac:dyDescent="0.3">
      <c r="B430" s="67"/>
      <c r="C430" s="67"/>
      <c r="D430" s="72" t="s">
        <v>49</v>
      </c>
      <c r="E430" s="72"/>
      <c r="F430" s="72"/>
      <c r="G430" s="72"/>
      <c r="H430" s="72"/>
      <c r="I430" s="72"/>
      <c r="J430" s="72"/>
      <c r="K430" s="72"/>
      <c r="L430" s="72"/>
      <c r="M430" s="72"/>
      <c r="N430" s="12">
        <f>SUM(N428:N429)</f>
        <v>1132.0512192000001</v>
      </c>
    </row>
    <row r="431" spans="2:20" x14ac:dyDescent="0.3">
      <c r="B431" s="13"/>
      <c r="C431" s="13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</row>
    <row r="432" spans="2:20" x14ac:dyDescent="0.3">
      <c r="B432" s="13"/>
      <c r="C432" s="13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</row>
    <row r="433" spans="2:19" x14ac:dyDescent="0.3">
      <c r="B433" s="13"/>
      <c r="C433" s="13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</row>
    <row r="434" spans="2:19" ht="15.75" customHeight="1" x14ac:dyDescent="0.3">
      <c r="B434" s="13"/>
      <c r="C434" s="13"/>
      <c r="D434" s="68" t="s">
        <v>224</v>
      </c>
      <c r="E434" s="69"/>
      <c r="F434" s="69"/>
      <c r="G434" s="69" t="s">
        <v>225</v>
      </c>
      <c r="H434" s="297" t="s">
        <v>226</v>
      </c>
      <c r="I434" s="297"/>
      <c r="J434" s="297"/>
      <c r="K434" s="297"/>
      <c r="L434" s="297"/>
      <c r="M434" s="297"/>
      <c r="N434" s="297"/>
    </row>
    <row r="435" spans="2:19" x14ac:dyDescent="0.3">
      <c r="B435" s="13"/>
      <c r="C435" s="13"/>
      <c r="D435" s="14" t="s">
        <v>54</v>
      </c>
      <c r="E435" s="69"/>
      <c r="F435" s="69"/>
      <c r="G435" s="69"/>
      <c r="H435" s="297" t="s">
        <v>227</v>
      </c>
      <c r="I435" s="297"/>
      <c r="J435" s="297"/>
      <c r="K435" s="81"/>
      <c r="L435" s="81"/>
      <c r="M435" s="297" t="s">
        <v>228</v>
      </c>
      <c r="N435" s="297"/>
    </row>
    <row r="436" spans="2:19" x14ac:dyDescent="0.3">
      <c r="B436" s="1"/>
      <c r="C436" s="1"/>
      <c r="D436" s="14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9" s="82" customFormat="1" ht="18" customHeight="1" x14ac:dyDescent="0.25">
      <c r="B437" s="68"/>
      <c r="C437" s="83"/>
      <c r="D437" s="84"/>
      <c r="G437" s="295" t="s">
        <v>264</v>
      </c>
      <c r="H437" s="295"/>
      <c r="I437" s="295"/>
      <c r="J437" s="295"/>
      <c r="K437" s="295"/>
      <c r="L437" s="295"/>
      <c r="M437" s="295"/>
      <c r="N437" s="295"/>
    </row>
    <row r="438" spans="2:19" s="82" customFormat="1" ht="18" customHeight="1" x14ac:dyDescent="0.25">
      <c r="B438" s="68"/>
      <c r="C438" s="83"/>
      <c r="D438" s="84"/>
      <c r="G438" s="295" t="s">
        <v>243</v>
      </c>
      <c r="H438" s="295"/>
      <c r="I438" s="295"/>
      <c r="J438" s="295"/>
      <c r="K438" s="295"/>
      <c r="L438" s="295"/>
      <c r="M438" s="295"/>
      <c r="N438" s="295"/>
    </row>
    <row r="440" spans="2:19" ht="21" customHeight="1" x14ac:dyDescent="0.3">
      <c r="B440" s="1"/>
      <c r="C440" s="1"/>
      <c r="D440" s="2"/>
      <c r="E440" s="1"/>
      <c r="F440" s="75"/>
      <c r="G440" s="75"/>
      <c r="H440" s="75"/>
      <c r="I440" s="75"/>
      <c r="J440" s="1"/>
      <c r="K440" s="1"/>
      <c r="L440" s="1"/>
      <c r="M440" s="271" t="s">
        <v>221</v>
      </c>
      <c r="N440" s="271"/>
    </row>
    <row r="441" spans="2:19" ht="21" x14ac:dyDescent="0.3">
      <c r="B441" s="1"/>
      <c r="C441" s="1"/>
      <c r="D441" s="294" t="s">
        <v>220</v>
      </c>
      <c r="E441" s="294"/>
      <c r="F441" s="294"/>
      <c r="G441" s="294"/>
      <c r="H441" s="294"/>
      <c r="I441" s="294"/>
      <c r="J441" s="294"/>
      <c r="K441" s="294"/>
      <c r="L441" s="294"/>
      <c r="M441" s="294"/>
      <c r="N441" s="75"/>
    </row>
    <row r="442" spans="2:19" x14ac:dyDescent="0.3">
      <c r="B442" s="1"/>
      <c r="C442" s="1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2:19" ht="40.5" customHeight="1" x14ac:dyDescent="0.3">
      <c r="B443" s="1"/>
      <c r="C443" s="293" t="s">
        <v>223</v>
      </c>
      <c r="D443" s="293"/>
      <c r="E443" s="293"/>
      <c r="F443" s="293"/>
      <c r="G443" s="1"/>
      <c r="H443" s="292" t="s">
        <v>195</v>
      </c>
      <c r="I443" s="292"/>
      <c r="J443" s="292"/>
      <c r="K443" s="292"/>
      <c r="L443" s="292"/>
      <c r="M443" s="292"/>
      <c r="N443" s="1"/>
    </row>
    <row r="444" spans="2:19" x14ac:dyDescent="0.3">
      <c r="B444" s="1"/>
      <c r="C444" s="68"/>
      <c r="D444" s="68"/>
      <c r="E444" s="1"/>
      <c r="F444" s="1"/>
      <c r="G444" s="271"/>
      <c r="H444" s="271"/>
      <c r="I444" s="271"/>
      <c r="J444" s="271"/>
      <c r="K444" s="271"/>
      <c r="L444" s="272"/>
      <c r="M444" s="272"/>
      <c r="N444" s="68"/>
    </row>
    <row r="445" spans="2:19" x14ac:dyDescent="0.3">
      <c r="B445" s="1"/>
      <c r="C445" s="1"/>
      <c r="D445" s="1"/>
      <c r="E445" s="296" t="s">
        <v>222</v>
      </c>
      <c r="F445" s="296"/>
      <c r="G445" s="296"/>
      <c r="H445" s="78"/>
      <c r="I445" s="78"/>
      <c r="J445" s="78"/>
      <c r="K445" s="78"/>
      <c r="L445" s="80"/>
      <c r="M445" s="80"/>
      <c r="N445" s="68"/>
    </row>
    <row r="446" spans="2:19" ht="29.25" customHeight="1" x14ac:dyDescent="0.3">
      <c r="B446" s="275" t="s">
        <v>11</v>
      </c>
      <c r="C446" s="277" t="s">
        <v>12</v>
      </c>
      <c r="D446" s="275" t="s">
        <v>13</v>
      </c>
      <c r="E446" s="279" t="s">
        <v>14</v>
      </c>
      <c r="F446" s="279"/>
      <c r="G446" s="279"/>
      <c r="H446" s="279" t="s">
        <v>15</v>
      </c>
      <c r="I446" s="279"/>
      <c r="J446" s="279" t="s">
        <v>16</v>
      </c>
      <c r="K446" s="279"/>
      <c r="L446" s="279" t="s">
        <v>17</v>
      </c>
      <c r="M446" s="279"/>
      <c r="N446" s="277" t="s">
        <v>91</v>
      </c>
    </row>
    <row r="447" spans="2:19" ht="81.75" customHeight="1" x14ac:dyDescent="0.3">
      <c r="B447" s="276"/>
      <c r="C447" s="278"/>
      <c r="D447" s="276"/>
      <c r="E447" s="3" t="s">
        <v>18</v>
      </c>
      <c r="F447" s="3" t="s">
        <v>19</v>
      </c>
      <c r="G447" s="3" t="s">
        <v>20</v>
      </c>
      <c r="H447" s="3" t="s">
        <v>21</v>
      </c>
      <c r="I447" s="3" t="s">
        <v>22</v>
      </c>
      <c r="J447" s="3" t="s">
        <v>21</v>
      </c>
      <c r="K447" s="3" t="s">
        <v>22</v>
      </c>
      <c r="L447" s="3" t="s">
        <v>21</v>
      </c>
      <c r="M447" s="3" t="s">
        <v>22</v>
      </c>
      <c r="N447" s="278"/>
      <c r="S447" s="42" t="s">
        <v>106</v>
      </c>
    </row>
    <row r="448" spans="2:19" x14ac:dyDescent="0.3">
      <c r="B448" s="72">
        <v>1</v>
      </c>
      <c r="C448" s="72"/>
      <c r="D448" s="72">
        <v>2</v>
      </c>
      <c r="E448" s="72">
        <v>3</v>
      </c>
      <c r="F448" s="72">
        <v>4</v>
      </c>
      <c r="G448" s="72">
        <v>5</v>
      </c>
      <c r="H448" s="72">
        <v>6</v>
      </c>
      <c r="I448" s="72">
        <v>7</v>
      </c>
      <c r="J448" s="72">
        <v>8</v>
      </c>
      <c r="K448" s="72">
        <v>9</v>
      </c>
      <c r="L448" s="72">
        <v>10</v>
      </c>
      <c r="M448" s="72">
        <v>11</v>
      </c>
      <c r="N448" s="72">
        <v>12</v>
      </c>
      <c r="Q448" s="69">
        <v>1.37</v>
      </c>
      <c r="R448" s="42">
        <f>2*0.42*2/10</f>
        <v>0.16799999999999998</v>
      </c>
      <c r="S448" s="42">
        <f>Q448-R448</f>
        <v>1.2020000000000002</v>
      </c>
    </row>
    <row r="449" spans="2:20" ht="40.5" x14ac:dyDescent="0.3">
      <c r="B449" s="281">
        <v>2</v>
      </c>
      <c r="C449" s="67" t="s">
        <v>24</v>
      </c>
      <c r="D449" s="72" t="s">
        <v>178</v>
      </c>
      <c r="E449" s="72" t="s">
        <v>26</v>
      </c>
      <c r="F449" s="72"/>
      <c r="G449" s="4">
        <f>Q449</f>
        <v>150</v>
      </c>
      <c r="H449" s="5"/>
      <c r="I449" s="5"/>
      <c r="J449" s="5"/>
      <c r="K449" s="5"/>
      <c r="L449" s="67"/>
      <c r="M449" s="5"/>
      <c r="N449" s="5"/>
      <c r="Q449" s="42">
        <f>R449*S449*T449</f>
        <v>150</v>
      </c>
      <c r="R449" s="42">
        <v>0.6</v>
      </c>
      <c r="S449" s="42">
        <v>0.5</v>
      </c>
      <c r="T449" s="42">
        <v>500</v>
      </c>
    </row>
    <row r="450" spans="2:20" x14ac:dyDescent="0.3">
      <c r="B450" s="281"/>
      <c r="C450" s="9" t="s">
        <v>144</v>
      </c>
      <c r="D450" s="67" t="s">
        <v>28</v>
      </c>
      <c r="E450" s="67" t="s">
        <v>29</v>
      </c>
      <c r="F450" s="67"/>
      <c r="G450" s="6">
        <f>G449*0.12</f>
        <v>18</v>
      </c>
      <c r="H450" s="5">
        <v>7.1</v>
      </c>
      <c r="I450" s="5">
        <f>H450*G450</f>
        <v>127.8</v>
      </c>
      <c r="J450" s="5"/>
      <c r="K450" s="5"/>
      <c r="L450" s="67">
        <v>11.34</v>
      </c>
      <c r="M450" s="5">
        <f>L450*G450</f>
        <v>204.12</v>
      </c>
      <c r="N450" s="5">
        <f>M450+K450+I450</f>
        <v>331.92</v>
      </c>
    </row>
    <row r="451" spans="2:20" x14ac:dyDescent="0.3">
      <c r="B451" s="281"/>
      <c r="C451" s="11" t="s">
        <v>24</v>
      </c>
      <c r="D451" s="67" t="s">
        <v>146</v>
      </c>
      <c r="E451" s="67" t="s">
        <v>32</v>
      </c>
      <c r="F451" s="67">
        <v>1.6</v>
      </c>
      <c r="G451" s="6">
        <f>G449*F451</f>
        <v>240</v>
      </c>
      <c r="H451" s="31">
        <f>S448</f>
        <v>1.2020000000000002</v>
      </c>
      <c r="I451" s="5">
        <f>H451*G451</f>
        <v>288.48</v>
      </c>
      <c r="J451" s="5"/>
      <c r="K451" s="5"/>
      <c r="L451" s="67">
        <f>R448</f>
        <v>0.16799999999999998</v>
      </c>
      <c r="M451" s="5">
        <f>L451*G451</f>
        <v>40.319999999999993</v>
      </c>
      <c r="N451" s="5">
        <f>M451+K451+I451</f>
        <v>328.8</v>
      </c>
    </row>
    <row r="452" spans="2:20" x14ac:dyDescent="0.3">
      <c r="B452" s="67"/>
      <c r="C452" s="67"/>
      <c r="D452" s="72" t="s">
        <v>46</v>
      </c>
      <c r="E452" s="72"/>
      <c r="F452" s="72"/>
      <c r="G452" s="72"/>
      <c r="H452" s="72"/>
      <c r="I452" s="12">
        <f>SUM(I450:I451)</f>
        <v>416.28000000000003</v>
      </c>
      <c r="J452" s="72"/>
      <c r="K452" s="12"/>
      <c r="L452" s="72"/>
      <c r="M452" s="12">
        <f>SUM(M450:M451)</f>
        <v>244.44</v>
      </c>
      <c r="N452" s="12">
        <f>SUM(N450:N451)</f>
        <v>660.72</v>
      </c>
    </row>
    <row r="453" spans="2:20" x14ac:dyDescent="0.3">
      <c r="B453" s="67"/>
      <c r="C453" s="67"/>
      <c r="D453" s="72" t="s">
        <v>47</v>
      </c>
      <c r="E453" s="72" t="s">
        <v>48</v>
      </c>
      <c r="F453" s="72">
        <v>10</v>
      </c>
      <c r="G453" s="72"/>
      <c r="H453" s="72"/>
      <c r="I453" s="72"/>
      <c r="J453" s="72"/>
      <c r="K453" s="72"/>
      <c r="L453" s="72"/>
      <c r="M453" s="72"/>
      <c r="N453" s="12">
        <f>N452*F453/100</f>
        <v>66.072000000000003</v>
      </c>
    </row>
    <row r="454" spans="2:20" x14ac:dyDescent="0.3">
      <c r="B454" s="67"/>
      <c r="C454" s="67"/>
      <c r="D454" s="72" t="s">
        <v>49</v>
      </c>
      <c r="E454" s="72"/>
      <c r="F454" s="72"/>
      <c r="G454" s="72"/>
      <c r="H454" s="72"/>
      <c r="I454" s="72"/>
      <c r="J454" s="72"/>
      <c r="K454" s="72"/>
      <c r="L454" s="72"/>
      <c r="M454" s="72"/>
      <c r="N454" s="12">
        <f>SUM(N452:N453)</f>
        <v>726.79200000000003</v>
      </c>
    </row>
    <row r="455" spans="2:20" x14ac:dyDescent="0.3">
      <c r="B455" s="67"/>
      <c r="C455" s="67"/>
      <c r="D455" s="72" t="s">
        <v>50</v>
      </c>
      <c r="E455" s="72" t="s">
        <v>48</v>
      </c>
      <c r="F455" s="72">
        <v>10</v>
      </c>
      <c r="G455" s="72"/>
      <c r="H455" s="72"/>
      <c r="I455" s="72"/>
      <c r="J455" s="72"/>
      <c r="K455" s="72"/>
      <c r="L455" s="72"/>
      <c r="M455" s="72"/>
      <c r="N455" s="12">
        <f>N454*F455/100</f>
        <v>72.679199999999994</v>
      </c>
    </row>
    <row r="456" spans="2:20" x14ac:dyDescent="0.3">
      <c r="B456" s="67"/>
      <c r="C456" s="67"/>
      <c r="D456" s="72" t="s">
        <v>49</v>
      </c>
      <c r="E456" s="72"/>
      <c r="F456" s="72"/>
      <c r="G456" s="72"/>
      <c r="H456" s="72"/>
      <c r="I456" s="72"/>
      <c r="J456" s="72"/>
      <c r="K456" s="72"/>
      <c r="L456" s="72"/>
      <c r="M456" s="72"/>
      <c r="N456" s="12">
        <f>SUM(N454:N455)</f>
        <v>799.47120000000007</v>
      </c>
    </row>
    <row r="457" spans="2:20" x14ac:dyDescent="0.3">
      <c r="B457" s="67"/>
      <c r="C457" s="67"/>
      <c r="D457" s="72" t="s">
        <v>51</v>
      </c>
      <c r="E457" s="72" t="s">
        <v>48</v>
      </c>
      <c r="F457" s="72">
        <v>18</v>
      </c>
      <c r="G457" s="72"/>
      <c r="H457" s="72"/>
      <c r="I457" s="72"/>
      <c r="J457" s="72"/>
      <c r="K457" s="72"/>
      <c r="L457" s="72"/>
      <c r="M457" s="72"/>
      <c r="N457" s="12">
        <f>N456*F457/100</f>
        <v>143.90481600000001</v>
      </c>
    </row>
    <row r="458" spans="2:20" x14ac:dyDescent="0.3">
      <c r="B458" s="67"/>
      <c r="C458" s="67"/>
      <c r="D458" s="72" t="s">
        <v>49</v>
      </c>
      <c r="E458" s="72"/>
      <c r="F458" s="72"/>
      <c r="G458" s="72"/>
      <c r="H458" s="72"/>
      <c r="I458" s="72"/>
      <c r="J458" s="72"/>
      <c r="K458" s="72"/>
      <c r="L458" s="72"/>
      <c r="M458" s="72"/>
      <c r="N458" s="12">
        <f>SUM(N456:N457)</f>
        <v>943.37601600000005</v>
      </c>
    </row>
    <row r="459" spans="2:20" x14ac:dyDescent="0.3">
      <c r="B459" s="13"/>
      <c r="C459" s="13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70"/>
    </row>
    <row r="460" spans="2:20" x14ac:dyDescent="0.3">
      <c r="B460" s="13"/>
      <c r="C460" s="13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0"/>
    </row>
    <row r="461" spans="2:20" x14ac:dyDescent="0.3">
      <c r="B461" s="13"/>
      <c r="C461" s="13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70"/>
    </row>
    <row r="462" spans="2:20" ht="15.75" customHeight="1" x14ac:dyDescent="0.3">
      <c r="B462" s="13"/>
      <c r="C462" s="13"/>
      <c r="D462" s="68" t="s">
        <v>224</v>
      </c>
      <c r="E462" s="69"/>
      <c r="F462" s="69"/>
      <c r="G462" s="69" t="s">
        <v>225</v>
      </c>
      <c r="H462" s="297" t="s">
        <v>226</v>
      </c>
      <c r="I462" s="297"/>
      <c r="J462" s="297"/>
      <c r="K462" s="297"/>
      <c r="L462" s="297"/>
      <c r="M462" s="297"/>
      <c r="N462" s="297"/>
    </row>
    <row r="463" spans="2:20" x14ac:dyDescent="0.3">
      <c r="B463" s="13"/>
      <c r="C463" s="13"/>
      <c r="D463" s="14" t="s">
        <v>54</v>
      </c>
      <c r="E463" s="69"/>
      <c r="F463" s="69"/>
      <c r="G463" s="69"/>
      <c r="H463" s="297" t="s">
        <v>227</v>
      </c>
      <c r="I463" s="297"/>
      <c r="J463" s="297"/>
      <c r="K463" s="81"/>
      <c r="L463" s="81"/>
      <c r="M463" s="297" t="s">
        <v>228</v>
      </c>
      <c r="N463" s="297"/>
    </row>
    <row r="464" spans="2:20" x14ac:dyDescent="0.3">
      <c r="B464" s="1"/>
      <c r="C464" s="1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20" s="82" customFormat="1" ht="18" customHeight="1" x14ac:dyDescent="0.25">
      <c r="B465" s="68"/>
      <c r="C465" s="83"/>
      <c r="D465" s="84"/>
      <c r="G465" s="295" t="s">
        <v>244</v>
      </c>
      <c r="H465" s="295"/>
      <c r="I465" s="295"/>
      <c r="J465" s="295"/>
      <c r="K465" s="295"/>
      <c r="L465" s="295"/>
      <c r="M465" s="295"/>
      <c r="N465" s="295"/>
    </row>
    <row r="466" spans="2:20" s="82" customFormat="1" ht="18" customHeight="1" x14ac:dyDescent="0.25">
      <c r="B466" s="68"/>
      <c r="C466" s="83"/>
      <c r="D466" s="84"/>
      <c r="G466" s="295" t="s">
        <v>245</v>
      </c>
      <c r="H466" s="295"/>
      <c r="I466" s="295"/>
      <c r="J466" s="295"/>
      <c r="K466" s="295"/>
      <c r="L466" s="295"/>
      <c r="M466" s="295"/>
      <c r="N466" s="295"/>
    </row>
    <row r="468" spans="2:20" ht="21" customHeight="1" x14ac:dyDescent="0.3">
      <c r="B468" s="1"/>
      <c r="C468" s="1"/>
      <c r="D468" s="2"/>
      <c r="E468" s="1"/>
      <c r="F468" s="75"/>
      <c r="G468" s="75"/>
      <c r="H468" s="75"/>
      <c r="I468" s="75"/>
      <c r="J468" s="1"/>
      <c r="K468" s="1"/>
      <c r="L468" s="1"/>
      <c r="M468" s="271" t="s">
        <v>221</v>
      </c>
      <c r="N468" s="271"/>
    </row>
    <row r="469" spans="2:20" ht="21" x14ac:dyDescent="0.3">
      <c r="B469" s="1"/>
      <c r="C469" s="1"/>
      <c r="D469" s="294" t="s">
        <v>220</v>
      </c>
      <c r="E469" s="294"/>
      <c r="F469" s="294"/>
      <c r="G469" s="294"/>
      <c r="H469" s="294"/>
      <c r="I469" s="294"/>
      <c r="J469" s="294"/>
      <c r="K469" s="294"/>
      <c r="L469" s="294"/>
      <c r="M469" s="294"/>
      <c r="N469" s="75"/>
    </row>
    <row r="470" spans="2:20" x14ac:dyDescent="0.3">
      <c r="B470" s="1"/>
      <c r="C470" s="1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2:20" ht="40.5" customHeight="1" x14ac:dyDescent="0.3">
      <c r="B471" s="1"/>
      <c r="C471" s="293" t="s">
        <v>223</v>
      </c>
      <c r="D471" s="293"/>
      <c r="E471" s="293"/>
      <c r="F471" s="293"/>
      <c r="G471" s="1"/>
      <c r="H471" s="292" t="s">
        <v>196</v>
      </c>
      <c r="I471" s="292"/>
      <c r="J471" s="292"/>
      <c r="K471" s="292"/>
      <c r="L471" s="292"/>
      <c r="M471" s="292"/>
      <c r="N471" s="1"/>
    </row>
    <row r="472" spans="2:20" x14ac:dyDescent="0.3">
      <c r="B472" s="1"/>
      <c r="C472" s="68"/>
      <c r="D472" s="68"/>
      <c r="E472" s="1"/>
      <c r="F472" s="1"/>
      <c r="G472" s="271"/>
      <c r="H472" s="271"/>
      <c r="I472" s="271"/>
      <c r="J472" s="271"/>
      <c r="K472" s="271"/>
      <c r="L472" s="272"/>
      <c r="M472" s="272"/>
      <c r="N472" s="68"/>
    </row>
    <row r="473" spans="2:20" x14ac:dyDescent="0.3">
      <c r="B473" s="1"/>
      <c r="C473" s="1"/>
      <c r="D473" s="1"/>
      <c r="E473" s="296" t="s">
        <v>222</v>
      </c>
      <c r="F473" s="296"/>
      <c r="G473" s="296"/>
      <c r="H473" s="78"/>
      <c r="I473" s="78"/>
      <c r="J473" s="78"/>
      <c r="K473" s="78"/>
      <c r="L473" s="80"/>
      <c r="M473" s="80"/>
      <c r="N473" s="68"/>
    </row>
    <row r="474" spans="2:20" ht="29.25" customHeight="1" x14ac:dyDescent="0.3">
      <c r="B474" s="275" t="s">
        <v>11</v>
      </c>
      <c r="C474" s="277" t="s">
        <v>12</v>
      </c>
      <c r="D474" s="275" t="s">
        <v>13</v>
      </c>
      <c r="E474" s="279" t="s">
        <v>14</v>
      </c>
      <c r="F474" s="279"/>
      <c r="G474" s="279"/>
      <c r="H474" s="279" t="s">
        <v>15</v>
      </c>
      <c r="I474" s="279"/>
      <c r="J474" s="279" t="s">
        <v>16</v>
      </c>
      <c r="K474" s="279"/>
      <c r="L474" s="279" t="s">
        <v>17</v>
      </c>
      <c r="M474" s="279"/>
      <c r="N474" s="277" t="s">
        <v>91</v>
      </c>
    </row>
    <row r="475" spans="2:20" ht="81.75" customHeight="1" x14ac:dyDescent="0.3">
      <c r="B475" s="276"/>
      <c r="C475" s="278"/>
      <c r="D475" s="276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78"/>
      <c r="S475" s="42" t="s">
        <v>106</v>
      </c>
    </row>
    <row r="476" spans="2:20" x14ac:dyDescent="0.3">
      <c r="B476" s="72">
        <v>1</v>
      </c>
      <c r="C476" s="72"/>
      <c r="D476" s="72">
        <v>2</v>
      </c>
      <c r="E476" s="72">
        <v>3</v>
      </c>
      <c r="F476" s="72">
        <v>4</v>
      </c>
      <c r="G476" s="72">
        <v>5</v>
      </c>
      <c r="H476" s="72">
        <v>6</v>
      </c>
      <c r="I476" s="72">
        <v>7</v>
      </c>
      <c r="J476" s="72">
        <v>8</v>
      </c>
      <c r="K476" s="72">
        <v>9</v>
      </c>
      <c r="L476" s="72">
        <v>10</v>
      </c>
      <c r="M476" s="72">
        <v>11</v>
      </c>
      <c r="N476" s="72">
        <v>12</v>
      </c>
      <c r="Q476" s="69">
        <v>1.37</v>
      </c>
      <c r="R476" s="42">
        <f>2*0.42*2/10</f>
        <v>0.16799999999999998</v>
      </c>
      <c r="S476" s="42">
        <f>Q476-R476</f>
        <v>1.2020000000000002</v>
      </c>
    </row>
    <row r="477" spans="2:20" ht="40.5" x14ac:dyDescent="0.3">
      <c r="B477" s="281">
        <v>2</v>
      </c>
      <c r="C477" s="67" t="s">
        <v>24</v>
      </c>
      <c r="D477" s="72" t="s">
        <v>178</v>
      </c>
      <c r="E477" s="72" t="s">
        <v>26</v>
      </c>
      <c r="F477" s="72"/>
      <c r="G477" s="4">
        <f>Q477</f>
        <v>450</v>
      </c>
      <c r="H477" s="5"/>
      <c r="I477" s="5"/>
      <c r="J477" s="5"/>
      <c r="K477" s="5"/>
      <c r="L477" s="67"/>
      <c r="M477" s="5"/>
      <c r="N477" s="5"/>
      <c r="Q477" s="42">
        <f>R477*S477*T477</f>
        <v>450</v>
      </c>
      <c r="R477" s="42">
        <v>0.6</v>
      </c>
      <c r="S477" s="42">
        <v>0.5</v>
      </c>
      <c r="T477" s="42">
        <v>1500</v>
      </c>
    </row>
    <row r="478" spans="2:20" x14ac:dyDescent="0.3">
      <c r="B478" s="281"/>
      <c r="C478" s="9" t="s">
        <v>144</v>
      </c>
      <c r="D478" s="67" t="s">
        <v>28</v>
      </c>
      <c r="E478" s="67" t="s">
        <v>29</v>
      </c>
      <c r="F478" s="67"/>
      <c r="G478" s="6">
        <f>G477*0.12</f>
        <v>54</v>
      </c>
      <c r="H478" s="5">
        <v>7.1</v>
      </c>
      <c r="I478" s="5">
        <f>H478*G478</f>
        <v>383.4</v>
      </c>
      <c r="J478" s="5"/>
      <c r="K478" s="5"/>
      <c r="L478" s="67">
        <v>11.34</v>
      </c>
      <c r="M478" s="5">
        <f>L478*G478</f>
        <v>612.36</v>
      </c>
      <c r="N478" s="5">
        <f>M478+K478+I478</f>
        <v>995.76</v>
      </c>
    </row>
    <row r="479" spans="2:20" x14ac:dyDescent="0.3">
      <c r="B479" s="281"/>
      <c r="C479" s="11" t="s">
        <v>24</v>
      </c>
      <c r="D479" s="67" t="s">
        <v>146</v>
      </c>
      <c r="E479" s="67" t="s">
        <v>32</v>
      </c>
      <c r="F479" s="67">
        <v>1.6</v>
      </c>
      <c r="G479" s="6">
        <f>G477*F479</f>
        <v>720</v>
      </c>
      <c r="H479" s="31">
        <f>S476</f>
        <v>1.2020000000000002</v>
      </c>
      <c r="I479" s="5">
        <f>H479*G479</f>
        <v>865.44000000000017</v>
      </c>
      <c r="J479" s="5"/>
      <c r="K479" s="5"/>
      <c r="L479" s="67">
        <f>R476</f>
        <v>0.16799999999999998</v>
      </c>
      <c r="M479" s="5">
        <f>L479*G479</f>
        <v>120.96</v>
      </c>
      <c r="N479" s="5">
        <f>M479+K479+I479</f>
        <v>986.4000000000002</v>
      </c>
    </row>
    <row r="480" spans="2:20" x14ac:dyDescent="0.3">
      <c r="B480" s="67"/>
      <c r="C480" s="67"/>
      <c r="D480" s="72" t="s">
        <v>46</v>
      </c>
      <c r="E480" s="72"/>
      <c r="F480" s="72"/>
      <c r="G480" s="72"/>
      <c r="H480" s="72"/>
      <c r="I480" s="12">
        <f>SUM(I478:I479)</f>
        <v>1248.8400000000001</v>
      </c>
      <c r="J480" s="72"/>
      <c r="K480" s="12"/>
      <c r="L480" s="72"/>
      <c r="M480" s="12">
        <f>SUM(M478:M479)</f>
        <v>733.32</v>
      </c>
      <c r="N480" s="12">
        <f>SUM(N478:N479)</f>
        <v>1982.1600000000003</v>
      </c>
    </row>
    <row r="481" spans="2:14" x14ac:dyDescent="0.3">
      <c r="B481" s="67"/>
      <c r="C481" s="67"/>
      <c r="D481" s="72" t="s">
        <v>47</v>
      </c>
      <c r="E481" s="72" t="s">
        <v>48</v>
      </c>
      <c r="F481" s="72">
        <v>10</v>
      </c>
      <c r="G481" s="72"/>
      <c r="H481" s="72"/>
      <c r="I481" s="72"/>
      <c r="J481" s="72"/>
      <c r="K481" s="72"/>
      <c r="L481" s="72"/>
      <c r="M481" s="72"/>
      <c r="N481" s="12">
        <f>N480*F481/100</f>
        <v>198.21600000000001</v>
      </c>
    </row>
    <row r="482" spans="2:14" x14ac:dyDescent="0.3">
      <c r="B482" s="67"/>
      <c r="C482" s="67"/>
      <c r="D482" s="72" t="s">
        <v>49</v>
      </c>
      <c r="E482" s="72"/>
      <c r="F482" s="72"/>
      <c r="G482" s="72"/>
      <c r="H482" s="72"/>
      <c r="I482" s="72"/>
      <c r="J482" s="72"/>
      <c r="K482" s="72"/>
      <c r="L482" s="72"/>
      <c r="M482" s="72"/>
      <c r="N482" s="12">
        <f>SUM(N480:N481)</f>
        <v>2180.3760000000002</v>
      </c>
    </row>
    <row r="483" spans="2:14" x14ac:dyDescent="0.3">
      <c r="B483" s="67"/>
      <c r="C483" s="67"/>
      <c r="D483" s="72" t="s">
        <v>50</v>
      </c>
      <c r="E483" s="72" t="s">
        <v>48</v>
      </c>
      <c r="F483" s="72">
        <v>10</v>
      </c>
      <c r="G483" s="72"/>
      <c r="H483" s="72"/>
      <c r="I483" s="72"/>
      <c r="J483" s="72"/>
      <c r="K483" s="72"/>
      <c r="L483" s="72"/>
      <c r="M483" s="72"/>
      <c r="N483" s="12">
        <f>N482*F483/100</f>
        <v>218.03760000000003</v>
      </c>
    </row>
    <row r="484" spans="2:14" x14ac:dyDescent="0.3">
      <c r="B484" s="67"/>
      <c r="C484" s="67"/>
      <c r="D484" s="72" t="s">
        <v>49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12">
        <f>SUM(N482:N483)</f>
        <v>2398.4136000000003</v>
      </c>
    </row>
    <row r="485" spans="2:14" x14ac:dyDescent="0.3">
      <c r="B485" s="67"/>
      <c r="C485" s="67"/>
      <c r="D485" s="72" t="s">
        <v>51</v>
      </c>
      <c r="E485" s="72" t="s">
        <v>48</v>
      </c>
      <c r="F485" s="72">
        <v>18</v>
      </c>
      <c r="G485" s="72"/>
      <c r="H485" s="72"/>
      <c r="I485" s="72"/>
      <c r="J485" s="72"/>
      <c r="K485" s="72"/>
      <c r="L485" s="72"/>
      <c r="M485" s="72"/>
      <c r="N485" s="12">
        <f>N484*F485/100</f>
        <v>431.71444800000006</v>
      </c>
    </row>
    <row r="486" spans="2:14" x14ac:dyDescent="0.3">
      <c r="B486" s="67"/>
      <c r="C486" s="67"/>
      <c r="D486" s="72" t="s">
        <v>49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12">
        <f>SUM(N484:N485)</f>
        <v>2830.1280480000005</v>
      </c>
    </row>
    <row r="487" spans="2:14" x14ac:dyDescent="0.3">
      <c r="B487" s="13"/>
      <c r="C487" s="13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70"/>
    </row>
    <row r="488" spans="2:14" x14ac:dyDescent="0.3">
      <c r="B488" s="13"/>
      <c r="C488" s="13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</row>
    <row r="489" spans="2:14" x14ac:dyDescent="0.3">
      <c r="B489" s="13"/>
      <c r="C489" s="13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</row>
    <row r="490" spans="2:14" ht="15.75" customHeight="1" x14ac:dyDescent="0.3">
      <c r="B490" s="13"/>
      <c r="C490" s="13"/>
      <c r="D490" s="68" t="s">
        <v>224</v>
      </c>
      <c r="E490" s="69"/>
      <c r="F490" s="69"/>
      <c r="G490" s="69" t="s">
        <v>225</v>
      </c>
      <c r="H490" s="297" t="s">
        <v>226</v>
      </c>
      <c r="I490" s="297"/>
      <c r="J490" s="297"/>
      <c r="K490" s="297"/>
      <c r="L490" s="297"/>
      <c r="M490" s="297"/>
      <c r="N490" s="297"/>
    </row>
    <row r="491" spans="2:14" x14ac:dyDescent="0.3">
      <c r="B491" s="13"/>
      <c r="C491" s="13"/>
      <c r="D491" s="14" t="s">
        <v>54</v>
      </c>
      <c r="E491" s="69"/>
      <c r="F491" s="69"/>
      <c r="G491" s="69"/>
      <c r="H491" s="297" t="s">
        <v>227</v>
      </c>
      <c r="I491" s="297"/>
      <c r="J491" s="297"/>
      <c r="K491" s="81"/>
      <c r="L491" s="81"/>
      <c r="M491" s="297" t="s">
        <v>228</v>
      </c>
      <c r="N491" s="297"/>
    </row>
    <row r="492" spans="2:14" x14ac:dyDescent="0.3">
      <c r="B492" s="1"/>
      <c r="C492" s="1"/>
      <c r="D492" s="14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s="82" customFormat="1" ht="18" customHeight="1" x14ac:dyDescent="0.25">
      <c r="B493" s="68"/>
      <c r="C493" s="83"/>
      <c r="D493" s="84"/>
      <c r="G493" s="271" t="s">
        <v>260</v>
      </c>
      <c r="H493" s="271"/>
      <c r="I493" s="271"/>
      <c r="J493" s="271"/>
      <c r="K493" s="271"/>
      <c r="L493" s="271"/>
      <c r="M493" s="271"/>
      <c r="N493" s="271"/>
    </row>
    <row r="494" spans="2:14" s="82" customFormat="1" ht="18" customHeight="1" x14ac:dyDescent="0.25">
      <c r="B494" s="68"/>
      <c r="C494" s="83"/>
      <c r="D494" s="84"/>
      <c r="G494" s="295" t="s">
        <v>246</v>
      </c>
      <c r="H494" s="295"/>
      <c r="I494" s="295"/>
      <c r="J494" s="295"/>
      <c r="K494" s="295"/>
      <c r="L494" s="295"/>
      <c r="M494" s="295"/>
      <c r="N494" s="295"/>
    </row>
    <row r="495" spans="2:14" customFormat="1" ht="15" customHeight="1" x14ac:dyDescent="0.25">
      <c r="B495" s="85"/>
      <c r="L495" s="298"/>
      <c r="M495" s="298"/>
      <c r="N495" s="298"/>
    </row>
    <row r="496" spans="2:14" ht="21" customHeight="1" x14ac:dyDescent="0.3">
      <c r="B496" s="1"/>
      <c r="C496" s="1"/>
      <c r="D496" s="2"/>
      <c r="E496" s="1"/>
      <c r="F496" s="75"/>
      <c r="G496" s="75"/>
      <c r="H496" s="75"/>
      <c r="I496" s="75"/>
      <c r="J496" s="1"/>
      <c r="K496" s="1"/>
      <c r="L496" s="1"/>
      <c r="M496" s="271" t="s">
        <v>221</v>
      </c>
      <c r="N496" s="271"/>
    </row>
    <row r="497" spans="2:20" ht="21" x14ac:dyDescent="0.3">
      <c r="B497" s="1"/>
      <c r="C497" s="1"/>
      <c r="D497" s="294" t="s">
        <v>220</v>
      </c>
      <c r="E497" s="294"/>
      <c r="F497" s="294"/>
      <c r="G497" s="294"/>
      <c r="H497" s="294"/>
      <c r="I497" s="294"/>
      <c r="J497" s="294"/>
      <c r="K497" s="294"/>
      <c r="L497" s="294"/>
      <c r="M497" s="294"/>
      <c r="N497" s="75"/>
    </row>
    <row r="498" spans="2:20" x14ac:dyDescent="0.3">
      <c r="B498" s="1"/>
      <c r="C498" s="1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2:20" ht="42.75" customHeight="1" x14ac:dyDescent="0.3">
      <c r="B499" s="1"/>
      <c r="C499" s="293" t="s">
        <v>223</v>
      </c>
      <c r="D499" s="293"/>
      <c r="E499" s="293"/>
      <c r="F499" s="293"/>
      <c r="G499" s="1"/>
      <c r="H499" s="292" t="s">
        <v>197</v>
      </c>
      <c r="I499" s="292"/>
      <c r="J499" s="292"/>
      <c r="K499" s="292"/>
      <c r="L499" s="292"/>
      <c r="M499" s="292"/>
      <c r="N499" s="1"/>
    </row>
    <row r="500" spans="2:20" x14ac:dyDescent="0.3">
      <c r="B500" s="1"/>
      <c r="C500" s="1"/>
      <c r="D500" s="1"/>
      <c r="E500" s="296" t="s">
        <v>222</v>
      </c>
      <c r="F500" s="296"/>
      <c r="G500" s="296"/>
      <c r="H500" s="78"/>
      <c r="I500" s="78"/>
      <c r="J500" s="78"/>
      <c r="K500" s="78"/>
      <c r="L500" s="80"/>
      <c r="M500" s="80"/>
      <c r="N500" s="68"/>
    </row>
    <row r="501" spans="2:20" ht="32.25" customHeight="1" x14ac:dyDescent="0.3">
      <c r="B501" s="275" t="s">
        <v>11</v>
      </c>
      <c r="C501" s="277" t="s">
        <v>12</v>
      </c>
      <c r="D501" s="275" t="s">
        <v>13</v>
      </c>
      <c r="E501" s="279" t="s">
        <v>14</v>
      </c>
      <c r="F501" s="279"/>
      <c r="G501" s="279"/>
      <c r="H501" s="279" t="s">
        <v>15</v>
      </c>
      <c r="I501" s="279"/>
      <c r="J501" s="279" t="s">
        <v>16</v>
      </c>
      <c r="K501" s="279"/>
      <c r="L501" s="279" t="s">
        <v>17</v>
      </c>
      <c r="M501" s="279"/>
      <c r="N501" s="277" t="s">
        <v>91</v>
      </c>
    </row>
    <row r="502" spans="2:20" ht="81.75" customHeight="1" x14ac:dyDescent="0.3">
      <c r="B502" s="276"/>
      <c r="C502" s="278"/>
      <c r="D502" s="276"/>
      <c r="E502" s="3" t="s">
        <v>18</v>
      </c>
      <c r="F502" s="3" t="s">
        <v>19</v>
      </c>
      <c r="G502" s="3" t="s">
        <v>20</v>
      </c>
      <c r="H502" s="3" t="s">
        <v>21</v>
      </c>
      <c r="I502" s="3" t="s">
        <v>22</v>
      </c>
      <c r="J502" s="3" t="s">
        <v>21</v>
      </c>
      <c r="K502" s="3" t="s">
        <v>22</v>
      </c>
      <c r="L502" s="3" t="s">
        <v>21</v>
      </c>
      <c r="M502" s="3" t="s">
        <v>22</v>
      </c>
      <c r="N502" s="278"/>
      <c r="S502" s="42" t="s">
        <v>106</v>
      </c>
    </row>
    <row r="503" spans="2:20" x14ac:dyDescent="0.3">
      <c r="B503" s="72">
        <v>1</v>
      </c>
      <c r="C503" s="72"/>
      <c r="D503" s="72">
        <v>2</v>
      </c>
      <c r="E503" s="72">
        <v>3</v>
      </c>
      <c r="F503" s="72">
        <v>4</v>
      </c>
      <c r="G503" s="72">
        <v>5</v>
      </c>
      <c r="H503" s="72">
        <v>6</v>
      </c>
      <c r="I503" s="72">
        <v>7</v>
      </c>
      <c r="J503" s="72">
        <v>8</v>
      </c>
      <c r="K503" s="72">
        <v>9</v>
      </c>
      <c r="L503" s="72">
        <v>10</v>
      </c>
      <c r="M503" s="72">
        <v>11</v>
      </c>
      <c r="N503" s="72">
        <v>12</v>
      </c>
      <c r="Q503" s="69">
        <v>1.37</v>
      </c>
      <c r="R503" s="42">
        <f>2*0.42*2/10</f>
        <v>0.16799999999999998</v>
      </c>
      <c r="S503" s="42">
        <f>Q503-R503</f>
        <v>1.2020000000000002</v>
      </c>
    </row>
    <row r="504" spans="2:20" ht="40.5" x14ac:dyDescent="0.3">
      <c r="B504" s="281">
        <v>2</v>
      </c>
      <c r="C504" s="67" t="s">
        <v>24</v>
      </c>
      <c r="D504" s="72" t="s">
        <v>178</v>
      </c>
      <c r="E504" s="72" t="s">
        <v>26</v>
      </c>
      <c r="F504" s="72"/>
      <c r="G504" s="4">
        <f>Q504</f>
        <v>45</v>
      </c>
      <c r="H504" s="5"/>
      <c r="I504" s="5"/>
      <c r="J504" s="5"/>
      <c r="K504" s="5"/>
      <c r="L504" s="67"/>
      <c r="M504" s="5"/>
      <c r="N504" s="5"/>
      <c r="Q504" s="42">
        <f>R504*S504*T504</f>
        <v>45</v>
      </c>
      <c r="R504" s="42">
        <v>0.6</v>
      </c>
      <c r="S504" s="42">
        <v>0.5</v>
      </c>
      <c r="T504" s="42">
        <v>150</v>
      </c>
    </row>
    <row r="505" spans="2:20" x14ac:dyDescent="0.3">
      <c r="B505" s="281"/>
      <c r="C505" s="9" t="s">
        <v>144</v>
      </c>
      <c r="D505" s="67" t="s">
        <v>28</v>
      </c>
      <c r="E505" s="67" t="s">
        <v>29</v>
      </c>
      <c r="F505" s="67"/>
      <c r="G505" s="6">
        <f>G504*0.12</f>
        <v>5.3999999999999995</v>
      </c>
      <c r="H505" s="5">
        <v>7.1</v>
      </c>
      <c r="I505" s="5">
        <f>H505*G505</f>
        <v>38.339999999999996</v>
      </c>
      <c r="J505" s="5"/>
      <c r="K505" s="5"/>
      <c r="L505" s="67">
        <v>11.34</v>
      </c>
      <c r="M505" s="5">
        <f>L505*G505</f>
        <v>61.23599999999999</v>
      </c>
      <c r="N505" s="5">
        <f>M505+K505+I505</f>
        <v>99.575999999999993</v>
      </c>
    </row>
    <row r="506" spans="2:20" x14ac:dyDescent="0.3">
      <c r="B506" s="281"/>
      <c r="C506" s="11" t="s">
        <v>24</v>
      </c>
      <c r="D506" s="67" t="s">
        <v>146</v>
      </c>
      <c r="E506" s="67" t="s">
        <v>32</v>
      </c>
      <c r="F506" s="67">
        <v>1.6</v>
      </c>
      <c r="G506" s="6">
        <f>G504*F506</f>
        <v>72</v>
      </c>
      <c r="H506" s="31">
        <f>S503</f>
        <v>1.2020000000000002</v>
      </c>
      <c r="I506" s="5">
        <f>H506*G506</f>
        <v>86.544000000000011</v>
      </c>
      <c r="J506" s="5"/>
      <c r="K506" s="5"/>
      <c r="L506" s="67">
        <f>R503</f>
        <v>0.16799999999999998</v>
      </c>
      <c r="M506" s="5">
        <f>L506*G506</f>
        <v>12.095999999999998</v>
      </c>
      <c r="N506" s="5">
        <f>M506+K506+I506</f>
        <v>98.640000000000015</v>
      </c>
    </row>
    <row r="507" spans="2:20" x14ac:dyDescent="0.3">
      <c r="B507" s="67"/>
      <c r="C507" s="67"/>
      <c r="D507" s="72" t="s">
        <v>46</v>
      </c>
      <c r="E507" s="72"/>
      <c r="F507" s="72"/>
      <c r="G507" s="72"/>
      <c r="H507" s="72"/>
      <c r="I507" s="12">
        <f>SUM(I505:I506)</f>
        <v>124.88400000000001</v>
      </c>
      <c r="J507" s="72"/>
      <c r="K507" s="12"/>
      <c r="L507" s="72"/>
      <c r="M507" s="12">
        <f>SUM(M505:M506)</f>
        <v>73.331999999999994</v>
      </c>
      <c r="N507" s="12">
        <f>SUM(N505:N506)</f>
        <v>198.21600000000001</v>
      </c>
    </row>
    <row r="508" spans="2:20" x14ac:dyDescent="0.3">
      <c r="B508" s="67"/>
      <c r="C508" s="67"/>
      <c r="D508" s="72" t="s">
        <v>47</v>
      </c>
      <c r="E508" s="72" t="s">
        <v>48</v>
      </c>
      <c r="F508" s="72">
        <v>10</v>
      </c>
      <c r="G508" s="72"/>
      <c r="H508" s="72"/>
      <c r="I508" s="72"/>
      <c r="J508" s="72"/>
      <c r="K508" s="72"/>
      <c r="L508" s="72"/>
      <c r="M508" s="72"/>
      <c r="N508" s="12">
        <f>N507*F508/100</f>
        <v>19.8216</v>
      </c>
    </row>
    <row r="509" spans="2:20" x14ac:dyDescent="0.3">
      <c r="B509" s="67"/>
      <c r="C509" s="67"/>
      <c r="D509" s="72" t="s">
        <v>49</v>
      </c>
      <c r="E509" s="72"/>
      <c r="F509" s="72"/>
      <c r="G509" s="72"/>
      <c r="H509" s="72"/>
      <c r="I509" s="72"/>
      <c r="J509" s="72"/>
      <c r="K509" s="72"/>
      <c r="L509" s="72"/>
      <c r="M509" s="72"/>
      <c r="N509" s="12">
        <f>SUM(N507:N508)</f>
        <v>218.0376</v>
      </c>
    </row>
    <row r="510" spans="2:20" x14ac:dyDescent="0.3">
      <c r="B510" s="67"/>
      <c r="C510" s="67"/>
      <c r="D510" s="72" t="s">
        <v>50</v>
      </c>
      <c r="E510" s="72" t="s">
        <v>48</v>
      </c>
      <c r="F510" s="72">
        <v>10</v>
      </c>
      <c r="G510" s="72"/>
      <c r="H510" s="72"/>
      <c r="I510" s="72"/>
      <c r="J510" s="72"/>
      <c r="K510" s="72"/>
      <c r="L510" s="72"/>
      <c r="M510" s="72"/>
      <c r="N510" s="12">
        <f>N509*F510/100</f>
        <v>21.80376</v>
      </c>
    </row>
    <row r="511" spans="2:20" x14ac:dyDescent="0.3">
      <c r="B511" s="67"/>
      <c r="C511" s="67"/>
      <c r="D511" s="72" t="s">
        <v>49</v>
      </c>
      <c r="E511" s="72"/>
      <c r="F511" s="72"/>
      <c r="G511" s="72"/>
      <c r="H511" s="72"/>
      <c r="I511" s="72"/>
      <c r="J511" s="72"/>
      <c r="K511" s="72"/>
      <c r="L511" s="72"/>
      <c r="M511" s="72"/>
      <c r="N511" s="12">
        <f>SUM(N509:N510)</f>
        <v>239.84136000000001</v>
      </c>
    </row>
    <row r="512" spans="2:20" x14ac:dyDescent="0.3">
      <c r="B512" s="67"/>
      <c r="C512" s="67"/>
      <c r="D512" s="72" t="s">
        <v>51</v>
      </c>
      <c r="E512" s="72" t="s">
        <v>48</v>
      </c>
      <c r="F512" s="72">
        <v>18</v>
      </c>
      <c r="G512" s="72"/>
      <c r="H512" s="72"/>
      <c r="I512" s="72"/>
      <c r="J512" s="72"/>
      <c r="K512" s="72"/>
      <c r="L512" s="72"/>
      <c r="M512" s="72"/>
      <c r="N512" s="12">
        <f>N511*F512/100</f>
        <v>43.171444799999996</v>
      </c>
    </row>
    <row r="513" spans="2:14" x14ac:dyDescent="0.3">
      <c r="B513" s="67"/>
      <c r="C513" s="67"/>
      <c r="D513" s="72" t="s">
        <v>49</v>
      </c>
      <c r="E513" s="72"/>
      <c r="F513" s="72"/>
      <c r="G513" s="72"/>
      <c r="H513" s="72"/>
      <c r="I513" s="72"/>
      <c r="J513" s="72"/>
      <c r="K513" s="72"/>
      <c r="L513" s="72"/>
      <c r="M513" s="72"/>
      <c r="N513" s="12">
        <f>SUM(N511:N512)</f>
        <v>283.01280480000003</v>
      </c>
    </row>
    <row r="514" spans="2:14" x14ac:dyDescent="0.3">
      <c r="B514" s="13"/>
      <c r="C514" s="13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0"/>
    </row>
    <row r="515" spans="2:14" x14ac:dyDescent="0.3">
      <c r="B515" s="13"/>
      <c r="C515" s="13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70"/>
    </row>
    <row r="516" spans="2:14" x14ac:dyDescent="0.3">
      <c r="B516" s="13"/>
      <c r="C516" s="13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0"/>
    </row>
    <row r="517" spans="2:14" ht="15.75" customHeight="1" x14ac:dyDescent="0.3">
      <c r="B517" s="13"/>
      <c r="C517" s="13"/>
      <c r="D517" s="68" t="s">
        <v>224</v>
      </c>
      <c r="E517" s="69"/>
      <c r="F517" s="69"/>
      <c r="G517" s="69" t="s">
        <v>225</v>
      </c>
      <c r="H517" s="297" t="s">
        <v>226</v>
      </c>
      <c r="I517" s="297"/>
      <c r="J517" s="297"/>
      <c r="K517" s="297"/>
      <c r="L517" s="297"/>
      <c r="M517" s="297"/>
      <c r="N517" s="297"/>
    </row>
    <row r="518" spans="2:14" x14ac:dyDescent="0.3">
      <c r="B518" s="13"/>
      <c r="C518" s="13"/>
      <c r="D518" s="14" t="s">
        <v>54</v>
      </c>
      <c r="E518" s="69"/>
      <c r="F518" s="69"/>
      <c r="G518" s="69"/>
      <c r="H518" s="297" t="s">
        <v>227</v>
      </c>
      <c r="I518" s="297"/>
      <c r="J518" s="297"/>
      <c r="K518" s="81"/>
      <c r="L518" s="81"/>
      <c r="M518" s="297" t="s">
        <v>228</v>
      </c>
      <c r="N518" s="297"/>
    </row>
    <row r="519" spans="2:14" x14ac:dyDescent="0.3">
      <c r="B519" s="1"/>
      <c r="C519" s="1"/>
      <c r="D519" s="14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s="82" customFormat="1" ht="18" customHeight="1" x14ac:dyDescent="0.25">
      <c r="B520" s="68"/>
      <c r="C520" s="83"/>
      <c r="D520" s="84"/>
      <c r="G520" s="271" t="s">
        <v>261</v>
      </c>
      <c r="H520" s="271"/>
      <c r="I520" s="271"/>
      <c r="J520" s="271"/>
      <c r="K520" s="271"/>
      <c r="L520" s="271"/>
      <c r="M520" s="271"/>
      <c r="N520" s="271"/>
    </row>
    <row r="521" spans="2:14" s="82" customFormat="1" ht="18" customHeight="1" x14ac:dyDescent="0.25">
      <c r="B521" s="68"/>
      <c r="C521" s="83"/>
      <c r="D521" s="84"/>
      <c r="G521" s="295" t="s">
        <v>247</v>
      </c>
      <c r="H521" s="295"/>
      <c r="I521" s="295"/>
      <c r="J521" s="295"/>
      <c r="K521" s="295"/>
      <c r="L521" s="295"/>
      <c r="M521" s="295"/>
      <c r="N521" s="295"/>
    </row>
  </sheetData>
  <mergeCells count="378">
    <mergeCell ref="G520:N520"/>
    <mergeCell ref="G521:N521"/>
    <mergeCell ref="G465:N465"/>
    <mergeCell ref="G466:N466"/>
    <mergeCell ref="G437:N437"/>
    <mergeCell ref="G438:N438"/>
    <mergeCell ref="H491:J491"/>
    <mergeCell ref="M491:N491"/>
    <mergeCell ref="H517:N517"/>
    <mergeCell ref="H518:J518"/>
    <mergeCell ref="M518:N518"/>
    <mergeCell ref="G493:N493"/>
    <mergeCell ref="G494:N494"/>
    <mergeCell ref="L495:N495"/>
    <mergeCell ref="E500:G500"/>
    <mergeCell ref="D497:M497"/>
    <mergeCell ref="M496:N496"/>
    <mergeCell ref="L501:M501"/>
    <mergeCell ref="N501:N502"/>
    <mergeCell ref="N474:N475"/>
    <mergeCell ref="N446:N447"/>
    <mergeCell ref="H471:M471"/>
    <mergeCell ref="C471:F471"/>
    <mergeCell ref="G444:K444"/>
    <mergeCell ref="H462:N462"/>
    <mergeCell ref="H463:J463"/>
    <mergeCell ref="M463:N463"/>
    <mergeCell ref="H490:N490"/>
    <mergeCell ref="M353:N353"/>
    <mergeCell ref="H379:N379"/>
    <mergeCell ref="H380:J380"/>
    <mergeCell ref="M380:N380"/>
    <mergeCell ref="H406:N406"/>
    <mergeCell ref="H407:J407"/>
    <mergeCell ref="M407:N407"/>
    <mergeCell ref="D414:M414"/>
    <mergeCell ref="M440:N440"/>
    <mergeCell ref="D441:M441"/>
    <mergeCell ref="M468:N468"/>
    <mergeCell ref="D469:M469"/>
    <mergeCell ref="E417:G417"/>
    <mergeCell ref="E445:G445"/>
    <mergeCell ref="E473:G473"/>
    <mergeCell ref="H434:N434"/>
    <mergeCell ref="M358:N358"/>
    <mergeCell ref="D359:M359"/>
    <mergeCell ref="G409:N409"/>
    <mergeCell ref="G410:N410"/>
    <mergeCell ref="E33:G33"/>
    <mergeCell ref="E60:G60"/>
    <mergeCell ref="E88:G88"/>
    <mergeCell ref="E116:G116"/>
    <mergeCell ref="E144:G144"/>
    <mergeCell ref="E171:G171"/>
    <mergeCell ref="E199:G199"/>
    <mergeCell ref="E226:G226"/>
    <mergeCell ref="D168:M168"/>
    <mergeCell ref="M194:N194"/>
    <mergeCell ref="D195:M195"/>
    <mergeCell ref="M222:N222"/>
    <mergeCell ref="D223:M223"/>
    <mergeCell ref="H189:J189"/>
    <mergeCell ref="M189:N189"/>
    <mergeCell ref="H216:N216"/>
    <mergeCell ref="H217:J217"/>
    <mergeCell ref="D84:M84"/>
    <mergeCell ref="M111:N111"/>
    <mergeCell ref="D112:M112"/>
    <mergeCell ref="M139:N139"/>
    <mergeCell ref="D140:M140"/>
    <mergeCell ref="M167:N167"/>
    <mergeCell ref="H50:N50"/>
    <mergeCell ref="E335:G335"/>
    <mergeCell ref="E362:G362"/>
    <mergeCell ref="E389:G389"/>
    <mergeCell ref="H353:J353"/>
    <mergeCell ref="D250:M250"/>
    <mergeCell ref="M276:N276"/>
    <mergeCell ref="D277:M277"/>
    <mergeCell ref="M304:N304"/>
    <mergeCell ref="D305:M305"/>
    <mergeCell ref="M331:N331"/>
    <mergeCell ref="E253:G253"/>
    <mergeCell ref="E281:G281"/>
    <mergeCell ref="E308:G308"/>
    <mergeCell ref="H297:N297"/>
    <mergeCell ref="L363:M363"/>
    <mergeCell ref="N363:N364"/>
    <mergeCell ref="L336:M336"/>
    <mergeCell ref="N336:N337"/>
    <mergeCell ref="L309:M309"/>
    <mergeCell ref="N309:N310"/>
    <mergeCell ref="H270:N270"/>
    <mergeCell ref="H271:J271"/>
    <mergeCell ref="M271:N271"/>
    <mergeCell ref="L254:M254"/>
    <mergeCell ref="B504:B506"/>
    <mergeCell ref="H5:M5"/>
    <mergeCell ref="H32:M32"/>
    <mergeCell ref="H59:M59"/>
    <mergeCell ref="B501:B502"/>
    <mergeCell ref="C501:C502"/>
    <mergeCell ref="D501:D502"/>
    <mergeCell ref="E501:G501"/>
    <mergeCell ref="H501:I501"/>
    <mergeCell ref="J501:K501"/>
    <mergeCell ref="L474:M474"/>
    <mergeCell ref="B477:B479"/>
    <mergeCell ref="H499:M499"/>
    <mergeCell ref="C499:F499"/>
    <mergeCell ref="G472:K472"/>
    <mergeCell ref="L472:M472"/>
    <mergeCell ref="B474:B475"/>
    <mergeCell ref="C474:C475"/>
    <mergeCell ref="D474:D475"/>
    <mergeCell ref="E474:G474"/>
    <mergeCell ref="H474:I474"/>
    <mergeCell ref="J474:K474"/>
    <mergeCell ref="L446:M446"/>
    <mergeCell ref="B449:B451"/>
    <mergeCell ref="L444:M444"/>
    <mergeCell ref="B446:B447"/>
    <mergeCell ref="C446:C447"/>
    <mergeCell ref="D446:D447"/>
    <mergeCell ref="E446:G446"/>
    <mergeCell ref="H446:I446"/>
    <mergeCell ref="J446:K446"/>
    <mergeCell ref="L418:M418"/>
    <mergeCell ref="N418:N419"/>
    <mergeCell ref="B421:B423"/>
    <mergeCell ref="H443:M443"/>
    <mergeCell ref="C443:F443"/>
    <mergeCell ref="B418:B419"/>
    <mergeCell ref="C418:C419"/>
    <mergeCell ref="D418:D419"/>
    <mergeCell ref="E418:G418"/>
    <mergeCell ref="H418:I418"/>
    <mergeCell ref="J418:K418"/>
    <mergeCell ref="H435:J435"/>
    <mergeCell ref="M435:N435"/>
    <mergeCell ref="B393:B395"/>
    <mergeCell ref="H416:M416"/>
    <mergeCell ref="C416:F416"/>
    <mergeCell ref="B390:B391"/>
    <mergeCell ref="C390:C391"/>
    <mergeCell ref="D390:D391"/>
    <mergeCell ref="E390:G390"/>
    <mergeCell ref="H390:I390"/>
    <mergeCell ref="J390:K390"/>
    <mergeCell ref="M413:N413"/>
    <mergeCell ref="L390:M390"/>
    <mergeCell ref="N390:N391"/>
    <mergeCell ref="B366:B368"/>
    <mergeCell ref="H388:M388"/>
    <mergeCell ref="C388:F388"/>
    <mergeCell ref="B363:B364"/>
    <mergeCell ref="C363:C364"/>
    <mergeCell ref="D363:D364"/>
    <mergeCell ref="E363:G363"/>
    <mergeCell ref="H363:I363"/>
    <mergeCell ref="J363:K363"/>
    <mergeCell ref="D386:M386"/>
    <mergeCell ref="G382:N382"/>
    <mergeCell ref="G383:N383"/>
    <mergeCell ref="M385:N385"/>
    <mergeCell ref="B339:B341"/>
    <mergeCell ref="H361:M361"/>
    <mergeCell ref="C361:F361"/>
    <mergeCell ref="B336:B337"/>
    <mergeCell ref="C336:C337"/>
    <mergeCell ref="D336:D337"/>
    <mergeCell ref="E336:G336"/>
    <mergeCell ref="H336:I336"/>
    <mergeCell ref="J336:K336"/>
    <mergeCell ref="G355:N355"/>
    <mergeCell ref="G356:N356"/>
    <mergeCell ref="H352:N352"/>
    <mergeCell ref="B312:B314"/>
    <mergeCell ref="H334:M334"/>
    <mergeCell ref="C334:F334"/>
    <mergeCell ref="B309:B310"/>
    <mergeCell ref="C309:C310"/>
    <mergeCell ref="D309:D310"/>
    <mergeCell ref="E309:G309"/>
    <mergeCell ref="H309:I309"/>
    <mergeCell ref="J309:K309"/>
    <mergeCell ref="H325:N325"/>
    <mergeCell ref="H326:J326"/>
    <mergeCell ref="M326:N326"/>
    <mergeCell ref="G328:N328"/>
    <mergeCell ref="G329:N329"/>
    <mergeCell ref="D332:M332"/>
    <mergeCell ref="L282:M282"/>
    <mergeCell ref="N282:N283"/>
    <mergeCell ref="B285:B286"/>
    <mergeCell ref="H307:M307"/>
    <mergeCell ref="C307:F307"/>
    <mergeCell ref="G280:K280"/>
    <mergeCell ref="L280:M280"/>
    <mergeCell ref="B282:B283"/>
    <mergeCell ref="C282:C283"/>
    <mergeCell ref="D282:D283"/>
    <mergeCell ref="E282:G282"/>
    <mergeCell ref="H282:I282"/>
    <mergeCell ref="J282:K282"/>
    <mergeCell ref="H298:J298"/>
    <mergeCell ref="M298:N298"/>
    <mergeCell ref="G300:N300"/>
    <mergeCell ref="G301:N301"/>
    <mergeCell ref="B257:B259"/>
    <mergeCell ref="H279:M279"/>
    <mergeCell ref="C279:F279"/>
    <mergeCell ref="B254:B255"/>
    <mergeCell ref="C254:C255"/>
    <mergeCell ref="D254:D255"/>
    <mergeCell ref="E254:G254"/>
    <mergeCell ref="H254:I254"/>
    <mergeCell ref="J254:K254"/>
    <mergeCell ref="G273:N273"/>
    <mergeCell ref="G274:N274"/>
    <mergeCell ref="N254:N255"/>
    <mergeCell ref="B230:B232"/>
    <mergeCell ref="H252:M252"/>
    <mergeCell ref="C252:F252"/>
    <mergeCell ref="B227:B228"/>
    <mergeCell ref="C227:C228"/>
    <mergeCell ref="D227:D228"/>
    <mergeCell ref="E227:G227"/>
    <mergeCell ref="H227:I227"/>
    <mergeCell ref="J227:K227"/>
    <mergeCell ref="H243:N243"/>
    <mergeCell ref="H244:J244"/>
    <mergeCell ref="M244:N244"/>
    <mergeCell ref="M249:N249"/>
    <mergeCell ref="L227:M227"/>
    <mergeCell ref="N227:N228"/>
    <mergeCell ref="G246:N246"/>
    <mergeCell ref="G247:N247"/>
    <mergeCell ref="B203:B205"/>
    <mergeCell ref="H225:M225"/>
    <mergeCell ref="C225:F225"/>
    <mergeCell ref="G198:K198"/>
    <mergeCell ref="L198:M198"/>
    <mergeCell ref="B200:B201"/>
    <mergeCell ref="C200:C201"/>
    <mergeCell ref="D200:D201"/>
    <mergeCell ref="E200:G200"/>
    <mergeCell ref="H200:I200"/>
    <mergeCell ref="J200:K200"/>
    <mergeCell ref="M217:N217"/>
    <mergeCell ref="L200:M200"/>
    <mergeCell ref="N200:N201"/>
    <mergeCell ref="G219:N219"/>
    <mergeCell ref="G220:N220"/>
    <mergeCell ref="B175:B177"/>
    <mergeCell ref="H197:M197"/>
    <mergeCell ref="C197:F197"/>
    <mergeCell ref="B172:B173"/>
    <mergeCell ref="C172:C173"/>
    <mergeCell ref="D172:D173"/>
    <mergeCell ref="E172:G172"/>
    <mergeCell ref="H172:I172"/>
    <mergeCell ref="J172:K172"/>
    <mergeCell ref="H188:N188"/>
    <mergeCell ref="L172:M172"/>
    <mergeCell ref="N172:N173"/>
    <mergeCell ref="G191:N191"/>
    <mergeCell ref="G192:N192"/>
    <mergeCell ref="B148:B150"/>
    <mergeCell ref="H170:M170"/>
    <mergeCell ref="C170:F170"/>
    <mergeCell ref="G143:K143"/>
    <mergeCell ref="L143:M143"/>
    <mergeCell ref="B145:B146"/>
    <mergeCell ref="C145:C146"/>
    <mergeCell ref="D145:D146"/>
    <mergeCell ref="E145:G145"/>
    <mergeCell ref="H145:I145"/>
    <mergeCell ref="J145:K145"/>
    <mergeCell ref="H161:N161"/>
    <mergeCell ref="H162:J162"/>
    <mergeCell ref="M162:N162"/>
    <mergeCell ref="L145:M145"/>
    <mergeCell ref="N145:N146"/>
    <mergeCell ref="G164:N164"/>
    <mergeCell ref="G165:N165"/>
    <mergeCell ref="B120:B122"/>
    <mergeCell ref="H142:M142"/>
    <mergeCell ref="C142:F142"/>
    <mergeCell ref="G115:K115"/>
    <mergeCell ref="L115:M115"/>
    <mergeCell ref="B117:B118"/>
    <mergeCell ref="C117:C118"/>
    <mergeCell ref="D117:D118"/>
    <mergeCell ref="E117:G117"/>
    <mergeCell ref="H117:I117"/>
    <mergeCell ref="J117:K117"/>
    <mergeCell ref="H133:J133"/>
    <mergeCell ref="M133:N133"/>
    <mergeCell ref="G136:N136"/>
    <mergeCell ref="G137:N137"/>
    <mergeCell ref="H132:N132"/>
    <mergeCell ref="L117:M117"/>
    <mergeCell ref="N117:N118"/>
    <mergeCell ref="B92:B94"/>
    <mergeCell ref="H114:M114"/>
    <mergeCell ref="C114:F114"/>
    <mergeCell ref="G87:K87"/>
    <mergeCell ref="L87:M87"/>
    <mergeCell ref="B89:B90"/>
    <mergeCell ref="C89:C90"/>
    <mergeCell ref="D89:D90"/>
    <mergeCell ref="E89:G89"/>
    <mergeCell ref="H89:I89"/>
    <mergeCell ref="J89:K89"/>
    <mergeCell ref="G108:N108"/>
    <mergeCell ref="G109:N109"/>
    <mergeCell ref="H105:N105"/>
    <mergeCell ref="H106:J106"/>
    <mergeCell ref="M106:N106"/>
    <mergeCell ref="L89:M89"/>
    <mergeCell ref="N89:N90"/>
    <mergeCell ref="B64:B66"/>
    <mergeCell ref="H86:M86"/>
    <mergeCell ref="C86:F86"/>
    <mergeCell ref="M83:N83"/>
    <mergeCell ref="B61:B62"/>
    <mergeCell ref="C61:C62"/>
    <mergeCell ref="D61:D62"/>
    <mergeCell ref="E61:G61"/>
    <mergeCell ref="H61:I61"/>
    <mergeCell ref="J61:K61"/>
    <mergeCell ref="H77:N77"/>
    <mergeCell ref="H78:J78"/>
    <mergeCell ref="M78:N78"/>
    <mergeCell ref="L61:M61"/>
    <mergeCell ref="N61:N62"/>
    <mergeCell ref="G80:N80"/>
    <mergeCell ref="G81:N81"/>
    <mergeCell ref="B37:B39"/>
    <mergeCell ref="C59:F59"/>
    <mergeCell ref="M56:N56"/>
    <mergeCell ref="D57:M57"/>
    <mergeCell ref="B34:B35"/>
    <mergeCell ref="C34:C35"/>
    <mergeCell ref="D34:D35"/>
    <mergeCell ref="E34:G34"/>
    <mergeCell ref="H34:I34"/>
    <mergeCell ref="J34:K34"/>
    <mergeCell ref="H51:J51"/>
    <mergeCell ref="M51:N51"/>
    <mergeCell ref="L34:M34"/>
    <mergeCell ref="N34:N35"/>
    <mergeCell ref="G53:N53"/>
    <mergeCell ref="G54:N54"/>
    <mergeCell ref="G6:K6"/>
    <mergeCell ref="L6:M6"/>
    <mergeCell ref="C5:F5"/>
    <mergeCell ref="M2:N2"/>
    <mergeCell ref="D3:M3"/>
    <mergeCell ref="N8:N9"/>
    <mergeCell ref="B11:B13"/>
    <mergeCell ref="C32:F32"/>
    <mergeCell ref="M29:N29"/>
    <mergeCell ref="D30:M30"/>
    <mergeCell ref="G26:N26"/>
    <mergeCell ref="B8:B9"/>
    <mergeCell ref="C8:C9"/>
    <mergeCell ref="D8:D9"/>
    <mergeCell ref="E8:G8"/>
    <mergeCell ref="H8:I8"/>
    <mergeCell ref="J8:K8"/>
    <mergeCell ref="L8:M8"/>
    <mergeCell ref="E7:G7"/>
    <mergeCell ref="H23:N23"/>
    <mergeCell ref="H24:J24"/>
    <mergeCell ref="M24:N24"/>
    <mergeCell ref="G27:N27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384"/>
  <sheetViews>
    <sheetView topLeftCell="A301" workbookViewId="0">
      <selection activeCell="F328" sqref="F328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8" width="9.140625" style="42"/>
    <col min="19" max="19" width="11.28515625" style="42" customWidth="1"/>
    <col min="20" max="16384" width="9.140625" style="42"/>
  </cols>
  <sheetData>
    <row r="1" spans="2:20" ht="14.25" customHeight="1" x14ac:dyDescent="0.3">
      <c r="B1" s="1"/>
      <c r="C1" s="1"/>
      <c r="D1" s="2"/>
      <c r="E1" s="1"/>
      <c r="F1" s="75"/>
      <c r="G1" s="75"/>
      <c r="H1" s="75"/>
      <c r="I1" s="75"/>
      <c r="J1" s="1"/>
      <c r="K1" s="1"/>
      <c r="L1" s="1"/>
      <c r="M1" s="271" t="s">
        <v>221</v>
      </c>
      <c r="N1" s="271"/>
    </row>
    <row r="2" spans="2:20" ht="21" x14ac:dyDescent="0.3">
      <c r="B2" s="1"/>
      <c r="C2" s="1"/>
      <c r="D2" s="294" t="s">
        <v>220</v>
      </c>
      <c r="E2" s="294"/>
      <c r="F2" s="294"/>
      <c r="G2" s="294"/>
      <c r="H2" s="294"/>
      <c r="I2" s="294"/>
      <c r="J2" s="294"/>
      <c r="K2" s="294"/>
      <c r="L2" s="294"/>
      <c r="M2" s="294"/>
      <c r="N2" s="75"/>
    </row>
    <row r="3" spans="2:20" x14ac:dyDescent="0.3">
      <c r="B3" s="1"/>
      <c r="C3" s="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20" ht="42.75" customHeight="1" x14ac:dyDescent="0.3">
      <c r="B4" s="1"/>
      <c r="C4" s="293" t="s">
        <v>223</v>
      </c>
      <c r="D4" s="293"/>
      <c r="E4" s="293"/>
      <c r="F4" s="293"/>
      <c r="G4" s="1"/>
      <c r="H4" s="1"/>
      <c r="I4" s="292" t="s">
        <v>153</v>
      </c>
      <c r="J4" s="292"/>
      <c r="K4" s="292"/>
      <c r="L4" s="292"/>
      <c r="M4" s="292"/>
      <c r="N4" s="292"/>
    </row>
    <row r="5" spans="2:20" x14ac:dyDescent="0.3">
      <c r="B5" s="1"/>
      <c r="C5" s="1"/>
      <c r="D5" s="1"/>
      <c r="E5" s="296" t="s">
        <v>222</v>
      </c>
      <c r="F5" s="296"/>
      <c r="G5" s="296"/>
      <c r="H5" s="78"/>
      <c r="I5" s="78"/>
      <c r="J5" s="78"/>
      <c r="K5" s="78"/>
      <c r="L5" s="80"/>
      <c r="M5" s="80"/>
      <c r="N5" s="68"/>
    </row>
    <row r="6" spans="2:20" ht="29.25" customHeight="1" x14ac:dyDescent="0.3">
      <c r="B6" s="275" t="s">
        <v>11</v>
      </c>
      <c r="C6" s="277" t="s">
        <v>12</v>
      </c>
      <c r="D6" s="275" t="s">
        <v>13</v>
      </c>
      <c r="E6" s="279" t="s">
        <v>14</v>
      </c>
      <c r="F6" s="279"/>
      <c r="G6" s="279"/>
      <c r="H6" s="279" t="s">
        <v>15</v>
      </c>
      <c r="I6" s="279"/>
      <c r="J6" s="279" t="s">
        <v>16</v>
      </c>
      <c r="K6" s="279"/>
      <c r="L6" s="279" t="s">
        <v>17</v>
      </c>
      <c r="M6" s="279"/>
      <c r="N6" s="277" t="s">
        <v>91</v>
      </c>
    </row>
    <row r="7" spans="2:20" ht="82.5" customHeight="1" x14ac:dyDescent="0.3">
      <c r="B7" s="276"/>
      <c r="C7" s="278"/>
      <c r="D7" s="276"/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21</v>
      </c>
      <c r="K7" s="3" t="s">
        <v>22</v>
      </c>
      <c r="L7" s="3" t="s">
        <v>21</v>
      </c>
      <c r="M7" s="3" t="s">
        <v>22</v>
      </c>
      <c r="N7" s="278"/>
    </row>
    <row r="8" spans="2:20" x14ac:dyDescent="0.3">
      <c r="B8" s="72">
        <v>1</v>
      </c>
      <c r="C8" s="72"/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Q8" s="69"/>
    </row>
    <row r="9" spans="2:20" ht="41.25" customHeight="1" x14ac:dyDescent="0.3">
      <c r="B9" s="281">
        <v>2</v>
      </c>
      <c r="C9" s="67" t="s">
        <v>24</v>
      </c>
      <c r="D9" s="72" t="s">
        <v>150</v>
      </c>
      <c r="E9" s="72" t="s">
        <v>26</v>
      </c>
      <c r="F9" s="72"/>
      <c r="G9" s="4">
        <f>Q9</f>
        <v>7.1999999999999993</v>
      </c>
      <c r="H9" s="5"/>
      <c r="I9" s="5"/>
      <c r="J9" s="5"/>
      <c r="K9" s="5"/>
      <c r="L9" s="67"/>
      <c r="M9" s="5"/>
      <c r="N9" s="5"/>
      <c r="Q9" s="42">
        <f>R9*S9*T9</f>
        <v>7.1999999999999993</v>
      </c>
      <c r="R9" s="42">
        <v>1</v>
      </c>
      <c r="S9" s="42">
        <v>1.2</v>
      </c>
      <c r="T9" s="42">
        <v>6</v>
      </c>
    </row>
    <row r="10" spans="2:20" x14ac:dyDescent="0.3">
      <c r="B10" s="281"/>
      <c r="C10" s="9" t="s">
        <v>144</v>
      </c>
      <c r="D10" s="67" t="s">
        <v>28</v>
      </c>
      <c r="E10" s="67" t="s">
        <v>29</v>
      </c>
      <c r="F10" s="67"/>
      <c r="G10" s="6">
        <f>G9*0.12</f>
        <v>0.86399999999999988</v>
      </c>
      <c r="H10" s="5">
        <v>7.1</v>
      </c>
      <c r="I10" s="5">
        <f>H10*G10</f>
        <v>6.1343999999999985</v>
      </c>
      <c r="J10" s="5"/>
      <c r="K10" s="5"/>
      <c r="L10" s="67">
        <v>11.34</v>
      </c>
      <c r="M10" s="5">
        <f t="shared" ref="M10:M15" si="0">L10*G10</f>
        <v>9.7977599999999985</v>
      </c>
      <c r="N10" s="5">
        <f>M10+K10+I10</f>
        <v>15.932159999999996</v>
      </c>
    </row>
    <row r="11" spans="2:20" x14ac:dyDescent="0.3">
      <c r="B11" s="281"/>
      <c r="C11" s="11" t="s">
        <v>24</v>
      </c>
      <c r="D11" s="67" t="s">
        <v>146</v>
      </c>
      <c r="E11" s="67" t="s">
        <v>32</v>
      </c>
      <c r="F11" s="67">
        <v>1.6</v>
      </c>
      <c r="G11" s="6">
        <f>G9*F11</f>
        <v>11.52</v>
      </c>
      <c r="H11" s="31">
        <f>S16</f>
        <v>1.2020000000000002</v>
      </c>
      <c r="I11" s="5">
        <f>H11*G11</f>
        <v>13.847040000000002</v>
      </c>
      <c r="J11" s="5"/>
      <c r="K11" s="5"/>
      <c r="L11" s="67">
        <f>R16</f>
        <v>0.16799999999999998</v>
      </c>
      <c r="M11" s="5">
        <f t="shared" si="0"/>
        <v>1.9353599999999997</v>
      </c>
      <c r="N11" s="5">
        <f>M11+K11+I11</f>
        <v>15.782400000000001</v>
      </c>
    </row>
    <row r="12" spans="2:20" s="1" customFormat="1" ht="27.75" customHeight="1" x14ac:dyDescent="0.25">
      <c r="B12" s="266">
        <v>3</v>
      </c>
      <c r="C12" s="64"/>
      <c r="D12" s="71" t="s">
        <v>155</v>
      </c>
      <c r="E12" s="71" t="s">
        <v>34</v>
      </c>
      <c r="F12" s="71"/>
      <c r="G12" s="32">
        <v>6</v>
      </c>
      <c r="H12" s="8"/>
      <c r="I12" s="5"/>
      <c r="J12" s="8"/>
      <c r="K12" s="5"/>
      <c r="L12" s="64"/>
      <c r="M12" s="5"/>
      <c r="N12" s="5"/>
    </row>
    <row r="13" spans="2:20" s="1" customFormat="1" ht="13.5" x14ac:dyDescent="0.25">
      <c r="B13" s="267"/>
      <c r="C13" s="65" t="s">
        <v>24</v>
      </c>
      <c r="D13" s="64" t="s">
        <v>35</v>
      </c>
      <c r="E13" s="64" t="s">
        <v>34</v>
      </c>
      <c r="F13" s="64">
        <v>1</v>
      </c>
      <c r="G13" s="7">
        <f>G12*F13</f>
        <v>6</v>
      </c>
      <c r="H13" s="8">
        <v>6.25</v>
      </c>
      <c r="I13" s="5">
        <f>H13*G13</f>
        <v>37.5</v>
      </c>
      <c r="J13" s="8"/>
      <c r="K13" s="5"/>
      <c r="L13" s="64"/>
      <c r="M13" s="5"/>
      <c r="N13" s="5">
        <f>M13+K13+I13</f>
        <v>37.5</v>
      </c>
    </row>
    <row r="14" spans="2:20" s="1" customFormat="1" ht="13.5" x14ac:dyDescent="0.25">
      <c r="B14" s="267"/>
      <c r="C14" s="64" t="s">
        <v>147</v>
      </c>
      <c r="D14" s="64" t="s">
        <v>156</v>
      </c>
      <c r="E14" s="64" t="s">
        <v>34</v>
      </c>
      <c r="F14" s="64">
        <v>1</v>
      </c>
      <c r="G14" s="7">
        <f>G12*F14</f>
        <v>6</v>
      </c>
      <c r="H14" s="8"/>
      <c r="I14" s="5"/>
      <c r="J14" s="8">
        <v>200</v>
      </c>
      <c r="K14" s="5">
        <f>J14*G14</f>
        <v>1200</v>
      </c>
      <c r="L14" s="64"/>
      <c r="M14" s="5"/>
      <c r="N14" s="5">
        <f>M14+K14+I14</f>
        <v>1200</v>
      </c>
    </row>
    <row r="15" spans="2:20" s="1" customFormat="1" ht="13.5" x14ac:dyDescent="0.25">
      <c r="B15" s="65"/>
      <c r="C15" s="33" t="s">
        <v>149</v>
      </c>
      <c r="D15" s="64" t="s">
        <v>38</v>
      </c>
      <c r="E15" s="64" t="s">
        <v>29</v>
      </c>
      <c r="F15" s="64"/>
      <c r="G15" s="7">
        <v>3</v>
      </c>
      <c r="H15" s="8">
        <v>6.16</v>
      </c>
      <c r="I15" s="5">
        <f>H15*G15</f>
        <v>18.48</v>
      </c>
      <c r="J15" s="8"/>
      <c r="K15" s="5"/>
      <c r="L15" s="64">
        <v>17.66</v>
      </c>
      <c r="M15" s="5">
        <f t="shared" si="0"/>
        <v>52.980000000000004</v>
      </c>
      <c r="N15" s="5">
        <f>M15+K15+I15</f>
        <v>71.460000000000008</v>
      </c>
    </row>
    <row r="16" spans="2:20" s="1" customFormat="1" ht="13.5" x14ac:dyDescent="0.25">
      <c r="B16" s="64">
        <v>4</v>
      </c>
      <c r="C16" s="9"/>
      <c r="D16" s="71" t="s">
        <v>151</v>
      </c>
      <c r="E16" s="64" t="s">
        <v>34</v>
      </c>
      <c r="F16" s="64"/>
      <c r="G16" s="32">
        <v>6</v>
      </c>
      <c r="H16" s="8"/>
      <c r="I16" s="5"/>
      <c r="J16" s="8"/>
      <c r="K16" s="5"/>
      <c r="L16" s="64"/>
      <c r="M16" s="8"/>
      <c r="N16" s="5"/>
      <c r="P16" s="1">
        <v>1.37</v>
      </c>
      <c r="Q16" s="1">
        <v>2</v>
      </c>
      <c r="R16" s="1">
        <f>Q16*0.42*2/10</f>
        <v>0.16799999999999998</v>
      </c>
      <c r="S16" s="1">
        <f>P16-R16</f>
        <v>1.2020000000000002</v>
      </c>
    </row>
    <row r="17" spans="2:14" s="1" customFormat="1" ht="13.5" x14ac:dyDescent="0.25">
      <c r="B17" s="66"/>
      <c r="C17" s="11" t="s">
        <v>24</v>
      </c>
      <c r="D17" s="67" t="s">
        <v>148</v>
      </c>
      <c r="E17" s="67" t="s">
        <v>29</v>
      </c>
      <c r="F17" s="67"/>
      <c r="G17" s="6">
        <v>4</v>
      </c>
      <c r="H17" s="5">
        <v>3.43</v>
      </c>
      <c r="I17" s="5">
        <f>H17*G17</f>
        <v>13.72</v>
      </c>
      <c r="J17" s="5"/>
      <c r="K17" s="5"/>
      <c r="L17" s="67">
        <v>12.51</v>
      </c>
      <c r="M17" s="5">
        <f>L17*G17</f>
        <v>50.04</v>
      </c>
      <c r="N17" s="5">
        <f>M17+K17+I17</f>
        <v>63.76</v>
      </c>
    </row>
    <row r="18" spans="2:14" x14ac:dyDescent="0.3">
      <c r="B18" s="67"/>
      <c r="C18" s="67"/>
      <c r="D18" s="72" t="s">
        <v>46</v>
      </c>
      <c r="E18" s="72"/>
      <c r="F18" s="72"/>
      <c r="G18" s="72"/>
      <c r="H18" s="72"/>
      <c r="I18" s="12">
        <f>SUM(I10:I17)</f>
        <v>89.681439999999995</v>
      </c>
      <c r="J18" s="72"/>
      <c r="K18" s="12">
        <f>SUM(K9:K17)</f>
        <v>1200</v>
      </c>
      <c r="L18" s="72"/>
      <c r="M18" s="12">
        <f>SUM(M9:M17)</f>
        <v>114.75312</v>
      </c>
      <c r="N18" s="12">
        <f>SUM(N9:N17)</f>
        <v>1404.4345599999999</v>
      </c>
    </row>
    <row r="19" spans="2:14" x14ac:dyDescent="0.3">
      <c r="B19" s="67"/>
      <c r="C19" s="67"/>
      <c r="D19" s="72" t="s">
        <v>47</v>
      </c>
      <c r="E19" s="72" t="s">
        <v>48</v>
      </c>
      <c r="F19" s="72">
        <v>10</v>
      </c>
      <c r="G19" s="72"/>
      <c r="H19" s="72"/>
      <c r="I19" s="72"/>
      <c r="J19" s="72"/>
      <c r="K19" s="72"/>
      <c r="L19" s="72"/>
      <c r="M19" s="72"/>
      <c r="N19" s="12">
        <f>N18*F19/100</f>
        <v>140.443456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1544.8780159999999</v>
      </c>
    </row>
    <row r="21" spans="2:14" x14ac:dyDescent="0.3">
      <c r="B21" s="67"/>
      <c r="C21" s="67"/>
      <c r="D21" s="72" t="s">
        <v>50</v>
      </c>
      <c r="E21" s="72" t="s">
        <v>48</v>
      </c>
      <c r="F21" s="72">
        <v>10</v>
      </c>
      <c r="G21" s="72"/>
      <c r="H21" s="72"/>
      <c r="I21" s="72"/>
      <c r="J21" s="72"/>
      <c r="K21" s="72"/>
      <c r="L21" s="72"/>
      <c r="M21" s="72"/>
      <c r="N21" s="12">
        <f>N20*F21/100</f>
        <v>154.48780159999998</v>
      </c>
    </row>
    <row r="22" spans="2:14" x14ac:dyDescent="0.3">
      <c r="B22" s="67"/>
      <c r="C22" s="67"/>
      <c r="D22" s="72" t="s">
        <v>49</v>
      </c>
      <c r="E22" s="72"/>
      <c r="F22" s="72"/>
      <c r="G22" s="72"/>
      <c r="H22" s="72"/>
      <c r="I22" s="72"/>
      <c r="J22" s="72"/>
      <c r="K22" s="72"/>
      <c r="L22" s="72"/>
      <c r="M22" s="72"/>
      <c r="N22" s="12">
        <f>SUM(N20:N21)</f>
        <v>1699.3658175999999</v>
      </c>
    </row>
    <row r="23" spans="2:14" x14ac:dyDescent="0.3">
      <c r="B23" s="67"/>
      <c r="C23" s="67"/>
      <c r="D23" s="72" t="s">
        <v>51</v>
      </c>
      <c r="E23" s="72" t="s">
        <v>48</v>
      </c>
      <c r="F23" s="72">
        <v>18</v>
      </c>
      <c r="G23" s="72"/>
      <c r="H23" s="72"/>
      <c r="I23" s="72"/>
      <c r="J23" s="72"/>
      <c r="K23" s="72"/>
      <c r="L23" s="72"/>
      <c r="M23" s="72"/>
      <c r="N23" s="12">
        <f>N22*F23/100</f>
        <v>305.88584716799994</v>
      </c>
    </row>
    <row r="24" spans="2:14" x14ac:dyDescent="0.3">
      <c r="B24" s="67"/>
      <c r="C24" s="67"/>
      <c r="D24" s="72" t="s">
        <v>49</v>
      </c>
      <c r="E24" s="72"/>
      <c r="F24" s="72"/>
      <c r="G24" s="72"/>
      <c r="H24" s="72"/>
      <c r="I24" s="72"/>
      <c r="J24" s="72"/>
      <c r="K24" s="72"/>
      <c r="L24" s="72"/>
      <c r="M24" s="72"/>
      <c r="N24" s="12">
        <f>SUM(N22:N23)</f>
        <v>2005.251664768</v>
      </c>
    </row>
    <row r="25" spans="2:14" ht="15.75" customHeight="1" x14ac:dyDescent="0.3">
      <c r="B25" s="13"/>
      <c r="C25" s="13"/>
      <c r="D25" s="68" t="s">
        <v>224</v>
      </c>
      <c r="E25" s="69"/>
      <c r="F25" s="69"/>
      <c r="G25" s="69" t="s">
        <v>225</v>
      </c>
      <c r="H25" s="299" t="s">
        <v>226</v>
      </c>
      <c r="I25" s="299"/>
      <c r="J25" s="299"/>
      <c r="K25" s="299"/>
      <c r="L25" s="299"/>
      <c r="M25" s="299"/>
      <c r="N25" s="299"/>
    </row>
    <row r="26" spans="2:14" x14ac:dyDescent="0.3">
      <c r="B26" s="13"/>
      <c r="C26" s="13"/>
      <c r="D26" s="14" t="s">
        <v>54</v>
      </c>
      <c r="E26" s="69"/>
      <c r="F26" s="69"/>
      <c r="G26" s="69"/>
      <c r="H26" s="297" t="s">
        <v>227</v>
      </c>
      <c r="I26" s="297"/>
      <c r="J26" s="297"/>
      <c r="K26" s="81"/>
      <c r="L26" s="81"/>
      <c r="M26" s="297" t="s">
        <v>228</v>
      </c>
      <c r="N26" s="297"/>
    </row>
    <row r="27" spans="2:14" x14ac:dyDescent="0.3">
      <c r="B27" s="13"/>
      <c r="C27" s="13"/>
      <c r="D27" s="14"/>
      <c r="E27" s="69"/>
      <c r="F27" s="69"/>
      <c r="G27" s="69"/>
      <c r="H27" s="81"/>
      <c r="I27" s="81"/>
      <c r="J27" s="81"/>
      <c r="K27" s="81"/>
      <c r="L27" s="81"/>
      <c r="M27" s="81"/>
      <c r="N27" s="81"/>
    </row>
    <row r="28" spans="2:14" x14ac:dyDescent="0.3">
      <c r="B28" s="13"/>
      <c r="C28" s="13"/>
      <c r="D28" s="14"/>
      <c r="E28" s="69"/>
      <c r="F28" s="69"/>
      <c r="G28" s="295" t="s">
        <v>248</v>
      </c>
      <c r="H28" s="295"/>
      <c r="I28" s="295"/>
      <c r="J28" s="295"/>
      <c r="K28" s="295"/>
      <c r="L28" s="295"/>
      <c r="M28" s="295"/>
      <c r="N28" s="295"/>
    </row>
    <row r="29" spans="2:14" x14ac:dyDescent="0.3">
      <c r="G29" s="295" t="s">
        <v>229</v>
      </c>
      <c r="H29" s="295"/>
      <c r="I29" s="295"/>
      <c r="J29" s="295"/>
      <c r="K29" s="295"/>
      <c r="L29" s="295"/>
      <c r="M29" s="295"/>
      <c r="N29" s="295"/>
    </row>
    <row r="31" spans="2:14" ht="21" customHeight="1" x14ac:dyDescent="0.3">
      <c r="B31" s="1"/>
      <c r="C31" s="1"/>
      <c r="D31" s="2"/>
      <c r="E31" s="1"/>
      <c r="F31" s="75"/>
      <c r="G31" s="75"/>
      <c r="H31" s="75"/>
      <c r="I31" s="75"/>
      <c r="J31" s="1"/>
      <c r="K31" s="1"/>
      <c r="L31" s="1"/>
      <c r="M31" s="271" t="s">
        <v>221</v>
      </c>
      <c r="N31" s="271"/>
    </row>
    <row r="32" spans="2:14" ht="21" x14ac:dyDescent="0.3">
      <c r="B32" s="1"/>
      <c r="C32" s="1"/>
      <c r="D32" s="294" t="s">
        <v>220</v>
      </c>
      <c r="E32" s="294"/>
      <c r="F32" s="294"/>
      <c r="G32" s="294"/>
      <c r="H32" s="294"/>
      <c r="I32" s="294"/>
      <c r="J32" s="294"/>
      <c r="K32" s="294"/>
      <c r="L32" s="294"/>
      <c r="M32" s="294"/>
      <c r="N32" s="75"/>
    </row>
    <row r="33" spans="2:20" ht="15.75" customHeight="1" x14ac:dyDescent="0.3">
      <c r="B33" s="1"/>
      <c r="C33" s="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20" ht="47.25" customHeight="1" x14ac:dyDescent="0.3">
      <c r="B34" s="1"/>
      <c r="C34" s="293" t="s">
        <v>223</v>
      </c>
      <c r="D34" s="293"/>
      <c r="E34" s="293"/>
      <c r="F34" s="293"/>
      <c r="G34" s="1"/>
      <c r="H34" s="292" t="s">
        <v>154</v>
      </c>
      <c r="I34" s="292"/>
      <c r="J34" s="292"/>
      <c r="K34" s="292"/>
      <c r="L34" s="292"/>
      <c r="M34" s="292"/>
      <c r="N34" s="292"/>
    </row>
    <row r="35" spans="2:20" x14ac:dyDescent="0.3">
      <c r="B35" s="1"/>
      <c r="C35" s="1"/>
      <c r="D35" s="1"/>
      <c r="E35" s="296" t="s">
        <v>222</v>
      </c>
      <c r="F35" s="296"/>
      <c r="G35" s="296"/>
      <c r="H35" s="78"/>
      <c r="I35" s="78"/>
      <c r="J35" s="78"/>
      <c r="K35" s="78"/>
      <c r="L35" s="80"/>
      <c r="M35" s="80"/>
      <c r="N35" s="68"/>
    </row>
    <row r="36" spans="2:20" ht="29.25" customHeight="1" x14ac:dyDescent="0.3">
      <c r="B36" s="275" t="s">
        <v>11</v>
      </c>
      <c r="C36" s="277" t="s">
        <v>12</v>
      </c>
      <c r="D36" s="275" t="s">
        <v>13</v>
      </c>
      <c r="E36" s="279" t="s">
        <v>14</v>
      </c>
      <c r="F36" s="279"/>
      <c r="G36" s="279"/>
      <c r="H36" s="279" t="s">
        <v>15</v>
      </c>
      <c r="I36" s="279"/>
      <c r="J36" s="279" t="s">
        <v>16</v>
      </c>
      <c r="K36" s="279"/>
      <c r="L36" s="279" t="s">
        <v>17</v>
      </c>
      <c r="M36" s="279"/>
      <c r="N36" s="277" t="s">
        <v>91</v>
      </c>
    </row>
    <row r="37" spans="2:20" ht="82.5" customHeight="1" x14ac:dyDescent="0.3">
      <c r="B37" s="276"/>
      <c r="C37" s="278"/>
      <c r="D37" s="276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278"/>
    </row>
    <row r="38" spans="2:20" x14ac:dyDescent="0.3">
      <c r="B38" s="72">
        <v>1</v>
      </c>
      <c r="C38" s="72"/>
      <c r="D38" s="72">
        <v>2</v>
      </c>
      <c r="E38" s="72">
        <v>3</v>
      </c>
      <c r="F38" s="72">
        <v>4</v>
      </c>
      <c r="G38" s="72">
        <v>5</v>
      </c>
      <c r="H38" s="72">
        <v>6</v>
      </c>
      <c r="I38" s="72">
        <v>7</v>
      </c>
      <c r="J38" s="72">
        <v>8</v>
      </c>
      <c r="K38" s="72">
        <v>9</v>
      </c>
      <c r="L38" s="72">
        <v>10</v>
      </c>
      <c r="M38" s="72">
        <v>11</v>
      </c>
      <c r="N38" s="72">
        <v>12</v>
      </c>
      <c r="Q38" s="69"/>
    </row>
    <row r="39" spans="2:20" ht="41.25" customHeight="1" x14ac:dyDescent="0.3">
      <c r="B39" s="281">
        <v>2</v>
      </c>
      <c r="C39" s="67" t="s">
        <v>24</v>
      </c>
      <c r="D39" s="72" t="s">
        <v>150</v>
      </c>
      <c r="E39" s="72" t="s">
        <v>26</v>
      </c>
      <c r="F39" s="72"/>
      <c r="G39" s="4">
        <f>Q39</f>
        <v>3.8400000000000007</v>
      </c>
      <c r="H39" s="5"/>
      <c r="I39" s="5"/>
      <c r="J39" s="5"/>
      <c r="K39" s="5"/>
      <c r="L39" s="67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281"/>
      <c r="C40" s="9" t="s">
        <v>144</v>
      </c>
      <c r="D40" s="67" t="s">
        <v>28</v>
      </c>
      <c r="E40" s="67" t="s">
        <v>29</v>
      </c>
      <c r="F40" s="67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67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281"/>
      <c r="C41" s="11" t="s">
        <v>24</v>
      </c>
      <c r="D41" s="67" t="s">
        <v>146</v>
      </c>
      <c r="E41" s="67" t="s">
        <v>32</v>
      </c>
      <c r="F41" s="67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67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266">
        <v>3</v>
      </c>
      <c r="C42" s="64"/>
      <c r="D42" s="71" t="s">
        <v>157</v>
      </c>
      <c r="E42" s="71" t="s">
        <v>34</v>
      </c>
      <c r="F42" s="71"/>
      <c r="G42" s="32">
        <v>5</v>
      </c>
      <c r="H42" s="8"/>
      <c r="I42" s="5"/>
      <c r="J42" s="8"/>
      <c r="K42" s="5"/>
      <c r="L42" s="64"/>
      <c r="M42" s="5"/>
      <c r="N42" s="5"/>
    </row>
    <row r="43" spans="2:20" s="1" customFormat="1" ht="13.5" x14ac:dyDescent="0.25">
      <c r="B43" s="267"/>
      <c r="C43" s="65" t="s">
        <v>24</v>
      </c>
      <c r="D43" s="64" t="s">
        <v>35</v>
      </c>
      <c r="E43" s="64" t="s">
        <v>34</v>
      </c>
      <c r="F43" s="64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64"/>
      <c r="M43" s="5"/>
      <c r="N43" s="5">
        <f>M43+K43+I43</f>
        <v>31.25</v>
      </c>
    </row>
    <row r="44" spans="2:20" s="1" customFormat="1" ht="13.5" x14ac:dyDescent="0.25">
      <c r="B44" s="267"/>
      <c r="C44" s="64" t="s">
        <v>24</v>
      </c>
      <c r="D44" s="64" t="s">
        <v>158</v>
      </c>
      <c r="E44" s="64" t="s">
        <v>34</v>
      </c>
      <c r="F44" s="64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64"/>
      <c r="M44" s="5"/>
      <c r="N44" s="5">
        <f>M44+K44+I44</f>
        <v>250</v>
      </c>
    </row>
    <row r="45" spans="2:20" s="1" customFormat="1" ht="13.5" x14ac:dyDescent="0.25">
      <c r="B45" s="65"/>
      <c r="C45" s="33" t="s">
        <v>149</v>
      </c>
      <c r="D45" s="64" t="s">
        <v>38</v>
      </c>
      <c r="E45" s="64" t="s">
        <v>29</v>
      </c>
      <c r="F45" s="64"/>
      <c r="G45" s="7">
        <v>3</v>
      </c>
      <c r="H45" s="8">
        <v>6.16</v>
      </c>
      <c r="I45" s="5">
        <f>H45*G45</f>
        <v>18.48</v>
      </c>
      <c r="J45" s="8"/>
      <c r="K45" s="5"/>
      <c r="L45" s="64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64">
        <v>4</v>
      </c>
      <c r="C46" s="9"/>
      <c r="D46" s="71" t="s">
        <v>159</v>
      </c>
      <c r="E46" s="64" t="s">
        <v>34</v>
      </c>
      <c r="F46" s="64"/>
      <c r="G46" s="32">
        <v>5</v>
      </c>
      <c r="H46" s="8"/>
      <c r="I46" s="5"/>
      <c r="J46" s="8"/>
      <c r="K46" s="5"/>
      <c r="L46" s="64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66"/>
      <c r="C47" s="11" t="s">
        <v>24</v>
      </c>
      <c r="D47" s="67" t="s">
        <v>148</v>
      </c>
      <c r="E47" s="67" t="s">
        <v>29</v>
      </c>
      <c r="F47" s="67"/>
      <c r="G47" s="6">
        <v>2</v>
      </c>
      <c r="H47" s="5">
        <v>3.43</v>
      </c>
      <c r="I47" s="5">
        <f>H47*G47</f>
        <v>6.86</v>
      </c>
      <c r="J47" s="5"/>
      <c r="K47" s="5"/>
      <c r="L47" s="67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67"/>
      <c r="C48" s="67"/>
      <c r="D48" s="72" t="s">
        <v>46</v>
      </c>
      <c r="E48" s="72"/>
      <c r="F48" s="72"/>
      <c r="G48" s="72"/>
      <c r="H48" s="72"/>
      <c r="I48" s="12">
        <f>SUM(I40:I47)</f>
        <v>67.246768000000003</v>
      </c>
      <c r="J48" s="72"/>
      <c r="K48" s="12">
        <f>SUM(K39:K47)</f>
        <v>250</v>
      </c>
      <c r="L48" s="72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67"/>
      <c r="C49" s="67"/>
      <c r="D49" s="72" t="s">
        <v>47</v>
      </c>
      <c r="E49" s="72" t="s">
        <v>48</v>
      </c>
      <c r="F49" s="72">
        <v>10</v>
      </c>
      <c r="G49" s="72"/>
      <c r="H49" s="72"/>
      <c r="I49" s="72"/>
      <c r="J49" s="72"/>
      <c r="K49" s="72"/>
      <c r="L49" s="72"/>
      <c r="M49" s="72"/>
      <c r="N49" s="12">
        <f>N48*F49/100</f>
        <v>40.150443200000012</v>
      </c>
    </row>
    <row r="50" spans="2:14" x14ac:dyDescent="0.3">
      <c r="B50" s="67"/>
      <c r="C50" s="67"/>
      <c r="D50" s="72" t="s">
        <v>49</v>
      </c>
      <c r="E50" s="72"/>
      <c r="F50" s="72"/>
      <c r="G50" s="72"/>
      <c r="H50" s="72"/>
      <c r="I50" s="72"/>
      <c r="J50" s="72"/>
      <c r="K50" s="72"/>
      <c r="L50" s="72"/>
      <c r="M50" s="72"/>
      <c r="N50" s="12">
        <f>SUM(N48:N49)</f>
        <v>441.65487520000011</v>
      </c>
    </row>
    <row r="51" spans="2:14" x14ac:dyDescent="0.3">
      <c r="B51" s="67"/>
      <c r="C51" s="67"/>
      <c r="D51" s="72" t="s">
        <v>50</v>
      </c>
      <c r="E51" s="72" t="s">
        <v>48</v>
      </c>
      <c r="F51" s="72">
        <v>10</v>
      </c>
      <c r="G51" s="72"/>
      <c r="H51" s="72"/>
      <c r="I51" s="72"/>
      <c r="J51" s="72"/>
      <c r="K51" s="72"/>
      <c r="L51" s="72"/>
      <c r="M51" s="72"/>
      <c r="N51" s="12">
        <f>N50*F51/100</f>
        <v>44.165487520000006</v>
      </c>
    </row>
    <row r="52" spans="2:14" x14ac:dyDescent="0.3">
      <c r="B52" s="67"/>
      <c r="C52" s="67"/>
      <c r="D52" s="72" t="s">
        <v>49</v>
      </c>
      <c r="E52" s="72"/>
      <c r="F52" s="72"/>
      <c r="G52" s="72"/>
      <c r="H52" s="72"/>
      <c r="I52" s="72"/>
      <c r="J52" s="72"/>
      <c r="K52" s="72"/>
      <c r="L52" s="72"/>
      <c r="M52" s="72"/>
      <c r="N52" s="12">
        <f>SUM(N50:N51)</f>
        <v>485.82036272000011</v>
      </c>
    </row>
    <row r="53" spans="2:14" x14ac:dyDescent="0.3">
      <c r="B53" s="67"/>
      <c r="C53" s="67"/>
      <c r="D53" s="72" t="s">
        <v>51</v>
      </c>
      <c r="E53" s="72" t="s">
        <v>48</v>
      </c>
      <c r="F53" s="72">
        <v>18</v>
      </c>
      <c r="G53" s="72"/>
      <c r="H53" s="72"/>
      <c r="I53" s="72"/>
      <c r="J53" s="72"/>
      <c r="K53" s="72"/>
      <c r="L53" s="72"/>
      <c r="M53" s="72"/>
      <c r="N53" s="12">
        <f>N52*F53/100</f>
        <v>87.447665289600025</v>
      </c>
    </row>
    <row r="54" spans="2:14" x14ac:dyDescent="0.3">
      <c r="B54" s="67"/>
      <c r="C54" s="67"/>
      <c r="D54" s="72" t="s">
        <v>49</v>
      </c>
      <c r="E54" s="72"/>
      <c r="F54" s="72"/>
      <c r="G54" s="72"/>
      <c r="H54" s="72"/>
      <c r="I54" s="72"/>
      <c r="J54" s="72"/>
      <c r="K54" s="72"/>
      <c r="L54" s="72"/>
      <c r="M54" s="72"/>
      <c r="N54" s="12">
        <f>SUM(N52:N53)</f>
        <v>573.26802800960013</v>
      </c>
    </row>
    <row r="55" spans="2:14" ht="15.75" customHeight="1" x14ac:dyDescent="0.3">
      <c r="B55" s="13"/>
      <c r="C55" s="13"/>
      <c r="D55" s="68" t="s">
        <v>224</v>
      </c>
      <c r="E55" s="69"/>
      <c r="F55" s="69"/>
      <c r="G55" s="69" t="s">
        <v>225</v>
      </c>
      <c r="H55" s="299" t="s">
        <v>226</v>
      </c>
      <c r="I55" s="299"/>
      <c r="J55" s="299"/>
      <c r="K55" s="299"/>
      <c r="L55" s="299"/>
      <c r="M55" s="299"/>
      <c r="N55" s="299"/>
    </row>
    <row r="56" spans="2:14" x14ac:dyDescent="0.3">
      <c r="B56" s="13"/>
      <c r="C56" s="13"/>
      <c r="D56" s="14" t="s">
        <v>54</v>
      </c>
      <c r="E56" s="69"/>
      <c r="F56" s="69"/>
      <c r="G56" s="69"/>
      <c r="H56" s="297" t="s">
        <v>227</v>
      </c>
      <c r="I56" s="297"/>
      <c r="J56" s="297"/>
      <c r="K56" s="81"/>
      <c r="L56" s="81"/>
      <c r="M56" s="297" t="s">
        <v>228</v>
      </c>
      <c r="N56" s="297"/>
    </row>
    <row r="57" spans="2:14" ht="15.75" customHeight="1" x14ac:dyDescent="0.3"/>
    <row r="58" spans="2:14" ht="15.75" customHeight="1" x14ac:dyDescent="0.3">
      <c r="G58" s="271" t="s">
        <v>266</v>
      </c>
      <c r="H58" s="271"/>
      <c r="I58" s="271"/>
      <c r="J58" s="271"/>
      <c r="K58" s="271"/>
      <c r="L58" s="271"/>
      <c r="M58" s="271"/>
      <c r="N58" s="271"/>
    </row>
    <row r="59" spans="2:14" x14ac:dyDescent="0.3">
      <c r="G59" s="295" t="s">
        <v>278</v>
      </c>
      <c r="H59" s="295"/>
      <c r="I59" s="295"/>
      <c r="J59" s="295"/>
      <c r="K59" s="295"/>
      <c r="L59" s="295"/>
      <c r="M59" s="295"/>
      <c r="N59" s="295"/>
    </row>
    <row r="60" spans="2:14" ht="21" customHeight="1" x14ac:dyDescent="0.3">
      <c r="B60" s="1"/>
      <c r="C60" s="1"/>
      <c r="D60" s="2"/>
      <c r="E60" s="1"/>
      <c r="F60" s="75"/>
      <c r="G60" s="75"/>
      <c r="H60" s="75"/>
      <c r="I60" s="75"/>
      <c r="J60" s="1"/>
      <c r="K60" s="1"/>
      <c r="L60" s="1"/>
      <c r="M60" s="271" t="s">
        <v>221</v>
      </c>
      <c r="N60" s="271"/>
    </row>
    <row r="61" spans="2:14" ht="21" x14ac:dyDescent="0.3">
      <c r="B61" s="1"/>
      <c r="C61" s="1"/>
      <c r="D61" s="294" t="s">
        <v>220</v>
      </c>
      <c r="E61" s="294"/>
      <c r="F61" s="294"/>
      <c r="G61" s="294"/>
      <c r="H61" s="294"/>
      <c r="I61" s="294"/>
      <c r="J61" s="294"/>
      <c r="K61" s="294"/>
      <c r="L61" s="294"/>
      <c r="M61" s="294"/>
      <c r="N61" s="75"/>
    </row>
    <row r="62" spans="2:14" x14ac:dyDescent="0.3">
      <c r="B62" s="1"/>
      <c r="C62" s="1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40.5" customHeight="1" x14ac:dyDescent="0.3">
      <c r="B63" s="1"/>
      <c r="C63" s="293" t="s">
        <v>223</v>
      </c>
      <c r="D63" s="293"/>
      <c r="E63" s="293"/>
      <c r="F63" s="293"/>
      <c r="G63" s="1"/>
      <c r="H63" s="292" t="s">
        <v>160</v>
      </c>
      <c r="I63" s="292"/>
      <c r="J63" s="292"/>
      <c r="K63" s="292"/>
      <c r="L63" s="292"/>
      <c r="M63" s="292"/>
      <c r="N63" s="1"/>
    </row>
    <row r="64" spans="2:14" x14ac:dyDescent="0.3">
      <c r="B64" s="1"/>
      <c r="C64" s="1"/>
      <c r="D64" s="1"/>
      <c r="E64" s="296" t="s">
        <v>222</v>
      </c>
      <c r="F64" s="296"/>
      <c r="G64" s="296"/>
      <c r="H64" s="78"/>
      <c r="I64" s="78"/>
      <c r="J64" s="78"/>
      <c r="K64" s="78"/>
      <c r="L64" s="80"/>
      <c r="M64" s="80"/>
      <c r="N64" s="68"/>
    </row>
    <row r="65" spans="2:20" ht="28.5" customHeight="1" x14ac:dyDescent="0.3">
      <c r="B65" s="275" t="s">
        <v>11</v>
      </c>
      <c r="C65" s="277" t="s">
        <v>12</v>
      </c>
      <c r="D65" s="275" t="s">
        <v>13</v>
      </c>
      <c r="E65" s="279" t="s">
        <v>14</v>
      </c>
      <c r="F65" s="279"/>
      <c r="G65" s="279"/>
      <c r="H65" s="279" t="s">
        <v>15</v>
      </c>
      <c r="I65" s="279"/>
      <c r="J65" s="279" t="s">
        <v>16</v>
      </c>
      <c r="K65" s="279"/>
      <c r="L65" s="279" t="s">
        <v>17</v>
      </c>
      <c r="M65" s="279"/>
      <c r="N65" s="277" t="s">
        <v>91</v>
      </c>
    </row>
    <row r="66" spans="2:20" ht="82.5" customHeight="1" x14ac:dyDescent="0.3">
      <c r="B66" s="276"/>
      <c r="C66" s="278"/>
      <c r="D66" s="276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278"/>
    </row>
    <row r="67" spans="2:20" x14ac:dyDescent="0.3">
      <c r="B67" s="72">
        <v>1</v>
      </c>
      <c r="C67" s="72"/>
      <c r="D67" s="72">
        <v>2</v>
      </c>
      <c r="E67" s="72">
        <v>3</v>
      </c>
      <c r="F67" s="72">
        <v>4</v>
      </c>
      <c r="G67" s="72">
        <v>5</v>
      </c>
      <c r="H67" s="72">
        <v>6</v>
      </c>
      <c r="I67" s="72">
        <v>7</v>
      </c>
      <c r="J67" s="72">
        <v>8</v>
      </c>
      <c r="K67" s="72">
        <v>9</v>
      </c>
      <c r="L67" s="72">
        <v>10</v>
      </c>
      <c r="M67" s="72">
        <v>11</v>
      </c>
      <c r="N67" s="72">
        <v>12</v>
      </c>
      <c r="Q67" s="69"/>
    </row>
    <row r="68" spans="2:20" ht="41.25" customHeight="1" x14ac:dyDescent="0.3">
      <c r="B68" s="281">
        <v>2</v>
      </c>
      <c r="C68" s="67" t="s">
        <v>24</v>
      </c>
      <c r="D68" s="72" t="s">
        <v>150</v>
      </c>
      <c r="E68" s="72" t="s">
        <v>26</v>
      </c>
      <c r="F68" s="72"/>
      <c r="G68" s="4">
        <f>Q68</f>
        <v>11.520000000000003</v>
      </c>
      <c r="H68" s="5"/>
      <c r="I68" s="5"/>
      <c r="J68" s="5"/>
      <c r="K68" s="5"/>
      <c r="L68" s="67"/>
      <c r="M68" s="5"/>
      <c r="N68" s="5"/>
      <c r="Q68" s="42">
        <f>R68*S68*T68</f>
        <v>11.520000000000003</v>
      </c>
      <c r="R68" s="42">
        <v>0.8</v>
      </c>
      <c r="S68" s="42">
        <v>0.8</v>
      </c>
      <c r="T68" s="42">
        <v>18</v>
      </c>
    </row>
    <row r="69" spans="2:20" x14ac:dyDescent="0.3">
      <c r="B69" s="281"/>
      <c r="C69" s="9" t="s">
        <v>144</v>
      </c>
      <c r="D69" s="67" t="s">
        <v>28</v>
      </c>
      <c r="E69" s="67" t="s">
        <v>29</v>
      </c>
      <c r="F69" s="67"/>
      <c r="G69" s="6">
        <f>G68*0.12</f>
        <v>1.3824000000000003</v>
      </c>
      <c r="H69" s="5">
        <v>7.1</v>
      </c>
      <c r="I69" s="5">
        <f>H69*G69</f>
        <v>9.8150400000000015</v>
      </c>
      <c r="J69" s="5"/>
      <c r="K69" s="5"/>
      <c r="L69" s="67">
        <v>11.34</v>
      </c>
      <c r="M69" s="5">
        <f>L69*G69</f>
        <v>15.676416000000003</v>
      </c>
      <c r="N69" s="5">
        <f>M69+K69+I69</f>
        <v>25.491456000000007</v>
      </c>
    </row>
    <row r="70" spans="2:20" x14ac:dyDescent="0.3">
      <c r="B70" s="281"/>
      <c r="C70" s="11" t="s">
        <v>24</v>
      </c>
      <c r="D70" s="67" t="s">
        <v>146</v>
      </c>
      <c r="E70" s="67" t="s">
        <v>32</v>
      </c>
      <c r="F70" s="67">
        <v>1.6</v>
      </c>
      <c r="G70" s="6">
        <f>G68*F70</f>
        <v>18.432000000000006</v>
      </c>
      <c r="H70" s="31">
        <f>S75</f>
        <v>1.2020000000000002</v>
      </c>
      <c r="I70" s="5">
        <f>H70*G70</f>
        <v>22.15526400000001</v>
      </c>
      <c r="J70" s="5"/>
      <c r="K70" s="5"/>
      <c r="L70" s="67">
        <f>R75</f>
        <v>0.16799999999999998</v>
      </c>
      <c r="M70" s="5">
        <f>L70*G70</f>
        <v>3.0965760000000007</v>
      </c>
      <c r="N70" s="5">
        <f>M70+K70+I70</f>
        <v>25.251840000000009</v>
      </c>
    </row>
    <row r="71" spans="2:20" s="1" customFormat="1" ht="27.75" customHeight="1" x14ac:dyDescent="0.25">
      <c r="B71" s="266">
        <v>3</v>
      </c>
      <c r="C71" s="64"/>
      <c r="D71" s="71" t="s">
        <v>157</v>
      </c>
      <c r="E71" s="71" t="s">
        <v>34</v>
      </c>
      <c r="F71" s="71"/>
      <c r="G71" s="32">
        <v>18</v>
      </c>
      <c r="H71" s="8"/>
      <c r="I71" s="5"/>
      <c r="J71" s="8"/>
      <c r="K71" s="5"/>
      <c r="L71" s="64"/>
      <c r="M71" s="5"/>
      <c r="N71" s="5"/>
    </row>
    <row r="72" spans="2:20" s="1" customFormat="1" ht="13.5" x14ac:dyDescent="0.25">
      <c r="B72" s="267"/>
      <c r="C72" s="65" t="s">
        <v>24</v>
      </c>
      <c r="D72" s="64" t="s">
        <v>35</v>
      </c>
      <c r="E72" s="64" t="s">
        <v>34</v>
      </c>
      <c r="F72" s="64">
        <v>1</v>
      </c>
      <c r="G72" s="7">
        <f>G71*F72</f>
        <v>18</v>
      </c>
      <c r="H72" s="8">
        <v>6.25</v>
      </c>
      <c r="I72" s="5">
        <f>H72*G72</f>
        <v>112.5</v>
      </c>
      <c r="J72" s="8"/>
      <c r="K72" s="5"/>
      <c r="L72" s="64"/>
      <c r="M72" s="5"/>
      <c r="N72" s="5">
        <f>M72+K72+I72</f>
        <v>112.5</v>
      </c>
    </row>
    <row r="73" spans="2:20" s="1" customFormat="1" ht="13.5" x14ac:dyDescent="0.25">
      <c r="B73" s="267"/>
      <c r="C73" s="64" t="s">
        <v>24</v>
      </c>
      <c r="D73" s="64" t="s">
        <v>158</v>
      </c>
      <c r="E73" s="64" t="s">
        <v>34</v>
      </c>
      <c r="F73" s="64">
        <v>1</v>
      </c>
      <c r="G73" s="7">
        <f>G71*F73</f>
        <v>18</v>
      </c>
      <c r="H73" s="8"/>
      <c r="I73" s="5"/>
      <c r="J73" s="8">
        <v>50</v>
      </c>
      <c r="K73" s="5">
        <f>J73*G73</f>
        <v>900</v>
      </c>
      <c r="L73" s="64"/>
      <c r="M73" s="5"/>
      <c r="N73" s="5">
        <f>M73+K73+I73</f>
        <v>900</v>
      </c>
    </row>
    <row r="74" spans="2:20" s="1" customFormat="1" ht="13.5" x14ac:dyDescent="0.25">
      <c r="B74" s="65"/>
      <c r="C74" s="33" t="s">
        <v>149</v>
      </c>
      <c r="D74" s="64" t="s">
        <v>38</v>
      </c>
      <c r="E74" s="64" t="s">
        <v>29</v>
      </c>
      <c r="F74" s="64"/>
      <c r="G74" s="7">
        <v>3</v>
      </c>
      <c r="H74" s="8">
        <v>6.16</v>
      </c>
      <c r="I74" s="5">
        <f>H74*G74</f>
        <v>18.48</v>
      </c>
      <c r="J74" s="8"/>
      <c r="K74" s="5"/>
      <c r="L74" s="64">
        <v>17.66</v>
      </c>
      <c r="M74" s="5">
        <f>L74*G74</f>
        <v>52.980000000000004</v>
      </c>
      <c r="N74" s="5">
        <f>M74+K74+I74</f>
        <v>71.460000000000008</v>
      </c>
    </row>
    <row r="75" spans="2:20" s="1" customFormat="1" ht="13.5" x14ac:dyDescent="0.25">
      <c r="B75" s="64">
        <v>4</v>
      </c>
      <c r="C75" s="9"/>
      <c r="D75" s="71" t="s">
        <v>159</v>
      </c>
      <c r="E75" s="64" t="s">
        <v>34</v>
      </c>
      <c r="F75" s="64"/>
      <c r="G75" s="32">
        <v>18</v>
      </c>
      <c r="H75" s="8"/>
      <c r="I75" s="5"/>
      <c r="J75" s="8"/>
      <c r="K75" s="5"/>
      <c r="L75" s="64"/>
      <c r="M75" s="8"/>
      <c r="N75" s="5"/>
      <c r="P75" s="1">
        <v>1.37</v>
      </c>
      <c r="Q75" s="1">
        <v>2</v>
      </c>
      <c r="R75" s="1">
        <f>Q75*0.42*2/10</f>
        <v>0.16799999999999998</v>
      </c>
      <c r="S75" s="1">
        <f>P75-R75</f>
        <v>1.2020000000000002</v>
      </c>
    </row>
    <row r="76" spans="2:20" s="1" customFormat="1" ht="13.5" x14ac:dyDescent="0.25">
      <c r="B76" s="66"/>
      <c r="C76" s="11" t="s">
        <v>24</v>
      </c>
      <c r="D76" s="67" t="s">
        <v>148</v>
      </c>
      <c r="E76" s="67" t="s">
        <v>29</v>
      </c>
      <c r="F76" s="67"/>
      <c r="G76" s="6">
        <v>2</v>
      </c>
      <c r="H76" s="5">
        <v>3.43</v>
      </c>
      <c r="I76" s="5">
        <f>H76*G76</f>
        <v>6.86</v>
      </c>
      <c r="J76" s="5"/>
      <c r="K76" s="5"/>
      <c r="L76" s="67">
        <v>12.51</v>
      </c>
      <c r="M76" s="5">
        <f>L76*G76</f>
        <v>25.02</v>
      </c>
      <c r="N76" s="5">
        <f>M76+K76+I76</f>
        <v>31.88</v>
      </c>
    </row>
    <row r="77" spans="2:20" x14ac:dyDescent="0.3">
      <c r="B77" s="67"/>
      <c r="C77" s="67"/>
      <c r="D77" s="72" t="s">
        <v>46</v>
      </c>
      <c r="E77" s="72"/>
      <c r="F77" s="72"/>
      <c r="G77" s="72"/>
      <c r="H77" s="72"/>
      <c r="I77" s="12">
        <f>SUM(I69:I76)</f>
        <v>169.810304</v>
      </c>
      <c r="J77" s="72"/>
      <c r="K77" s="12">
        <f>SUM(K68:K76)</f>
        <v>900</v>
      </c>
      <c r="L77" s="72"/>
      <c r="M77" s="12">
        <f>SUM(M68:M76)</f>
        <v>96.772992000000002</v>
      </c>
      <c r="N77" s="12">
        <f>SUM(N68:N76)</f>
        <v>1166.5832960000002</v>
      </c>
    </row>
    <row r="78" spans="2:20" x14ac:dyDescent="0.3">
      <c r="B78" s="67"/>
      <c r="C78" s="67"/>
      <c r="D78" s="72" t="s">
        <v>47</v>
      </c>
      <c r="E78" s="72" t="s">
        <v>48</v>
      </c>
      <c r="F78" s="72">
        <v>10</v>
      </c>
      <c r="G78" s="72"/>
      <c r="H78" s="72"/>
      <c r="I78" s="72"/>
      <c r="J78" s="72"/>
      <c r="K78" s="72"/>
      <c r="L78" s="72"/>
      <c r="M78" s="72"/>
      <c r="N78" s="12">
        <f>N77*F78/100</f>
        <v>116.65832960000003</v>
      </c>
    </row>
    <row r="79" spans="2:20" x14ac:dyDescent="0.3">
      <c r="B79" s="67"/>
      <c r="C79" s="67"/>
      <c r="D79" s="72" t="s">
        <v>49</v>
      </c>
      <c r="E79" s="72"/>
      <c r="F79" s="72"/>
      <c r="G79" s="72"/>
      <c r="H79" s="72"/>
      <c r="I79" s="72"/>
      <c r="J79" s="72"/>
      <c r="K79" s="72"/>
      <c r="L79" s="72"/>
      <c r="M79" s="72"/>
      <c r="N79" s="12">
        <f>SUM(N77:N78)</f>
        <v>1283.2416256000004</v>
      </c>
    </row>
    <row r="80" spans="2:20" x14ac:dyDescent="0.3">
      <c r="B80" s="67"/>
      <c r="C80" s="67"/>
      <c r="D80" s="72" t="s">
        <v>50</v>
      </c>
      <c r="E80" s="72" t="s">
        <v>48</v>
      </c>
      <c r="F80" s="72">
        <v>10</v>
      </c>
      <c r="G80" s="72"/>
      <c r="H80" s="72"/>
      <c r="I80" s="72"/>
      <c r="J80" s="72"/>
      <c r="K80" s="72"/>
      <c r="L80" s="72"/>
      <c r="M80" s="72"/>
      <c r="N80" s="12">
        <f>N79*F80/100</f>
        <v>128.32416256000005</v>
      </c>
    </row>
    <row r="81" spans="2:14" x14ac:dyDescent="0.3">
      <c r="B81" s="67"/>
      <c r="C81" s="67"/>
      <c r="D81" s="72" t="s">
        <v>49</v>
      </c>
      <c r="E81" s="72"/>
      <c r="F81" s="72"/>
      <c r="G81" s="72"/>
      <c r="H81" s="72"/>
      <c r="I81" s="72"/>
      <c r="J81" s="72"/>
      <c r="K81" s="72"/>
      <c r="L81" s="72"/>
      <c r="M81" s="72"/>
      <c r="N81" s="12">
        <f>SUM(N79:N80)</f>
        <v>1411.5657881600005</v>
      </c>
    </row>
    <row r="82" spans="2:14" x14ac:dyDescent="0.3">
      <c r="B82" s="67"/>
      <c r="C82" s="67"/>
      <c r="D82" s="72" t="s">
        <v>51</v>
      </c>
      <c r="E82" s="72" t="s">
        <v>48</v>
      </c>
      <c r="F82" s="72">
        <v>18</v>
      </c>
      <c r="G82" s="72"/>
      <c r="H82" s="72"/>
      <c r="I82" s="72"/>
      <c r="J82" s="72"/>
      <c r="K82" s="72"/>
      <c r="L82" s="72"/>
      <c r="M82" s="72"/>
      <c r="N82" s="12">
        <f>N81*F82/100</f>
        <v>254.08184186880007</v>
      </c>
    </row>
    <row r="83" spans="2:14" x14ac:dyDescent="0.3">
      <c r="B83" s="67"/>
      <c r="C83" s="67"/>
      <c r="D83" s="72" t="s">
        <v>49</v>
      </c>
      <c r="E83" s="72"/>
      <c r="F83" s="72"/>
      <c r="G83" s="72"/>
      <c r="H83" s="72"/>
      <c r="I83" s="72"/>
      <c r="J83" s="72"/>
      <c r="K83" s="72"/>
      <c r="L83" s="72"/>
      <c r="M83" s="72"/>
      <c r="N83" s="12">
        <f>SUM(N81:N82)</f>
        <v>1665.6476300288004</v>
      </c>
    </row>
    <row r="84" spans="2:14" ht="15.75" customHeight="1" x14ac:dyDescent="0.3">
      <c r="B84" s="13"/>
      <c r="C84" s="13"/>
      <c r="D84" s="68" t="s">
        <v>224</v>
      </c>
      <c r="E84" s="69"/>
      <c r="F84" s="69"/>
      <c r="G84" s="69" t="s">
        <v>225</v>
      </c>
      <c r="H84" s="299" t="s">
        <v>226</v>
      </c>
      <c r="I84" s="299"/>
      <c r="J84" s="299"/>
      <c r="K84" s="299"/>
      <c r="L84" s="299"/>
      <c r="M84" s="299"/>
      <c r="N84" s="299"/>
    </row>
    <row r="85" spans="2:14" x14ac:dyDescent="0.3">
      <c r="B85" s="13"/>
      <c r="C85" s="13"/>
      <c r="D85" s="14" t="s">
        <v>54</v>
      </c>
      <c r="E85" s="69"/>
      <c r="F85" s="69"/>
      <c r="G85" s="69"/>
      <c r="H85" s="297" t="s">
        <v>227</v>
      </c>
      <c r="I85" s="297"/>
      <c r="J85" s="297"/>
      <c r="K85" s="81"/>
      <c r="L85" s="81"/>
      <c r="M85" s="297" t="s">
        <v>228</v>
      </c>
      <c r="N85" s="297"/>
    </row>
    <row r="87" spans="2:14" x14ac:dyDescent="0.3">
      <c r="G87" s="295" t="s">
        <v>251</v>
      </c>
      <c r="H87" s="295"/>
      <c r="I87" s="295"/>
      <c r="J87" s="295"/>
      <c r="K87" s="295"/>
      <c r="L87" s="295"/>
      <c r="M87" s="295"/>
      <c r="N87" s="295"/>
    </row>
    <row r="88" spans="2:14" x14ac:dyDescent="0.3">
      <c r="G88" s="295" t="s">
        <v>232</v>
      </c>
      <c r="H88" s="295"/>
      <c r="I88" s="295"/>
      <c r="J88" s="295"/>
      <c r="K88" s="295"/>
      <c r="L88" s="295"/>
      <c r="M88" s="295"/>
      <c r="N88" s="295"/>
    </row>
    <row r="90" spans="2:14" ht="21" customHeight="1" x14ac:dyDescent="0.3">
      <c r="B90" s="1"/>
      <c r="C90" s="1"/>
      <c r="D90" s="2"/>
      <c r="E90" s="1"/>
      <c r="F90" s="75"/>
      <c r="G90" s="75"/>
      <c r="H90" s="75"/>
      <c r="I90" s="75"/>
      <c r="J90" s="1"/>
      <c r="K90" s="1"/>
      <c r="L90" s="1"/>
      <c r="M90" s="271" t="s">
        <v>221</v>
      </c>
      <c r="N90" s="271"/>
    </row>
    <row r="91" spans="2:14" ht="21" x14ac:dyDescent="0.3">
      <c r="B91" s="1"/>
      <c r="C91" s="1"/>
      <c r="D91" s="294" t="s">
        <v>220</v>
      </c>
      <c r="E91" s="294"/>
      <c r="F91" s="294"/>
      <c r="G91" s="294"/>
      <c r="H91" s="294"/>
      <c r="I91" s="294"/>
      <c r="J91" s="294"/>
      <c r="K91" s="294"/>
      <c r="L91" s="294"/>
      <c r="M91" s="294"/>
      <c r="N91" s="75"/>
    </row>
    <row r="92" spans="2:14" x14ac:dyDescent="0.3">
      <c r="B92" s="1"/>
      <c r="C92" s="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 ht="45" customHeight="1" x14ac:dyDescent="0.3">
      <c r="B93" s="1"/>
      <c r="C93" s="293" t="s">
        <v>223</v>
      </c>
      <c r="D93" s="293"/>
      <c r="E93" s="293"/>
      <c r="F93" s="293"/>
      <c r="G93" s="1"/>
      <c r="H93" s="292" t="s">
        <v>161</v>
      </c>
      <c r="I93" s="292"/>
      <c r="J93" s="292"/>
      <c r="K93" s="292"/>
      <c r="L93" s="292"/>
      <c r="M93" s="292"/>
      <c r="N93" s="1"/>
    </row>
    <row r="94" spans="2:14" x14ac:dyDescent="0.3">
      <c r="B94" s="1"/>
      <c r="C94" s="1"/>
      <c r="D94" s="1"/>
      <c r="E94" s="296" t="s">
        <v>222</v>
      </c>
      <c r="F94" s="296"/>
      <c r="G94" s="296"/>
      <c r="H94" s="78"/>
      <c r="I94" s="78"/>
      <c r="J94" s="78"/>
      <c r="K94" s="78"/>
      <c r="L94" s="80"/>
      <c r="M94" s="80"/>
      <c r="N94" s="68"/>
    </row>
    <row r="95" spans="2:14" ht="29.25" customHeight="1" x14ac:dyDescent="0.3">
      <c r="B95" s="275" t="s">
        <v>11</v>
      </c>
      <c r="C95" s="277" t="s">
        <v>12</v>
      </c>
      <c r="D95" s="275" t="s">
        <v>13</v>
      </c>
      <c r="E95" s="279" t="s">
        <v>14</v>
      </c>
      <c r="F95" s="279"/>
      <c r="G95" s="279"/>
      <c r="H95" s="279" t="s">
        <v>15</v>
      </c>
      <c r="I95" s="279"/>
      <c r="J95" s="279" t="s">
        <v>16</v>
      </c>
      <c r="K95" s="279"/>
      <c r="L95" s="279" t="s">
        <v>17</v>
      </c>
      <c r="M95" s="279"/>
      <c r="N95" s="277" t="s">
        <v>91</v>
      </c>
    </row>
    <row r="96" spans="2:14" ht="82.5" customHeight="1" x14ac:dyDescent="0.3">
      <c r="B96" s="276"/>
      <c r="C96" s="278"/>
      <c r="D96" s="276"/>
      <c r="E96" s="3" t="s">
        <v>18</v>
      </c>
      <c r="F96" s="3" t="s">
        <v>19</v>
      </c>
      <c r="G96" s="3" t="s">
        <v>20</v>
      </c>
      <c r="H96" s="3" t="s">
        <v>21</v>
      </c>
      <c r="I96" s="3" t="s">
        <v>22</v>
      </c>
      <c r="J96" s="3" t="s">
        <v>21</v>
      </c>
      <c r="K96" s="3" t="s">
        <v>22</v>
      </c>
      <c r="L96" s="3" t="s">
        <v>21</v>
      </c>
      <c r="M96" s="3" t="s">
        <v>22</v>
      </c>
      <c r="N96" s="278"/>
    </row>
    <row r="97" spans="2:20" x14ac:dyDescent="0.3">
      <c r="B97" s="72">
        <v>1</v>
      </c>
      <c r="C97" s="72"/>
      <c r="D97" s="72">
        <v>2</v>
      </c>
      <c r="E97" s="72">
        <v>3</v>
      </c>
      <c r="F97" s="72">
        <v>4</v>
      </c>
      <c r="G97" s="72">
        <v>5</v>
      </c>
      <c r="H97" s="72">
        <v>6</v>
      </c>
      <c r="I97" s="72">
        <v>7</v>
      </c>
      <c r="J97" s="72">
        <v>8</v>
      </c>
      <c r="K97" s="72">
        <v>9</v>
      </c>
      <c r="L97" s="72">
        <v>10</v>
      </c>
      <c r="M97" s="72">
        <v>11</v>
      </c>
      <c r="N97" s="72">
        <v>12</v>
      </c>
      <c r="Q97" s="69"/>
    </row>
    <row r="98" spans="2:20" ht="41.25" customHeight="1" x14ac:dyDescent="0.3">
      <c r="B98" s="281">
        <v>2</v>
      </c>
      <c r="C98" s="67" t="s">
        <v>24</v>
      </c>
      <c r="D98" s="72" t="s">
        <v>150</v>
      </c>
      <c r="E98" s="72" t="s">
        <v>26</v>
      </c>
      <c r="F98" s="72"/>
      <c r="G98" s="4">
        <f>Q98</f>
        <v>23.040000000000006</v>
      </c>
      <c r="H98" s="5"/>
      <c r="I98" s="5"/>
      <c r="J98" s="5"/>
      <c r="K98" s="5"/>
      <c r="L98" s="67"/>
      <c r="M98" s="5"/>
      <c r="N98" s="5"/>
      <c r="Q98" s="42">
        <f>R98*S98*T98</f>
        <v>23.040000000000006</v>
      </c>
      <c r="R98" s="42">
        <v>0.8</v>
      </c>
      <c r="S98" s="42">
        <v>0.8</v>
      </c>
      <c r="T98" s="42">
        <v>36</v>
      </c>
    </row>
    <row r="99" spans="2:20" x14ac:dyDescent="0.3">
      <c r="B99" s="281"/>
      <c r="C99" s="9" t="s">
        <v>144</v>
      </c>
      <c r="D99" s="67" t="s">
        <v>28</v>
      </c>
      <c r="E99" s="67" t="s">
        <v>29</v>
      </c>
      <c r="F99" s="67"/>
      <c r="G99" s="6">
        <f>G98*0.12</f>
        <v>2.7648000000000006</v>
      </c>
      <c r="H99" s="5">
        <v>7.1</v>
      </c>
      <c r="I99" s="5">
        <f>H99*G99</f>
        <v>19.630080000000003</v>
      </c>
      <c r="J99" s="5"/>
      <c r="K99" s="5"/>
      <c r="L99" s="67">
        <v>11.34</v>
      </c>
      <c r="M99" s="5">
        <f>L99*G99</f>
        <v>31.352832000000006</v>
      </c>
      <c r="N99" s="5">
        <f>M99+K99+I99</f>
        <v>50.982912000000013</v>
      </c>
    </row>
    <row r="100" spans="2:20" x14ac:dyDescent="0.3">
      <c r="B100" s="281"/>
      <c r="C100" s="11" t="s">
        <v>24</v>
      </c>
      <c r="D100" s="67" t="s">
        <v>146</v>
      </c>
      <c r="E100" s="67" t="s">
        <v>32</v>
      </c>
      <c r="F100" s="67">
        <v>1.6</v>
      </c>
      <c r="G100" s="6">
        <f>G98*F100</f>
        <v>36.864000000000011</v>
      </c>
      <c r="H100" s="31">
        <f>S105</f>
        <v>1.2020000000000002</v>
      </c>
      <c r="I100" s="5">
        <f>H100*G100</f>
        <v>44.310528000000019</v>
      </c>
      <c r="J100" s="5"/>
      <c r="K100" s="5"/>
      <c r="L100" s="67">
        <f>R105</f>
        <v>0.16799999999999998</v>
      </c>
      <c r="M100" s="5">
        <f>L100*G100</f>
        <v>6.1931520000000013</v>
      </c>
      <c r="N100" s="5">
        <f>M100+K100+I100</f>
        <v>50.503680000000017</v>
      </c>
    </row>
    <row r="101" spans="2:20" s="1" customFormat="1" ht="27" x14ac:dyDescent="0.25">
      <c r="B101" s="266">
        <v>3</v>
      </c>
      <c r="C101" s="64"/>
      <c r="D101" s="71" t="s">
        <v>157</v>
      </c>
      <c r="E101" s="71" t="s">
        <v>34</v>
      </c>
      <c r="F101" s="71"/>
      <c r="G101" s="32">
        <v>36</v>
      </c>
      <c r="H101" s="8"/>
      <c r="I101" s="5"/>
      <c r="J101" s="8"/>
      <c r="K101" s="5"/>
      <c r="L101" s="64"/>
      <c r="M101" s="5"/>
      <c r="N101" s="5"/>
    </row>
    <row r="102" spans="2:20" s="1" customFormat="1" ht="13.5" x14ac:dyDescent="0.25">
      <c r="B102" s="267"/>
      <c r="C102" s="65" t="s">
        <v>24</v>
      </c>
      <c r="D102" s="64" t="s">
        <v>35</v>
      </c>
      <c r="E102" s="64" t="s">
        <v>34</v>
      </c>
      <c r="F102" s="64">
        <v>1</v>
      </c>
      <c r="G102" s="7">
        <f>G101*F102</f>
        <v>36</v>
      </c>
      <c r="H102" s="8">
        <v>6.25</v>
      </c>
      <c r="I102" s="5">
        <f>H102*G102</f>
        <v>225</v>
      </c>
      <c r="J102" s="8"/>
      <c r="K102" s="5"/>
      <c r="L102" s="64"/>
      <c r="M102" s="5"/>
      <c r="N102" s="5">
        <f>M102+K102+I102</f>
        <v>225</v>
      </c>
    </row>
    <row r="103" spans="2:20" s="1" customFormat="1" ht="13.5" x14ac:dyDescent="0.25">
      <c r="B103" s="267"/>
      <c r="C103" s="64" t="s">
        <v>24</v>
      </c>
      <c r="D103" s="64" t="s">
        <v>158</v>
      </c>
      <c r="E103" s="64" t="s">
        <v>34</v>
      </c>
      <c r="F103" s="64">
        <v>1</v>
      </c>
      <c r="G103" s="7">
        <f>G101*F103</f>
        <v>36</v>
      </c>
      <c r="H103" s="8"/>
      <c r="I103" s="5"/>
      <c r="J103" s="8">
        <v>50</v>
      </c>
      <c r="K103" s="5">
        <f>J103*G103</f>
        <v>1800</v>
      </c>
      <c r="L103" s="64"/>
      <c r="M103" s="5"/>
      <c r="N103" s="5">
        <f>M103+K103+I103</f>
        <v>1800</v>
      </c>
    </row>
    <row r="104" spans="2:20" s="1" customFormat="1" ht="13.5" x14ac:dyDescent="0.25">
      <c r="B104" s="65"/>
      <c r="C104" s="33" t="s">
        <v>149</v>
      </c>
      <c r="D104" s="64" t="s">
        <v>38</v>
      </c>
      <c r="E104" s="64" t="s">
        <v>29</v>
      </c>
      <c r="F104" s="64"/>
      <c r="G104" s="7">
        <v>8</v>
      </c>
      <c r="H104" s="8">
        <v>6.16</v>
      </c>
      <c r="I104" s="5">
        <f>H104*G104</f>
        <v>49.28</v>
      </c>
      <c r="J104" s="8"/>
      <c r="K104" s="5"/>
      <c r="L104" s="64">
        <v>17.66</v>
      </c>
      <c r="M104" s="5">
        <f>L104*G104</f>
        <v>141.28</v>
      </c>
      <c r="N104" s="5">
        <f>M104+K104+I104</f>
        <v>190.56</v>
      </c>
    </row>
    <row r="105" spans="2:20" s="1" customFormat="1" ht="13.5" x14ac:dyDescent="0.25">
      <c r="B105" s="64">
        <v>4</v>
      </c>
      <c r="C105" s="9"/>
      <c r="D105" s="71" t="s">
        <v>162</v>
      </c>
      <c r="E105" s="64" t="s">
        <v>34</v>
      </c>
      <c r="F105" s="64"/>
      <c r="G105" s="32">
        <v>36</v>
      </c>
      <c r="H105" s="8"/>
      <c r="I105" s="5"/>
      <c r="J105" s="8"/>
      <c r="K105" s="5"/>
      <c r="L105" s="64"/>
      <c r="M105" s="8"/>
      <c r="N105" s="5"/>
      <c r="P105" s="1">
        <v>1.37</v>
      </c>
      <c r="Q105" s="1">
        <v>2</v>
      </c>
      <c r="R105" s="1">
        <f>Q105*0.42*2/10</f>
        <v>0.16799999999999998</v>
      </c>
      <c r="S105" s="1">
        <f>P105-R105</f>
        <v>1.2020000000000002</v>
      </c>
    </row>
    <row r="106" spans="2:20" s="1" customFormat="1" ht="13.5" x14ac:dyDescent="0.25">
      <c r="B106" s="66"/>
      <c r="C106" s="11" t="s">
        <v>24</v>
      </c>
      <c r="D106" s="67" t="s">
        <v>148</v>
      </c>
      <c r="E106" s="67" t="s">
        <v>29</v>
      </c>
      <c r="F106" s="67"/>
      <c r="G106" s="6">
        <v>2</v>
      </c>
      <c r="H106" s="5">
        <v>3.43</v>
      </c>
      <c r="I106" s="5">
        <f>H106*G106</f>
        <v>6.86</v>
      </c>
      <c r="J106" s="5"/>
      <c r="K106" s="5"/>
      <c r="L106" s="67">
        <v>12.51</v>
      </c>
      <c r="M106" s="5">
        <f>L106*G106</f>
        <v>25.02</v>
      </c>
      <c r="N106" s="5">
        <f>M106+K106+I106</f>
        <v>31.88</v>
      </c>
    </row>
    <row r="107" spans="2:20" x14ac:dyDescent="0.3">
      <c r="B107" s="67"/>
      <c r="C107" s="67"/>
      <c r="D107" s="72" t="s">
        <v>46</v>
      </c>
      <c r="E107" s="72"/>
      <c r="F107" s="72"/>
      <c r="G107" s="72"/>
      <c r="H107" s="72"/>
      <c r="I107" s="12">
        <f>SUM(I99:I106)</f>
        <v>345.08060799999998</v>
      </c>
      <c r="J107" s="72"/>
      <c r="K107" s="12">
        <f>SUM(K98:K106)</f>
        <v>1800</v>
      </c>
      <c r="L107" s="72"/>
      <c r="M107" s="12">
        <f>SUM(M98:M106)</f>
        <v>203.84598400000002</v>
      </c>
      <c r="N107" s="12">
        <f>SUM(N98:N106)</f>
        <v>2348.9265920000003</v>
      </c>
    </row>
    <row r="108" spans="2:20" x14ac:dyDescent="0.3">
      <c r="B108" s="67"/>
      <c r="C108" s="67"/>
      <c r="D108" s="72" t="s">
        <v>47</v>
      </c>
      <c r="E108" s="72" t="s">
        <v>48</v>
      </c>
      <c r="F108" s="72">
        <v>10</v>
      </c>
      <c r="G108" s="72"/>
      <c r="H108" s="72"/>
      <c r="I108" s="72"/>
      <c r="J108" s="72"/>
      <c r="K108" s="72"/>
      <c r="L108" s="72"/>
      <c r="M108" s="72"/>
      <c r="N108" s="12">
        <f>N107*F108/100</f>
        <v>234.89265920000003</v>
      </c>
    </row>
    <row r="109" spans="2:20" x14ac:dyDescent="0.3">
      <c r="B109" s="67"/>
      <c r="C109" s="67"/>
      <c r="D109" s="72" t="s">
        <v>49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12">
        <f>SUM(N107:N108)</f>
        <v>2583.8192512000005</v>
      </c>
    </row>
    <row r="110" spans="2:20" x14ac:dyDescent="0.3">
      <c r="B110" s="67"/>
      <c r="C110" s="67"/>
      <c r="D110" s="72" t="s">
        <v>50</v>
      </c>
      <c r="E110" s="72" t="s">
        <v>48</v>
      </c>
      <c r="F110" s="72">
        <v>10</v>
      </c>
      <c r="G110" s="72"/>
      <c r="H110" s="72"/>
      <c r="I110" s="72"/>
      <c r="J110" s="72"/>
      <c r="K110" s="72"/>
      <c r="L110" s="72"/>
      <c r="M110" s="72"/>
      <c r="N110" s="12">
        <f>N109*F110/100</f>
        <v>258.38192512000006</v>
      </c>
    </row>
    <row r="111" spans="2:20" x14ac:dyDescent="0.3">
      <c r="B111" s="67"/>
      <c r="C111" s="67"/>
      <c r="D111" s="72" t="s">
        <v>49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12">
        <f>SUM(N109:N110)</f>
        <v>2842.2011763200007</v>
      </c>
    </row>
    <row r="112" spans="2:20" x14ac:dyDescent="0.3">
      <c r="B112" s="67"/>
      <c r="C112" s="67"/>
      <c r="D112" s="72" t="s">
        <v>51</v>
      </c>
      <c r="E112" s="72" t="s">
        <v>48</v>
      </c>
      <c r="F112" s="72">
        <v>18</v>
      </c>
      <c r="G112" s="72"/>
      <c r="H112" s="72"/>
      <c r="I112" s="72"/>
      <c r="J112" s="72"/>
      <c r="K112" s="72"/>
      <c r="L112" s="72"/>
      <c r="M112" s="72"/>
      <c r="N112" s="12">
        <f>N111*F112/100</f>
        <v>511.59621173760007</v>
      </c>
    </row>
    <row r="113" spans="2:20" x14ac:dyDescent="0.3">
      <c r="B113" s="67"/>
      <c r="C113" s="67"/>
      <c r="D113" s="72" t="s">
        <v>49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12">
        <f>SUM(N111:N112)</f>
        <v>3353.797388057601</v>
      </c>
    </row>
    <row r="114" spans="2:20" ht="15.75" customHeight="1" x14ac:dyDescent="0.3">
      <c r="B114" s="13"/>
      <c r="C114" s="13"/>
      <c r="D114" s="68" t="s">
        <v>224</v>
      </c>
      <c r="E114" s="69"/>
      <c r="F114" s="69"/>
      <c r="G114" s="69" t="s">
        <v>225</v>
      </c>
      <c r="H114" s="299" t="s">
        <v>226</v>
      </c>
      <c r="I114" s="299"/>
      <c r="J114" s="299"/>
      <c r="K114" s="299"/>
      <c r="L114" s="299"/>
      <c r="M114" s="299"/>
      <c r="N114" s="299"/>
    </row>
    <row r="115" spans="2:20" x14ac:dyDescent="0.3">
      <c r="B115" s="13"/>
      <c r="C115" s="13"/>
      <c r="D115" s="14" t="s">
        <v>54</v>
      </c>
      <c r="E115" s="69"/>
      <c r="F115" s="69"/>
      <c r="G115" s="69"/>
      <c r="H115" s="297" t="s">
        <v>227</v>
      </c>
      <c r="I115" s="297"/>
      <c r="J115" s="297"/>
      <c r="K115" s="81"/>
      <c r="L115" s="81"/>
      <c r="M115" s="297" t="s">
        <v>228</v>
      </c>
      <c r="N115" s="297"/>
    </row>
    <row r="117" spans="2:20" x14ac:dyDescent="0.3">
      <c r="G117" s="295" t="s">
        <v>252</v>
      </c>
      <c r="H117" s="295"/>
      <c r="I117" s="295"/>
      <c r="J117" s="295"/>
      <c r="K117" s="295"/>
      <c r="L117" s="295"/>
      <c r="M117" s="295"/>
      <c r="N117" s="295"/>
    </row>
    <row r="118" spans="2:20" x14ac:dyDescent="0.3">
      <c r="G118" s="295" t="s">
        <v>279</v>
      </c>
      <c r="H118" s="295"/>
      <c r="I118" s="295"/>
      <c r="J118" s="295"/>
      <c r="K118" s="295"/>
      <c r="L118" s="295"/>
      <c r="M118" s="295"/>
      <c r="N118" s="295"/>
    </row>
    <row r="119" spans="2:20" ht="21" customHeight="1" x14ac:dyDescent="0.3">
      <c r="B119" s="1"/>
      <c r="C119" s="1"/>
      <c r="D119" s="2"/>
      <c r="E119" s="1"/>
      <c r="F119" s="75"/>
      <c r="G119" s="75"/>
      <c r="H119" s="75"/>
      <c r="I119" s="75"/>
      <c r="J119" s="1"/>
      <c r="K119" s="1"/>
      <c r="L119" s="1"/>
      <c r="M119" s="271" t="s">
        <v>221</v>
      </c>
      <c r="N119" s="271"/>
    </row>
    <row r="120" spans="2:20" ht="21" x14ac:dyDescent="0.3">
      <c r="B120" s="1"/>
      <c r="C120" s="1"/>
      <c r="D120" s="294" t="s">
        <v>220</v>
      </c>
      <c r="E120" s="294"/>
      <c r="F120" s="294"/>
      <c r="G120" s="294"/>
      <c r="H120" s="294"/>
      <c r="I120" s="294"/>
      <c r="J120" s="294"/>
      <c r="K120" s="294"/>
      <c r="L120" s="294"/>
      <c r="M120" s="294"/>
      <c r="N120" s="75"/>
    </row>
    <row r="121" spans="2:20" x14ac:dyDescent="0.3">
      <c r="B121" s="1"/>
      <c r="C121" s="1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20" ht="42" customHeight="1" x14ac:dyDescent="0.3">
      <c r="B122" s="1"/>
      <c r="C122" s="293" t="s">
        <v>223</v>
      </c>
      <c r="D122" s="293"/>
      <c r="E122" s="293"/>
      <c r="F122" s="293"/>
      <c r="G122" s="1"/>
      <c r="H122" s="1"/>
      <c r="I122" s="292" t="s">
        <v>164</v>
      </c>
      <c r="J122" s="292"/>
      <c r="K122" s="292"/>
      <c r="L122" s="292"/>
      <c r="M122" s="292"/>
      <c r="N122" s="292"/>
    </row>
    <row r="123" spans="2:20" x14ac:dyDescent="0.3">
      <c r="B123" s="1"/>
      <c r="C123" s="1"/>
      <c r="D123" s="1"/>
      <c r="E123" s="296" t="s">
        <v>222</v>
      </c>
      <c r="F123" s="296"/>
      <c r="G123" s="296"/>
      <c r="H123" s="78"/>
      <c r="I123" s="78"/>
      <c r="J123" s="78"/>
      <c r="K123" s="78"/>
      <c r="L123" s="80"/>
      <c r="M123" s="80"/>
      <c r="N123" s="68"/>
    </row>
    <row r="124" spans="2:20" ht="29.25" customHeight="1" x14ac:dyDescent="0.3">
      <c r="B124" s="275" t="s">
        <v>11</v>
      </c>
      <c r="C124" s="277" t="s">
        <v>12</v>
      </c>
      <c r="D124" s="275" t="s">
        <v>13</v>
      </c>
      <c r="E124" s="279" t="s">
        <v>14</v>
      </c>
      <c r="F124" s="279"/>
      <c r="G124" s="279"/>
      <c r="H124" s="279" t="s">
        <v>15</v>
      </c>
      <c r="I124" s="279"/>
      <c r="J124" s="279" t="s">
        <v>16</v>
      </c>
      <c r="K124" s="279"/>
      <c r="L124" s="279" t="s">
        <v>17</v>
      </c>
      <c r="M124" s="279"/>
      <c r="N124" s="277" t="s">
        <v>91</v>
      </c>
    </row>
    <row r="125" spans="2:20" ht="82.5" customHeight="1" x14ac:dyDescent="0.3">
      <c r="B125" s="276"/>
      <c r="C125" s="278"/>
      <c r="D125" s="276"/>
      <c r="E125" s="3" t="s">
        <v>18</v>
      </c>
      <c r="F125" s="3" t="s">
        <v>19</v>
      </c>
      <c r="G125" s="3" t="s">
        <v>20</v>
      </c>
      <c r="H125" s="3" t="s">
        <v>21</v>
      </c>
      <c r="I125" s="3" t="s">
        <v>22</v>
      </c>
      <c r="J125" s="3" t="s">
        <v>21</v>
      </c>
      <c r="K125" s="3" t="s">
        <v>22</v>
      </c>
      <c r="L125" s="3" t="s">
        <v>21</v>
      </c>
      <c r="M125" s="3" t="s">
        <v>22</v>
      </c>
      <c r="N125" s="278"/>
    </row>
    <row r="126" spans="2:20" x14ac:dyDescent="0.3">
      <c r="B126" s="72">
        <v>1</v>
      </c>
      <c r="C126" s="72"/>
      <c r="D126" s="72">
        <v>2</v>
      </c>
      <c r="E126" s="72">
        <v>3</v>
      </c>
      <c r="F126" s="72">
        <v>4</v>
      </c>
      <c r="G126" s="72">
        <v>5</v>
      </c>
      <c r="H126" s="72">
        <v>6</v>
      </c>
      <c r="I126" s="72">
        <v>7</v>
      </c>
      <c r="J126" s="72">
        <v>8</v>
      </c>
      <c r="K126" s="72">
        <v>9</v>
      </c>
      <c r="L126" s="72">
        <v>10</v>
      </c>
      <c r="M126" s="72">
        <v>11</v>
      </c>
      <c r="N126" s="72">
        <v>12</v>
      </c>
      <c r="Q126" s="69"/>
    </row>
    <row r="127" spans="2:20" ht="41.25" customHeight="1" x14ac:dyDescent="0.3">
      <c r="B127" s="281">
        <v>2</v>
      </c>
      <c r="C127" s="67" t="s">
        <v>24</v>
      </c>
      <c r="D127" s="72" t="s">
        <v>150</v>
      </c>
      <c r="E127" s="72" t="s">
        <v>26</v>
      </c>
      <c r="F127" s="72"/>
      <c r="G127" s="4">
        <f>Q127</f>
        <v>7.1999999999999993</v>
      </c>
      <c r="H127" s="5"/>
      <c r="I127" s="5"/>
      <c r="J127" s="5"/>
      <c r="K127" s="5"/>
      <c r="L127" s="67"/>
      <c r="M127" s="5"/>
      <c r="N127" s="5"/>
      <c r="Q127" s="42">
        <f>R127*S127*T127</f>
        <v>7.1999999999999993</v>
      </c>
      <c r="R127" s="42">
        <v>1</v>
      </c>
      <c r="S127" s="42">
        <v>1.2</v>
      </c>
      <c r="T127" s="42">
        <v>6</v>
      </c>
    </row>
    <row r="128" spans="2:20" x14ac:dyDescent="0.3">
      <c r="B128" s="281"/>
      <c r="C128" s="9" t="s">
        <v>144</v>
      </c>
      <c r="D128" s="67" t="s">
        <v>28</v>
      </c>
      <c r="E128" s="67" t="s">
        <v>29</v>
      </c>
      <c r="F128" s="67"/>
      <c r="G128" s="6">
        <f>G127*0.12</f>
        <v>0.86399999999999988</v>
      </c>
      <c r="H128" s="5">
        <v>7.1</v>
      </c>
      <c r="I128" s="5">
        <f>H128*G128</f>
        <v>6.1343999999999985</v>
      </c>
      <c r="J128" s="5"/>
      <c r="K128" s="5"/>
      <c r="L128" s="67">
        <v>11.34</v>
      </c>
      <c r="M128" s="5">
        <f>L128*G128</f>
        <v>9.7977599999999985</v>
      </c>
      <c r="N128" s="5">
        <f>M128+K128+I128</f>
        <v>15.932159999999996</v>
      </c>
    </row>
    <row r="129" spans="2:19" x14ac:dyDescent="0.3">
      <c r="B129" s="281"/>
      <c r="C129" s="11" t="s">
        <v>24</v>
      </c>
      <c r="D129" s="67" t="s">
        <v>146</v>
      </c>
      <c r="E129" s="67" t="s">
        <v>32</v>
      </c>
      <c r="F129" s="67">
        <v>1.6</v>
      </c>
      <c r="G129" s="6">
        <f>G127*F129</f>
        <v>11.52</v>
      </c>
      <c r="H129" s="31">
        <f>S134</f>
        <v>1.2020000000000002</v>
      </c>
      <c r="I129" s="5">
        <f>H129*G129</f>
        <v>13.847040000000002</v>
      </c>
      <c r="J129" s="5"/>
      <c r="K129" s="5"/>
      <c r="L129" s="67">
        <f>R134</f>
        <v>0.16799999999999998</v>
      </c>
      <c r="M129" s="5">
        <f>L129*G129</f>
        <v>1.9353599999999997</v>
      </c>
      <c r="N129" s="5">
        <f>M129+K129+I129</f>
        <v>15.782400000000001</v>
      </c>
    </row>
    <row r="130" spans="2:19" s="1" customFormat="1" ht="27.75" customHeight="1" x14ac:dyDescent="0.25">
      <c r="B130" s="266">
        <v>3</v>
      </c>
      <c r="C130" s="64"/>
      <c r="D130" s="71" t="s">
        <v>155</v>
      </c>
      <c r="E130" s="71" t="s">
        <v>34</v>
      </c>
      <c r="F130" s="71"/>
      <c r="G130" s="32">
        <v>6</v>
      </c>
      <c r="H130" s="8"/>
      <c r="I130" s="5"/>
      <c r="J130" s="8"/>
      <c r="K130" s="5"/>
      <c r="L130" s="64"/>
      <c r="M130" s="5"/>
      <c r="N130" s="5"/>
    </row>
    <row r="131" spans="2:19" s="1" customFormat="1" ht="13.5" x14ac:dyDescent="0.25">
      <c r="B131" s="267"/>
      <c r="C131" s="65" t="s">
        <v>24</v>
      </c>
      <c r="D131" s="64" t="s">
        <v>35</v>
      </c>
      <c r="E131" s="64" t="s">
        <v>34</v>
      </c>
      <c r="F131" s="64">
        <v>1</v>
      </c>
      <c r="G131" s="7">
        <f>G130*F131</f>
        <v>6</v>
      </c>
      <c r="H131" s="8">
        <v>6.25</v>
      </c>
      <c r="I131" s="5">
        <f>H131*G131</f>
        <v>37.5</v>
      </c>
      <c r="J131" s="8"/>
      <c r="K131" s="5"/>
      <c r="L131" s="64"/>
      <c r="M131" s="5"/>
      <c r="N131" s="5">
        <f>M131+K131+I131</f>
        <v>37.5</v>
      </c>
    </row>
    <row r="132" spans="2:19" s="1" customFormat="1" ht="13.5" x14ac:dyDescent="0.25">
      <c r="B132" s="267"/>
      <c r="C132" s="64" t="s">
        <v>24</v>
      </c>
      <c r="D132" s="64" t="s">
        <v>156</v>
      </c>
      <c r="E132" s="64" t="s">
        <v>34</v>
      </c>
      <c r="F132" s="64">
        <v>1</v>
      </c>
      <c r="G132" s="7">
        <f>G130*F132</f>
        <v>6</v>
      </c>
      <c r="H132" s="8"/>
      <c r="I132" s="5"/>
      <c r="J132" s="8">
        <v>200</v>
      </c>
      <c r="K132" s="5">
        <f>J132*G132</f>
        <v>1200</v>
      </c>
      <c r="L132" s="64"/>
      <c r="M132" s="5"/>
      <c r="N132" s="5">
        <f>M132+K132+I132</f>
        <v>1200</v>
      </c>
    </row>
    <row r="133" spans="2:19" s="1" customFormat="1" ht="13.5" x14ac:dyDescent="0.25">
      <c r="B133" s="65"/>
      <c r="C133" s="33" t="s">
        <v>149</v>
      </c>
      <c r="D133" s="64" t="s">
        <v>38</v>
      </c>
      <c r="E133" s="64" t="s">
        <v>29</v>
      </c>
      <c r="F133" s="64"/>
      <c r="G133" s="7">
        <v>4</v>
      </c>
      <c r="H133" s="8">
        <v>6.16</v>
      </c>
      <c r="I133" s="5">
        <f>H133*G133</f>
        <v>24.64</v>
      </c>
      <c r="J133" s="8"/>
      <c r="K133" s="5"/>
      <c r="L133" s="64">
        <v>17.66</v>
      </c>
      <c r="M133" s="5">
        <f>L133*G133</f>
        <v>70.64</v>
      </c>
      <c r="N133" s="5">
        <f>M133+K133+I133</f>
        <v>95.28</v>
      </c>
    </row>
    <row r="134" spans="2:19" s="1" customFormat="1" ht="13.5" x14ac:dyDescent="0.25">
      <c r="B134" s="64">
        <v>4</v>
      </c>
      <c r="C134" s="9"/>
      <c r="D134" s="71" t="s">
        <v>163</v>
      </c>
      <c r="E134" s="64" t="s">
        <v>34</v>
      </c>
      <c r="F134" s="64"/>
      <c r="G134" s="32">
        <v>6</v>
      </c>
      <c r="H134" s="8"/>
      <c r="I134" s="5"/>
      <c r="J134" s="8"/>
      <c r="K134" s="5"/>
      <c r="L134" s="64"/>
      <c r="M134" s="8"/>
      <c r="N134" s="5"/>
      <c r="P134" s="1">
        <v>1.37</v>
      </c>
      <c r="Q134" s="1">
        <v>2</v>
      </c>
      <c r="R134" s="1">
        <f>Q134*0.42*2/10</f>
        <v>0.16799999999999998</v>
      </c>
      <c r="S134" s="1">
        <f>P134-R134</f>
        <v>1.2020000000000002</v>
      </c>
    </row>
    <row r="135" spans="2:19" s="1" customFormat="1" ht="13.5" x14ac:dyDescent="0.25">
      <c r="B135" s="66"/>
      <c r="C135" s="11" t="s">
        <v>24</v>
      </c>
      <c r="D135" s="67" t="s">
        <v>148</v>
      </c>
      <c r="E135" s="67" t="s">
        <v>29</v>
      </c>
      <c r="F135" s="67"/>
      <c r="G135" s="6">
        <v>3</v>
      </c>
      <c r="H135" s="5">
        <v>3.43</v>
      </c>
      <c r="I135" s="5">
        <f>H135*G135</f>
        <v>10.290000000000001</v>
      </c>
      <c r="J135" s="5"/>
      <c r="K135" s="5"/>
      <c r="L135" s="67">
        <v>12.51</v>
      </c>
      <c r="M135" s="5">
        <f>L135*G135</f>
        <v>37.53</v>
      </c>
      <c r="N135" s="5">
        <f>M135+K135+I135</f>
        <v>47.82</v>
      </c>
    </row>
    <row r="136" spans="2:19" x14ac:dyDescent="0.3">
      <c r="B136" s="67"/>
      <c r="C136" s="67"/>
      <c r="D136" s="72" t="s">
        <v>46</v>
      </c>
      <c r="E136" s="72"/>
      <c r="F136" s="72"/>
      <c r="G136" s="72"/>
      <c r="H136" s="72"/>
      <c r="I136" s="12">
        <f>SUM(I128:I135)</f>
        <v>92.411440000000013</v>
      </c>
      <c r="J136" s="72"/>
      <c r="K136" s="12">
        <f>SUM(K127:K135)</f>
        <v>1200</v>
      </c>
      <c r="L136" s="72"/>
      <c r="M136" s="12">
        <f>SUM(M127:M135)</f>
        <v>119.90312</v>
      </c>
      <c r="N136" s="12">
        <f>SUM(N127:N135)</f>
        <v>1412.3145599999998</v>
      </c>
    </row>
    <row r="137" spans="2:19" x14ac:dyDescent="0.3">
      <c r="B137" s="67"/>
      <c r="C137" s="67"/>
      <c r="D137" s="72" t="s">
        <v>47</v>
      </c>
      <c r="E137" s="72" t="s">
        <v>48</v>
      </c>
      <c r="F137" s="72">
        <v>10</v>
      </c>
      <c r="G137" s="72"/>
      <c r="H137" s="72"/>
      <c r="I137" s="72"/>
      <c r="J137" s="72"/>
      <c r="K137" s="72"/>
      <c r="L137" s="72"/>
      <c r="M137" s="72"/>
      <c r="N137" s="12">
        <f>N136*F137/100</f>
        <v>141.23145599999998</v>
      </c>
    </row>
    <row r="138" spans="2:19" x14ac:dyDescent="0.3">
      <c r="B138" s="67"/>
      <c r="C138" s="67"/>
      <c r="D138" s="72" t="s">
        <v>49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12">
        <f>SUM(N136:N137)</f>
        <v>1553.5460159999998</v>
      </c>
    </row>
    <row r="139" spans="2:19" x14ac:dyDescent="0.3">
      <c r="B139" s="67"/>
      <c r="C139" s="67"/>
      <c r="D139" s="72" t="s">
        <v>50</v>
      </c>
      <c r="E139" s="72" t="s">
        <v>48</v>
      </c>
      <c r="F139" s="72">
        <v>10</v>
      </c>
      <c r="G139" s="72"/>
      <c r="H139" s="72"/>
      <c r="I139" s="72"/>
      <c r="J139" s="72"/>
      <c r="K139" s="72"/>
      <c r="L139" s="72"/>
      <c r="M139" s="72"/>
      <c r="N139" s="12">
        <f>N138*F139/100</f>
        <v>155.3546016</v>
      </c>
    </row>
    <row r="140" spans="2:19" x14ac:dyDescent="0.3">
      <c r="B140" s="67"/>
      <c r="C140" s="67"/>
      <c r="D140" s="72" t="s">
        <v>49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12">
        <f>SUM(N138:N139)</f>
        <v>1708.9006175999998</v>
      </c>
    </row>
    <row r="141" spans="2:19" x14ac:dyDescent="0.3">
      <c r="B141" s="67"/>
      <c r="C141" s="67"/>
      <c r="D141" s="72" t="s">
        <v>51</v>
      </c>
      <c r="E141" s="72" t="s">
        <v>48</v>
      </c>
      <c r="F141" s="72">
        <v>18</v>
      </c>
      <c r="G141" s="72"/>
      <c r="H141" s="72"/>
      <c r="I141" s="72"/>
      <c r="J141" s="72"/>
      <c r="K141" s="72"/>
      <c r="L141" s="72"/>
      <c r="M141" s="72"/>
      <c r="N141" s="12">
        <f>N140*F141/100</f>
        <v>307.60211116799996</v>
      </c>
    </row>
    <row r="142" spans="2:19" x14ac:dyDescent="0.3">
      <c r="B142" s="67"/>
      <c r="C142" s="67"/>
      <c r="D142" s="72" t="s">
        <v>49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12">
        <f>SUM(N140:N141)</f>
        <v>2016.5027287679998</v>
      </c>
    </row>
    <row r="143" spans="2:19" ht="15.75" customHeight="1" x14ac:dyDescent="0.3">
      <c r="B143" s="13"/>
      <c r="C143" s="13"/>
      <c r="D143" s="68" t="s">
        <v>224</v>
      </c>
      <c r="E143" s="69"/>
      <c r="F143" s="69"/>
      <c r="G143" s="69" t="s">
        <v>225</v>
      </c>
      <c r="H143" s="299" t="s">
        <v>226</v>
      </c>
      <c r="I143" s="299"/>
      <c r="J143" s="299"/>
      <c r="K143" s="299"/>
      <c r="L143" s="299"/>
      <c r="M143" s="299"/>
      <c r="N143" s="299"/>
    </row>
    <row r="144" spans="2:19" x14ac:dyDescent="0.3">
      <c r="B144" s="13"/>
      <c r="C144" s="13"/>
      <c r="D144" s="14" t="s">
        <v>54</v>
      </c>
      <c r="E144" s="69"/>
      <c r="F144" s="69"/>
      <c r="G144" s="69"/>
      <c r="H144" s="297" t="s">
        <v>227</v>
      </c>
      <c r="I144" s="297"/>
      <c r="J144" s="297"/>
      <c r="K144" s="81"/>
      <c r="L144" s="81"/>
      <c r="M144" s="297" t="s">
        <v>228</v>
      </c>
      <c r="N144" s="297"/>
    </row>
    <row r="146" spans="2:20" x14ac:dyDescent="0.3">
      <c r="G146" s="295" t="s">
        <v>255</v>
      </c>
      <c r="H146" s="295"/>
      <c r="I146" s="295"/>
      <c r="J146" s="295"/>
      <c r="K146" s="295"/>
      <c r="L146" s="295"/>
      <c r="M146" s="295"/>
      <c r="N146" s="295"/>
    </row>
    <row r="147" spans="2:20" x14ac:dyDescent="0.3">
      <c r="G147" s="295" t="s">
        <v>267</v>
      </c>
      <c r="H147" s="295"/>
      <c r="I147" s="295"/>
      <c r="J147" s="295"/>
      <c r="K147" s="295"/>
      <c r="L147" s="295"/>
      <c r="M147" s="295"/>
      <c r="N147" s="295"/>
    </row>
    <row r="149" spans="2:20" ht="21" customHeight="1" x14ac:dyDescent="0.3">
      <c r="B149" s="1"/>
      <c r="C149" s="1"/>
      <c r="D149" s="2"/>
      <c r="E149" s="1"/>
      <c r="F149" s="75"/>
      <c r="G149" s="75"/>
      <c r="H149" s="75"/>
      <c r="I149" s="75"/>
      <c r="J149" s="1"/>
      <c r="K149" s="1"/>
      <c r="L149" s="1"/>
      <c r="M149" s="271" t="s">
        <v>221</v>
      </c>
      <c r="N149" s="271"/>
    </row>
    <row r="150" spans="2:20" ht="21" x14ac:dyDescent="0.3">
      <c r="B150" s="1"/>
      <c r="C150" s="1"/>
      <c r="D150" s="294" t="s">
        <v>220</v>
      </c>
      <c r="E150" s="294"/>
      <c r="F150" s="294"/>
      <c r="G150" s="294"/>
      <c r="H150" s="294"/>
      <c r="I150" s="294"/>
      <c r="J150" s="294"/>
      <c r="K150" s="294"/>
      <c r="L150" s="294"/>
      <c r="M150" s="294"/>
      <c r="N150" s="75"/>
    </row>
    <row r="151" spans="2:20" x14ac:dyDescent="0.3">
      <c r="B151" s="1"/>
      <c r="C151" s="1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2:20" ht="43.5" customHeight="1" x14ac:dyDescent="0.3">
      <c r="B152" s="1"/>
      <c r="C152" s="293" t="s">
        <v>223</v>
      </c>
      <c r="D152" s="293"/>
      <c r="E152" s="293"/>
      <c r="F152" s="293"/>
      <c r="G152" s="1"/>
      <c r="H152" s="1"/>
      <c r="I152" s="292" t="s">
        <v>165</v>
      </c>
      <c r="J152" s="292"/>
      <c r="K152" s="292"/>
      <c r="L152" s="292"/>
      <c r="M152" s="292"/>
      <c r="N152" s="292"/>
    </row>
    <row r="153" spans="2:20" x14ac:dyDescent="0.3">
      <c r="B153" s="1"/>
      <c r="C153" s="1"/>
      <c r="D153" s="1"/>
      <c r="E153" s="296" t="s">
        <v>222</v>
      </c>
      <c r="F153" s="296"/>
      <c r="G153" s="296"/>
      <c r="H153" s="78"/>
      <c r="I153" s="78"/>
      <c r="J153" s="78"/>
      <c r="K153" s="78"/>
      <c r="L153" s="80"/>
      <c r="M153" s="80"/>
      <c r="N153" s="68"/>
    </row>
    <row r="154" spans="2:20" ht="29.25" customHeight="1" x14ac:dyDescent="0.3">
      <c r="B154" s="275" t="s">
        <v>11</v>
      </c>
      <c r="C154" s="277" t="s">
        <v>12</v>
      </c>
      <c r="D154" s="275" t="s">
        <v>13</v>
      </c>
      <c r="E154" s="279" t="s">
        <v>14</v>
      </c>
      <c r="F154" s="279"/>
      <c r="G154" s="279"/>
      <c r="H154" s="279" t="s">
        <v>15</v>
      </c>
      <c r="I154" s="279"/>
      <c r="J154" s="279" t="s">
        <v>16</v>
      </c>
      <c r="K154" s="279"/>
      <c r="L154" s="279" t="s">
        <v>17</v>
      </c>
      <c r="M154" s="279"/>
      <c r="N154" s="277" t="s">
        <v>91</v>
      </c>
    </row>
    <row r="155" spans="2:20" ht="82.5" customHeight="1" x14ac:dyDescent="0.3">
      <c r="B155" s="276"/>
      <c r="C155" s="278"/>
      <c r="D155" s="276"/>
      <c r="E155" s="3" t="s">
        <v>18</v>
      </c>
      <c r="F155" s="3" t="s">
        <v>19</v>
      </c>
      <c r="G155" s="3" t="s">
        <v>20</v>
      </c>
      <c r="H155" s="3" t="s">
        <v>21</v>
      </c>
      <c r="I155" s="3" t="s">
        <v>22</v>
      </c>
      <c r="J155" s="3" t="s">
        <v>21</v>
      </c>
      <c r="K155" s="3" t="s">
        <v>22</v>
      </c>
      <c r="L155" s="3" t="s">
        <v>21</v>
      </c>
      <c r="M155" s="3" t="s">
        <v>22</v>
      </c>
      <c r="N155" s="278"/>
    </row>
    <row r="156" spans="2:20" x14ac:dyDescent="0.3">
      <c r="B156" s="72">
        <v>1</v>
      </c>
      <c r="C156" s="72"/>
      <c r="D156" s="72">
        <v>2</v>
      </c>
      <c r="E156" s="72">
        <v>3</v>
      </c>
      <c r="F156" s="72">
        <v>4</v>
      </c>
      <c r="G156" s="72">
        <v>5</v>
      </c>
      <c r="H156" s="72">
        <v>6</v>
      </c>
      <c r="I156" s="72">
        <v>7</v>
      </c>
      <c r="J156" s="72">
        <v>8</v>
      </c>
      <c r="K156" s="72">
        <v>9</v>
      </c>
      <c r="L156" s="72">
        <v>10</v>
      </c>
      <c r="M156" s="72">
        <v>11</v>
      </c>
      <c r="N156" s="72">
        <v>12</v>
      </c>
      <c r="Q156" s="69"/>
    </row>
    <row r="157" spans="2:20" ht="41.25" customHeight="1" x14ac:dyDescent="0.3">
      <c r="B157" s="281">
        <v>2</v>
      </c>
      <c r="C157" s="67" t="s">
        <v>24</v>
      </c>
      <c r="D157" s="72" t="s">
        <v>150</v>
      </c>
      <c r="E157" s="72" t="s">
        <v>26</v>
      </c>
      <c r="F157" s="72"/>
      <c r="G157" s="4">
        <f>Q157</f>
        <v>7.6800000000000015</v>
      </c>
      <c r="H157" s="5"/>
      <c r="I157" s="5"/>
      <c r="J157" s="5"/>
      <c r="K157" s="5"/>
      <c r="L157" s="67"/>
      <c r="M157" s="5"/>
      <c r="N157" s="5"/>
      <c r="Q157" s="42">
        <f>R157*S157*T157</f>
        <v>7.6800000000000015</v>
      </c>
      <c r="R157" s="42">
        <v>0.8</v>
      </c>
      <c r="S157" s="42">
        <v>0.8</v>
      </c>
      <c r="T157" s="42">
        <v>12</v>
      </c>
    </row>
    <row r="158" spans="2:20" x14ac:dyDescent="0.3">
      <c r="B158" s="281"/>
      <c r="C158" s="9" t="s">
        <v>144</v>
      </c>
      <c r="D158" s="67" t="s">
        <v>28</v>
      </c>
      <c r="E158" s="67" t="s">
        <v>29</v>
      </c>
      <c r="F158" s="67"/>
      <c r="G158" s="6">
        <f>G157*0.12</f>
        <v>0.9216000000000002</v>
      </c>
      <c r="H158" s="5">
        <v>7.1</v>
      </c>
      <c r="I158" s="5">
        <f>H158*G158</f>
        <v>6.5433600000000007</v>
      </c>
      <c r="J158" s="5"/>
      <c r="K158" s="5"/>
      <c r="L158" s="67">
        <v>11.34</v>
      </c>
      <c r="M158" s="5">
        <f>L158*G158</f>
        <v>10.450944000000002</v>
      </c>
      <c r="N158" s="5">
        <f>M158+K158+I158</f>
        <v>16.994304000000003</v>
      </c>
    </row>
    <row r="159" spans="2:20" x14ac:dyDescent="0.3">
      <c r="B159" s="281"/>
      <c r="C159" s="11" t="s">
        <v>24</v>
      </c>
      <c r="D159" s="67" t="s">
        <v>146</v>
      </c>
      <c r="E159" s="67" t="s">
        <v>32</v>
      </c>
      <c r="F159" s="67">
        <v>1.6</v>
      </c>
      <c r="G159" s="6">
        <f>G157*F159</f>
        <v>12.288000000000004</v>
      </c>
      <c r="H159" s="31">
        <f>S164</f>
        <v>1.2020000000000002</v>
      </c>
      <c r="I159" s="5">
        <f>H159*G159</f>
        <v>14.770176000000006</v>
      </c>
      <c r="J159" s="5"/>
      <c r="K159" s="5"/>
      <c r="L159" s="67">
        <f>R164</f>
        <v>0.16799999999999998</v>
      </c>
      <c r="M159" s="5">
        <f>L159*G159</f>
        <v>2.0643840000000004</v>
      </c>
      <c r="N159" s="5">
        <f>M159+K159+I159</f>
        <v>16.834560000000007</v>
      </c>
    </row>
    <row r="160" spans="2:20" s="1" customFormat="1" ht="27.75" customHeight="1" x14ac:dyDescent="0.25">
      <c r="B160" s="266">
        <v>3</v>
      </c>
      <c r="C160" s="64"/>
      <c r="D160" s="71" t="s">
        <v>157</v>
      </c>
      <c r="E160" s="71" t="s">
        <v>34</v>
      </c>
      <c r="F160" s="71"/>
      <c r="G160" s="32">
        <v>12</v>
      </c>
      <c r="H160" s="8"/>
      <c r="I160" s="5"/>
      <c r="J160" s="8"/>
      <c r="K160" s="5"/>
      <c r="L160" s="64"/>
      <c r="M160" s="5"/>
      <c r="N160" s="5"/>
    </row>
    <row r="161" spans="2:19" s="1" customFormat="1" ht="13.5" x14ac:dyDescent="0.25">
      <c r="B161" s="267"/>
      <c r="C161" s="65" t="s">
        <v>24</v>
      </c>
      <c r="D161" s="64" t="s">
        <v>35</v>
      </c>
      <c r="E161" s="64" t="s">
        <v>34</v>
      </c>
      <c r="F161" s="64">
        <v>1</v>
      </c>
      <c r="G161" s="7">
        <f>G160*F161</f>
        <v>12</v>
      </c>
      <c r="H161" s="8">
        <v>6.25</v>
      </c>
      <c r="I161" s="5">
        <f>H161*G161</f>
        <v>75</v>
      </c>
      <c r="J161" s="8"/>
      <c r="K161" s="5"/>
      <c r="L161" s="64"/>
      <c r="M161" s="5"/>
      <c r="N161" s="5">
        <f>M161+K161+I161</f>
        <v>75</v>
      </c>
    </row>
    <row r="162" spans="2:19" s="1" customFormat="1" ht="13.5" x14ac:dyDescent="0.25">
      <c r="B162" s="267"/>
      <c r="C162" s="64" t="s">
        <v>24</v>
      </c>
      <c r="D162" s="64" t="s">
        <v>158</v>
      </c>
      <c r="E162" s="64" t="s">
        <v>34</v>
      </c>
      <c r="F162" s="64">
        <v>1</v>
      </c>
      <c r="G162" s="7">
        <f>G160*F162</f>
        <v>12</v>
      </c>
      <c r="H162" s="8"/>
      <c r="I162" s="5"/>
      <c r="J162" s="8">
        <v>50</v>
      </c>
      <c r="K162" s="5">
        <f>J162*G162</f>
        <v>600</v>
      </c>
      <c r="L162" s="64"/>
      <c r="M162" s="5"/>
      <c r="N162" s="5">
        <f>M162+K162+I162</f>
        <v>600</v>
      </c>
    </row>
    <row r="163" spans="2:19" s="1" customFormat="1" ht="13.5" x14ac:dyDescent="0.25">
      <c r="B163" s="65"/>
      <c r="C163" s="33" t="s">
        <v>149</v>
      </c>
      <c r="D163" s="64" t="s">
        <v>38</v>
      </c>
      <c r="E163" s="64" t="s">
        <v>29</v>
      </c>
      <c r="F163" s="64"/>
      <c r="G163" s="7">
        <v>4</v>
      </c>
      <c r="H163" s="8">
        <v>6.16</v>
      </c>
      <c r="I163" s="5">
        <f>H163*G163</f>
        <v>24.64</v>
      </c>
      <c r="J163" s="8"/>
      <c r="K163" s="5"/>
      <c r="L163" s="64">
        <v>17.66</v>
      </c>
      <c r="M163" s="5">
        <f>L163*G163</f>
        <v>70.64</v>
      </c>
      <c r="N163" s="5">
        <f>M163+K163+I163</f>
        <v>95.28</v>
      </c>
    </row>
    <row r="164" spans="2:19" s="1" customFormat="1" ht="13.5" x14ac:dyDescent="0.25">
      <c r="B164" s="64">
        <v>4</v>
      </c>
      <c r="C164" s="9"/>
      <c r="D164" s="71" t="s">
        <v>163</v>
      </c>
      <c r="E164" s="64" t="s">
        <v>34</v>
      </c>
      <c r="F164" s="64"/>
      <c r="G164" s="32">
        <v>12</v>
      </c>
      <c r="H164" s="8"/>
      <c r="I164" s="5"/>
      <c r="J164" s="8"/>
      <c r="K164" s="5"/>
      <c r="L164" s="64"/>
      <c r="M164" s="8"/>
      <c r="N164" s="5"/>
      <c r="P164" s="1">
        <v>1.37</v>
      </c>
      <c r="Q164" s="1">
        <v>2</v>
      </c>
      <c r="R164" s="1">
        <f>Q164*0.42*2/10</f>
        <v>0.16799999999999998</v>
      </c>
      <c r="S164" s="1">
        <f>P164-R164</f>
        <v>1.2020000000000002</v>
      </c>
    </row>
    <row r="165" spans="2:19" s="1" customFormat="1" ht="13.5" x14ac:dyDescent="0.25">
      <c r="B165" s="66"/>
      <c r="C165" s="11" t="s">
        <v>24</v>
      </c>
      <c r="D165" s="67" t="s">
        <v>148</v>
      </c>
      <c r="E165" s="67" t="s">
        <v>29</v>
      </c>
      <c r="F165" s="67"/>
      <c r="G165" s="6">
        <v>3</v>
      </c>
      <c r="H165" s="5">
        <v>3.43</v>
      </c>
      <c r="I165" s="5">
        <f>H165*G165</f>
        <v>10.290000000000001</v>
      </c>
      <c r="J165" s="5"/>
      <c r="K165" s="5"/>
      <c r="L165" s="67">
        <v>12.51</v>
      </c>
      <c r="M165" s="5">
        <f>L165*G165</f>
        <v>37.53</v>
      </c>
      <c r="N165" s="5">
        <f>M165+K165+I165</f>
        <v>47.82</v>
      </c>
    </row>
    <row r="166" spans="2:19" x14ac:dyDescent="0.3">
      <c r="B166" s="67"/>
      <c r="C166" s="67"/>
      <c r="D166" s="72" t="s">
        <v>46</v>
      </c>
      <c r="E166" s="72"/>
      <c r="F166" s="72"/>
      <c r="G166" s="72"/>
      <c r="H166" s="72"/>
      <c r="I166" s="12">
        <f>SUM(I158:I165)</f>
        <v>131.24353600000001</v>
      </c>
      <c r="J166" s="72"/>
      <c r="K166" s="12">
        <f>SUM(K157:K165)</f>
        <v>600</v>
      </c>
      <c r="L166" s="72"/>
      <c r="M166" s="12">
        <f>SUM(M157:M165)</f>
        <v>120.685328</v>
      </c>
      <c r="N166" s="12">
        <f>SUM(N157:N165)</f>
        <v>851.92886400000009</v>
      </c>
    </row>
    <row r="167" spans="2:19" x14ac:dyDescent="0.3">
      <c r="B167" s="67"/>
      <c r="C167" s="67"/>
      <c r="D167" s="72" t="s">
        <v>47</v>
      </c>
      <c r="E167" s="72" t="s">
        <v>48</v>
      </c>
      <c r="F167" s="72">
        <v>10</v>
      </c>
      <c r="G167" s="72"/>
      <c r="H167" s="72"/>
      <c r="I167" s="72"/>
      <c r="J167" s="72"/>
      <c r="K167" s="72"/>
      <c r="L167" s="72"/>
      <c r="M167" s="72"/>
      <c r="N167" s="12">
        <f>N166*F167/100</f>
        <v>85.192886400000006</v>
      </c>
    </row>
    <row r="168" spans="2:19" x14ac:dyDescent="0.3">
      <c r="B168" s="67"/>
      <c r="C168" s="67"/>
      <c r="D168" s="72" t="s">
        <v>49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12">
        <f>SUM(N166:N167)</f>
        <v>937.12175040000011</v>
      </c>
    </row>
    <row r="169" spans="2:19" x14ac:dyDescent="0.3">
      <c r="B169" s="67"/>
      <c r="C169" s="67"/>
      <c r="D169" s="72" t="s">
        <v>50</v>
      </c>
      <c r="E169" s="72" t="s">
        <v>48</v>
      </c>
      <c r="F169" s="72">
        <v>10</v>
      </c>
      <c r="G169" s="72"/>
      <c r="H169" s="72"/>
      <c r="I169" s="72"/>
      <c r="J169" s="72"/>
      <c r="K169" s="72"/>
      <c r="L169" s="72"/>
      <c r="M169" s="72"/>
      <c r="N169" s="12">
        <f>N168*F169/100</f>
        <v>93.712175040000005</v>
      </c>
    </row>
    <row r="170" spans="2:19" x14ac:dyDescent="0.3">
      <c r="B170" s="67"/>
      <c r="C170" s="67"/>
      <c r="D170" s="72" t="s">
        <v>49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12">
        <f>SUM(N168:N169)</f>
        <v>1030.83392544</v>
      </c>
    </row>
    <row r="171" spans="2:19" x14ac:dyDescent="0.3">
      <c r="B171" s="67"/>
      <c r="C171" s="67"/>
      <c r="D171" s="72" t="s">
        <v>51</v>
      </c>
      <c r="E171" s="72" t="s">
        <v>48</v>
      </c>
      <c r="F171" s="72">
        <v>18</v>
      </c>
      <c r="G171" s="72"/>
      <c r="H171" s="72"/>
      <c r="I171" s="72"/>
      <c r="J171" s="72"/>
      <c r="K171" s="72"/>
      <c r="L171" s="72"/>
      <c r="M171" s="72"/>
      <c r="N171" s="12">
        <f>N170*F171/100</f>
        <v>185.55010657919999</v>
      </c>
    </row>
    <row r="172" spans="2:19" x14ac:dyDescent="0.3">
      <c r="B172" s="67"/>
      <c r="C172" s="67"/>
      <c r="D172" s="72" t="s">
        <v>49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12">
        <f>SUM(N170:N171)</f>
        <v>1216.3840320192</v>
      </c>
    </row>
    <row r="173" spans="2:19" ht="15.75" customHeight="1" x14ac:dyDescent="0.3">
      <c r="B173" s="13"/>
      <c r="C173" s="13"/>
      <c r="D173" s="68" t="s">
        <v>224</v>
      </c>
      <c r="E173" s="69"/>
      <c r="F173" s="69"/>
      <c r="G173" s="69" t="s">
        <v>225</v>
      </c>
      <c r="H173" s="299" t="s">
        <v>226</v>
      </c>
      <c r="I173" s="299"/>
      <c r="J173" s="299"/>
      <c r="K173" s="299"/>
      <c r="L173" s="299"/>
      <c r="M173" s="299"/>
      <c r="N173" s="299"/>
    </row>
    <row r="174" spans="2:19" x14ac:dyDescent="0.3">
      <c r="B174" s="13"/>
      <c r="C174" s="13"/>
      <c r="D174" s="14" t="s">
        <v>54</v>
      </c>
      <c r="E174" s="69"/>
      <c r="F174" s="69"/>
      <c r="G174" s="69"/>
      <c r="H174" s="297" t="s">
        <v>227</v>
      </c>
      <c r="I174" s="297"/>
      <c r="J174" s="297"/>
      <c r="K174" s="81"/>
      <c r="L174" s="81"/>
      <c r="M174" s="297" t="s">
        <v>228</v>
      </c>
      <c r="N174" s="297"/>
    </row>
    <row r="176" spans="2:19" ht="15.75" customHeight="1" x14ac:dyDescent="0.3">
      <c r="G176" s="271" t="s">
        <v>256</v>
      </c>
      <c r="H176" s="271"/>
      <c r="I176" s="271"/>
      <c r="J176" s="271"/>
      <c r="K176" s="271"/>
      <c r="L176" s="271"/>
      <c r="M176" s="271"/>
      <c r="N176" s="271"/>
    </row>
    <row r="177" spans="2:20" x14ac:dyDescent="0.3">
      <c r="G177" s="295" t="s">
        <v>268</v>
      </c>
      <c r="H177" s="295"/>
      <c r="I177" s="295"/>
      <c r="J177" s="295"/>
      <c r="K177" s="295"/>
      <c r="L177" s="295"/>
      <c r="M177" s="295"/>
      <c r="N177" s="295"/>
    </row>
    <row r="178" spans="2:20" ht="21" customHeight="1" x14ac:dyDescent="0.3">
      <c r="B178" s="1"/>
      <c r="C178" s="1"/>
      <c r="D178" s="2"/>
      <c r="E178" s="1"/>
      <c r="F178" s="75"/>
      <c r="G178" s="75"/>
      <c r="H178" s="75"/>
      <c r="I178" s="75"/>
      <c r="J178" s="1"/>
      <c r="K178" s="1"/>
      <c r="L178" s="1"/>
      <c r="M178" s="271" t="s">
        <v>221</v>
      </c>
      <c r="N178" s="271"/>
    </row>
    <row r="179" spans="2:20" ht="21" x14ac:dyDescent="0.3">
      <c r="B179" s="1"/>
      <c r="C179" s="1"/>
      <c r="D179" s="294" t="s">
        <v>220</v>
      </c>
      <c r="E179" s="294"/>
      <c r="F179" s="294"/>
      <c r="G179" s="294"/>
      <c r="H179" s="294"/>
      <c r="I179" s="294"/>
      <c r="J179" s="294"/>
      <c r="K179" s="294"/>
      <c r="L179" s="294"/>
      <c r="M179" s="294"/>
      <c r="N179" s="75"/>
    </row>
    <row r="180" spans="2:20" x14ac:dyDescent="0.3">
      <c r="B180" s="1"/>
      <c r="C180" s="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2:20" ht="39.75" customHeight="1" x14ac:dyDescent="0.3">
      <c r="B181" s="1"/>
      <c r="C181" s="293" t="s">
        <v>223</v>
      </c>
      <c r="D181" s="293"/>
      <c r="E181" s="293"/>
      <c r="F181" s="293"/>
      <c r="G181" s="1"/>
      <c r="H181" s="1"/>
      <c r="I181" s="292" t="s">
        <v>166</v>
      </c>
      <c r="J181" s="292"/>
      <c r="K181" s="292"/>
      <c r="L181" s="292"/>
      <c r="M181" s="292"/>
      <c r="N181" s="292"/>
    </row>
    <row r="182" spans="2:20" x14ac:dyDescent="0.3">
      <c r="B182" s="1"/>
      <c r="C182" s="1"/>
      <c r="D182" s="1"/>
      <c r="E182" s="296" t="s">
        <v>222</v>
      </c>
      <c r="F182" s="296"/>
      <c r="G182" s="296"/>
      <c r="H182" s="78"/>
      <c r="I182" s="78"/>
      <c r="J182" s="78"/>
      <c r="K182" s="78"/>
      <c r="L182" s="80"/>
      <c r="M182" s="80"/>
      <c r="N182" s="68"/>
    </row>
    <row r="183" spans="2:20" ht="28.5" customHeight="1" x14ac:dyDescent="0.3">
      <c r="B183" s="275" t="s">
        <v>11</v>
      </c>
      <c r="C183" s="277" t="s">
        <v>12</v>
      </c>
      <c r="D183" s="275" t="s">
        <v>13</v>
      </c>
      <c r="E183" s="279" t="s">
        <v>14</v>
      </c>
      <c r="F183" s="279"/>
      <c r="G183" s="279"/>
      <c r="H183" s="279" t="s">
        <v>15</v>
      </c>
      <c r="I183" s="279"/>
      <c r="J183" s="279" t="s">
        <v>16</v>
      </c>
      <c r="K183" s="279"/>
      <c r="L183" s="279" t="s">
        <v>17</v>
      </c>
      <c r="M183" s="279"/>
      <c r="N183" s="277" t="s">
        <v>91</v>
      </c>
    </row>
    <row r="184" spans="2:20" ht="82.5" customHeight="1" x14ac:dyDescent="0.3">
      <c r="B184" s="276"/>
      <c r="C184" s="278"/>
      <c r="D184" s="276"/>
      <c r="E184" s="3" t="s">
        <v>18</v>
      </c>
      <c r="F184" s="3" t="s">
        <v>19</v>
      </c>
      <c r="G184" s="3" t="s">
        <v>20</v>
      </c>
      <c r="H184" s="3" t="s">
        <v>21</v>
      </c>
      <c r="I184" s="3" t="s">
        <v>22</v>
      </c>
      <c r="J184" s="3" t="s">
        <v>21</v>
      </c>
      <c r="K184" s="3" t="s">
        <v>22</v>
      </c>
      <c r="L184" s="3" t="s">
        <v>21</v>
      </c>
      <c r="M184" s="3" t="s">
        <v>22</v>
      </c>
      <c r="N184" s="278"/>
    </row>
    <row r="185" spans="2:20" x14ac:dyDescent="0.3">
      <c r="B185" s="72">
        <v>1</v>
      </c>
      <c r="C185" s="72"/>
      <c r="D185" s="72">
        <v>2</v>
      </c>
      <c r="E185" s="72">
        <v>3</v>
      </c>
      <c r="F185" s="72">
        <v>4</v>
      </c>
      <c r="G185" s="72">
        <v>5</v>
      </c>
      <c r="H185" s="72">
        <v>6</v>
      </c>
      <c r="I185" s="72">
        <v>7</v>
      </c>
      <c r="J185" s="72">
        <v>8</v>
      </c>
      <c r="K185" s="72">
        <v>9</v>
      </c>
      <c r="L185" s="72">
        <v>10</v>
      </c>
      <c r="M185" s="72">
        <v>11</v>
      </c>
      <c r="N185" s="72">
        <v>12</v>
      </c>
      <c r="Q185" s="69"/>
    </row>
    <row r="186" spans="2:20" ht="41.25" customHeight="1" x14ac:dyDescent="0.3">
      <c r="B186" s="281">
        <v>2</v>
      </c>
      <c r="C186" s="67" t="s">
        <v>24</v>
      </c>
      <c r="D186" s="72" t="s">
        <v>150</v>
      </c>
      <c r="E186" s="72" t="s">
        <v>26</v>
      </c>
      <c r="F186" s="72"/>
      <c r="G186" s="4">
        <f>Q186</f>
        <v>3.8400000000000007</v>
      </c>
      <c r="H186" s="5"/>
      <c r="I186" s="5"/>
      <c r="J186" s="5"/>
      <c r="K186" s="5"/>
      <c r="L186" s="67"/>
      <c r="M186" s="5"/>
      <c r="N186" s="5"/>
      <c r="Q186" s="42">
        <f>R186*S186*T186</f>
        <v>3.8400000000000007</v>
      </c>
      <c r="R186" s="42">
        <v>0.8</v>
      </c>
      <c r="S186" s="42">
        <v>0.8</v>
      </c>
      <c r="T186" s="42">
        <v>6</v>
      </c>
    </row>
    <row r="187" spans="2:20" x14ac:dyDescent="0.3">
      <c r="B187" s="281"/>
      <c r="C187" s="9" t="s">
        <v>144</v>
      </c>
      <c r="D187" s="67" t="s">
        <v>28</v>
      </c>
      <c r="E187" s="67" t="s">
        <v>29</v>
      </c>
      <c r="F187" s="67"/>
      <c r="G187" s="6">
        <f>G186*0.12</f>
        <v>0.4608000000000001</v>
      </c>
      <c r="H187" s="5">
        <v>7.1</v>
      </c>
      <c r="I187" s="5">
        <f>H187*G187</f>
        <v>3.2716800000000004</v>
      </c>
      <c r="J187" s="5"/>
      <c r="K187" s="5"/>
      <c r="L187" s="67">
        <v>11.34</v>
      </c>
      <c r="M187" s="5">
        <f>L187*G187</f>
        <v>5.2254720000000008</v>
      </c>
      <c r="N187" s="5">
        <f>M187+K187+I187</f>
        <v>8.4971520000000016</v>
      </c>
    </row>
    <row r="188" spans="2:20" x14ac:dyDescent="0.3">
      <c r="B188" s="281"/>
      <c r="C188" s="11" t="s">
        <v>24</v>
      </c>
      <c r="D188" s="67" t="s">
        <v>146</v>
      </c>
      <c r="E188" s="67" t="s">
        <v>32</v>
      </c>
      <c r="F188" s="67">
        <v>1.6</v>
      </c>
      <c r="G188" s="6">
        <f>G186*F188</f>
        <v>6.1440000000000019</v>
      </c>
      <c r="H188" s="31">
        <f>S193</f>
        <v>1.2020000000000002</v>
      </c>
      <c r="I188" s="5">
        <f>H188*G188</f>
        <v>7.3850880000000032</v>
      </c>
      <c r="J188" s="5"/>
      <c r="K188" s="5"/>
      <c r="L188" s="67">
        <f>R193</f>
        <v>0.16799999999999998</v>
      </c>
      <c r="M188" s="5">
        <f>L188*G188</f>
        <v>1.0321920000000002</v>
      </c>
      <c r="N188" s="5">
        <f>M188+K188+I188</f>
        <v>8.4172800000000034</v>
      </c>
    </row>
    <row r="189" spans="2:20" s="1" customFormat="1" ht="27.75" customHeight="1" x14ac:dyDescent="0.25">
      <c r="B189" s="266">
        <v>3</v>
      </c>
      <c r="C189" s="64"/>
      <c r="D189" s="71" t="s">
        <v>157</v>
      </c>
      <c r="E189" s="71" t="s">
        <v>34</v>
      </c>
      <c r="F189" s="71"/>
      <c r="G189" s="32">
        <v>6</v>
      </c>
      <c r="H189" s="8"/>
      <c r="I189" s="5"/>
      <c r="J189" s="8"/>
      <c r="K189" s="5"/>
      <c r="L189" s="64"/>
      <c r="M189" s="5"/>
      <c r="N189" s="5"/>
    </row>
    <row r="190" spans="2:20" s="1" customFormat="1" ht="13.5" x14ac:dyDescent="0.25">
      <c r="B190" s="267"/>
      <c r="C190" s="65" t="s">
        <v>24</v>
      </c>
      <c r="D190" s="64" t="s">
        <v>35</v>
      </c>
      <c r="E190" s="64" t="s">
        <v>34</v>
      </c>
      <c r="F190" s="64">
        <v>1</v>
      </c>
      <c r="G190" s="7">
        <f>G189*F190</f>
        <v>6</v>
      </c>
      <c r="H190" s="8">
        <v>6.25</v>
      </c>
      <c r="I190" s="5">
        <f>H190*G190</f>
        <v>37.5</v>
      </c>
      <c r="J190" s="8"/>
      <c r="K190" s="5"/>
      <c r="L190" s="64"/>
      <c r="M190" s="5"/>
      <c r="N190" s="5">
        <f>M190+K190+I190</f>
        <v>37.5</v>
      </c>
    </row>
    <row r="191" spans="2:20" s="1" customFormat="1" ht="13.5" x14ac:dyDescent="0.25">
      <c r="B191" s="267"/>
      <c r="C191" s="64" t="s">
        <v>24</v>
      </c>
      <c r="D191" s="64" t="s">
        <v>158</v>
      </c>
      <c r="E191" s="64" t="s">
        <v>34</v>
      </c>
      <c r="F191" s="64">
        <v>1</v>
      </c>
      <c r="G191" s="7">
        <f>G189*F191</f>
        <v>6</v>
      </c>
      <c r="H191" s="8"/>
      <c r="I191" s="5"/>
      <c r="J191" s="8">
        <v>50</v>
      </c>
      <c r="K191" s="5">
        <f>J191*G191</f>
        <v>300</v>
      </c>
      <c r="L191" s="64"/>
      <c r="M191" s="5"/>
      <c r="N191" s="5">
        <f>M191+K191+I191</f>
        <v>300</v>
      </c>
    </row>
    <row r="192" spans="2:20" s="1" customFormat="1" ht="13.5" x14ac:dyDescent="0.25">
      <c r="B192" s="65"/>
      <c r="C192" s="33" t="s">
        <v>149</v>
      </c>
      <c r="D192" s="64" t="s">
        <v>38</v>
      </c>
      <c r="E192" s="64" t="s">
        <v>29</v>
      </c>
      <c r="F192" s="64"/>
      <c r="G192" s="7">
        <v>4</v>
      </c>
      <c r="H192" s="8">
        <v>6.16</v>
      </c>
      <c r="I192" s="5">
        <f>H192*G192</f>
        <v>24.64</v>
      </c>
      <c r="J192" s="8"/>
      <c r="K192" s="5"/>
      <c r="L192" s="64">
        <v>17.66</v>
      </c>
      <c r="M192" s="5">
        <f>L192*G192</f>
        <v>70.64</v>
      </c>
      <c r="N192" s="5">
        <f>M192+K192+I192</f>
        <v>95.28</v>
      </c>
    </row>
    <row r="193" spans="2:19" s="1" customFormat="1" ht="13.5" x14ac:dyDescent="0.25">
      <c r="B193" s="64">
        <v>4</v>
      </c>
      <c r="C193" s="9"/>
      <c r="D193" s="71" t="s">
        <v>167</v>
      </c>
      <c r="E193" s="64" t="s">
        <v>34</v>
      </c>
      <c r="F193" s="64"/>
      <c r="G193" s="32">
        <v>6</v>
      </c>
      <c r="H193" s="8"/>
      <c r="I193" s="5"/>
      <c r="J193" s="8"/>
      <c r="K193" s="5"/>
      <c r="L193" s="64"/>
      <c r="M193" s="8"/>
      <c r="N193" s="5"/>
      <c r="P193" s="1">
        <v>1.37</v>
      </c>
      <c r="Q193" s="1">
        <v>2</v>
      </c>
      <c r="R193" s="1">
        <f>Q193*0.42*2/10</f>
        <v>0.16799999999999998</v>
      </c>
      <c r="S193" s="1">
        <f>P193-R193</f>
        <v>1.2020000000000002</v>
      </c>
    </row>
    <row r="194" spans="2:19" s="1" customFormat="1" ht="13.5" x14ac:dyDescent="0.25">
      <c r="B194" s="66"/>
      <c r="C194" s="11" t="s">
        <v>24</v>
      </c>
      <c r="D194" s="67" t="s">
        <v>148</v>
      </c>
      <c r="E194" s="67" t="s">
        <v>29</v>
      </c>
      <c r="F194" s="67"/>
      <c r="G194" s="6">
        <v>3</v>
      </c>
      <c r="H194" s="5">
        <v>3.43</v>
      </c>
      <c r="I194" s="5">
        <f>H194*G194</f>
        <v>10.290000000000001</v>
      </c>
      <c r="J194" s="5"/>
      <c r="K194" s="5"/>
      <c r="L194" s="67">
        <v>12.51</v>
      </c>
      <c r="M194" s="5">
        <f>L194*G194</f>
        <v>37.53</v>
      </c>
      <c r="N194" s="5">
        <f>M194+K194+I194</f>
        <v>47.82</v>
      </c>
    </row>
    <row r="195" spans="2:19" x14ac:dyDescent="0.3">
      <c r="B195" s="67"/>
      <c r="C195" s="67"/>
      <c r="D195" s="72" t="s">
        <v>46</v>
      </c>
      <c r="E195" s="72"/>
      <c r="F195" s="72"/>
      <c r="G195" s="72"/>
      <c r="H195" s="72"/>
      <c r="I195" s="12">
        <f>SUM(I187:I194)</f>
        <v>83.086768000000006</v>
      </c>
      <c r="J195" s="72"/>
      <c r="K195" s="12">
        <f>SUM(K186:K194)</f>
        <v>300</v>
      </c>
      <c r="L195" s="72"/>
      <c r="M195" s="12">
        <f>SUM(M186:M194)</f>
        <v>114.42766400000001</v>
      </c>
      <c r="N195" s="12">
        <f>SUM(N186:N194)</f>
        <v>497.514432</v>
      </c>
    </row>
    <row r="196" spans="2:19" x14ac:dyDescent="0.3">
      <c r="B196" s="67"/>
      <c r="C196" s="67"/>
      <c r="D196" s="72" t="s">
        <v>47</v>
      </c>
      <c r="E196" s="72" t="s">
        <v>48</v>
      </c>
      <c r="F196" s="72">
        <v>10</v>
      </c>
      <c r="G196" s="72"/>
      <c r="H196" s="72"/>
      <c r="I196" s="72"/>
      <c r="J196" s="72"/>
      <c r="K196" s="72"/>
      <c r="L196" s="72"/>
      <c r="M196" s="72"/>
      <c r="N196" s="12">
        <f>N195*F196/100</f>
        <v>49.751443200000004</v>
      </c>
    </row>
    <row r="197" spans="2:19" x14ac:dyDescent="0.3">
      <c r="B197" s="67"/>
      <c r="C197" s="67"/>
      <c r="D197" s="72" t="s">
        <v>49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12">
        <f>SUM(N195:N196)</f>
        <v>547.26587519999998</v>
      </c>
    </row>
    <row r="198" spans="2:19" x14ac:dyDescent="0.3">
      <c r="B198" s="67"/>
      <c r="C198" s="67"/>
      <c r="D198" s="72" t="s">
        <v>50</v>
      </c>
      <c r="E198" s="72" t="s">
        <v>48</v>
      </c>
      <c r="F198" s="72">
        <v>10</v>
      </c>
      <c r="G198" s="72"/>
      <c r="H198" s="72"/>
      <c r="I198" s="72"/>
      <c r="J198" s="72"/>
      <c r="K198" s="72"/>
      <c r="L198" s="72"/>
      <c r="M198" s="72"/>
      <c r="N198" s="12">
        <f>N197*F198/100</f>
        <v>54.726587519999995</v>
      </c>
    </row>
    <row r="199" spans="2:19" x14ac:dyDescent="0.3">
      <c r="B199" s="67"/>
      <c r="C199" s="67"/>
      <c r="D199" s="72" t="s">
        <v>49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12">
        <f>SUM(N197:N198)</f>
        <v>601.99246271999993</v>
      </c>
    </row>
    <row r="200" spans="2:19" x14ac:dyDescent="0.3">
      <c r="B200" s="67"/>
      <c r="C200" s="67"/>
      <c r="D200" s="72" t="s">
        <v>51</v>
      </c>
      <c r="E200" s="72" t="s">
        <v>48</v>
      </c>
      <c r="F200" s="72">
        <v>18</v>
      </c>
      <c r="G200" s="72"/>
      <c r="H200" s="72"/>
      <c r="I200" s="72"/>
      <c r="J200" s="72"/>
      <c r="K200" s="72"/>
      <c r="L200" s="72"/>
      <c r="M200" s="72"/>
      <c r="N200" s="12">
        <f>N199*F200/100</f>
        <v>108.35864328959998</v>
      </c>
    </row>
    <row r="201" spans="2:19" x14ac:dyDescent="0.3">
      <c r="B201" s="67"/>
      <c r="C201" s="67"/>
      <c r="D201" s="72" t="s">
        <v>49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12">
        <f>SUM(N199:N200)</f>
        <v>710.3511060095999</v>
      </c>
    </row>
    <row r="202" spans="2:19" ht="15.75" customHeight="1" x14ac:dyDescent="0.3">
      <c r="B202" s="13"/>
      <c r="C202" s="13"/>
      <c r="D202" s="68" t="s">
        <v>224</v>
      </c>
      <c r="E202" s="69"/>
      <c r="F202" s="69"/>
      <c r="G202" s="69" t="s">
        <v>225</v>
      </c>
      <c r="H202" s="299" t="s">
        <v>226</v>
      </c>
      <c r="I202" s="299"/>
      <c r="J202" s="299"/>
      <c r="K202" s="299"/>
      <c r="L202" s="299"/>
      <c r="M202" s="299"/>
      <c r="N202" s="299"/>
    </row>
    <row r="203" spans="2:19" x14ac:dyDescent="0.3">
      <c r="B203" s="13"/>
      <c r="C203" s="13"/>
      <c r="D203" s="14" t="s">
        <v>54</v>
      </c>
      <c r="E203" s="69"/>
      <c r="F203" s="69"/>
      <c r="G203" s="69"/>
      <c r="H203" s="297" t="s">
        <v>227</v>
      </c>
      <c r="I203" s="297"/>
      <c r="J203" s="297"/>
      <c r="K203" s="81"/>
      <c r="L203" s="81"/>
      <c r="M203" s="297" t="s">
        <v>228</v>
      </c>
      <c r="N203" s="297"/>
    </row>
    <row r="205" spans="2:19" x14ac:dyDescent="0.3">
      <c r="G205" s="271" t="s">
        <v>269</v>
      </c>
      <c r="H205" s="271"/>
      <c r="I205" s="271"/>
      <c r="J205" s="271"/>
      <c r="K205" s="271"/>
      <c r="L205" s="271"/>
      <c r="M205" s="271"/>
      <c r="N205" s="271"/>
    </row>
    <row r="206" spans="2:19" x14ac:dyDescent="0.3">
      <c r="G206" s="295" t="s">
        <v>270</v>
      </c>
      <c r="H206" s="295"/>
      <c r="I206" s="295"/>
      <c r="J206" s="295"/>
      <c r="K206" s="295"/>
      <c r="L206" s="295"/>
      <c r="M206" s="295"/>
      <c r="N206" s="295"/>
    </row>
    <row r="208" spans="2:19" ht="21" customHeight="1" x14ac:dyDescent="0.3">
      <c r="B208" s="1"/>
      <c r="C208" s="1"/>
      <c r="D208" s="2"/>
      <c r="E208" s="1"/>
      <c r="F208" s="75"/>
      <c r="G208" s="75"/>
      <c r="H208" s="75"/>
      <c r="I208" s="75"/>
      <c r="J208" s="1"/>
      <c r="K208" s="1"/>
      <c r="L208" s="1"/>
      <c r="M208" s="271" t="s">
        <v>221</v>
      </c>
      <c r="N208" s="271"/>
    </row>
    <row r="209" spans="2:20" ht="21" x14ac:dyDescent="0.3">
      <c r="B209" s="1"/>
      <c r="C209" s="1"/>
      <c r="D209" s="294" t="s">
        <v>220</v>
      </c>
      <c r="E209" s="294"/>
      <c r="F209" s="294"/>
      <c r="G209" s="294"/>
      <c r="H209" s="294"/>
      <c r="I209" s="294"/>
      <c r="J209" s="294"/>
      <c r="K209" s="294"/>
      <c r="L209" s="294"/>
      <c r="M209" s="294"/>
      <c r="N209" s="75"/>
    </row>
    <row r="210" spans="2:20" x14ac:dyDescent="0.3"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2:20" ht="43.5" customHeight="1" x14ac:dyDescent="0.3">
      <c r="B211" s="1"/>
      <c r="C211" s="293" t="s">
        <v>223</v>
      </c>
      <c r="D211" s="293"/>
      <c r="E211" s="293"/>
      <c r="F211" s="293"/>
      <c r="G211" s="1"/>
      <c r="H211" s="1"/>
      <c r="I211" s="292" t="s">
        <v>168</v>
      </c>
      <c r="J211" s="292"/>
      <c r="K211" s="292"/>
      <c r="L211" s="292"/>
      <c r="M211" s="292"/>
      <c r="N211" s="292"/>
    </row>
    <row r="212" spans="2:20" x14ac:dyDescent="0.3">
      <c r="B212" s="1"/>
      <c r="C212" s="1"/>
      <c r="D212" s="1"/>
      <c r="E212" s="296" t="s">
        <v>222</v>
      </c>
      <c r="F212" s="296"/>
      <c r="G212" s="296"/>
      <c r="H212" s="78"/>
      <c r="I212" s="78"/>
      <c r="J212" s="78"/>
      <c r="K212" s="78"/>
      <c r="L212" s="80"/>
      <c r="M212" s="80"/>
      <c r="N212" s="68"/>
    </row>
    <row r="213" spans="2:20" ht="29.25" customHeight="1" x14ac:dyDescent="0.3">
      <c r="B213" s="275" t="s">
        <v>11</v>
      </c>
      <c r="C213" s="277" t="s">
        <v>12</v>
      </c>
      <c r="D213" s="275" t="s">
        <v>13</v>
      </c>
      <c r="E213" s="279" t="s">
        <v>14</v>
      </c>
      <c r="F213" s="279"/>
      <c r="G213" s="279"/>
      <c r="H213" s="279" t="s">
        <v>15</v>
      </c>
      <c r="I213" s="279"/>
      <c r="J213" s="279" t="s">
        <v>16</v>
      </c>
      <c r="K213" s="279"/>
      <c r="L213" s="279" t="s">
        <v>17</v>
      </c>
      <c r="M213" s="279"/>
      <c r="N213" s="277" t="s">
        <v>91</v>
      </c>
    </row>
    <row r="214" spans="2:20" ht="82.5" customHeight="1" x14ac:dyDescent="0.3">
      <c r="B214" s="276"/>
      <c r="C214" s="278"/>
      <c r="D214" s="276"/>
      <c r="E214" s="3" t="s">
        <v>18</v>
      </c>
      <c r="F214" s="3" t="s">
        <v>19</v>
      </c>
      <c r="G214" s="3" t="s">
        <v>20</v>
      </c>
      <c r="H214" s="3" t="s">
        <v>21</v>
      </c>
      <c r="I214" s="3" t="s">
        <v>22</v>
      </c>
      <c r="J214" s="3" t="s">
        <v>21</v>
      </c>
      <c r="K214" s="3" t="s">
        <v>22</v>
      </c>
      <c r="L214" s="3" t="s">
        <v>21</v>
      </c>
      <c r="M214" s="3" t="s">
        <v>22</v>
      </c>
      <c r="N214" s="278"/>
    </row>
    <row r="215" spans="2:20" x14ac:dyDescent="0.3">
      <c r="B215" s="72">
        <v>1</v>
      </c>
      <c r="C215" s="72"/>
      <c r="D215" s="72">
        <v>2</v>
      </c>
      <c r="E215" s="72">
        <v>3</v>
      </c>
      <c r="F215" s="72">
        <v>4</v>
      </c>
      <c r="G215" s="72">
        <v>5</v>
      </c>
      <c r="H215" s="72">
        <v>6</v>
      </c>
      <c r="I215" s="72">
        <v>7</v>
      </c>
      <c r="J215" s="72">
        <v>8</v>
      </c>
      <c r="K215" s="72">
        <v>9</v>
      </c>
      <c r="L215" s="72">
        <v>10</v>
      </c>
      <c r="M215" s="72">
        <v>11</v>
      </c>
      <c r="N215" s="72">
        <v>12</v>
      </c>
      <c r="Q215" s="69"/>
    </row>
    <row r="216" spans="2:20" ht="41.25" customHeight="1" x14ac:dyDescent="0.3">
      <c r="B216" s="281">
        <v>2</v>
      </c>
      <c r="C216" s="67" t="s">
        <v>24</v>
      </c>
      <c r="D216" s="72" t="s">
        <v>150</v>
      </c>
      <c r="E216" s="72" t="s">
        <v>26</v>
      </c>
      <c r="F216" s="72"/>
      <c r="G216" s="4">
        <f>Q216</f>
        <v>15.360000000000003</v>
      </c>
      <c r="H216" s="5"/>
      <c r="I216" s="5"/>
      <c r="J216" s="5"/>
      <c r="K216" s="5"/>
      <c r="L216" s="67"/>
      <c r="M216" s="5"/>
      <c r="N216" s="5"/>
      <c r="Q216" s="42">
        <f>R216*S216*T216</f>
        <v>15.360000000000003</v>
      </c>
      <c r="R216" s="42">
        <v>0.8</v>
      </c>
      <c r="S216" s="42">
        <v>0.8</v>
      </c>
      <c r="T216" s="42">
        <v>24</v>
      </c>
    </row>
    <row r="217" spans="2:20" x14ac:dyDescent="0.3">
      <c r="B217" s="281"/>
      <c r="C217" s="9" t="s">
        <v>144</v>
      </c>
      <c r="D217" s="67" t="s">
        <v>28</v>
      </c>
      <c r="E217" s="67" t="s">
        <v>29</v>
      </c>
      <c r="F217" s="67"/>
      <c r="G217" s="6">
        <f>G216*0.12</f>
        <v>1.8432000000000004</v>
      </c>
      <c r="H217" s="5">
        <v>7.1</v>
      </c>
      <c r="I217" s="5">
        <f>H217*G217</f>
        <v>13.086720000000001</v>
      </c>
      <c r="J217" s="5"/>
      <c r="K217" s="5"/>
      <c r="L217" s="67">
        <v>11.34</v>
      </c>
      <c r="M217" s="5">
        <f>L217*G217</f>
        <v>20.901888000000003</v>
      </c>
      <c r="N217" s="5">
        <f>M217+K217+I217</f>
        <v>33.988608000000006</v>
      </c>
    </row>
    <row r="218" spans="2:20" x14ac:dyDescent="0.3">
      <c r="B218" s="281"/>
      <c r="C218" s="11" t="s">
        <v>24</v>
      </c>
      <c r="D218" s="67" t="s">
        <v>146</v>
      </c>
      <c r="E218" s="67" t="s">
        <v>32</v>
      </c>
      <c r="F218" s="67">
        <v>1.6</v>
      </c>
      <c r="G218" s="6">
        <f>G216*F218</f>
        <v>24.576000000000008</v>
      </c>
      <c r="H218" s="31">
        <f>S223</f>
        <v>1.2020000000000002</v>
      </c>
      <c r="I218" s="5">
        <f>H218*G218</f>
        <v>29.540352000000013</v>
      </c>
      <c r="J218" s="5"/>
      <c r="K218" s="5"/>
      <c r="L218" s="67">
        <f>R223</f>
        <v>0.16799999999999998</v>
      </c>
      <c r="M218" s="5">
        <f>L218*G218</f>
        <v>4.1287680000000009</v>
      </c>
      <c r="N218" s="5">
        <f>M218+K218+I218</f>
        <v>33.669120000000014</v>
      </c>
    </row>
    <row r="219" spans="2:20" s="1" customFormat="1" ht="27" x14ac:dyDescent="0.25">
      <c r="B219" s="266">
        <v>3</v>
      </c>
      <c r="C219" s="64"/>
      <c r="D219" s="71" t="s">
        <v>157</v>
      </c>
      <c r="E219" s="71" t="s">
        <v>34</v>
      </c>
      <c r="F219" s="71"/>
      <c r="G219" s="32">
        <v>24</v>
      </c>
      <c r="H219" s="8"/>
      <c r="I219" s="5"/>
      <c r="J219" s="8"/>
      <c r="K219" s="5"/>
      <c r="L219" s="64"/>
      <c r="M219" s="5"/>
      <c r="N219" s="5"/>
    </row>
    <row r="220" spans="2:20" s="1" customFormat="1" ht="13.5" x14ac:dyDescent="0.25">
      <c r="B220" s="267"/>
      <c r="C220" s="65" t="s">
        <v>24</v>
      </c>
      <c r="D220" s="64" t="s">
        <v>35</v>
      </c>
      <c r="E220" s="64" t="s">
        <v>34</v>
      </c>
      <c r="F220" s="64">
        <v>1</v>
      </c>
      <c r="G220" s="7">
        <f>G219*F220</f>
        <v>24</v>
      </c>
      <c r="H220" s="8">
        <v>6.25</v>
      </c>
      <c r="I220" s="5">
        <f>H220*G220</f>
        <v>150</v>
      </c>
      <c r="J220" s="8"/>
      <c r="K220" s="5"/>
      <c r="L220" s="64"/>
      <c r="M220" s="5"/>
      <c r="N220" s="5">
        <f>M220+K220+I220</f>
        <v>150</v>
      </c>
    </row>
    <row r="221" spans="2:20" s="1" customFormat="1" ht="13.5" x14ac:dyDescent="0.25">
      <c r="B221" s="267"/>
      <c r="C221" s="64" t="s">
        <v>24</v>
      </c>
      <c r="D221" s="64" t="s">
        <v>158</v>
      </c>
      <c r="E221" s="64" t="s">
        <v>34</v>
      </c>
      <c r="F221" s="64">
        <v>1</v>
      </c>
      <c r="G221" s="7">
        <f>G219*F221</f>
        <v>24</v>
      </c>
      <c r="H221" s="8"/>
      <c r="I221" s="5"/>
      <c r="J221" s="8">
        <v>50</v>
      </c>
      <c r="K221" s="5">
        <f>J221*G221</f>
        <v>1200</v>
      </c>
      <c r="L221" s="64"/>
      <c r="M221" s="5"/>
      <c r="N221" s="5">
        <f>M221+K221+I221</f>
        <v>1200</v>
      </c>
    </row>
    <row r="222" spans="2:20" s="1" customFormat="1" ht="13.5" x14ac:dyDescent="0.25">
      <c r="B222" s="65"/>
      <c r="C222" s="33" t="s">
        <v>149</v>
      </c>
      <c r="D222" s="64" t="s">
        <v>38</v>
      </c>
      <c r="E222" s="64" t="s">
        <v>29</v>
      </c>
      <c r="F222" s="64"/>
      <c r="G222" s="7">
        <v>4</v>
      </c>
      <c r="H222" s="8">
        <v>6.16</v>
      </c>
      <c r="I222" s="5">
        <f>H222*G222</f>
        <v>24.64</v>
      </c>
      <c r="J222" s="8"/>
      <c r="K222" s="5"/>
      <c r="L222" s="64">
        <v>17.66</v>
      </c>
      <c r="M222" s="5">
        <f>L222*G222</f>
        <v>70.64</v>
      </c>
      <c r="N222" s="5">
        <f>M222+K222+I222</f>
        <v>95.28</v>
      </c>
    </row>
    <row r="223" spans="2:20" s="1" customFormat="1" ht="13.5" x14ac:dyDescent="0.25">
      <c r="B223" s="64">
        <v>4</v>
      </c>
      <c r="C223" s="9"/>
      <c r="D223" s="71" t="s">
        <v>169</v>
      </c>
      <c r="E223" s="64" t="s">
        <v>34</v>
      </c>
      <c r="F223" s="64"/>
      <c r="G223" s="32">
        <v>24</v>
      </c>
      <c r="H223" s="8"/>
      <c r="I223" s="5"/>
      <c r="J223" s="8"/>
      <c r="K223" s="5"/>
      <c r="L223" s="64"/>
      <c r="M223" s="8"/>
      <c r="N223" s="5"/>
      <c r="P223" s="1">
        <v>1.37</v>
      </c>
      <c r="Q223" s="1">
        <v>2</v>
      </c>
      <c r="R223" s="1">
        <f>Q223*0.42*2/10</f>
        <v>0.16799999999999998</v>
      </c>
      <c r="S223" s="1">
        <f>P223-R223</f>
        <v>1.2020000000000002</v>
      </c>
    </row>
    <row r="224" spans="2:20" s="1" customFormat="1" ht="13.5" x14ac:dyDescent="0.25">
      <c r="B224" s="66"/>
      <c r="C224" s="11" t="s">
        <v>24</v>
      </c>
      <c r="D224" s="67" t="s">
        <v>148</v>
      </c>
      <c r="E224" s="67" t="s">
        <v>29</v>
      </c>
      <c r="F224" s="67"/>
      <c r="G224" s="6">
        <v>2.5</v>
      </c>
      <c r="H224" s="5">
        <v>3.43</v>
      </c>
      <c r="I224" s="5">
        <f>H224*G224</f>
        <v>8.5750000000000011</v>
      </c>
      <c r="J224" s="5"/>
      <c r="K224" s="5"/>
      <c r="L224" s="67">
        <v>12.51</v>
      </c>
      <c r="M224" s="5">
        <f>L224*G224</f>
        <v>31.274999999999999</v>
      </c>
      <c r="N224" s="5">
        <f>M224+K224+I224</f>
        <v>39.85</v>
      </c>
    </row>
    <row r="225" spans="2:14" x14ac:dyDescent="0.3">
      <c r="B225" s="67"/>
      <c r="C225" s="67"/>
      <c r="D225" s="72" t="s">
        <v>46</v>
      </c>
      <c r="E225" s="72"/>
      <c r="F225" s="72"/>
      <c r="G225" s="72"/>
      <c r="H225" s="72"/>
      <c r="I225" s="12">
        <f>SUM(I217:I224)</f>
        <v>225.84207199999997</v>
      </c>
      <c r="J225" s="72"/>
      <c r="K225" s="12">
        <f>SUM(K216:K224)</f>
        <v>1200</v>
      </c>
      <c r="L225" s="72"/>
      <c r="M225" s="12">
        <f>SUM(M216:M224)</f>
        <v>126.94565600000001</v>
      </c>
      <c r="N225" s="12">
        <f>SUM(N216:N224)</f>
        <v>1552.787728</v>
      </c>
    </row>
    <row r="226" spans="2:14" x14ac:dyDescent="0.3">
      <c r="B226" s="67"/>
      <c r="C226" s="67"/>
      <c r="D226" s="72" t="s">
        <v>47</v>
      </c>
      <c r="E226" s="72" t="s">
        <v>48</v>
      </c>
      <c r="F226" s="72">
        <v>10</v>
      </c>
      <c r="G226" s="72"/>
      <c r="H226" s="72"/>
      <c r="I226" s="72"/>
      <c r="J226" s="72"/>
      <c r="K226" s="72"/>
      <c r="L226" s="72"/>
      <c r="M226" s="72"/>
      <c r="N226" s="12">
        <f>N225*F226/100</f>
        <v>155.27877280000001</v>
      </c>
    </row>
    <row r="227" spans="2:14" x14ac:dyDescent="0.3">
      <c r="B227" s="67"/>
      <c r="C227" s="67"/>
      <c r="D227" s="72" t="s">
        <v>49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12">
        <f>SUM(N225:N226)</f>
        <v>1708.0665008000001</v>
      </c>
    </row>
    <row r="228" spans="2:14" x14ac:dyDescent="0.3">
      <c r="B228" s="67"/>
      <c r="C228" s="67"/>
      <c r="D228" s="72" t="s">
        <v>50</v>
      </c>
      <c r="E228" s="72" t="s">
        <v>48</v>
      </c>
      <c r="F228" s="72">
        <v>10</v>
      </c>
      <c r="G228" s="72"/>
      <c r="H228" s="72"/>
      <c r="I228" s="72"/>
      <c r="J228" s="72"/>
      <c r="K228" s="72"/>
      <c r="L228" s="72"/>
      <c r="M228" s="72"/>
      <c r="N228" s="12">
        <f>N227*F228/100</f>
        <v>170.80665008</v>
      </c>
    </row>
    <row r="229" spans="2:14" x14ac:dyDescent="0.3">
      <c r="B229" s="67"/>
      <c r="C229" s="67"/>
      <c r="D229" s="72" t="s">
        <v>49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12">
        <f>SUM(N227:N228)</f>
        <v>1878.8731508800001</v>
      </c>
    </row>
    <row r="230" spans="2:14" x14ac:dyDescent="0.3">
      <c r="B230" s="67"/>
      <c r="C230" s="67"/>
      <c r="D230" s="72" t="s">
        <v>51</v>
      </c>
      <c r="E230" s="72" t="s">
        <v>48</v>
      </c>
      <c r="F230" s="72">
        <v>18</v>
      </c>
      <c r="G230" s="72"/>
      <c r="H230" s="72"/>
      <c r="I230" s="72"/>
      <c r="J230" s="72"/>
      <c r="K230" s="72"/>
      <c r="L230" s="72"/>
      <c r="M230" s="72"/>
      <c r="N230" s="12">
        <f>N229*F230/100</f>
        <v>338.19716715840002</v>
      </c>
    </row>
    <row r="231" spans="2:14" x14ac:dyDescent="0.3">
      <c r="B231" s="67"/>
      <c r="C231" s="67"/>
      <c r="D231" s="72" t="s">
        <v>49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12">
        <f>SUM(N229:N230)</f>
        <v>2217.0703180384003</v>
      </c>
    </row>
    <row r="232" spans="2:14" ht="15.75" customHeight="1" x14ac:dyDescent="0.3">
      <c r="B232" s="13"/>
      <c r="C232" s="13"/>
      <c r="D232" s="68" t="s">
        <v>224</v>
      </c>
      <c r="E232" s="69"/>
      <c r="F232" s="69"/>
      <c r="G232" s="69" t="s">
        <v>225</v>
      </c>
      <c r="H232" s="299" t="s">
        <v>226</v>
      </c>
      <c r="I232" s="299"/>
      <c r="J232" s="299"/>
      <c r="K232" s="299"/>
      <c r="L232" s="299"/>
      <c r="M232" s="299"/>
      <c r="N232" s="299"/>
    </row>
    <row r="233" spans="2:14" x14ac:dyDescent="0.3">
      <c r="B233" s="13"/>
      <c r="C233" s="13"/>
      <c r="D233" s="14" t="s">
        <v>54</v>
      </c>
      <c r="E233" s="69"/>
      <c r="F233" s="69"/>
      <c r="G233" s="69"/>
      <c r="H233" s="297" t="s">
        <v>227</v>
      </c>
      <c r="I233" s="297"/>
      <c r="J233" s="297"/>
      <c r="K233" s="81"/>
      <c r="L233" s="81"/>
      <c r="M233" s="297" t="s">
        <v>228</v>
      </c>
      <c r="N233" s="297"/>
    </row>
    <row r="234" spans="2:14" x14ac:dyDescent="0.3">
      <c r="B234" s="13"/>
      <c r="C234" s="13"/>
      <c r="D234" s="14"/>
      <c r="E234" s="69"/>
      <c r="F234" s="69"/>
      <c r="G234" s="69"/>
      <c r="H234" s="81"/>
      <c r="I234" s="81"/>
      <c r="J234" s="81"/>
      <c r="K234" s="81"/>
      <c r="L234" s="81"/>
      <c r="M234" s="81"/>
      <c r="N234" s="81"/>
    </row>
    <row r="235" spans="2:14" x14ac:dyDescent="0.3">
      <c r="B235" s="13"/>
      <c r="C235" s="13"/>
      <c r="D235" s="14"/>
      <c r="E235" s="69"/>
      <c r="F235" s="69"/>
      <c r="G235" s="271" t="s">
        <v>257</v>
      </c>
      <c r="H235" s="271"/>
      <c r="I235" s="271"/>
      <c r="J235" s="271"/>
      <c r="K235" s="271"/>
      <c r="L235" s="271"/>
      <c r="M235" s="271"/>
      <c r="N235" s="271"/>
    </row>
    <row r="236" spans="2:14" x14ac:dyDescent="0.3">
      <c r="B236" s="13"/>
      <c r="C236" s="13"/>
      <c r="D236" s="14"/>
      <c r="E236" s="69"/>
      <c r="F236" s="69"/>
      <c r="G236" s="295" t="s">
        <v>237</v>
      </c>
      <c r="H236" s="295"/>
      <c r="I236" s="295"/>
      <c r="J236" s="295"/>
      <c r="K236" s="295"/>
      <c r="L236" s="295"/>
      <c r="M236" s="295"/>
      <c r="N236" s="295"/>
    </row>
    <row r="237" spans="2:14" ht="21" customHeight="1" x14ac:dyDescent="0.3">
      <c r="B237" s="1"/>
      <c r="C237" s="1"/>
      <c r="D237" s="2"/>
      <c r="E237" s="1"/>
      <c r="F237" s="75"/>
      <c r="G237" s="75"/>
      <c r="H237" s="75"/>
      <c r="I237" s="75"/>
      <c r="J237" s="1"/>
      <c r="K237" s="1"/>
      <c r="L237" s="1"/>
      <c r="M237" s="271" t="s">
        <v>221</v>
      </c>
      <c r="N237" s="271"/>
    </row>
    <row r="238" spans="2:14" ht="21" x14ac:dyDescent="0.3">
      <c r="B238" s="1"/>
      <c r="C238" s="1"/>
      <c r="D238" s="294" t="s">
        <v>220</v>
      </c>
      <c r="E238" s="294"/>
      <c r="F238" s="294"/>
      <c r="G238" s="294"/>
      <c r="H238" s="294"/>
      <c r="I238" s="294"/>
      <c r="J238" s="294"/>
      <c r="K238" s="294"/>
      <c r="L238" s="294"/>
      <c r="M238" s="294"/>
      <c r="N238" s="75"/>
    </row>
    <row r="239" spans="2:14" x14ac:dyDescent="0.3">
      <c r="B239" s="1"/>
      <c r="C239" s="1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2:14" ht="39.75" customHeight="1" x14ac:dyDescent="0.3">
      <c r="B240" s="1"/>
      <c r="C240" s="293" t="s">
        <v>223</v>
      </c>
      <c r="D240" s="293"/>
      <c r="E240" s="293"/>
      <c r="F240" s="293"/>
      <c r="G240" s="1"/>
      <c r="H240" s="1"/>
      <c r="I240" s="292" t="s">
        <v>170</v>
      </c>
      <c r="J240" s="292"/>
      <c r="K240" s="292"/>
      <c r="L240" s="292"/>
      <c r="M240" s="292"/>
      <c r="N240" s="292"/>
    </row>
    <row r="241" spans="2:20" x14ac:dyDescent="0.3">
      <c r="B241" s="1"/>
      <c r="C241" s="1"/>
      <c r="D241" s="1"/>
      <c r="E241" s="296" t="s">
        <v>222</v>
      </c>
      <c r="F241" s="296"/>
      <c r="G241" s="296"/>
      <c r="H241" s="78"/>
      <c r="I241" s="78"/>
      <c r="J241" s="78"/>
      <c r="K241" s="78"/>
      <c r="L241" s="80"/>
      <c r="M241" s="80"/>
      <c r="N241" s="68"/>
    </row>
    <row r="242" spans="2:20" ht="29.25" customHeight="1" x14ac:dyDescent="0.3">
      <c r="B242" s="275" t="s">
        <v>11</v>
      </c>
      <c r="C242" s="277" t="s">
        <v>12</v>
      </c>
      <c r="D242" s="275" t="s">
        <v>13</v>
      </c>
      <c r="E242" s="279" t="s">
        <v>14</v>
      </c>
      <c r="F242" s="279"/>
      <c r="G242" s="279"/>
      <c r="H242" s="279" t="s">
        <v>15</v>
      </c>
      <c r="I242" s="279"/>
      <c r="J242" s="279" t="s">
        <v>16</v>
      </c>
      <c r="K242" s="279"/>
      <c r="L242" s="279" t="s">
        <v>17</v>
      </c>
      <c r="M242" s="279"/>
      <c r="N242" s="277" t="s">
        <v>91</v>
      </c>
    </row>
    <row r="243" spans="2:20" ht="82.5" customHeight="1" x14ac:dyDescent="0.3">
      <c r="B243" s="276"/>
      <c r="C243" s="278"/>
      <c r="D243" s="276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278"/>
    </row>
    <row r="244" spans="2:20" x14ac:dyDescent="0.3">
      <c r="B244" s="72">
        <v>1</v>
      </c>
      <c r="C244" s="72"/>
      <c r="D244" s="72">
        <v>2</v>
      </c>
      <c r="E244" s="72">
        <v>3</v>
      </c>
      <c r="F244" s="72">
        <v>4</v>
      </c>
      <c r="G244" s="72">
        <v>5</v>
      </c>
      <c r="H244" s="72">
        <v>6</v>
      </c>
      <c r="I244" s="72">
        <v>7</v>
      </c>
      <c r="J244" s="72">
        <v>8</v>
      </c>
      <c r="K244" s="72">
        <v>9</v>
      </c>
      <c r="L244" s="72">
        <v>10</v>
      </c>
      <c r="M244" s="72">
        <v>11</v>
      </c>
      <c r="N244" s="72">
        <v>12</v>
      </c>
      <c r="Q244" s="69"/>
    </row>
    <row r="245" spans="2:20" ht="41.25" customHeight="1" x14ac:dyDescent="0.3">
      <c r="B245" s="281">
        <v>2</v>
      </c>
      <c r="C245" s="67" t="s">
        <v>24</v>
      </c>
      <c r="D245" s="72" t="s">
        <v>150</v>
      </c>
      <c r="E245" s="72" t="s">
        <v>26</v>
      </c>
      <c r="F245" s="72"/>
      <c r="G245" s="4">
        <f>Q245</f>
        <v>3.8400000000000007</v>
      </c>
      <c r="H245" s="5"/>
      <c r="I245" s="5"/>
      <c r="J245" s="5"/>
      <c r="K245" s="5"/>
      <c r="L245" s="67"/>
      <c r="M245" s="5"/>
      <c r="N245" s="5"/>
      <c r="Q245" s="42">
        <f>R245*S245*T245</f>
        <v>3.8400000000000007</v>
      </c>
      <c r="R245" s="42">
        <v>0.8</v>
      </c>
      <c r="S245" s="42">
        <v>0.8</v>
      </c>
      <c r="T245" s="42">
        <v>6</v>
      </c>
    </row>
    <row r="246" spans="2:20" x14ac:dyDescent="0.3">
      <c r="B246" s="281"/>
      <c r="C246" s="9" t="s">
        <v>144</v>
      </c>
      <c r="D246" s="67" t="s">
        <v>28</v>
      </c>
      <c r="E246" s="67" t="s">
        <v>29</v>
      </c>
      <c r="F246" s="67"/>
      <c r="G246" s="6">
        <f>G245*0.12</f>
        <v>0.4608000000000001</v>
      </c>
      <c r="H246" s="5">
        <v>7.1</v>
      </c>
      <c r="I246" s="5">
        <f>H246*G246</f>
        <v>3.2716800000000004</v>
      </c>
      <c r="J246" s="5"/>
      <c r="K246" s="5"/>
      <c r="L246" s="67">
        <v>11.34</v>
      </c>
      <c r="M246" s="5">
        <f>L246*G246</f>
        <v>5.2254720000000008</v>
      </c>
      <c r="N246" s="5">
        <f>M246+K246+I246</f>
        <v>8.4971520000000016</v>
      </c>
    </row>
    <row r="247" spans="2:20" x14ac:dyDescent="0.3">
      <c r="B247" s="281"/>
      <c r="C247" s="11" t="s">
        <v>24</v>
      </c>
      <c r="D247" s="67" t="s">
        <v>146</v>
      </c>
      <c r="E247" s="67" t="s">
        <v>32</v>
      </c>
      <c r="F247" s="67">
        <v>1.6</v>
      </c>
      <c r="G247" s="6">
        <f>G245*F247</f>
        <v>6.1440000000000019</v>
      </c>
      <c r="H247" s="31">
        <f>S252</f>
        <v>1.2020000000000002</v>
      </c>
      <c r="I247" s="5">
        <f>H247*G247</f>
        <v>7.3850880000000032</v>
      </c>
      <c r="J247" s="5"/>
      <c r="K247" s="5"/>
      <c r="L247" s="67">
        <f>R252</f>
        <v>0.16799999999999998</v>
      </c>
      <c r="M247" s="5">
        <f>L247*G247</f>
        <v>1.0321920000000002</v>
      </c>
      <c r="N247" s="5">
        <f>M247+K247+I247</f>
        <v>8.4172800000000034</v>
      </c>
    </row>
    <row r="248" spans="2:20" s="1" customFormat="1" ht="27.75" customHeight="1" x14ac:dyDescent="0.25">
      <c r="B248" s="266">
        <v>3</v>
      </c>
      <c r="C248" s="64"/>
      <c r="D248" s="71" t="s">
        <v>157</v>
      </c>
      <c r="E248" s="71" t="s">
        <v>34</v>
      </c>
      <c r="F248" s="71"/>
      <c r="G248" s="32">
        <v>6</v>
      </c>
      <c r="H248" s="8"/>
      <c r="I248" s="5"/>
      <c r="J248" s="8"/>
      <c r="K248" s="5"/>
      <c r="L248" s="64"/>
      <c r="M248" s="5"/>
      <c r="N248" s="5"/>
    </row>
    <row r="249" spans="2:20" s="1" customFormat="1" ht="13.5" x14ac:dyDescent="0.25">
      <c r="B249" s="267"/>
      <c r="C249" s="65" t="s">
        <v>24</v>
      </c>
      <c r="D249" s="64" t="s">
        <v>35</v>
      </c>
      <c r="E249" s="64" t="s">
        <v>34</v>
      </c>
      <c r="F249" s="64">
        <v>1</v>
      </c>
      <c r="G249" s="7">
        <f>G248*F249</f>
        <v>6</v>
      </c>
      <c r="H249" s="8">
        <v>6.25</v>
      </c>
      <c r="I249" s="5">
        <f>H249*G249</f>
        <v>37.5</v>
      </c>
      <c r="J249" s="8"/>
      <c r="K249" s="5"/>
      <c r="L249" s="64"/>
      <c r="M249" s="5"/>
      <c r="N249" s="5">
        <f>M249+K249+I249</f>
        <v>37.5</v>
      </c>
    </row>
    <row r="250" spans="2:20" s="1" customFormat="1" ht="13.5" x14ac:dyDescent="0.25">
      <c r="B250" s="267"/>
      <c r="C250" s="64" t="s">
        <v>24</v>
      </c>
      <c r="D250" s="64" t="s">
        <v>158</v>
      </c>
      <c r="E250" s="64" t="s">
        <v>34</v>
      </c>
      <c r="F250" s="64">
        <v>1</v>
      </c>
      <c r="G250" s="7">
        <f>G248*F250</f>
        <v>6</v>
      </c>
      <c r="H250" s="8"/>
      <c r="I250" s="5"/>
      <c r="J250" s="8">
        <v>50</v>
      </c>
      <c r="K250" s="5">
        <f>J250*G250</f>
        <v>300</v>
      </c>
      <c r="L250" s="64"/>
      <c r="M250" s="5"/>
      <c r="N250" s="5">
        <f>M250+K250+I250</f>
        <v>300</v>
      </c>
    </row>
    <row r="251" spans="2:20" s="1" customFormat="1" ht="13.5" x14ac:dyDescent="0.25">
      <c r="B251" s="65"/>
      <c r="C251" s="33" t="s">
        <v>149</v>
      </c>
      <c r="D251" s="64" t="s">
        <v>38</v>
      </c>
      <c r="E251" s="64" t="s">
        <v>29</v>
      </c>
      <c r="F251" s="64"/>
      <c r="G251" s="7">
        <v>4</v>
      </c>
      <c r="H251" s="8">
        <v>6.16</v>
      </c>
      <c r="I251" s="5">
        <f>H251*G251</f>
        <v>24.64</v>
      </c>
      <c r="J251" s="8"/>
      <c r="K251" s="5"/>
      <c r="L251" s="64">
        <v>17.66</v>
      </c>
      <c r="M251" s="5">
        <f>L251*G251</f>
        <v>70.64</v>
      </c>
      <c r="N251" s="5">
        <f>M251+K251+I251</f>
        <v>95.28</v>
      </c>
    </row>
    <row r="252" spans="2:20" s="1" customFormat="1" ht="13.5" x14ac:dyDescent="0.25">
      <c r="B252" s="64">
        <v>4</v>
      </c>
      <c r="C252" s="9"/>
      <c r="D252" s="71" t="s">
        <v>171</v>
      </c>
      <c r="E252" s="64" t="s">
        <v>34</v>
      </c>
      <c r="F252" s="64"/>
      <c r="G252" s="32">
        <v>6</v>
      </c>
      <c r="H252" s="8"/>
      <c r="I252" s="5"/>
      <c r="J252" s="8"/>
      <c r="K252" s="5"/>
      <c r="L252" s="64"/>
      <c r="M252" s="8"/>
      <c r="N252" s="5"/>
      <c r="P252" s="1">
        <v>1.37</v>
      </c>
      <c r="Q252" s="1">
        <v>2</v>
      </c>
      <c r="R252" s="1">
        <f>Q252*0.42*2/10</f>
        <v>0.16799999999999998</v>
      </c>
      <c r="S252" s="1">
        <f>P252-R252</f>
        <v>1.2020000000000002</v>
      </c>
    </row>
    <row r="253" spans="2:20" s="1" customFormat="1" ht="13.5" x14ac:dyDescent="0.25">
      <c r="B253" s="66"/>
      <c r="C253" s="11" t="s">
        <v>24</v>
      </c>
      <c r="D253" s="67" t="s">
        <v>148</v>
      </c>
      <c r="E253" s="67" t="s">
        <v>29</v>
      </c>
      <c r="F253" s="67"/>
      <c r="G253" s="6">
        <v>2</v>
      </c>
      <c r="H253" s="5">
        <v>3.43</v>
      </c>
      <c r="I253" s="5">
        <f>H253*G253</f>
        <v>6.86</v>
      </c>
      <c r="J253" s="5"/>
      <c r="K253" s="5"/>
      <c r="L253" s="67">
        <v>12.51</v>
      </c>
      <c r="M253" s="5">
        <f>L253*G253</f>
        <v>25.02</v>
      </c>
      <c r="N253" s="5">
        <f>M253+K253+I253</f>
        <v>31.88</v>
      </c>
    </row>
    <row r="254" spans="2:20" x14ac:dyDescent="0.3">
      <c r="B254" s="67"/>
      <c r="C254" s="67"/>
      <c r="D254" s="72" t="s">
        <v>46</v>
      </c>
      <c r="E254" s="72"/>
      <c r="F254" s="72"/>
      <c r="G254" s="72"/>
      <c r="H254" s="72"/>
      <c r="I254" s="12">
        <f>SUM(I246:I253)</f>
        <v>79.656768</v>
      </c>
      <c r="J254" s="72"/>
      <c r="K254" s="12">
        <f>SUM(K245:K253)</f>
        <v>300</v>
      </c>
      <c r="L254" s="72"/>
      <c r="M254" s="12">
        <f>SUM(M245:M253)</f>
        <v>101.917664</v>
      </c>
      <c r="N254" s="12">
        <f>SUM(N245:N253)</f>
        <v>481.574432</v>
      </c>
    </row>
    <row r="255" spans="2:20" x14ac:dyDescent="0.3">
      <c r="B255" s="67"/>
      <c r="C255" s="67"/>
      <c r="D255" s="72" t="s">
        <v>47</v>
      </c>
      <c r="E255" s="72" t="s">
        <v>48</v>
      </c>
      <c r="F255" s="72">
        <v>10</v>
      </c>
      <c r="G255" s="72"/>
      <c r="H255" s="72"/>
      <c r="I255" s="72"/>
      <c r="J255" s="72"/>
      <c r="K255" s="72"/>
      <c r="L255" s="72"/>
      <c r="M255" s="72"/>
      <c r="N255" s="12">
        <f>N254*F255/100</f>
        <v>48.157443199999996</v>
      </c>
    </row>
    <row r="256" spans="2:20" x14ac:dyDescent="0.3">
      <c r="B256" s="67"/>
      <c r="C256" s="67"/>
      <c r="D256" s="72" t="s">
        <v>49</v>
      </c>
      <c r="E256" s="72"/>
      <c r="F256" s="72"/>
      <c r="G256" s="72"/>
      <c r="H256" s="72"/>
      <c r="I256" s="72"/>
      <c r="J256" s="72"/>
      <c r="K256" s="72"/>
      <c r="L256" s="72"/>
      <c r="M256" s="72"/>
      <c r="N256" s="12">
        <f>SUM(N254:N255)</f>
        <v>529.73187519999999</v>
      </c>
    </row>
    <row r="257" spans="2:14" x14ac:dyDescent="0.3">
      <c r="B257" s="67"/>
      <c r="C257" s="67"/>
      <c r="D257" s="72" t="s">
        <v>50</v>
      </c>
      <c r="E257" s="72" t="s">
        <v>48</v>
      </c>
      <c r="F257" s="72">
        <v>10</v>
      </c>
      <c r="G257" s="72"/>
      <c r="H257" s="72"/>
      <c r="I257" s="72"/>
      <c r="J257" s="72"/>
      <c r="K257" s="72"/>
      <c r="L257" s="72"/>
      <c r="M257" s="72"/>
      <c r="N257" s="12">
        <f>N256*F257/100</f>
        <v>52.973187520000003</v>
      </c>
    </row>
    <row r="258" spans="2:14" x14ac:dyDescent="0.3">
      <c r="B258" s="67"/>
      <c r="C258" s="67"/>
      <c r="D258" s="72" t="s">
        <v>49</v>
      </c>
      <c r="E258" s="72"/>
      <c r="F258" s="72"/>
      <c r="G258" s="72"/>
      <c r="H258" s="72"/>
      <c r="I258" s="72"/>
      <c r="J258" s="72"/>
      <c r="K258" s="72"/>
      <c r="L258" s="72"/>
      <c r="M258" s="72"/>
      <c r="N258" s="12">
        <f>SUM(N256:N257)</f>
        <v>582.70506272</v>
      </c>
    </row>
    <row r="259" spans="2:14" x14ac:dyDescent="0.3">
      <c r="B259" s="67"/>
      <c r="C259" s="67"/>
      <c r="D259" s="72" t="s">
        <v>51</v>
      </c>
      <c r="E259" s="72" t="s">
        <v>48</v>
      </c>
      <c r="F259" s="72">
        <v>18</v>
      </c>
      <c r="G259" s="72"/>
      <c r="H259" s="72"/>
      <c r="I259" s="72"/>
      <c r="J259" s="72"/>
      <c r="K259" s="72"/>
      <c r="L259" s="72"/>
      <c r="M259" s="72"/>
      <c r="N259" s="12">
        <f>N258*F259/100</f>
        <v>104.88691128959999</v>
      </c>
    </row>
    <row r="260" spans="2:14" x14ac:dyDescent="0.3">
      <c r="B260" s="67"/>
      <c r="C260" s="67"/>
      <c r="D260" s="72" t="s">
        <v>49</v>
      </c>
      <c r="E260" s="72"/>
      <c r="F260" s="72"/>
      <c r="G260" s="72"/>
      <c r="H260" s="72"/>
      <c r="I260" s="72"/>
      <c r="J260" s="72"/>
      <c r="K260" s="72"/>
      <c r="L260" s="72"/>
      <c r="M260" s="72"/>
      <c r="N260" s="12">
        <f>SUM(N258:N259)</f>
        <v>687.59197400959999</v>
      </c>
    </row>
    <row r="261" spans="2:14" ht="15.75" customHeight="1" x14ac:dyDescent="0.3">
      <c r="B261" s="13"/>
      <c r="C261" s="13"/>
      <c r="D261" s="68" t="s">
        <v>224</v>
      </c>
      <c r="E261" s="69"/>
      <c r="F261" s="69"/>
      <c r="G261" s="69" t="s">
        <v>225</v>
      </c>
      <c r="H261" s="299" t="s">
        <v>226</v>
      </c>
      <c r="I261" s="299"/>
      <c r="J261" s="299"/>
      <c r="K261" s="299"/>
      <c r="L261" s="299"/>
      <c r="M261" s="299"/>
      <c r="N261" s="299"/>
    </row>
    <row r="262" spans="2:14" x14ac:dyDescent="0.3">
      <c r="B262" s="13"/>
      <c r="C262" s="13"/>
      <c r="D262" s="14" t="s">
        <v>54</v>
      </c>
      <c r="E262" s="69"/>
      <c r="F262" s="69"/>
      <c r="G262" s="69"/>
      <c r="H262" s="297" t="s">
        <v>227</v>
      </c>
      <c r="I262" s="297"/>
      <c r="J262" s="297"/>
      <c r="K262" s="81"/>
      <c r="L262" s="81"/>
      <c r="M262" s="297" t="s">
        <v>228</v>
      </c>
      <c r="N262" s="297"/>
    </row>
    <row r="264" spans="2:14" x14ac:dyDescent="0.3">
      <c r="G264" s="271" t="s">
        <v>263</v>
      </c>
      <c r="H264" s="271"/>
      <c r="I264" s="271"/>
      <c r="J264" s="271"/>
      <c r="K264" s="271"/>
      <c r="L264" s="271"/>
      <c r="M264" s="271"/>
      <c r="N264" s="271"/>
    </row>
    <row r="265" spans="2:14" x14ac:dyDescent="0.3">
      <c r="G265" s="295" t="s">
        <v>271</v>
      </c>
      <c r="H265" s="295"/>
      <c r="I265" s="295"/>
      <c r="J265" s="295"/>
      <c r="K265" s="295"/>
      <c r="L265" s="295"/>
      <c r="M265" s="295"/>
      <c r="N265" s="295"/>
    </row>
    <row r="267" spans="2:14" ht="21" customHeight="1" x14ac:dyDescent="0.3">
      <c r="B267" s="1"/>
      <c r="C267" s="1"/>
      <c r="D267" s="2"/>
      <c r="E267" s="1"/>
      <c r="F267" s="75"/>
      <c r="G267" s="75"/>
      <c r="H267" s="75"/>
      <c r="I267" s="75"/>
      <c r="J267" s="1"/>
      <c r="K267" s="1"/>
      <c r="L267" s="1"/>
      <c r="M267" s="271" t="s">
        <v>221</v>
      </c>
      <c r="N267" s="271"/>
    </row>
    <row r="268" spans="2:14" ht="21" x14ac:dyDescent="0.3">
      <c r="B268" s="1"/>
      <c r="C268" s="1"/>
      <c r="D268" s="294" t="s">
        <v>220</v>
      </c>
      <c r="E268" s="294"/>
      <c r="F268" s="294"/>
      <c r="G268" s="294"/>
      <c r="H268" s="294"/>
      <c r="I268" s="294"/>
      <c r="J268" s="294"/>
      <c r="K268" s="294"/>
      <c r="L268" s="294"/>
      <c r="M268" s="294"/>
      <c r="N268" s="75"/>
    </row>
    <row r="269" spans="2:14" x14ac:dyDescent="0.3">
      <c r="B269" s="1"/>
      <c r="C269" s="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2:14" ht="43.5" customHeight="1" x14ac:dyDescent="0.3">
      <c r="B270" s="1"/>
      <c r="C270" s="293" t="s">
        <v>223</v>
      </c>
      <c r="D270" s="293"/>
      <c r="E270" s="293"/>
      <c r="F270" s="293"/>
      <c r="G270" s="1"/>
      <c r="H270" s="1"/>
      <c r="I270" s="292" t="s">
        <v>172</v>
      </c>
      <c r="J270" s="292"/>
      <c r="K270" s="292"/>
      <c r="L270" s="292"/>
      <c r="M270" s="292"/>
      <c r="N270" s="292"/>
    </row>
    <row r="271" spans="2:14" x14ac:dyDescent="0.3">
      <c r="B271" s="1"/>
      <c r="C271" s="1"/>
      <c r="D271" s="1"/>
      <c r="E271" s="296" t="s">
        <v>222</v>
      </c>
      <c r="F271" s="296"/>
      <c r="G271" s="296"/>
      <c r="H271" s="78"/>
      <c r="I271" s="78"/>
      <c r="J271" s="78"/>
      <c r="K271" s="78"/>
      <c r="L271" s="80"/>
      <c r="M271" s="80"/>
      <c r="N271" s="68"/>
    </row>
    <row r="272" spans="2:14" ht="29.25" customHeight="1" x14ac:dyDescent="0.3">
      <c r="B272" s="275" t="s">
        <v>11</v>
      </c>
      <c r="C272" s="277" t="s">
        <v>12</v>
      </c>
      <c r="D272" s="275" t="s">
        <v>13</v>
      </c>
      <c r="E272" s="279" t="s">
        <v>14</v>
      </c>
      <c r="F272" s="279"/>
      <c r="G272" s="279"/>
      <c r="H272" s="279" t="s">
        <v>15</v>
      </c>
      <c r="I272" s="279"/>
      <c r="J272" s="279" t="s">
        <v>16</v>
      </c>
      <c r="K272" s="279"/>
      <c r="L272" s="279" t="s">
        <v>17</v>
      </c>
      <c r="M272" s="279"/>
      <c r="N272" s="277" t="s">
        <v>91</v>
      </c>
    </row>
    <row r="273" spans="2:20" ht="82.5" customHeight="1" x14ac:dyDescent="0.3">
      <c r="B273" s="276"/>
      <c r="C273" s="278"/>
      <c r="D273" s="276"/>
      <c r="E273" s="3" t="s">
        <v>18</v>
      </c>
      <c r="F273" s="3" t="s">
        <v>19</v>
      </c>
      <c r="G273" s="3" t="s">
        <v>20</v>
      </c>
      <c r="H273" s="3" t="s">
        <v>21</v>
      </c>
      <c r="I273" s="3" t="s">
        <v>22</v>
      </c>
      <c r="J273" s="3" t="s">
        <v>21</v>
      </c>
      <c r="K273" s="3" t="s">
        <v>22</v>
      </c>
      <c r="L273" s="3" t="s">
        <v>21</v>
      </c>
      <c r="M273" s="3" t="s">
        <v>22</v>
      </c>
      <c r="N273" s="278"/>
    </row>
    <row r="274" spans="2:20" x14ac:dyDescent="0.3">
      <c r="B274" s="72">
        <v>1</v>
      </c>
      <c r="C274" s="72"/>
      <c r="D274" s="72">
        <v>2</v>
      </c>
      <c r="E274" s="72">
        <v>3</v>
      </c>
      <c r="F274" s="72">
        <v>4</v>
      </c>
      <c r="G274" s="72">
        <v>5</v>
      </c>
      <c r="H274" s="72">
        <v>6</v>
      </c>
      <c r="I274" s="72">
        <v>7</v>
      </c>
      <c r="J274" s="72">
        <v>8</v>
      </c>
      <c r="K274" s="72">
        <v>9</v>
      </c>
      <c r="L274" s="72">
        <v>10</v>
      </c>
      <c r="M274" s="72">
        <v>11</v>
      </c>
      <c r="N274" s="72">
        <v>12</v>
      </c>
      <c r="Q274" s="69"/>
    </row>
    <row r="275" spans="2:20" ht="41.25" customHeight="1" x14ac:dyDescent="0.3">
      <c r="B275" s="281">
        <v>2</v>
      </c>
      <c r="C275" s="67" t="s">
        <v>24</v>
      </c>
      <c r="D275" s="72" t="s">
        <v>150</v>
      </c>
      <c r="E275" s="72" t="s">
        <v>26</v>
      </c>
      <c r="F275" s="72"/>
      <c r="G275" s="4">
        <f>Q275</f>
        <v>7.6800000000000015</v>
      </c>
      <c r="H275" s="5"/>
      <c r="I275" s="5"/>
      <c r="J275" s="5"/>
      <c r="K275" s="5"/>
      <c r="L275" s="67"/>
      <c r="M275" s="5"/>
      <c r="N275" s="5"/>
      <c r="Q275" s="42">
        <f>R275*S275*T275</f>
        <v>7.6800000000000015</v>
      </c>
      <c r="R275" s="42">
        <v>0.8</v>
      </c>
      <c r="S275" s="42">
        <v>0.8</v>
      </c>
      <c r="T275" s="42">
        <v>12</v>
      </c>
    </row>
    <row r="276" spans="2:20" x14ac:dyDescent="0.3">
      <c r="B276" s="281"/>
      <c r="C276" s="9" t="s">
        <v>144</v>
      </c>
      <c r="D276" s="67" t="s">
        <v>28</v>
      </c>
      <c r="E276" s="67" t="s">
        <v>29</v>
      </c>
      <c r="F276" s="67"/>
      <c r="G276" s="6">
        <f>G275*0.12</f>
        <v>0.9216000000000002</v>
      </c>
      <c r="H276" s="5">
        <v>7.1</v>
      </c>
      <c r="I276" s="5">
        <f>H276*G276</f>
        <v>6.5433600000000007</v>
      </c>
      <c r="J276" s="5"/>
      <c r="K276" s="5"/>
      <c r="L276" s="67">
        <v>11.34</v>
      </c>
      <c r="M276" s="5">
        <f>L276*G276</f>
        <v>10.450944000000002</v>
      </c>
      <c r="N276" s="5">
        <f>M276+K276+I276</f>
        <v>16.994304000000003</v>
      </c>
    </row>
    <row r="277" spans="2:20" x14ac:dyDescent="0.3">
      <c r="B277" s="281"/>
      <c r="C277" s="11" t="s">
        <v>24</v>
      </c>
      <c r="D277" s="67" t="s">
        <v>146</v>
      </c>
      <c r="E277" s="67" t="s">
        <v>32</v>
      </c>
      <c r="F277" s="67">
        <v>1.6</v>
      </c>
      <c r="G277" s="6">
        <f>G275*F277</f>
        <v>12.288000000000004</v>
      </c>
      <c r="H277" s="31">
        <f>S282</f>
        <v>1.2020000000000002</v>
      </c>
      <c r="I277" s="5">
        <f>H277*G277</f>
        <v>14.770176000000006</v>
      </c>
      <c r="J277" s="5"/>
      <c r="K277" s="5"/>
      <c r="L277" s="67">
        <f>R282</f>
        <v>0.16799999999999998</v>
      </c>
      <c r="M277" s="5">
        <f>L277*G277</f>
        <v>2.0643840000000004</v>
      </c>
      <c r="N277" s="5">
        <f>M277+K277+I277</f>
        <v>16.834560000000007</v>
      </c>
    </row>
    <row r="278" spans="2:20" s="1" customFormat="1" ht="27.75" customHeight="1" x14ac:dyDescent="0.25">
      <c r="B278" s="266">
        <v>3</v>
      </c>
      <c r="C278" s="64"/>
      <c r="D278" s="71" t="s">
        <v>157</v>
      </c>
      <c r="E278" s="71" t="s">
        <v>34</v>
      </c>
      <c r="F278" s="71"/>
      <c r="G278" s="32">
        <v>12</v>
      </c>
      <c r="H278" s="8"/>
      <c r="I278" s="5"/>
      <c r="J278" s="8"/>
      <c r="K278" s="5"/>
      <c r="L278" s="64"/>
      <c r="M278" s="5"/>
      <c r="N278" s="5"/>
    </row>
    <row r="279" spans="2:20" s="1" customFormat="1" ht="13.5" x14ac:dyDescent="0.25">
      <c r="B279" s="267"/>
      <c r="C279" s="65" t="s">
        <v>24</v>
      </c>
      <c r="D279" s="64" t="s">
        <v>35</v>
      </c>
      <c r="E279" s="64" t="s">
        <v>34</v>
      </c>
      <c r="F279" s="64">
        <v>1</v>
      </c>
      <c r="G279" s="7">
        <f>G278*F279</f>
        <v>12</v>
      </c>
      <c r="H279" s="8">
        <v>6.25</v>
      </c>
      <c r="I279" s="5">
        <f>H279*G279</f>
        <v>75</v>
      </c>
      <c r="J279" s="8"/>
      <c r="K279" s="5"/>
      <c r="L279" s="64"/>
      <c r="M279" s="5"/>
      <c r="N279" s="5">
        <f>M279+K279+I279</f>
        <v>75</v>
      </c>
    </row>
    <row r="280" spans="2:20" s="1" customFormat="1" ht="13.5" x14ac:dyDescent="0.25">
      <c r="B280" s="267"/>
      <c r="C280" s="64" t="s">
        <v>24</v>
      </c>
      <c r="D280" s="64" t="s">
        <v>158</v>
      </c>
      <c r="E280" s="64" t="s">
        <v>34</v>
      </c>
      <c r="F280" s="64">
        <v>1</v>
      </c>
      <c r="G280" s="7">
        <f>G278*F280</f>
        <v>12</v>
      </c>
      <c r="H280" s="8"/>
      <c r="I280" s="5"/>
      <c r="J280" s="8">
        <v>50</v>
      </c>
      <c r="K280" s="5">
        <f>J280*G280</f>
        <v>600</v>
      </c>
      <c r="L280" s="64"/>
      <c r="M280" s="5"/>
      <c r="N280" s="5">
        <f>M280+K280+I280</f>
        <v>600</v>
      </c>
    </row>
    <row r="281" spans="2:20" s="1" customFormat="1" ht="13.5" x14ac:dyDescent="0.25">
      <c r="B281" s="65"/>
      <c r="C281" s="33" t="s">
        <v>149</v>
      </c>
      <c r="D281" s="64" t="s">
        <v>38</v>
      </c>
      <c r="E281" s="64" t="s">
        <v>29</v>
      </c>
      <c r="F281" s="64"/>
      <c r="G281" s="7">
        <v>4</v>
      </c>
      <c r="H281" s="8">
        <v>6.16</v>
      </c>
      <c r="I281" s="5">
        <f>H281*G281</f>
        <v>24.64</v>
      </c>
      <c r="J281" s="8"/>
      <c r="K281" s="5"/>
      <c r="L281" s="64">
        <v>17.66</v>
      </c>
      <c r="M281" s="5">
        <f>L281*G281</f>
        <v>70.64</v>
      </c>
      <c r="N281" s="5">
        <f>M281+K281+I281</f>
        <v>95.28</v>
      </c>
    </row>
    <row r="282" spans="2:20" s="1" customFormat="1" ht="13.5" x14ac:dyDescent="0.25">
      <c r="B282" s="64">
        <v>4</v>
      </c>
      <c r="C282" s="9"/>
      <c r="D282" s="71" t="s">
        <v>174</v>
      </c>
      <c r="E282" s="64" t="s">
        <v>34</v>
      </c>
      <c r="F282" s="64"/>
      <c r="G282" s="32">
        <v>12</v>
      </c>
      <c r="H282" s="8"/>
      <c r="I282" s="5"/>
      <c r="J282" s="8"/>
      <c r="K282" s="5"/>
      <c r="L282" s="64"/>
      <c r="M282" s="8"/>
      <c r="N282" s="5"/>
      <c r="P282" s="1">
        <v>1.37</v>
      </c>
      <c r="Q282" s="1">
        <v>2</v>
      </c>
      <c r="R282" s="1">
        <f>Q282*0.42*2/10</f>
        <v>0.16799999999999998</v>
      </c>
      <c r="S282" s="1">
        <f>P282-R282</f>
        <v>1.2020000000000002</v>
      </c>
    </row>
    <row r="283" spans="2:20" s="1" customFormat="1" ht="13.5" x14ac:dyDescent="0.25">
      <c r="B283" s="66"/>
      <c r="C283" s="11" t="s">
        <v>24</v>
      </c>
      <c r="D283" s="67" t="s">
        <v>148</v>
      </c>
      <c r="E283" s="67" t="s">
        <v>29</v>
      </c>
      <c r="F283" s="67"/>
      <c r="G283" s="6">
        <v>1.5</v>
      </c>
      <c r="H283" s="5">
        <v>3.43</v>
      </c>
      <c r="I283" s="5">
        <f>H283*G283</f>
        <v>5.1450000000000005</v>
      </c>
      <c r="J283" s="5"/>
      <c r="K283" s="5"/>
      <c r="L283" s="67">
        <v>12.51</v>
      </c>
      <c r="M283" s="5">
        <f>L283*G283</f>
        <v>18.765000000000001</v>
      </c>
      <c r="N283" s="5">
        <f>M283+K283+I283</f>
        <v>23.91</v>
      </c>
    </row>
    <row r="284" spans="2:20" x14ac:dyDescent="0.3">
      <c r="B284" s="67"/>
      <c r="C284" s="67"/>
      <c r="D284" s="72" t="s">
        <v>46</v>
      </c>
      <c r="E284" s="72"/>
      <c r="F284" s="72"/>
      <c r="G284" s="72"/>
      <c r="H284" s="72"/>
      <c r="I284" s="12">
        <f>SUM(I276:I283)</f>
        <v>126.098536</v>
      </c>
      <c r="J284" s="72"/>
      <c r="K284" s="12">
        <f>SUM(K275:K283)</f>
        <v>600</v>
      </c>
      <c r="L284" s="72"/>
      <c r="M284" s="12">
        <f>SUM(M275:M283)</f>
        <v>101.920328</v>
      </c>
      <c r="N284" s="12">
        <f>SUM(N275:N283)</f>
        <v>828.01886400000001</v>
      </c>
    </row>
    <row r="285" spans="2:20" x14ac:dyDescent="0.3">
      <c r="B285" s="67"/>
      <c r="C285" s="67"/>
      <c r="D285" s="72" t="s">
        <v>47</v>
      </c>
      <c r="E285" s="72" t="s">
        <v>48</v>
      </c>
      <c r="F285" s="72">
        <v>10</v>
      </c>
      <c r="G285" s="72"/>
      <c r="H285" s="72"/>
      <c r="I285" s="72"/>
      <c r="J285" s="72"/>
      <c r="K285" s="72"/>
      <c r="L285" s="72"/>
      <c r="M285" s="72"/>
      <c r="N285" s="12">
        <f>N284*F285/100</f>
        <v>82.801886400000001</v>
      </c>
    </row>
    <row r="286" spans="2:20" x14ac:dyDescent="0.3">
      <c r="B286" s="67"/>
      <c r="C286" s="67"/>
      <c r="D286" s="72" t="s">
        <v>49</v>
      </c>
      <c r="E286" s="72"/>
      <c r="F286" s="72"/>
      <c r="G286" s="72"/>
      <c r="H286" s="72"/>
      <c r="I286" s="72"/>
      <c r="J286" s="72"/>
      <c r="K286" s="72"/>
      <c r="L286" s="72"/>
      <c r="M286" s="72"/>
      <c r="N286" s="12">
        <f>SUM(N284:N285)</f>
        <v>910.82075039999995</v>
      </c>
    </row>
    <row r="287" spans="2:20" x14ac:dyDescent="0.3">
      <c r="B287" s="67"/>
      <c r="C287" s="67"/>
      <c r="D287" s="72" t="s">
        <v>50</v>
      </c>
      <c r="E287" s="72" t="s">
        <v>48</v>
      </c>
      <c r="F287" s="72">
        <v>10</v>
      </c>
      <c r="G287" s="72"/>
      <c r="H287" s="72"/>
      <c r="I287" s="72"/>
      <c r="J287" s="72"/>
      <c r="K287" s="72"/>
      <c r="L287" s="72"/>
      <c r="M287" s="72"/>
      <c r="N287" s="12">
        <f>N286*F287/100</f>
        <v>91.082075040000007</v>
      </c>
    </row>
    <row r="288" spans="2:20" x14ac:dyDescent="0.3">
      <c r="B288" s="67"/>
      <c r="C288" s="67"/>
      <c r="D288" s="72" t="s">
        <v>49</v>
      </c>
      <c r="E288" s="72"/>
      <c r="F288" s="72"/>
      <c r="G288" s="72"/>
      <c r="H288" s="72"/>
      <c r="I288" s="72"/>
      <c r="J288" s="72"/>
      <c r="K288" s="72"/>
      <c r="L288" s="72"/>
      <c r="M288" s="72"/>
      <c r="N288" s="12">
        <f>SUM(N286:N287)</f>
        <v>1001.90282544</v>
      </c>
    </row>
    <row r="289" spans="2:20" x14ac:dyDescent="0.3">
      <c r="B289" s="67"/>
      <c r="C289" s="67"/>
      <c r="D289" s="72" t="s">
        <v>51</v>
      </c>
      <c r="E289" s="72" t="s">
        <v>48</v>
      </c>
      <c r="F289" s="72">
        <v>18</v>
      </c>
      <c r="G289" s="72"/>
      <c r="H289" s="72"/>
      <c r="I289" s="72"/>
      <c r="J289" s="72"/>
      <c r="K289" s="72"/>
      <c r="L289" s="72"/>
      <c r="M289" s="72"/>
      <c r="N289" s="12">
        <f>N288*F289/100</f>
        <v>180.3425085792</v>
      </c>
    </row>
    <row r="290" spans="2:20" x14ac:dyDescent="0.3">
      <c r="B290" s="67"/>
      <c r="C290" s="67"/>
      <c r="D290" s="72" t="s">
        <v>49</v>
      </c>
      <c r="E290" s="72"/>
      <c r="F290" s="72"/>
      <c r="G290" s="72"/>
      <c r="H290" s="72"/>
      <c r="I290" s="72"/>
      <c r="J290" s="72"/>
      <c r="K290" s="72"/>
      <c r="L290" s="72"/>
      <c r="M290" s="72"/>
      <c r="N290" s="12">
        <f>SUM(N288:N289)</f>
        <v>1182.2453340192001</v>
      </c>
    </row>
    <row r="291" spans="2:20" ht="15.75" customHeight="1" x14ac:dyDescent="0.3">
      <c r="B291" s="13"/>
      <c r="C291" s="13"/>
      <c r="D291" s="68" t="s">
        <v>224</v>
      </c>
      <c r="E291" s="69"/>
      <c r="F291" s="69"/>
      <c r="G291" s="69" t="s">
        <v>225</v>
      </c>
      <c r="H291" s="299" t="s">
        <v>226</v>
      </c>
      <c r="I291" s="299"/>
      <c r="J291" s="299"/>
      <c r="K291" s="299"/>
      <c r="L291" s="299"/>
      <c r="M291" s="299"/>
      <c r="N291" s="299"/>
    </row>
    <row r="292" spans="2:20" x14ac:dyDescent="0.3">
      <c r="B292" s="13"/>
      <c r="C292" s="13"/>
      <c r="D292" s="14" t="s">
        <v>54</v>
      </c>
      <c r="E292" s="69"/>
      <c r="F292" s="69"/>
      <c r="G292" s="69"/>
      <c r="H292" s="297" t="s">
        <v>227</v>
      </c>
      <c r="I292" s="297"/>
      <c r="J292" s="297"/>
      <c r="K292" s="81"/>
      <c r="L292" s="81"/>
      <c r="M292" s="297" t="s">
        <v>228</v>
      </c>
      <c r="N292" s="297"/>
    </row>
    <row r="294" spans="2:20" x14ac:dyDescent="0.3">
      <c r="G294" s="271" t="s">
        <v>264</v>
      </c>
      <c r="H294" s="271"/>
      <c r="I294" s="271"/>
      <c r="J294" s="271"/>
      <c r="K294" s="271"/>
      <c r="L294" s="271"/>
      <c r="M294" s="271"/>
      <c r="N294" s="271"/>
    </row>
    <row r="295" spans="2:20" x14ac:dyDescent="0.3">
      <c r="G295" s="295" t="s">
        <v>272</v>
      </c>
      <c r="H295" s="295"/>
      <c r="I295" s="295"/>
      <c r="J295" s="295"/>
      <c r="K295" s="295"/>
      <c r="L295" s="295"/>
      <c r="M295" s="295"/>
      <c r="N295" s="295"/>
    </row>
    <row r="296" spans="2:20" ht="21" customHeight="1" x14ac:dyDescent="0.3">
      <c r="B296" s="1"/>
      <c r="C296" s="1"/>
      <c r="D296" s="2"/>
      <c r="E296" s="1"/>
      <c r="F296" s="75"/>
      <c r="G296" s="75"/>
      <c r="H296" s="75"/>
      <c r="I296" s="75"/>
      <c r="J296" s="1"/>
      <c r="K296" s="1"/>
      <c r="L296" s="1"/>
      <c r="M296" s="271" t="s">
        <v>221</v>
      </c>
      <c r="N296" s="271"/>
    </row>
    <row r="297" spans="2:20" ht="21" x14ac:dyDescent="0.3">
      <c r="B297" s="1"/>
      <c r="C297" s="1"/>
      <c r="D297" s="294" t="s">
        <v>220</v>
      </c>
      <c r="E297" s="294"/>
      <c r="F297" s="294"/>
      <c r="G297" s="294"/>
      <c r="H297" s="294"/>
      <c r="I297" s="294"/>
      <c r="J297" s="294"/>
      <c r="K297" s="294"/>
      <c r="L297" s="294"/>
      <c r="M297" s="294"/>
      <c r="N297" s="75"/>
    </row>
    <row r="298" spans="2:20" x14ac:dyDescent="0.3">
      <c r="B298" s="1"/>
      <c r="C298" s="1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2:20" ht="45.75" customHeight="1" x14ac:dyDescent="0.3">
      <c r="B299" s="1"/>
      <c r="C299" s="293" t="s">
        <v>223</v>
      </c>
      <c r="D299" s="293"/>
      <c r="E299" s="293"/>
      <c r="F299" s="293"/>
      <c r="G299" s="1"/>
      <c r="H299" s="1"/>
      <c r="I299" s="292" t="s">
        <v>173</v>
      </c>
      <c r="J299" s="292"/>
      <c r="K299" s="292"/>
      <c r="L299" s="292"/>
      <c r="M299" s="292"/>
      <c r="N299" s="292"/>
    </row>
    <row r="300" spans="2:20" x14ac:dyDescent="0.3">
      <c r="B300" s="1"/>
      <c r="C300" s="1"/>
      <c r="D300" s="1"/>
      <c r="E300" s="296" t="s">
        <v>222</v>
      </c>
      <c r="F300" s="296"/>
      <c r="G300" s="296"/>
      <c r="H300" s="78"/>
      <c r="I300" s="78"/>
      <c r="J300" s="78"/>
      <c r="K300" s="78"/>
      <c r="L300" s="80"/>
      <c r="M300" s="80"/>
      <c r="N300" s="68"/>
    </row>
    <row r="301" spans="2:20" ht="28.5" customHeight="1" x14ac:dyDescent="0.3">
      <c r="B301" s="275" t="s">
        <v>11</v>
      </c>
      <c r="C301" s="277" t="s">
        <v>12</v>
      </c>
      <c r="D301" s="275" t="s">
        <v>13</v>
      </c>
      <c r="E301" s="279" t="s">
        <v>14</v>
      </c>
      <c r="F301" s="279"/>
      <c r="G301" s="279"/>
      <c r="H301" s="279" t="s">
        <v>15</v>
      </c>
      <c r="I301" s="279"/>
      <c r="J301" s="279" t="s">
        <v>16</v>
      </c>
      <c r="K301" s="279"/>
      <c r="L301" s="279" t="s">
        <v>17</v>
      </c>
      <c r="M301" s="279"/>
      <c r="N301" s="277" t="s">
        <v>91</v>
      </c>
    </row>
    <row r="302" spans="2:20" ht="82.5" customHeight="1" x14ac:dyDescent="0.3">
      <c r="B302" s="276"/>
      <c r="C302" s="278"/>
      <c r="D302" s="276"/>
      <c r="E302" s="3" t="s">
        <v>18</v>
      </c>
      <c r="F302" s="3" t="s">
        <v>19</v>
      </c>
      <c r="G302" s="3" t="s">
        <v>20</v>
      </c>
      <c r="H302" s="3" t="s">
        <v>21</v>
      </c>
      <c r="I302" s="3" t="s">
        <v>22</v>
      </c>
      <c r="J302" s="3" t="s">
        <v>21</v>
      </c>
      <c r="K302" s="3" t="s">
        <v>22</v>
      </c>
      <c r="L302" s="3" t="s">
        <v>21</v>
      </c>
      <c r="M302" s="3" t="s">
        <v>22</v>
      </c>
      <c r="N302" s="278"/>
    </row>
    <row r="303" spans="2:20" x14ac:dyDescent="0.3">
      <c r="B303" s="72">
        <v>1</v>
      </c>
      <c r="C303" s="72"/>
      <c r="D303" s="72">
        <v>2</v>
      </c>
      <c r="E303" s="72">
        <v>3</v>
      </c>
      <c r="F303" s="72">
        <v>4</v>
      </c>
      <c r="G303" s="72">
        <v>5</v>
      </c>
      <c r="H303" s="72">
        <v>6</v>
      </c>
      <c r="I303" s="72">
        <v>7</v>
      </c>
      <c r="J303" s="72">
        <v>8</v>
      </c>
      <c r="K303" s="72">
        <v>9</v>
      </c>
      <c r="L303" s="72">
        <v>10</v>
      </c>
      <c r="M303" s="72">
        <v>11</v>
      </c>
      <c r="N303" s="72">
        <v>12</v>
      </c>
      <c r="Q303" s="69"/>
    </row>
    <row r="304" spans="2:20" ht="41.25" customHeight="1" x14ac:dyDescent="0.3">
      <c r="B304" s="281">
        <v>2</v>
      </c>
      <c r="C304" s="67" t="s">
        <v>24</v>
      </c>
      <c r="D304" s="72" t="s">
        <v>150</v>
      </c>
      <c r="E304" s="72" t="s">
        <v>26</v>
      </c>
      <c r="F304" s="72"/>
      <c r="G304" s="4">
        <f>Q304</f>
        <v>3.8400000000000007</v>
      </c>
      <c r="H304" s="5"/>
      <c r="I304" s="5"/>
      <c r="J304" s="5"/>
      <c r="K304" s="5"/>
      <c r="L304" s="67"/>
      <c r="M304" s="5"/>
      <c r="N304" s="5"/>
      <c r="Q304" s="42">
        <f>R304*S304*T304</f>
        <v>3.8400000000000007</v>
      </c>
      <c r="R304" s="42">
        <v>0.8</v>
      </c>
      <c r="S304" s="42">
        <v>0.8</v>
      </c>
      <c r="T304" s="42">
        <v>6</v>
      </c>
    </row>
    <row r="305" spans="2:19" x14ac:dyDescent="0.3">
      <c r="B305" s="281"/>
      <c r="C305" s="9" t="s">
        <v>144</v>
      </c>
      <c r="D305" s="67" t="s">
        <v>28</v>
      </c>
      <c r="E305" s="67" t="s">
        <v>29</v>
      </c>
      <c r="F305" s="67"/>
      <c r="G305" s="6">
        <f>G304*0.12</f>
        <v>0.4608000000000001</v>
      </c>
      <c r="H305" s="5">
        <v>7.1</v>
      </c>
      <c r="I305" s="5">
        <f>H305*G305</f>
        <v>3.2716800000000004</v>
      </c>
      <c r="J305" s="5"/>
      <c r="K305" s="5"/>
      <c r="L305" s="67">
        <v>11.34</v>
      </c>
      <c r="M305" s="5">
        <f>L305*G305</f>
        <v>5.2254720000000008</v>
      </c>
      <c r="N305" s="5">
        <f>M305+K305+I305</f>
        <v>8.4971520000000016</v>
      </c>
    </row>
    <row r="306" spans="2:19" x14ac:dyDescent="0.3">
      <c r="B306" s="281"/>
      <c r="C306" s="11" t="s">
        <v>24</v>
      </c>
      <c r="D306" s="67" t="s">
        <v>146</v>
      </c>
      <c r="E306" s="67" t="s">
        <v>32</v>
      </c>
      <c r="F306" s="67">
        <v>1.6</v>
      </c>
      <c r="G306" s="6">
        <f>G304*F306</f>
        <v>6.1440000000000019</v>
      </c>
      <c r="H306" s="31">
        <f>S311</f>
        <v>1.2020000000000002</v>
      </c>
      <c r="I306" s="5">
        <f>H306*G306</f>
        <v>7.3850880000000032</v>
      </c>
      <c r="J306" s="5"/>
      <c r="K306" s="5"/>
      <c r="L306" s="67">
        <f>R311</f>
        <v>0.16799999999999998</v>
      </c>
      <c r="M306" s="5">
        <f>L306*G306</f>
        <v>1.0321920000000002</v>
      </c>
      <c r="N306" s="5">
        <f>M306+K306+I306</f>
        <v>8.4172800000000034</v>
      </c>
    </row>
    <row r="307" spans="2:19" s="1" customFormat="1" ht="27.75" customHeight="1" x14ac:dyDescent="0.25">
      <c r="B307" s="266">
        <v>3</v>
      </c>
      <c r="C307" s="64"/>
      <c r="D307" s="71" t="s">
        <v>157</v>
      </c>
      <c r="E307" s="71" t="s">
        <v>34</v>
      </c>
      <c r="F307" s="71"/>
      <c r="G307" s="32">
        <v>6</v>
      </c>
      <c r="H307" s="8"/>
      <c r="I307" s="5"/>
      <c r="J307" s="8"/>
      <c r="K307" s="5"/>
      <c r="L307" s="64"/>
      <c r="M307" s="5"/>
      <c r="N307" s="5"/>
    </row>
    <row r="308" spans="2:19" s="1" customFormat="1" ht="13.5" x14ac:dyDescent="0.25">
      <c r="B308" s="267"/>
      <c r="C308" s="65" t="s">
        <v>24</v>
      </c>
      <c r="D308" s="64" t="s">
        <v>35</v>
      </c>
      <c r="E308" s="64" t="s">
        <v>34</v>
      </c>
      <c r="F308" s="64">
        <v>1</v>
      </c>
      <c r="G308" s="7">
        <f>G307*F308</f>
        <v>6</v>
      </c>
      <c r="H308" s="8">
        <v>6.25</v>
      </c>
      <c r="I308" s="5">
        <f>H308*G308</f>
        <v>37.5</v>
      </c>
      <c r="J308" s="8"/>
      <c r="K308" s="5"/>
      <c r="L308" s="64"/>
      <c r="M308" s="5"/>
      <c r="N308" s="5">
        <f>M308+K308+I308</f>
        <v>37.5</v>
      </c>
    </row>
    <row r="309" spans="2:19" s="1" customFormat="1" ht="13.5" x14ac:dyDescent="0.25">
      <c r="B309" s="267"/>
      <c r="C309" s="64" t="s">
        <v>24</v>
      </c>
      <c r="D309" s="64" t="s">
        <v>158</v>
      </c>
      <c r="E309" s="64" t="s">
        <v>34</v>
      </c>
      <c r="F309" s="64">
        <v>1</v>
      </c>
      <c r="G309" s="7">
        <f>G307*F309</f>
        <v>6</v>
      </c>
      <c r="H309" s="8"/>
      <c r="I309" s="5"/>
      <c r="J309" s="8">
        <v>50</v>
      </c>
      <c r="K309" s="5">
        <f>J309*G309</f>
        <v>300</v>
      </c>
      <c r="L309" s="64"/>
      <c r="M309" s="5"/>
      <c r="N309" s="5">
        <f>M309+K309+I309</f>
        <v>300</v>
      </c>
    </row>
    <row r="310" spans="2:19" s="1" customFormat="1" ht="13.5" x14ac:dyDescent="0.25">
      <c r="B310" s="65"/>
      <c r="C310" s="33" t="s">
        <v>149</v>
      </c>
      <c r="D310" s="64" t="s">
        <v>38</v>
      </c>
      <c r="E310" s="64" t="s">
        <v>29</v>
      </c>
      <c r="F310" s="64"/>
      <c r="G310" s="7">
        <v>4</v>
      </c>
      <c r="H310" s="8">
        <v>6.16</v>
      </c>
      <c r="I310" s="5">
        <f>H310*G310</f>
        <v>24.64</v>
      </c>
      <c r="J310" s="8"/>
      <c r="K310" s="5"/>
      <c r="L310" s="64">
        <v>17.66</v>
      </c>
      <c r="M310" s="5">
        <f>L310*G310</f>
        <v>70.64</v>
      </c>
      <c r="N310" s="5">
        <f>M310+K310+I310</f>
        <v>95.28</v>
      </c>
    </row>
    <row r="311" spans="2:19" s="1" customFormat="1" ht="13.5" x14ac:dyDescent="0.25">
      <c r="B311" s="64">
        <v>4</v>
      </c>
      <c r="C311" s="9"/>
      <c r="D311" s="71" t="s">
        <v>171</v>
      </c>
      <c r="E311" s="64" t="s">
        <v>34</v>
      </c>
      <c r="F311" s="64"/>
      <c r="G311" s="32">
        <v>6</v>
      </c>
      <c r="H311" s="8"/>
      <c r="I311" s="5"/>
      <c r="J311" s="8"/>
      <c r="K311" s="5"/>
      <c r="L311" s="64"/>
      <c r="M311" s="8"/>
      <c r="N311" s="5"/>
      <c r="P311" s="1">
        <v>1.37</v>
      </c>
      <c r="Q311" s="1">
        <v>2</v>
      </c>
      <c r="R311" s="1">
        <f>Q311*0.42*2/10</f>
        <v>0.16799999999999998</v>
      </c>
      <c r="S311" s="1">
        <f>P311-R311</f>
        <v>1.2020000000000002</v>
      </c>
    </row>
    <row r="312" spans="2:19" s="1" customFormat="1" ht="13.5" x14ac:dyDescent="0.25">
      <c r="B312" s="66"/>
      <c r="C312" s="11" t="s">
        <v>24</v>
      </c>
      <c r="D312" s="67" t="s">
        <v>148</v>
      </c>
      <c r="E312" s="67" t="s">
        <v>29</v>
      </c>
      <c r="F312" s="67"/>
      <c r="G312" s="6">
        <v>2</v>
      </c>
      <c r="H312" s="5">
        <v>3.43</v>
      </c>
      <c r="I312" s="5">
        <f>H312*G312</f>
        <v>6.86</v>
      </c>
      <c r="J312" s="5"/>
      <c r="K312" s="5"/>
      <c r="L312" s="67">
        <v>12.51</v>
      </c>
      <c r="M312" s="5">
        <f>L312*G312</f>
        <v>25.02</v>
      </c>
      <c r="N312" s="5">
        <f>M312+K312+I312</f>
        <v>31.88</v>
      </c>
    </row>
    <row r="313" spans="2:19" x14ac:dyDescent="0.3">
      <c r="B313" s="67"/>
      <c r="C313" s="67"/>
      <c r="D313" s="72" t="s">
        <v>46</v>
      </c>
      <c r="E313" s="72"/>
      <c r="F313" s="72"/>
      <c r="G313" s="72"/>
      <c r="H313" s="72"/>
      <c r="I313" s="12">
        <f>SUM(I305:I312)</f>
        <v>79.656768</v>
      </c>
      <c r="J313" s="72"/>
      <c r="K313" s="12">
        <f>SUM(K304:K312)</f>
        <v>300</v>
      </c>
      <c r="L313" s="72"/>
      <c r="M313" s="12">
        <f>SUM(M304:M312)</f>
        <v>101.917664</v>
      </c>
      <c r="N313" s="12">
        <f>SUM(N304:N312)</f>
        <v>481.574432</v>
      </c>
    </row>
    <row r="314" spans="2:19" x14ac:dyDescent="0.3">
      <c r="B314" s="67"/>
      <c r="C314" s="67"/>
      <c r="D314" s="72" t="s">
        <v>47</v>
      </c>
      <c r="E314" s="72" t="s">
        <v>48</v>
      </c>
      <c r="F314" s="72">
        <v>10</v>
      </c>
      <c r="G314" s="72"/>
      <c r="H314" s="72"/>
      <c r="I314" s="72"/>
      <c r="J314" s="72"/>
      <c r="K314" s="72"/>
      <c r="L314" s="72"/>
      <c r="M314" s="72"/>
      <c r="N314" s="12">
        <f>N313*F314/100</f>
        <v>48.157443199999996</v>
      </c>
    </row>
    <row r="315" spans="2:19" x14ac:dyDescent="0.3">
      <c r="B315" s="67"/>
      <c r="C315" s="67"/>
      <c r="D315" s="72" t="s">
        <v>49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12">
        <f>SUM(N313:N314)</f>
        <v>529.73187519999999</v>
      </c>
    </row>
    <row r="316" spans="2:19" x14ac:dyDescent="0.3">
      <c r="B316" s="67"/>
      <c r="C316" s="67"/>
      <c r="D316" s="72" t="s">
        <v>50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52.973187520000003</v>
      </c>
    </row>
    <row r="317" spans="2:19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582.70506272</v>
      </c>
    </row>
    <row r="318" spans="2:19" x14ac:dyDescent="0.3">
      <c r="B318" s="67"/>
      <c r="C318" s="67"/>
      <c r="D318" s="72" t="s">
        <v>51</v>
      </c>
      <c r="E318" s="72" t="s">
        <v>48</v>
      </c>
      <c r="F318" s="72">
        <v>18</v>
      </c>
      <c r="G318" s="72"/>
      <c r="H318" s="72"/>
      <c r="I318" s="72"/>
      <c r="J318" s="72"/>
      <c r="K318" s="72"/>
      <c r="L318" s="72"/>
      <c r="M318" s="72"/>
      <c r="N318" s="12">
        <f>N317*F318/100</f>
        <v>104.88691128959999</v>
      </c>
    </row>
    <row r="319" spans="2:19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687.59197400959999</v>
      </c>
    </row>
    <row r="320" spans="2:19" ht="15.75" customHeight="1" x14ac:dyDescent="0.3">
      <c r="B320" s="13"/>
      <c r="C320" s="13"/>
      <c r="D320" s="68" t="s">
        <v>224</v>
      </c>
      <c r="E320" s="69"/>
      <c r="F320" s="69"/>
      <c r="G320" s="69" t="s">
        <v>225</v>
      </c>
      <c r="H320" s="299" t="s">
        <v>226</v>
      </c>
      <c r="I320" s="299"/>
      <c r="J320" s="299"/>
      <c r="K320" s="299"/>
      <c r="L320" s="299"/>
      <c r="M320" s="299"/>
      <c r="N320" s="299"/>
    </row>
    <row r="321" spans="2:20" x14ac:dyDescent="0.3">
      <c r="B321" s="13"/>
      <c r="C321" s="13"/>
      <c r="D321" s="14" t="s">
        <v>54</v>
      </c>
      <c r="E321" s="69"/>
      <c r="F321" s="69"/>
      <c r="G321" s="69"/>
      <c r="H321" s="297" t="s">
        <v>227</v>
      </c>
      <c r="I321" s="297"/>
      <c r="J321" s="297"/>
      <c r="K321" s="81"/>
      <c r="L321" s="81"/>
      <c r="M321" s="297" t="s">
        <v>228</v>
      </c>
      <c r="N321" s="297"/>
    </row>
    <row r="323" spans="2:20" x14ac:dyDescent="0.3">
      <c r="G323" s="271" t="s">
        <v>244</v>
      </c>
      <c r="H323" s="271"/>
      <c r="I323" s="271"/>
      <c r="J323" s="271"/>
      <c r="K323" s="271"/>
      <c r="L323" s="271"/>
      <c r="M323" s="271"/>
      <c r="N323" s="271"/>
    </row>
    <row r="324" spans="2:20" x14ac:dyDescent="0.3">
      <c r="G324" s="295" t="s">
        <v>273</v>
      </c>
      <c r="H324" s="295"/>
      <c r="I324" s="295"/>
      <c r="J324" s="295"/>
      <c r="K324" s="295"/>
      <c r="L324" s="295"/>
      <c r="M324" s="295"/>
      <c r="N324" s="295"/>
    </row>
    <row r="326" spans="2:20" ht="21" customHeight="1" x14ac:dyDescent="0.3">
      <c r="B326" s="1"/>
      <c r="C326" s="1"/>
      <c r="D326" s="2"/>
      <c r="E326" s="1"/>
      <c r="F326" s="75"/>
      <c r="G326" s="75"/>
      <c r="H326" s="75"/>
      <c r="I326" s="75"/>
      <c r="J326" s="1"/>
      <c r="K326" s="1"/>
      <c r="L326" s="1"/>
      <c r="M326" s="271" t="s">
        <v>221</v>
      </c>
      <c r="N326" s="271"/>
    </row>
    <row r="327" spans="2:20" ht="21" x14ac:dyDescent="0.3">
      <c r="B327" s="1"/>
      <c r="C327" s="1"/>
      <c r="D327" s="294" t="s">
        <v>220</v>
      </c>
      <c r="E327" s="294"/>
      <c r="F327" s="294"/>
      <c r="G327" s="294"/>
      <c r="H327" s="294"/>
      <c r="I327" s="294"/>
      <c r="J327" s="294"/>
      <c r="K327" s="294"/>
      <c r="L327" s="294"/>
      <c r="M327" s="294"/>
      <c r="N327" s="75"/>
    </row>
    <row r="328" spans="2:20" x14ac:dyDescent="0.3">
      <c r="B328" s="1"/>
      <c r="C328" s="1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2:20" ht="42.75" customHeight="1" x14ac:dyDescent="0.3">
      <c r="B329" s="1"/>
      <c r="C329" s="293" t="s">
        <v>223</v>
      </c>
      <c r="D329" s="293"/>
      <c r="E329" s="293"/>
      <c r="F329" s="293"/>
      <c r="G329" s="1"/>
      <c r="H329" s="1"/>
      <c r="I329" s="292" t="s">
        <v>175</v>
      </c>
      <c r="J329" s="292"/>
      <c r="K329" s="292"/>
      <c r="L329" s="292"/>
      <c r="M329" s="292"/>
      <c r="N329" s="292"/>
    </row>
    <row r="330" spans="2:20" x14ac:dyDescent="0.3">
      <c r="B330" s="1"/>
      <c r="C330" s="1"/>
      <c r="D330" s="1"/>
      <c r="E330" s="296" t="s">
        <v>222</v>
      </c>
      <c r="F330" s="296"/>
      <c r="G330" s="296"/>
      <c r="H330" s="78"/>
      <c r="I330" s="78"/>
      <c r="J330" s="78"/>
      <c r="K330" s="78"/>
      <c r="L330" s="80"/>
      <c r="M330" s="80"/>
      <c r="N330" s="68"/>
    </row>
    <row r="331" spans="2:20" ht="29.25" customHeight="1" x14ac:dyDescent="0.3">
      <c r="B331" s="275" t="s">
        <v>11</v>
      </c>
      <c r="C331" s="277" t="s">
        <v>12</v>
      </c>
      <c r="D331" s="275" t="s">
        <v>13</v>
      </c>
      <c r="E331" s="279" t="s">
        <v>14</v>
      </c>
      <c r="F331" s="279"/>
      <c r="G331" s="279"/>
      <c r="H331" s="279" t="s">
        <v>15</v>
      </c>
      <c r="I331" s="279"/>
      <c r="J331" s="279" t="s">
        <v>16</v>
      </c>
      <c r="K331" s="279"/>
      <c r="L331" s="279" t="s">
        <v>17</v>
      </c>
      <c r="M331" s="279"/>
      <c r="N331" s="277" t="s">
        <v>91</v>
      </c>
    </row>
    <row r="332" spans="2:20" ht="82.5" customHeight="1" x14ac:dyDescent="0.3">
      <c r="B332" s="276"/>
      <c r="C332" s="278"/>
      <c r="D332" s="276"/>
      <c r="E332" s="3" t="s">
        <v>18</v>
      </c>
      <c r="F332" s="3" t="s">
        <v>19</v>
      </c>
      <c r="G332" s="3" t="s">
        <v>20</v>
      </c>
      <c r="H332" s="3" t="s">
        <v>21</v>
      </c>
      <c r="I332" s="3" t="s">
        <v>22</v>
      </c>
      <c r="J332" s="3" t="s">
        <v>21</v>
      </c>
      <c r="K332" s="3" t="s">
        <v>22</v>
      </c>
      <c r="L332" s="3" t="s">
        <v>21</v>
      </c>
      <c r="M332" s="3" t="s">
        <v>22</v>
      </c>
      <c r="N332" s="278"/>
    </row>
    <row r="333" spans="2:20" x14ac:dyDescent="0.3">
      <c r="B333" s="72">
        <v>1</v>
      </c>
      <c r="C333" s="72"/>
      <c r="D333" s="72">
        <v>2</v>
      </c>
      <c r="E333" s="72">
        <v>3</v>
      </c>
      <c r="F333" s="72">
        <v>4</v>
      </c>
      <c r="G333" s="72">
        <v>5</v>
      </c>
      <c r="H333" s="72">
        <v>6</v>
      </c>
      <c r="I333" s="72">
        <v>7</v>
      </c>
      <c r="J333" s="72">
        <v>8</v>
      </c>
      <c r="K333" s="72">
        <v>9</v>
      </c>
      <c r="L333" s="72">
        <v>10</v>
      </c>
      <c r="M333" s="72">
        <v>11</v>
      </c>
      <c r="N333" s="72">
        <v>12</v>
      </c>
      <c r="Q333" s="69"/>
    </row>
    <row r="334" spans="2:20" ht="41.25" customHeight="1" x14ac:dyDescent="0.3">
      <c r="B334" s="281">
        <v>2</v>
      </c>
      <c r="C334" s="67" t="s">
        <v>24</v>
      </c>
      <c r="D334" s="72" t="s">
        <v>150</v>
      </c>
      <c r="E334" s="72" t="s">
        <v>26</v>
      </c>
      <c r="F334" s="72"/>
      <c r="G334" s="4">
        <f>Q334</f>
        <v>3.8400000000000007</v>
      </c>
      <c r="H334" s="5"/>
      <c r="I334" s="5"/>
      <c r="J334" s="5"/>
      <c r="K334" s="5"/>
      <c r="L334" s="67"/>
      <c r="M334" s="5"/>
      <c r="N334" s="5"/>
      <c r="Q334" s="42">
        <f>R334*S334*T334</f>
        <v>3.8400000000000007</v>
      </c>
      <c r="R334" s="42">
        <v>0.8</v>
      </c>
      <c r="S334" s="42">
        <v>0.8</v>
      </c>
      <c r="T334" s="42">
        <v>6</v>
      </c>
    </row>
    <row r="335" spans="2:20" x14ac:dyDescent="0.3">
      <c r="B335" s="281"/>
      <c r="C335" s="9" t="s">
        <v>144</v>
      </c>
      <c r="D335" s="67" t="s">
        <v>28</v>
      </c>
      <c r="E335" s="67" t="s">
        <v>29</v>
      </c>
      <c r="F335" s="67"/>
      <c r="G335" s="6">
        <f>G334*0.12</f>
        <v>0.4608000000000001</v>
      </c>
      <c r="H335" s="5">
        <v>7.1</v>
      </c>
      <c r="I335" s="5">
        <f>H335*G335</f>
        <v>3.2716800000000004</v>
      </c>
      <c r="J335" s="5"/>
      <c r="K335" s="5"/>
      <c r="L335" s="67">
        <v>11.34</v>
      </c>
      <c r="M335" s="5">
        <f>L335*G335</f>
        <v>5.2254720000000008</v>
      </c>
      <c r="N335" s="5">
        <f>M335+K335+I335</f>
        <v>8.4971520000000016</v>
      </c>
    </row>
    <row r="336" spans="2:20" x14ac:dyDescent="0.3">
      <c r="B336" s="281"/>
      <c r="C336" s="11" t="s">
        <v>24</v>
      </c>
      <c r="D336" s="67" t="s">
        <v>146</v>
      </c>
      <c r="E336" s="67" t="s">
        <v>32</v>
      </c>
      <c r="F336" s="67">
        <v>1.6</v>
      </c>
      <c r="G336" s="6">
        <f>G334*F336</f>
        <v>6.1440000000000019</v>
      </c>
      <c r="H336" s="31">
        <f>S341</f>
        <v>1.2020000000000002</v>
      </c>
      <c r="I336" s="5">
        <f>H336*G336</f>
        <v>7.3850880000000032</v>
      </c>
      <c r="J336" s="5"/>
      <c r="K336" s="5"/>
      <c r="L336" s="67">
        <f>R341</f>
        <v>0.16799999999999998</v>
      </c>
      <c r="M336" s="5">
        <f>L336*G336</f>
        <v>1.0321920000000002</v>
      </c>
      <c r="N336" s="5">
        <f>M336+K336+I336</f>
        <v>8.4172800000000034</v>
      </c>
    </row>
    <row r="337" spans="2:19" s="1" customFormat="1" ht="27" x14ac:dyDescent="0.25">
      <c r="B337" s="266">
        <v>3</v>
      </c>
      <c r="C337" s="64"/>
      <c r="D337" s="71" t="s">
        <v>157</v>
      </c>
      <c r="E337" s="71" t="s">
        <v>34</v>
      </c>
      <c r="F337" s="71"/>
      <c r="G337" s="32">
        <v>6</v>
      </c>
      <c r="H337" s="8"/>
      <c r="I337" s="5"/>
      <c r="J337" s="8"/>
      <c r="K337" s="5"/>
      <c r="L337" s="64"/>
      <c r="M337" s="5"/>
      <c r="N337" s="5"/>
    </row>
    <row r="338" spans="2:19" s="1" customFormat="1" ht="13.5" x14ac:dyDescent="0.25">
      <c r="B338" s="267"/>
      <c r="C338" s="65" t="s">
        <v>24</v>
      </c>
      <c r="D338" s="64" t="s">
        <v>35</v>
      </c>
      <c r="E338" s="64" t="s">
        <v>34</v>
      </c>
      <c r="F338" s="64">
        <v>1</v>
      </c>
      <c r="G338" s="7">
        <f>G337*F338</f>
        <v>6</v>
      </c>
      <c r="H338" s="8">
        <v>6.25</v>
      </c>
      <c r="I338" s="5">
        <f>H338*G338</f>
        <v>37.5</v>
      </c>
      <c r="J338" s="8"/>
      <c r="K338" s="5"/>
      <c r="L338" s="64"/>
      <c r="M338" s="5"/>
      <c r="N338" s="5">
        <f>M338+K338+I338</f>
        <v>37.5</v>
      </c>
    </row>
    <row r="339" spans="2:19" s="1" customFormat="1" ht="13.5" x14ac:dyDescent="0.25">
      <c r="B339" s="267"/>
      <c r="C339" s="64" t="s">
        <v>24</v>
      </c>
      <c r="D339" s="64" t="s">
        <v>158</v>
      </c>
      <c r="E339" s="64" t="s">
        <v>34</v>
      </c>
      <c r="F339" s="64">
        <v>1</v>
      </c>
      <c r="G339" s="7">
        <f>G337*F339</f>
        <v>6</v>
      </c>
      <c r="H339" s="8"/>
      <c r="I339" s="5"/>
      <c r="J339" s="8">
        <v>50</v>
      </c>
      <c r="K339" s="5">
        <f>J339*G339</f>
        <v>300</v>
      </c>
      <c r="L339" s="64"/>
      <c r="M339" s="5"/>
      <c r="N339" s="5">
        <f>M339+K339+I339</f>
        <v>300</v>
      </c>
    </row>
    <row r="340" spans="2:19" s="1" customFormat="1" ht="13.5" x14ac:dyDescent="0.25">
      <c r="B340" s="65"/>
      <c r="C340" s="33" t="s">
        <v>149</v>
      </c>
      <c r="D340" s="64" t="s">
        <v>38</v>
      </c>
      <c r="E340" s="64" t="s">
        <v>29</v>
      </c>
      <c r="F340" s="64"/>
      <c r="G340" s="7">
        <v>4</v>
      </c>
      <c r="H340" s="8">
        <v>6.16</v>
      </c>
      <c r="I340" s="5">
        <f>H340*G340</f>
        <v>24.64</v>
      </c>
      <c r="J340" s="8"/>
      <c r="K340" s="5"/>
      <c r="L340" s="64">
        <v>17.66</v>
      </c>
      <c r="M340" s="5">
        <f>L340*G340</f>
        <v>70.64</v>
      </c>
      <c r="N340" s="5">
        <f>M340+K340+I340</f>
        <v>95.28</v>
      </c>
    </row>
    <row r="341" spans="2:19" s="1" customFormat="1" ht="13.5" x14ac:dyDescent="0.25">
      <c r="B341" s="64">
        <v>4</v>
      </c>
      <c r="C341" s="9"/>
      <c r="D341" s="71" t="s">
        <v>176</v>
      </c>
      <c r="E341" s="64" t="s">
        <v>34</v>
      </c>
      <c r="F341" s="64"/>
      <c r="G341" s="32">
        <v>6</v>
      </c>
      <c r="H341" s="8"/>
      <c r="I341" s="5"/>
      <c r="J341" s="8"/>
      <c r="K341" s="5"/>
      <c r="L341" s="64"/>
      <c r="M341" s="8"/>
      <c r="N341" s="5"/>
      <c r="P341" s="1">
        <v>1.37</v>
      </c>
      <c r="Q341" s="1">
        <v>2</v>
      </c>
      <c r="R341" s="1">
        <f>Q341*0.42*2/10</f>
        <v>0.16799999999999998</v>
      </c>
      <c r="S341" s="1">
        <f>P341-R341</f>
        <v>1.2020000000000002</v>
      </c>
    </row>
    <row r="342" spans="2:19" s="1" customFormat="1" ht="13.5" x14ac:dyDescent="0.25">
      <c r="B342" s="66"/>
      <c r="C342" s="11" t="s">
        <v>24</v>
      </c>
      <c r="D342" s="67" t="s">
        <v>148</v>
      </c>
      <c r="E342" s="67" t="s">
        <v>29</v>
      </c>
      <c r="F342" s="67"/>
      <c r="G342" s="6">
        <v>1</v>
      </c>
      <c r="H342" s="5">
        <v>3.43</v>
      </c>
      <c r="I342" s="5">
        <f>H342*G342</f>
        <v>3.43</v>
      </c>
      <c r="J342" s="5"/>
      <c r="K342" s="5"/>
      <c r="L342" s="67">
        <v>12.51</v>
      </c>
      <c r="M342" s="5">
        <f>L342*G342</f>
        <v>12.51</v>
      </c>
      <c r="N342" s="5">
        <f>M342+K342+I342</f>
        <v>15.94</v>
      </c>
    </row>
    <row r="343" spans="2:19" x14ac:dyDescent="0.3">
      <c r="B343" s="67"/>
      <c r="C343" s="67"/>
      <c r="D343" s="72" t="s">
        <v>46</v>
      </c>
      <c r="E343" s="72"/>
      <c r="F343" s="72"/>
      <c r="G343" s="72"/>
      <c r="H343" s="72"/>
      <c r="I343" s="12">
        <f>SUM(I335:I342)</f>
        <v>76.226768000000007</v>
      </c>
      <c r="J343" s="72"/>
      <c r="K343" s="12">
        <f>SUM(K334:K342)</f>
        <v>300</v>
      </c>
      <c r="L343" s="72"/>
      <c r="M343" s="12">
        <f>SUM(M334:M342)</f>
        <v>89.407664000000011</v>
      </c>
      <c r="N343" s="12">
        <f>SUM(N334:N342)</f>
        <v>465.634432</v>
      </c>
    </row>
    <row r="344" spans="2:19" x14ac:dyDescent="0.3">
      <c r="B344" s="67"/>
      <c r="C344" s="67"/>
      <c r="D344" s="72" t="s">
        <v>47</v>
      </c>
      <c r="E344" s="72" t="s">
        <v>48</v>
      </c>
      <c r="F344" s="72">
        <v>10</v>
      </c>
      <c r="G344" s="72"/>
      <c r="H344" s="72"/>
      <c r="I344" s="72"/>
      <c r="J344" s="72"/>
      <c r="K344" s="72"/>
      <c r="L344" s="72"/>
      <c r="M344" s="72"/>
      <c r="N344" s="12">
        <f>N343*F344/100</f>
        <v>46.563443200000002</v>
      </c>
    </row>
    <row r="345" spans="2:19" x14ac:dyDescent="0.3">
      <c r="B345" s="67"/>
      <c r="C345" s="67"/>
      <c r="D345" s="72" t="s">
        <v>49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12">
        <f>SUM(N343:N344)</f>
        <v>512.1978752</v>
      </c>
    </row>
    <row r="346" spans="2:19" x14ac:dyDescent="0.3">
      <c r="B346" s="67"/>
      <c r="C346" s="67"/>
      <c r="D346" s="72" t="s">
        <v>50</v>
      </c>
      <c r="E346" s="72" t="s">
        <v>48</v>
      </c>
      <c r="F346" s="72">
        <v>10</v>
      </c>
      <c r="G346" s="72"/>
      <c r="H346" s="72"/>
      <c r="I346" s="72"/>
      <c r="J346" s="72"/>
      <c r="K346" s="72"/>
      <c r="L346" s="72"/>
      <c r="M346" s="72"/>
      <c r="N346" s="12">
        <f>N345*F346/100</f>
        <v>51.219787519999997</v>
      </c>
    </row>
    <row r="347" spans="2:19" x14ac:dyDescent="0.3">
      <c r="B347" s="67"/>
      <c r="C347" s="67"/>
      <c r="D347" s="72" t="s">
        <v>49</v>
      </c>
      <c r="E347" s="72"/>
      <c r="F347" s="72"/>
      <c r="G347" s="72"/>
      <c r="H347" s="72"/>
      <c r="I347" s="72"/>
      <c r="J347" s="72"/>
      <c r="K347" s="72"/>
      <c r="L347" s="72"/>
      <c r="M347" s="72"/>
      <c r="N347" s="12">
        <f>SUM(N345:N346)</f>
        <v>563.41766271999995</v>
      </c>
    </row>
    <row r="348" spans="2:19" x14ac:dyDescent="0.3">
      <c r="B348" s="67"/>
      <c r="C348" s="67"/>
      <c r="D348" s="72" t="s">
        <v>51</v>
      </c>
      <c r="E348" s="72" t="s">
        <v>48</v>
      </c>
      <c r="F348" s="72">
        <v>18</v>
      </c>
      <c r="G348" s="72"/>
      <c r="H348" s="72"/>
      <c r="I348" s="72"/>
      <c r="J348" s="72"/>
      <c r="K348" s="72"/>
      <c r="L348" s="72"/>
      <c r="M348" s="72"/>
      <c r="N348" s="12">
        <f>N347*F348/100</f>
        <v>101.41517928959998</v>
      </c>
    </row>
    <row r="349" spans="2:19" x14ac:dyDescent="0.3">
      <c r="B349" s="67"/>
      <c r="C349" s="67"/>
      <c r="D349" s="72" t="s">
        <v>49</v>
      </c>
      <c r="E349" s="72"/>
      <c r="F349" s="72"/>
      <c r="G349" s="72"/>
      <c r="H349" s="72"/>
      <c r="I349" s="72"/>
      <c r="J349" s="72"/>
      <c r="K349" s="72"/>
      <c r="L349" s="72"/>
      <c r="M349" s="72"/>
      <c r="N349" s="12">
        <f>SUM(N347:N348)</f>
        <v>664.83284200959997</v>
      </c>
    </row>
    <row r="350" spans="2:19" ht="15.75" customHeight="1" x14ac:dyDescent="0.3">
      <c r="B350" s="13"/>
      <c r="C350" s="13"/>
      <c r="D350" s="68" t="s">
        <v>224</v>
      </c>
      <c r="E350" s="69"/>
      <c r="F350" s="69"/>
      <c r="G350" s="69" t="s">
        <v>225</v>
      </c>
      <c r="H350" s="299" t="s">
        <v>226</v>
      </c>
      <c r="I350" s="299"/>
      <c r="J350" s="299"/>
      <c r="K350" s="299"/>
      <c r="L350" s="299"/>
      <c r="M350" s="299"/>
      <c r="N350" s="299"/>
    </row>
    <row r="351" spans="2:19" x14ac:dyDescent="0.3">
      <c r="B351" s="13"/>
      <c r="C351" s="13"/>
      <c r="D351" s="14" t="s">
        <v>54</v>
      </c>
      <c r="E351" s="69"/>
      <c r="F351" s="69"/>
      <c r="G351" s="69"/>
      <c r="H351" s="297" t="s">
        <v>227</v>
      </c>
      <c r="I351" s="297"/>
      <c r="J351" s="297"/>
      <c r="K351" s="81"/>
      <c r="L351" s="81"/>
      <c r="M351" s="297" t="s">
        <v>228</v>
      </c>
      <c r="N351" s="297"/>
    </row>
    <row r="353" spans="2:20" x14ac:dyDescent="0.3">
      <c r="G353" s="271" t="s">
        <v>260</v>
      </c>
      <c r="H353" s="271"/>
      <c r="I353" s="271"/>
      <c r="J353" s="271"/>
      <c r="K353" s="271"/>
      <c r="L353" s="271"/>
      <c r="M353" s="271"/>
      <c r="N353" s="271"/>
    </row>
    <row r="354" spans="2:20" x14ac:dyDescent="0.3">
      <c r="G354" s="295" t="s">
        <v>246</v>
      </c>
      <c r="H354" s="295"/>
      <c r="I354" s="295"/>
      <c r="J354" s="295"/>
      <c r="K354" s="295"/>
      <c r="L354" s="295"/>
      <c r="M354" s="295"/>
      <c r="N354" s="295"/>
    </row>
    <row r="355" spans="2:20" ht="21" x14ac:dyDescent="0.3">
      <c r="B355" s="1"/>
      <c r="C355" s="1"/>
      <c r="D355" s="2"/>
      <c r="E355" s="1"/>
      <c r="F355" s="75"/>
      <c r="G355" s="75"/>
      <c r="H355" s="75"/>
      <c r="I355" s="75"/>
      <c r="J355" s="1"/>
      <c r="K355" s="1"/>
      <c r="L355" s="1"/>
      <c r="M355" s="271" t="s">
        <v>221</v>
      </c>
      <c r="N355" s="271"/>
    </row>
    <row r="356" spans="2:20" ht="21" x14ac:dyDescent="0.3">
      <c r="B356" s="1"/>
      <c r="C356" s="1"/>
      <c r="D356" s="294" t="s">
        <v>220</v>
      </c>
      <c r="E356" s="294"/>
      <c r="F356" s="294"/>
      <c r="G356" s="294"/>
      <c r="H356" s="294"/>
      <c r="I356" s="294"/>
      <c r="J356" s="294"/>
      <c r="K356" s="294"/>
      <c r="L356" s="294"/>
      <c r="M356" s="294"/>
      <c r="N356" s="75"/>
    </row>
    <row r="357" spans="2:20" x14ac:dyDescent="0.3">
      <c r="B357" s="1"/>
      <c r="C357" s="1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2:20" ht="44.25" customHeight="1" x14ac:dyDescent="0.3">
      <c r="B358" s="1"/>
      <c r="C358" s="293" t="s">
        <v>223</v>
      </c>
      <c r="D358" s="293"/>
      <c r="E358" s="293"/>
      <c r="F358" s="293"/>
      <c r="G358" s="1"/>
      <c r="H358" s="292" t="s">
        <v>177</v>
      </c>
      <c r="I358" s="292"/>
      <c r="J358" s="292"/>
      <c r="K358" s="292"/>
      <c r="L358" s="292"/>
      <c r="M358" s="292"/>
      <c r="N358" s="1"/>
    </row>
    <row r="359" spans="2:20" x14ac:dyDescent="0.3">
      <c r="B359" s="1"/>
      <c r="C359" s="1"/>
      <c r="D359" s="1"/>
      <c r="E359" s="296" t="s">
        <v>222</v>
      </c>
      <c r="F359" s="296"/>
      <c r="G359" s="296"/>
      <c r="H359" s="78"/>
      <c r="I359" s="78"/>
      <c r="J359" s="78"/>
      <c r="K359" s="78"/>
      <c r="L359" s="80"/>
      <c r="M359" s="80"/>
      <c r="N359" s="68"/>
    </row>
    <row r="360" spans="2:20" ht="29.25" customHeight="1" x14ac:dyDescent="0.3">
      <c r="B360" s="275" t="s">
        <v>11</v>
      </c>
      <c r="C360" s="277" t="s">
        <v>12</v>
      </c>
      <c r="D360" s="275" t="s">
        <v>13</v>
      </c>
      <c r="E360" s="279" t="s">
        <v>14</v>
      </c>
      <c r="F360" s="279"/>
      <c r="G360" s="279"/>
      <c r="H360" s="279" t="s">
        <v>15</v>
      </c>
      <c r="I360" s="279"/>
      <c r="J360" s="279" t="s">
        <v>16</v>
      </c>
      <c r="K360" s="279"/>
      <c r="L360" s="279" t="s">
        <v>17</v>
      </c>
      <c r="M360" s="279"/>
      <c r="N360" s="277" t="s">
        <v>91</v>
      </c>
    </row>
    <row r="361" spans="2:20" ht="82.5" customHeight="1" x14ac:dyDescent="0.3">
      <c r="B361" s="276"/>
      <c r="C361" s="278"/>
      <c r="D361" s="276"/>
      <c r="E361" s="3" t="s">
        <v>18</v>
      </c>
      <c r="F361" s="3" t="s">
        <v>19</v>
      </c>
      <c r="G361" s="3" t="s">
        <v>20</v>
      </c>
      <c r="H361" s="3" t="s">
        <v>21</v>
      </c>
      <c r="I361" s="3" t="s">
        <v>22</v>
      </c>
      <c r="J361" s="3" t="s">
        <v>21</v>
      </c>
      <c r="K361" s="3" t="s">
        <v>22</v>
      </c>
      <c r="L361" s="3" t="s">
        <v>21</v>
      </c>
      <c r="M361" s="3" t="s">
        <v>22</v>
      </c>
      <c r="N361" s="278"/>
    </row>
    <row r="362" spans="2:20" x14ac:dyDescent="0.3">
      <c r="B362" s="72">
        <v>1</v>
      </c>
      <c r="C362" s="72"/>
      <c r="D362" s="72">
        <v>2</v>
      </c>
      <c r="E362" s="72">
        <v>3</v>
      </c>
      <c r="F362" s="72">
        <v>4</v>
      </c>
      <c r="G362" s="72">
        <v>5</v>
      </c>
      <c r="H362" s="72">
        <v>6</v>
      </c>
      <c r="I362" s="72">
        <v>7</v>
      </c>
      <c r="J362" s="72">
        <v>8</v>
      </c>
      <c r="K362" s="72">
        <v>9</v>
      </c>
      <c r="L362" s="72">
        <v>10</v>
      </c>
      <c r="M362" s="72">
        <v>11</v>
      </c>
      <c r="N362" s="72">
        <v>12</v>
      </c>
      <c r="Q362" s="69"/>
    </row>
    <row r="363" spans="2:20" ht="41.25" customHeight="1" x14ac:dyDescent="0.3">
      <c r="B363" s="281">
        <v>2</v>
      </c>
      <c r="C363" s="67" t="s">
        <v>24</v>
      </c>
      <c r="D363" s="72" t="s">
        <v>150</v>
      </c>
      <c r="E363" s="72" t="s">
        <v>26</v>
      </c>
      <c r="F363" s="72"/>
      <c r="G363" s="4">
        <v>11.04</v>
      </c>
      <c r="H363" s="5"/>
      <c r="I363" s="5"/>
      <c r="J363" s="5"/>
      <c r="K363" s="5"/>
      <c r="L363" s="67"/>
      <c r="M363" s="5"/>
      <c r="N363" s="5"/>
      <c r="Q363" s="42">
        <f>R363*S363*T363</f>
        <v>3.8400000000000007</v>
      </c>
      <c r="R363" s="42">
        <v>0.8</v>
      </c>
      <c r="S363" s="42">
        <v>0.8</v>
      </c>
      <c r="T363" s="42">
        <v>6</v>
      </c>
    </row>
    <row r="364" spans="2:20" x14ac:dyDescent="0.3">
      <c r="B364" s="281"/>
      <c r="C364" s="9" t="s">
        <v>144</v>
      </c>
      <c r="D364" s="67" t="s">
        <v>28</v>
      </c>
      <c r="E364" s="67" t="s">
        <v>29</v>
      </c>
      <c r="F364" s="67"/>
      <c r="G364" s="6">
        <f>G363*0.12</f>
        <v>1.3247999999999998</v>
      </c>
      <c r="H364" s="5">
        <v>7.1</v>
      </c>
      <c r="I364" s="5">
        <f>H364*G364</f>
        <v>9.4060799999999976</v>
      </c>
      <c r="J364" s="5"/>
      <c r="K364" s="5"/>
      <c r="L364" s="67">
        <v>11.34</v>
      </c>
      <c r="M364" s="5">
        <f>L364*G364</f>
        <v>15.023231999999997</v>
      </c>
      <c r="N364" s="5">
        <f>M364+K364+I364</f>
        <v>24.429311999999996</v>
      </c>
      <c r="Q364" s="42">
        <f>R364*S364*T364</f>
        <v>7.1999999999999993</v>
      </c>
      <c r="R364" s="42">
        <v>1</v>
      </c>
      <c r="S364" s="42">
        <v>1.2</v>
      </c>
      <c r="T364" s="42">
        <v>6</v>
      </c>
    </row>
    <row r="365" spans="2:20" x14ac:dyDescent="0.3">
      <c r="B365" s="281"/>
      <c r="C365" s="11" t="s">
        <v>24</v>
      </c>
      <c r="D365" s="67" t="s">
        <v>146</v>
      </c>
      <c r="E365" s="67" t="s">
        <v>32</v>
      </c>
      <c r="F365" s="67">
        <v>1.6</v>
      </c>
      <c r="G365" s="6">
        <f>G363*F365</f>
        <v>17.663999999999998</v>
      </c>
      <c r="H365" s="31">
        <f>S371</f>
        <v>1.2020000000000002</v>
      </c>
      <c r="I365" s="5">
        <f>H365*G365</f>
        <v>21.232127999999999</v>
      </c>
      <c r="J365" s="5"/>
      <c r="K365" s="5"/>
      <c r="L365" s="67">
        <f>R371</f>
        <v>0.16799999999999998</v>
      </c>
      <c r="M365" s="5">
        <f>L365*G365</f>
        <v>2.9675519999999995</v>
      </c>
      <c r="N365" s="5">
        <f>M365+K365+I365</f>
        <v>24.199680000000001</v>
      </c>
      <c r="Q365" s="42">
        <f>SUM(Q363:Q364)</f>
        <v>11.04</v>
      </c>
    </row>
    <row r="366" spans="2:20" s="1" customFormat="1" ht="27.75" customHeight="1" x14ac:dyDescent="0.25">
      <c r="B366" s="266">
        <v>3</v>
      </c>
      <c r="C366" s="64"/>
      <c r="D366" s="71" t="s">
        <v>157</v>
      </c>
      <c r="E366" s="71" t="s">
        <v>34</v>
      </c>
      <c r="F366" s="71"/>
      <c r="G366" s="32">
        <v>12</v>
      </c>
      <c r="H366" s="8"/>
      <c r="I366" s="5"/>
      <c r="J366" s="8"/>
      <c r="K366" s="5"/>
      <c r="L366" s="64"/>
      <c r="M366" s="5"/>
      <c r="N366" s="5"/>
    </row>
    <row r="367" spans="2:20" s="1" customFormat="1" ht="13.5" x14ac:dyDescent="0.25">
      <c r="B367" s="267"/>
      <c r="C367" s="65" t="s">
        <v>24</v>
      </c>
      <c r="D367" s="64" t="s">
        <v>35</v>
      </c>
      <c r="E367" s="64" t="s">
        <v>34</v>
      </c>
      <c r="F367" s="64">
        <v>1</v>
      </c>
      <c r="G367" s="7">
        <f>G366*F367</f>
        <v>12</v>
      </c>
      <c r="H367" s="8">
        <v>6.25</v>
      </c>
      <c r="I367" s="5">
        <f>H367*G367</f>
        <v>75</v>
      </c>
      <c r="J367" s="8"/>
      <c r="K367" s="5"/>
      <c r="L367" s="64"/>
      <c r="M367" s="5"/>
      <c r="N367" s="5">
        <f>M367+K367+I367</f>
        <v>75</v>
      </c>
    </row>
    <row r="368" spans="2:20" s="1" customFormat="1" ht="13.5" x14ac:dyDescent="0.25">
      <c r="B368" s="267"/>
      <c r="C368" s="64" t="s">
        <v>24</v>
      </c>
      <c r="D368" s="64" t="s">
        <v>158</v>
      </c>
      <c r="E368" s="64" t="s">
        <v>34</v>
      </c>
      <c r="F368" s="64"/>
      <c r="G368" s="7">
        <v>6</v>
      </c>
      <c r="H368" s="8"/>
      <c r="I368" s="5"/>
      <c r="J368" s="8">
        <v>50</v>
      </c>
      <c r="K368" s="5">
        <f>J368*G368</f>
        <v>300</v>
      </c>
      <c r="L368" s="64"/>
      <c r="M368" s="5"/>
      <c r="N368" s="5">
        <f>M368+K368+I368</f>
        <v>300</v>
      </c>
    </row>
    <row r="369" spans="2:19" s="1" customFormat="1" ht="13.5" x14ac:dyDescent="0.25">
      <c r="B369" s="65"/>
      <c r="C369" s="64" t="s">
        <v>24</v>
      </c>
      <c r="D369" s="64" t="s">
        <v>156</v>
      </c>
      <c r="E369" s="64" t="s">
        <v>34</v>
      </c>
      <c r="F369" s="64"/>
      <c r="G369" s="7">
        <v>6</v>
      </c>
      <c r="H369" s="8"/>
      <c r="I369" s="5"/>
      <c r="J369" s="8">
        <v>200</v>
      </c>
      <c r="K369" s="5">
        <f>J369*G369</f>
        <v>1200</v>
      </c>
      <c r="L369" s="64"/>
      <c r="M369" s="5"/>
      <c r="N369" s="5">
        <f>M369+K369+I369</f>
        <v>1200</v>
      </c>
    </row>
    <row r="370" spans="2:19" s="1" customFormat="1" ht="13.5" x14ac:dyDescent="0.25">
      <c r="B370" s="65"/>
      <c r="C370" s="33" t="s">
        <v>149</v>
      </c>
      <c r="D370" s="64" t="s">
        <v>38</v>
      </c>
      <c r="E370" s="64" t="s">
        <v>29</v>
      </c>
      <c r="F370" s="64"/>
      <c r="G370" s="7">
        <v>4</v>
      </c>
      <c r="H370" s="8">
        <v>6.16</v>
      </c>
      <c r="I370" s="5">
        <f>H370*G370</f>
        <v>24.64</v>
      </c>
      <c r="J370" s="8"/>
      <c r="K370" s="5"/>
      <c r="L370" s="64">
        <v>17.66</v>
      </c>
      <c r="M370" s="5">
        <f>L370*G370</f>
        <v>70.64</v>
      </c>
      <c r="N370" s="5">
        <f>M370+K370+I370</f>
        <v>95.28</v>
      </c>
    </row>
    <row r="371" spans="2:19" s="1" customFormat="1" ht="13.5" x14ac:dyDescent="0.25">
      <c r="B371" s="64">
        <v>4</v>
      </c>
      <c r="C371" s="9"/>
      <c r="D371" s="71" t="s">
        <v>176</v>
      </c>
      <c r="E371" s="64" t="s">
        <v>34</v>
      </c>
      <c r="F371" s="64"/>
      <c r="G371" s="32">
        <v>12</v>
      </c>
      <c r="H371" s="8"/>
      <c r="I371" s="5"/>
      <c r="J371" s="8"/>
      <c r="K371" s="5"/>
      <c r="L371" s="64"/>
      <c r="M371" s="8"/>
      <c r="N371" s="5"/>
      <c r="P371" s="1">
        <v>1.37</v>
      </c>
      <c r="Q371" s="1">
        <v>2</v>
      </c>
      <c r="R371" s="1">
        <f>Q371*0.42*2/10</f>
        <v>0.16799999999999998</v>
      </c>
      <c r="S371" s="1">
        <f>P371-R371</f>
        <v>1.2020000000000002</v>
      </c>
    </row>
    <row r="372" spans="2:19" s="1" customFormat="1" ht="13.5" x14ac:dyDescent="0.25">
      <c r="B372" s="66"/>
      <c r="C372" s="11" t="s">
        <v>24</v>
      </c>
      <c r="D372" s="67" t="s">
        <v>148</v>
      </c>
      <c r="E372" s="67" t="s">
        <v>29</v>
      </c>
      <c r="F372" s="67"/>
      <c r="G372" s="6">
        <v>1</v>
      </c>
      <c r="H372" s="5">
        <v>3.43</v>
      </c>
      <c r="I372" s="5">
        <f>H372*G372</f>
        <v>3.43</v>
      </c>
      <c r="J372" s="5"/>
      <c r="K372" s="5"/>
      <c r="L372" s="67">
        <v>12.51</v>
      </c>
      <c r="M372" s="5">
        <f>L372*G372</f>
        <v>12.51</v>
      </c>
      <c r="N372" s="5">
        <f>M372+K372+I372</f>
        <v>15.94</v>
      </c>
    </row>
    <row r="373" spans="2:19" x14ac:dyDescent="0.3">
      <c r="B373" s="67"/>
      <c r="C373" s="67"/>
      <c r="D373" s="72" t="s">
        <v>46</v>
      </c>
      <c r="E373" s="72"/>
      <c r="F373" s="72"/>
      <c r="G373" s="72"/>
      <c r="H373" s="72"/>
      <c r="I373" s="12">
        <f>SUM(I364:I372)</f>
        <v>133.70820800000001</v>
      </c>
      <c r="J373" s="72"/>
      <c r="K373" s="12">
        <f>SUM(K363:K372)</f>
        <v>1500</v>
      </c>
      <c r="L373" s="72"/>
      <c r="M373" s="12">
        <f>SUM(M363:M372)</f>
        <v>101.14078400000001</v>
      </c>
      <c r="N373" s="12">
        <f>SUM(N363:N372)</f>
        <v>1734.848992</v>
      </c>
    </row>
    <row r="374" spans="2:19" x14ac:dyDescent="0.3">
      <c r="B374" s="67"/>
      <c r="C374" s="67"/>
      <c r="D374" s="72" t="s">
        <v>47</v>
      </c>
      <c r="E374" s="72" t="s">
        <v>48</v>
      </c>
      <c r="F374" s="72">
        <v>10</v>
      </c>
      <c r="G374" s="72"/>
      <c r="H374" s="72"/>
      <c r="I374" s="72"/>
      <c r="J374" s="72"/>
      <c r="K374" s="72"/>
      <c r="L374" s="72"/>
      <c r="M374" s="72"/>
      <c r="N374" s="12">
        <f>N373*F374/100</f>
        <v>173.4848992</v>
      </c>
    </row>
    <row r="375" spans="2:19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1908.3338911999999</v>
      </c>
    </row>
    <row r="376" spans="2:19" x14ac:dyDescent="0.3">
      <c r="B376" s="67"/>
      <c r="C376" s="67"/>
      <c r="D376" s="72" t="s">
        <v>50</v>
      </c>
      <c r="E376" s="72" t="s">
        <v>48</v>
      </c>
      <c r="F376" s="72">
        <v>10</v>
      </c>
      <c r="G376" s="72"/>
      <c r="H376" s="72"/>
      <c r="I376" s="72"/>
      <c r="J376" s="72"/>
      <c r="K376" s="72"/>
      <c r="L376" s="72"/>
      <c r="M376" s="72"/>
      <c r="N376" s="12">
        <f>N375*F376/100</f>
        <v>190.83338911999999</v>
      </c>
    </row>
    <row r="377" spans="2:19" x14ac:dyDescent="0.3">
      <c r="B377" s="67"/>
      <c r="C377" s="67"/>
      <c r="D377" s="72" t="s">
        <v>49</v>
      </c>
      <c r="E377" s="72"/>
      <c r="F377" s="72"/>
      <c r="G377" s="72"/>
      <c r="H377" s="72"/>
      <c r="I377" s="72"/>
      <c r="J377" s="72"/>
      <c r="K377" s="72"/>
      <c r="L377" s="72"/>
      <c r="M377" s="72"/>
      <c r="N377" s="12">
        <f>SUM(N375:N376)</f>
        <v>2099.1672803199999</v>
      </c>
    </row>
    <row r="378" spans="2:19" x14ac:dyDescent="0.3">
      <c r="B378" s="67"/>
      <c r="C378" s="67"/>
      <c r="D378" s="72" t="s">
        <v>51</v>
      </c>
      <c r="E378" s="72" t="s">
        <v>48</v>
      </c>
      <c r="F378" s="72">
        <v>18</v>
      </c>
      <c r="G378" s="72"/>
      <c r="H378" s="72"/>
      <c r="I378" s="72"/>
      <c r="J378" s="72"/>
      <c r="K378" s="72"/>
      <c r="L378" s="72"/>
      <c r="M378" s="72"/>
      <c r="N378" s="12">
        <f>N377*F378/100</f>
        <v>377.85011045759995</v>
      </c>
    </row>
    <row r="379" spans="2:19" x14ac:dyDescent="0.3">
      <c r="B379" s="67"/>
      <c r="C379" s="67"/>
      <c r="D379" s="72" t="s">
        <v>49</v>
      </c>
      <c r="E379" s="72"/>
      <c r="F379" s="72"/>
      <c r="G379" s="72"/>
      <c r="H379" s="72"/>
      <c r="I379" s="72"/>
      <c r="J379" s="72"/>
      <c r="K379" s="72"/>
      <c r="L379" s="72"/>
      <c r="M379" s="72"/>
      <c r="N379" s="12">
        <f>SUM(N377:N378)</f>
        <v>2477.0173907775998</v>
      </c>
    </row>
    <row r="380" spans="2:19" ht="15.75" customHeight="1" x14ac:dyDescent="0.3">
      <c r="B380" s="13"/>
      <c r="C380" s="13"/>
      <c r="D380" s="68" t="s">
        <v>224</v>
      </c>
      <c r="E380" s="69"/>
      <c r="F380" s="69"/>
      <c r="G380" s="69" t="s">
        <v>225</v>
      </c>
      <c r="H380" s="299" t="s">
        <v>226</v>
      </c>
      <c r="I380" s="299"/>
      <c r="J380" s="299"/>
      <c r="K380" s="299"/>
      <c r="L380" s="299"/>
      <c r="M380" s="299"/>
      <c r="N380" s="299"/>
    </row>
    <row r="381" spans="2:19" x14ac:dyDescent="0.3">
      <c r="B381" s="13"/>
      <c r="C381" s="13"/>
      <c r="D381" s="14" t="s">
        <v>54</v>
      </c>
      <c r="E381" s="69"/>
      <c r="F381" s="69"/>
      <c r="G381" s="69"/>
      <c r="H381" s="297" t="s">
        <v>227</v>
      </c>
      <c r="I381" s="297"/>
      <c r="J381" s="297"/>
      <c r="K381" s="81"/>
      <c r="L381" s="81"/>
      <c r="M381" s="297" t="s">
        <v>228</v>
      </c>
      <c r="N381" s="297"/>
    </row>
    <row r="383" spans="2:19" x14ac:dyDescent="0.3">
      <c r="G383" s="271" t="s">
        <v>261</v>
      </c>
      <c r="H383" s="271"/>
      <c r="I383" s="271"/>
      <c r="J383" s="271"/>
      <c r="K383" s="271"/>
      <c r="L383" s="271"/>
      <c r="M383" s="271"/>
      <c r="N383" s="271"/>
    </row>
    <row r="384" spans="2:19" x14ac:dyDescent="0.3">
      <c r="G384" s="295" t="s">
        <v>274</v>
      </c>
      <c r="H384" s="295"/>
      <c r="I384" s="295"/>
      <c r="J384" s="295"/>
      <c r="K384" s="295"/>
      <c r="L384" s="295"/>
      <c r="M384" s="295"/>
      <c r="N384" s="295"/>
    </row>
  </sheetData>
  <mergeCells count="260">
    <mergeCell ref="G353:N353"/>
    <mergeCell ref="G354:N354"/>
    <mergeCell ref="G383:N383"/>
    <mergeCell ref="G384:N384"/>
    <mergeCell ref="G264:N264"/>
    <mergeCell ref="G265:N265"/>
    <mergeCell ref="G294:N294"/>
    <mergeCell ref="G295:N295"/>
    <mergeCell ref="G323:N323"/>
    <mergeCell ref="G324:N324"/>
    <mergeCell ref="H380:N380"/>
    <mergeCell ref="H381:J381"/>
    <mergeCell ref="M381:N381"/>
    <mergeCell ref="H351:J351"/>
    <mergeCell ref="M351:N351"/>
    <mergeCell ref="H320:N320"/>
    <mergeCell ref="H321:J321"/>
    <mergeCell ref="M321:N321"/>
    <mergeCell ref="H291:N291"/>
    <mergeCell ref="H292:J292"/>
    <mergeCell ref="M292:N292"/>
    <mergeCell ref="H350:N350"/>
    <mergeCell ref="L301:M301"/>
    <mergeCell ref="N301:N302"/>
    <mergeCell ref="E64:G64"/>
    <mergeCell ref="E94:G94"/>
    <mergeCell ref="E123:G123"/>
    <mergeCell ref="E153:G153"/>
    <mergeCell ref="I152:N152"/>
    <mergeCell ref="C152:F152"/>
    <mergeCell ref="L124:M124"/>
    <mergeCell ref="N124:N125"/>
    <mergeCell ref="I122:N122"/>
    <mergeCell ref="C122:F122"/>
    <mergeCell ref="L95:M95"/>
    <mergeCell ref="G88:N88"/>
    <mergeCell ref="G117:N117"/>
    <mergeCell ref="G118:N118"/>
    <mergeCell ref="M85:N85"/>
    <mergeCell ref="N95:N96"/>
    <mergeCell ref="H93:M93"/>
    <mergeCell ref="C93:F93"/>
    <mergeCell ref="L65:M65"/>
    <mergeCell ref="N65:N66"/>
    <mergeCell ref="E182:G182"/>
    <mergeCell ref="G176:N176"/>
    <mergeCell ref="G177:N177"/>
    <mergeCell ref="L360:M360"/>
    <mergeCell ref="N360:N361"/>
    <mergeCell ref="B363:B365"/>
    <mergeCell ref="B366:B368"/>
    <mergeCell ref="I4:N4"/>
    <mergeCell ref="H34:N34"/>
    <mergeCell ref="B360:B361"/>
    <mergeCell ref="C360:C361"/>
    <mergeCell ref="D360:D361"/>
    <mergeCell ref="E360:G360"/>
    <mergeCell ref="H360:I360"/>
    <mergeCell ref="J360:K360"/>
    <mergeCell ref="H358:M358"/>
    <mergeCell ref="C358:F358"/>
    <mergeCell ref="E359:G359"/>
    <mergeCell ref="L331:M331"/>
    <mergeCell ref="N331:N332"/>
    <mergeCell ref="B334:B336"/>
    <mergeCell ref="B337:B339"/>
    <mergeCell ref="M355:N355"/>
    <mergeCell ref="D356:M356"/>
    <mergeCell ref="B331:B332"/>
    <mergeCell ref="C331:C332"/>
    <mergeCell ref="D331:D332"/>
    <mergeCell ref="E331:G331"/>
    <mergeCell ref="H331:I331"/>
    <mergeCell ref="J331:K331"/>
    <mergeCell ref="I329:N329"/>
    <mergeCell ref="C329:F329"/>
    <mergeCell ref="E330:G330"/>
    <mergeCell ref="B304:B306"/>
    <mergeCell ref="B307:B309"/>
    <mergeCell ref="M326:N326"/>
    <mergeCell ref="D327:M327"/>
    <mergeCell ref="B301:B302"/>
    <mergeCell ref="C301:C302"/>
    <mergeCell ref="D301:D302"/>
    <mergeCell ref="E301:G301"/>
    <mergeCell ref="H301:I301"/>
    <mergeCell ref="J301:K301"/>
    <mergeCell ref="I299:N299"/>
    <mergeCell ref="C299:F299"/>
    <mergeCell ref="E300:G300"/>
    <mergeCell ref="L272:M272"/>
    <mergeCell ref="N272:N273"/>
    <mergeCell ref="B275:B277"/>
    <mergeCell ref="B278:B280"/>
    <mergeCell ref="M296:N296"/>
    <mergeCell ref="D297:M297"/>
    <mergeCell ref="B272:B273"/>
    <mergeCell ref="C272:C273"/>
    <mergeCell ref="D272:D273"/>
    <mergeCell ref="E272:G272"/>
    <mergeCell ref="H272:I272"/>
    <mergeCell ref="J272:K272"/>
    <mergeCell ref="I270:N270"/>
    <mergeCell ref="C270:F270"/>
    <mergeCell ref="E271:G271"/>
    <mergeCell ref="L242:M242"/>
    <mergeCell ref="N242:N243"/>
    <mergeCell ref="B245:B247"/>
    <mergeCell ref="B248:B250"/>
    <mergeCell ref="M267:N267"/>
    <mergeCell ref="D268:M268"/>
    <mergeCell ref="H261:N261"/>
    <mergeCell ref="H262:J262"/>
    <mergeCell ref="B242:B243"/>
    <mergeCell ref="C242:C243"/>
    <mergeCell ref="D242:D243"/>
    <mergeCell ref="E242:G242"/>
    <mergeCell ref="H242:I242"/>
    <mergeCell ref="J242:K242"/>
    <mergeCell ref="M262:N262"/>
    <mergeCell ref="C240:F240"/>
    <mergeCell ref="E241:G241"/>
    <mergeCell ref="L213:M213"/>
    <mergeCell ref="N213:N214"/>
    <mergeCell ref="B216:B218"/>
    <mergeCell ref="B219:B221"/>
    <mergeCell ref="M237:N237"/>
    <mergeCell ref="D238:M238"/>
    <mergeCell ref="G236:N236"/>
    <mergeCell ref="B213:B214"/>
    <mergeCell ref="C213:C214"/>
    <mergeCell ref="D213:D214"/>
    <mergeCell ref="E213:G213"/>
    <mergeCell ref="H213:I213"/>
    <mergeCell ref="J213:K213"/>
    <mergeCell ref="H232:N232"/>
    <mergeCell ref="H233:J233"/>
    <mergeCell ref="M233:N233"/>
    <mergeCell ref="G235:N235"/>
    <mergeCell ref="I240:N240"/>
    <mergeCell ref="C211:F211"/>
    <mergeCell ref="E212:G212"/>
    <mergeCell ref="L183:M183"/>
    <mergeCell ref="N183:N184"/>
    <mergeCell ref="B186:B188"/>
    <mergeCell ref="B189:B191"/>
    <mergeCell ref="M208:N208"/>
    <mergeCell ref="D209:M209"/>
    <mergeCell ref="B183:B184"/>
    <mergeCell ref="C183:C184"/>
    <mergeCell ref="D183:D184"/>
    <mergeCell ref="E183:G183"/>
    <mergeCell ref="H183:I183"/>
    <mergeCell ref="J183:K183"/>
    <mergeCell ref="H202:N202"/>
    <mergeCell ref="H203:J203"/>
    <mergeCell ref="M203:N203"/>
    <mergeCell ref="G205:N205"/>
    <mergeCell ref="G206:N206"/>
    <mergeCell ref="I211:N211"/>
    <mergeCell ref="I181:N181"/>
    <mergeCell ref="C181:F181"/>
    <mergeCell ref="L154:M154"/>
    <mergeCell ref="N154:N155"/>
    <mergeCell ref="B157:B159"/>
    <mergeCell ref="B160:B162"/>
    <mergeCell ref="M178:N178"/>
    <mergeCell ref="D179:M179"/>
    <mergeCell ref="H173:N173"/>
    <mergeCell ref="H174:J174"/>
    <mergeCell ref="B154:B155"/>
    <mergeCell ref="C154:C155"/>
    <mergeCell ref="D154:D155"/>
    <mergeCell ref="E154:G154"/>
    <mergeCell ref="H154:I154"/>
    <mergeCell ref="J154:K154"/>
    <mergeCell ref="M174:N174"/>
    <mergeCell ref="B127:B129"/>
    <mergeCell ref="B130:B132"/>
    <mergeCell ref="M149:N149"/>
    <mergeCell ref="D150:M150"/>
    <mergeCell ref="B124:B125"/>
    <mergeCell ref="C124:C125"/>
    <mergeCell ref="D124:D125"/>
    <mergeCell ref="E124:G124"/>
    <mergeCell ref="H124:I124"/>
    <mergeCell ref="J124:K124"/>
    <mergeCell ref="H143:N143"/>
    <mergeCell ref="H144:J144"/>
    <mergeCell ref="M144:N144"/>
    <mergeCell ref="G146:N146"/>
    <mergeCell ref="G147:N147"/>
    <mergeCell ref="B98:B100"/>
    <mergeCell ref="B101:B103"/>
    <mergeCell ref="M119:N119"/>
    <mergeCell ref="D120:M120"/>
    <mergeCell ref="B95:B96"/>
    <mergeCell ref="C95:C96"/>
    <mergeCell ref="D95:D96"/>
    <mergeCell ref="E95:G95"/>
    <mergeCell ref="H95:I95"/>
    <mergeCell ref="J95:K95"/>
    <mergeCell ref="H114:N114"/>
    <mergeCell ref="H115:J115"/>
    <mergeCell ref="M115:N115"/>
    <mergeCell ref="B68:B70"/>
    <mergeCell ref="B71:B73"/>
    <mergeCell ref="G87:N87"/>
    <mergeCell ref="M90:N90"/>
    <mergeCell ref="D91:M91"/>
    <mergeCell ref="H84:N84"/>
    <mergeCell ref="H85:J85"/>
    <mergeCell ref="B65:B66"/>
    <mergeCell ref="C65:C66"/>
    <mergeCell ref="D65:D66"/>
    <mergeCell ref="E65:G65"/>
    <mergeCell ref="H65:I65"/>
    <mergeCell ref="J65:K65"/>
    <mergeCell ref="C36:C37"/>
    <mergeCell ref="D36:D37"/>
    <mergeCell ref="E36:G36"/>
    <mergeCell ref="H36:I36"/>
    <mergeCell ref="J36:K36"/>
    <mergeCell ref="G58:N58"/>
    <mergeCell ref="H55:N55"/>
    <mergeCell ref="H56:J56"/>
    <mergeCell ref="M56:N56"/>
    <mergeCell ref="C34:F34"/>
    <mergeCell ref="B6:B7"/>
    <mergeCell ref="C6:C7"/>
    <mergeCell ref="D6:D7"/>
    <mergeCell ref="E6:G6"/>
    <mergeCell ref="H6:I6"/>
    <mergeCell ref="J6:K6"/>
    <mergeCell ref="L6:M6"/>
    <mergeCell ref="C63:F63"/>
    <mergeCell ref="L36:M36"/>
    <mergeCell ref="H25:N25"/>
    <mergeCell ref="H26:J26"/>
    <mergeCell ref="M26:N26"/>
    <mergeCell ref="E35:G35"/>
    <mergeCell ref="G28:N28"/>
    <mergeCell ref="G29:N29"/>
    <mergeCell ref="H63:M63"/>
    <mergeCell ref="N36:N37"/>
    <mergeCell ref="B39:B41"/>
    <mergeCell ref="B42:B44"/>
    <mergeCell ref="G59:N59"/>
    <mergeCell ref="M60:N60"/>
    <mergeCell ref="D61:M61"/>
    <mergeCell ref="B36:B37"/>
    <mergeCell ref="E5:G5"/>
    <mergeCell ref="D2:M2"/>
    <mergeCell ref="M1:N1"/>
    <mergeCell ref="C4:F4"/>
    <mergeCell ref="N6:N7"/>
    <mergeCell ref="B9:B11"/>
    <mergeCell ref="B12:B14"/>
    <mergeCell ref="M31:N31"/>
    <mergeCell ref="D32:M3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7"/>
  <sheetViews>
    <sheetView topLeftCell="A4" workbookViewId="0">
      <selection activeCell="M38" sqref="M38"/>
    </sheetView>
  </sheetViews>
  <sheetFormatPr defaultRowHeight="15.75" x14ac:dyDescent="0.25"/>
  <cols>
    <col min="1" max="1" width="4" style="17" customWidth="1"/>
    <col min="2" max="2" width="5" style="17" customWidth="1"/>
    <col min="3" max="3" width="22" style="17" customWidth="1"/>
    <col min="4" max="4" width="15.140625" style="17" customWidth="1"/>
    <col min="5" max="5" width="14.140625" style="17" customWidth="1"/>
    <col min="6" max="6" width="16.85546875" style="17" customWidth="1"/>
    <col min="7" max="7" width="9.7109375" style="17" customWidth="1"/>
    <col min="8" max="11" width="9.140625" style="17"/>
    <col min="12" max="12" width="7" style="17" customWidth="1"/>
    <col min="13" max="16384" width="9.140625" style="17"/>
  </cols>
  <sheetData>
    <row r="2" spans="2:10" ht="21" x14ac:dyDescent="0.25">
      <c r="C2" s="288" t="s">
        <v>275</v>
      </c>
      <c r="D2" s="288"/>
      <c r="E2" s="288"/>
      <c r="F2" s="288"/>
    </row>
    <row r="3" spans="2:10" ht="28.5" customHeight="1" x14ac:dyDescent="0.25">
      <c r="B3" s="286" t="s">
        <v>202</v>
      </c>
      <c r="C3" s="286"/>
      <c r="D3" s="286"/>
      <c r="E3" s="286"/>
      <c r="F3" s="286"/>
    </row>
    <row r="4" spans="2:10" x14ac:dyDescent="0.25">
      <c r="B4" s="73"/>
      <c r="C4" s="73"/>
      <c r="D4" s="73"/>
      <c r="E4" s="73"/>
      <c r="F4" s="73"/>
      <c r="H4" s="40"/>
    </row>
    <row r="5" spans="2:10" ht="15.75" customHeight="1" x14ac:dyDescent="0.25">
      <c r="B5" s="284" t="s">
        <v>11</v>
      </c>
      <c r="C5" s="284" t="s">
        <v>56</v>
      </c>
      <c r="D5" s="289" t="s">
        <v>8</v>
      </c>
      <c r="E5" s="290"/>
      <c r="F5" s="290"/>
      <c r="G5" s="291"/>
      <c r="H5" s="36"/>
    </row>
    <row r="6" spans="2:10" ht="31.5" x14ac:dyDescent="0.25">
      <c r="B6" s="285"/>
      <c r="C6" s="285"/>
      <c r="D6" s="16" t="s">
        <v>57</v>
      </c>
      <c r="E6" s="16" t="s">
        <v>58</v>
      </c>
      <c r="F6" s="16" t="s">
        <v>59</v>
      </c>
      <c r="G6" s="16" t="s">
        <v>49</v>
      </c>
      <c r="H6" s="36"/>
    </row>
    <row r="7" spans="2:10" x14ac:dyDescent="0.25">
      <c r="B7" s="34">
        <v>1</v>
      </c>
      <c r="C7" s="34">
        <v>2</v>
      </c>
      <c r="D7" s="34">
        <v>4</v>
      </c>
      <c r="E7" s="34">
        <v>5</v>
      </c>
      <c r="F7" s="34">
        <v>6</v>
      </c>
      <c r="G7" s="34">
        <v>7</v>
      </c>
      <c r="H7" s="37"/>
    </row>
    <row r="8" spans="2:10" x14ac:dyDescent="0.25">
      <c r="B8" s="16">
        <v>1</v>
      </c>
      <c r="C8" s="16" t="s">
        <v>61</v>
      </c>
      <c r="D8" s="28">
        <v>0</v>
      </c>
      <c r="E8" s="28">
        <f>arxebi!L7</f>
        <v>943.37601600000005</v>
      </c>
      <c r="F8" s="28">
        <f>xidbogirebi!L6</f>
        <v>1959.9696159999999</v>
      </c>
      <c r="G8" s="28">
        <f t="shared" ref="G8:G33" si="0">F8+E8+D8</f>
        <v>2903.345632</v>
      </c>
      <c r="H8" s="38"/>
      <c r="I8" s="17">
        <v>800</v>
      </c>
      <c r="J8" s="17">
        <v>6</v>
      </c>
    </row>
    <row r="9" spans="2:10" x14ac:dyDescent="0.25">
      <c r="B9" s="16">
        <v>2</v>
      </c>
      <c r="C9" s="16" t="s">
        <v>63</v>
      </c>
      <c r="D9" s="28">
        <v>0</v>
      </c>
      <c r="E9" s="16">
        <v>0</v>
      </c>
      <c r="F9" s="28">
        <f>xidbogirebi!L34</f>
        <v>573.26802800960013</v>
      </c>
      <c r="G9" s="28">
        <f t="shared" si="0"/>
        <v>573.26802800960013</v>
      </c>
      <c r="H9" s="38"/>
      <c r="I9" s="17">
        <v>300</v>
      </c>
      <c r="J9" s="17">
        <v>5</v>
      </c>
    </row>
    <row r="10" spans="2:10" x14ac:dyDescent="0.25">
      <c r="B10" s="16">
        <v>3</v>
      </c>
      <c r="C10" s="16" t="s">
        <v>64</v>
      </c>
      <c r="D10" s="28">
        <v>0</v>
      </c>
      <c r="E10" s="16">
        <v>0</v>
      </c>
      <c r="F10" s="16">
        <v>0</v>
      </c>
      <c r="G10" s="28">
        <f t="shared" si="0"/>
        <v>0</v>
      </c>
      <c r="H10" s="38"/>
    </row>
    <row r="11" spans="2:10" x14ac:dyDescent="0.25">
      <c r="B11" s="16">
        <v>4</v>
      </c>
      <c r="C11" s="16" t="s">
        <v>65</v>
      </c>
      <c r="D11" s="28">
        <v>0</v>
      </c>
      <c r="E11" s="16">
        <v>0</v>
      </c>
      <c r="F11" s="16">
        <v>0</v>
      </c>
      <c r="G11" s="28">
        <f t="shared" si="0"/>
        <v>0</v>
      </c>
      <c r="H11" s="38"/>
    </row>
    <row r="12" spans="2:10" x14ac:dyDescent="0.25">
      <c r="B12" s="16">
        <v>5</v>
      </c>
      <c r="C12" s="16" t="s">
        <v>66</v>
      </c>
      <c r="D12" s="28">
        <v>0</v>
      </c>
      <c r="E12" s="28">
        <f>arxebi!L63</f>
        <v>754.70081280000011</v>
      </c>
      <c r="F12" s="16">
        <v>0</v>
      </c>
      <c r="G12" s="28">
        <f t="shared" si="0"/>
        <v>754.70081280000011</v>
      </c>
      <c r="H12" s="38"/>
    </row>
    <row r="13" spans="2:10" x14ac:dyDescent="0.25">
      <c r="B13" s="16">
        <v>6</v>
      </c>
      <c r="C13" s="16" t="s">
        <v>67</v>
      </c>
      <c r="D13" s="28">
        <v>0</v>
      </c>
      <c r="E13" s="16">
        <v>0</v>
      </c>
      <c r="F13" s="16">
        <v>0</v>
      </c>
      <c r="G13" s="28">
        <f t="shared" si="0"/>
        <v>0</v>
      </c>
      <c r="H13" s="38"/>
    </row>
    <row r="14" spans="2:10" x14ac:dyDescent="0.25">
      <c r="B14" s="16">
        <v>7</v>
      </c>
      <c r="C14" s="16" t="s">
        <v>68</v>
      </c>
      <c r="D14" s="28">
        <v>0</v>
      </c>
      <c r="E14" s="16">
        <v>0</v>
      </c>
      <c r="F14" s="16">
        <v>0</v>
      </c>
      <c r="G14" s="28">
        <f t="shared" si="0"/>
        <v>0</v>
      </c>
      <c r="H14" s="38"/>
    </row>
    <row r="15" spans="2:10" x14ac:dyDescent="0.25">
      <c r="B15" s="16">
        <v>8</v>
      </c>
      <c r="C15" s="16" t="s">
        <v>69</v>
      </c>
      <c r="D15" s="28">
        <v>0</v>
      </c>
      <c r="E15" s="16">
        <v>0</v>
      </c>
      <c r="F15" s="16">
        <v>0</v>
      </c>
      <c r="G15" s="28">
        <f t="shared" si="0"/>
        <v>0</v>
      </c>
      <c r="H15" s="38"/>
    </row>
    <row r="16" spans="2:10" x14ac:dyDescent="0.25">
      <c r="B16" s="16">
        <v>9</v>
      </c>
      <c r="C16" s="16" t="s">
        <v>70</v>
      </c>
      <c r="D16" s="28">
        <v>0</v>
      </c>
      <c r="E16" s="28">
        <f>arxebi!L90</f>
        <v>566.02560960000005</v>
      </c>
      <c r="F16" s="28">
        <f>xidbogirebi!L62</f>
        <v>1665.6476300288004</v>
      </c>
      <c r="G16" s="28">
        <f t="shared" si="0"/>
        <v>2231.6732396288007</v>
      </c>
      <c r="H16" s="38"/>
      <c r="I16" s="17">
        <v>500</v>
      </c>
      <c r="J16" s="17">
        <v>18</v>
      </c>
    </row>
    <row r="17" spans="2:12" x14ac:dyDescent="0.25">
      <c r="B17" s="16">
        <v>10</v>
      </c>
      <c r="C17" s="16" t="s">
        <v>71</v>
      </c>
      <c r="D17" s="28">
        <v>0</v>
      </c>
      <c r="E17" s="28">
        <f>arxebi!L118</f>
        <v>1886.7520320000001</v>
      </c>
      <c r="F17" s="28">
        <f>xidbogirebi!L90</f>
        <v>3353.797388057601</v>
      </c>
      <c r="G17" s="28">
        <f t="shared" si="0"/>
        <v>5240.5494200576013</v>
      </c>
      <c r="H17" s="38"/>
      <c r="I17" s="17">
        <v>500</v>
      </c>
      <c r="J17" s="17">
        <v>36</v>
      </c>
    </row>
    <row r="18" spans="2:12" x14ac:dyDescent="0.25">
      <c r="B18" s="16">
        <v>11</v>
      </c>
      <c r="C18" s="16" t="s">
        <v>72</v>
      </c>
      <c r="D18" s="28">
        <v>0</v>
      </c>
      <c r="E18" s="28">
        <f>arxebi!L147</f>
        <v>754.70081280000011</v>
      </c>
      <c r="F18" s="16">
        <v>0</v>
      </c>
      <c r="G18" s="28">
        <f t="shared" si="0"/>
        <v>754.70081280000011</v>
      </c>
      <c r="H18" s="38"/>
    </row>
    <row r="19" spans="2:12" x14ac:dyDescent="0.25">
      <c r="B19" s="16">
        <v>12</v>
      </c>
      <c r="C19" s="16" t="s">
        <v>73</v>
      </c>
      <c r="D19" s="28">
        <v>0</v>
      </c>
      <c r="E19" s="28">
        <f>arxebi!L175</f>
        <v>377.35040640000005</v>
      </c>
      <c r="F19" s="16">
        <v>0</v>
      </c>
      <c r="G19" s="28">
        <f t="shared" si="0"/>
        <v>377.35040640000005</v>
      </c>
      <c r="H19" s="38"/>
    </row>
    <row r="20" spans="2:12" x14ac:dyDescent="0.25">
      <c r="B20" s="16">
        <v>13</v>
      </c>
      <c r="C20" s="16" t="s">
        <v>74</v>
      </c>
      <c r="D20" s="28">
        <v>0</v>
      </c>
      <c r="E20" s="28">
        <f>arxebi!L203</f>
        <v>754.70081280000011</v>
      </c>
      <c r="F20" s="28">
        <f>xidbogirebi!L118</f>
        <v>2016.5027287679998</v>
      </c>
      <c r="G20" s="28">
        <f t="shared" si="0"/>
        <v>2771.2035415679998</v>
      </c>
      <c r="H20" s="38"/>
    </row>
    <row r="21" spans="2:12" x14ac:dyDescent="0.25">
      <c r="B21" s="16">
        <v>14</v>
      </c>
      <c r="C21" s="16" t="s">
        <v>75</v>
      </c>
      <c r="D21" s="28">
        <v>0</v>
      </c>
      <c r="E21" s="28">
        <f>arxebi!L231</f>
        <v>943.37601600000005</v>
      </c>
      <c r="F21" s="28">
        <f>xidbogirebi!L146</f>
        <v>1216.3840320192</v>
      </c>
      <c r="G21" s="28">
        <f t="shared" si="0"/>
        <v>2159.7600480192</v>
      </c>
      <c r="H21" s="38"/>
      <c r="I21" s="17">
        <v>500</v>
      </c>
      <c r="J21" s="17">
        <v>12</v>
      </c>
      <c r="K21" s="17">
        <v>100</v>
      </c>
      <c r="L21" s="17">
        <v>6</v>
      </c>
    </row>
    <row r="22" spans="2:12" x14ac:dyDescent="0.25">
      <c r="B22" s="16">
        <v>15</v>
      </c>
      <c r="C22" s="16" t="s">
        <v>76</v>
      </c>
      <c r="D22" s="28">
        <v>0</v>
      </c>
      <c r="E22" s="16">
        <v>0</v>
      </c>
      <c r="F22" s="16">
        <v>0</v>
      </c>
      <c r="G22" s="28">
        <f t="shared" si="0"/>
        <v>0</v>
      </c>
      <c r="H22" s="38"/>
    </row>
    <row r="23" spans="2:12" x14ac:dyDescent="0.25">
      <c r="B23" s="16">
        <v>16</v>
      </c>
      <c r="C23" s="16" t="s">
        <v>77</v>
      </c>
      <c r="D23" s="28">
        <v>0</v>
      </c>
      <c r="E23" s="16">
        <v>0</v>
      </c>
      <c r="F23" s="28">
        <f>xidbogirebi!L174</f>
        <v>710.3511060095999</v>
      </c>
      <c r="G23" s="28">
        <f t="shared" si="0"/>
        <v>710.3511060095999</v>
      </c>
      <c r="H23" s="38"/>
      <c r="I23" s="17">
        <v>500</v>
      </c>
      <c r="J23" s="17">
        <v>6</v>
      </c>
    </row>
    <row r="24" spans="2:12" x14ac:dyDescent="0.25">
      <c r="B24" s="16">
        <v>17</v>
      </c>
      <c r="C24" s="16" t="s">
        <v>78</v>
      </c>
      <c r="D24" s="28">
        <v>0</v>
      </c>
      <c r="E24" s="28">
        <f>arxebi!L259</f>
        <v>566.02560960000005</v>
      </c>
      <c r="F24" s="28">
        <f>xidbogirebi!L202</f>
        <v>2217.0703180384003</v>
      </c>
      <c r="G24" s="28">
        <f t="shared" si="0"/>
        <v>2783.0959276384001</v>
      </c>
      <c r="H24" s="38"/>
      <c r="I24" s="17">
        <v>500</v>
      </c>
      <c r="J24" s="17">
        <v>24</v>
      </c>
    </row>
    <row r="25" spans="2:12" x14ac:dyDescent="0.25">
      <c r="B25" s="16">
        <v>18</v>
      </c>
      <c r="C25" s="16" t="s">
        <v>79</v>
      </c>
      <c r="D25" s="28">
        <v>0</v>
      </c>
      <c r="E25" s="28">
        <f>arxebi!L287</f>
        <v>9996.0600682799977</v>
      </c>
      <c r="F25" s="16">
        <v>0</v>
      </c>
      <c r="G25" s="28">
        <f t="shared" si="0"/>
        <v>9996.0600682799977</v>
      </c>
      <c r="H25" s="38"/>
    </row>
    <row r="26" spans="2:12" x14ac:dyDescent="0.25">
      <c r="B26" s="16">
        <v>19</v>
      </c>
      <c r="C26" s="16" t="s">
        <v>80</v>
      </c>
      <c r="D26" s="28">
        <v>0</v>
      </c>
      <c r="E26" s="28">
        <f>arxebi!L314</f>
        <v>754.70081280000011</v>
      </c>
      <c r="F26" s="16">
        <v>0</v>
      </c>
      <c r="G26" s="28">
        <f t="shared" si="0"/>
        <v>754.70081280000011</v>
      </c>
      <c r="H26" s="38"/>
      <c r="I26" s="17">
        <v>500</v>
      </c>
      <c r="J26" s="17">
        <v>6</v>
      </c>
    </row>
    <row r="27" spans="2:12" x14ac:dyDescent="0.25">
      <c r="B27" s="16">
        <v>20</v>
      </c>
      <c r="C27" s="16" t="s">
        <v>82</v>
      </c>
      <c r="D27" s="28">
        <v>0</v>
      </c>
      <c r="E27" s="28">
        <f>arxebi!L370</f>
        <v>471.68800800000002</v>
      </c>
      <c r="F27" s="16">
        <v>0</v>
      </c>
      <c r="G27" s="28">
        <f t="shared" si="0"/>
        <v>471.68800800000002</v>
      </c>
      <c r="H27" s="38"/>
    </row>
    <row r="28" spans="2:12" x14ac:dyDescent="0.25">
      <c r="B28" s="16">
        <v>21</v>
      </c>
      <c r="C28" s="16" t="s">
        <v>83</v>
      </c>
      <c r="D28" s="28">
        <v>0</v>
      </c>
      <c r="E28" s="16">
        <v>0</v>
      </c>
      <c r="F28" s="16">
        <v>0</v>
      </c>
      <c r="G28" s="28">
        <f t="shared" si="0"/>
        <v>0</v>
      </c>
      <c r="H28" s="38"/>
    </row>
    <row r="29" spans="2:12" x14ac:dyDescent="0.25">
      <c r="B29" s="16">
        <v>22</v>
      </c>
      <c r="C29" s="16" t="s">
        <v>84</v>
      </c>
      <c r="D29" s="28">
        <v>0</v>
      </c>
      <c r="E29" s="28">
        <f>arxebi!L398</f>
        <v>754.70081280000011</v>
      </c>
      <c r="F29" s="28">
        <f>xidbogirebi!L230</f>
        <v>687.59197400959999</v>
      </c>
      <c r="G29" s="28">
        <f t="shared" si="0"/>
        <v>1442.2927868096001</v>
      </c>
      <c r="H29" s="38"/>
      <c r="I29" s="17">
        <v>500</v>
      </c>
      <c r="J29" s="17">
        <v>6</v>
      </c>
    </row>
    <row r="30" spans="2:12" x14ac:dyDescent="0.25">
      <c r="B30" s="16">
        <v>23</v>
      </c>
      <c r="C30" s="16" t="s">
        <v>85</v>
      </c>
      <c r="D30" s="28">
        <v>0</v>
      </c>
      <c r="E30" s="28">
        <f>arxebi!L426</f>
        <v>1132.0512192000001</v>
      </c>
      <c r="F30" s="28">
        <f>xidbogirebi!L258</f>
        <v>1182.2453340192001</v>
      </c>
      <c r="G30" s="28">
        <f t="shared" si="0"/>
        <v>2314.2965532192002</v>
      </c>
      <c r="H30" s="38"/>
      <c r="I30" s="17">
        <v>500</v>
      </c>
      <c r="J30" s="17">
        <v>12</v>
      </c>
    </row>
    <row r="31" spans="2:12" x14ac:dyDescent="0.25">
      <c r="B31" s="16">
        <v>24</v>
      </c>
      <c r="C31" s="16" t="s">
        <v>86</v>
      </c>
      <c r="D31" s="28">
        <v>0</v>
      </c>
      <c r="E31" s="28">
        <f>arxebi!L454</f>
        <v>943.37601600000005</v>
      </c>
      <c r="F31" s="28">
        <f>xidbogirebi!L286</f>
        <v>687.59197400959999</v>
      </c>
      <c r="G31" s="28">
        <f t="shared" si="0"/>
        <v>1630.9679900096</v>
      </c>
      <c r="H31" s="38"/>
      <c r="I31" s="17">
        <v>500</v>
      </c>
      <c r="J31" s="17">
        <v>6</v>
      </c>
    </row>
    <row r="32" spans="2:12" x14ac:dyDescent="0.25">
      <c r="B32" s="16">
        <v>25</v>
      </c>
      <c r="C32" s="16" t="s">
        <v>87</v>
      </c>
      <c r="D32" s="28">
        <v>0</v>
      </c>
      <c r="E32" s="28">
        <f>arxebi!N496</f>
        <v>2830.1280480000005</v>
      </c>
      <c r="F32" s="28">
        <f>xidbogirebi!L314</f>
        <v>664.83284200959997</v>
      </c>
      <c r="G32" s="28">
        <f t="shared" si="0"/>
        <v>3494.9608900096005</v>
      </c>
      <c r="H32" s="38"/>
      <c r="I32" s="17">
        <v>500</v>
      </c>
      <c r="J32" s="17">
        <v>6</v>
      </c>
    </row>
    <row r="33" spans="2:12" x14ac:dyDescent="0.25">
      <c r="B33" s="16">
        <v>26</v>
      </c>
      <c r="C33" s="16" t="s">
        <v>88</v>
      </c>
      <c r="D33" s="28">
        <v>0</v>
      </c>
      <c r="E33" s="28">
        <f>arxebi!N524</f>
        <v>283.01280480000003</v>
      </c>
      <c r="F33" s="28">
        <f>xidbogirebi!L342</f>
        <v>2477.0173907775998</v>
      </c>
      <c r="G33" s="28">
        <f t="shared" si="0"/>
        <v>2760.0301955775999</v>
      </c>
      <c r="H33" s="38"/>
      <c r="I33" s="17">
        <v>500</v>
      </c>
      <c r="J33" s="17">
        <v>6</v>
      </c>
      <c r="K33" s="17">
        <v>800</v>
      </c>
      <c r="L33" s="17">
        <v>6</v>
      </c>
    </row>
    <row r="34" spans="2:12" x14ac:dyDescent="0.25">
      <c r="B34" s="16"/>
      <c r="C34" s="34" t="s">
        <v>49</v>
      </c>
      <c r="D34" s="88">
        <f>SUM(D8:D33)</f>
        <v>0</v>
      </c>
      <c r="E34" s="88">
        <f>SUM(E8:E33)</f>
        <v>24712.725917879998</v>
      </c>
      <c r="F34" s="88">
        <f>SUM(F8:F33)</f>
        <v>19412.270361756804</v>
      </c>
      <c r="G34" s="88">
        <f>SUM(G8:G33)</f>
        <v>44124.996279636805</v>
      </c>
      <c r="H34" s="38"/>
    </row>
    <row r="36" spans="2:12" ht="23.25" customHeight="1" x14ac:dyDescent="0.25">
      <c r="B36" s="301" t="s">
        <v>276</v>
      </c>
      <c r="C36" s="301"/>
      <c r="D36" s="301"/>
    </row>
    <row r="37" spans="2:12" ht="15.75" customHeight="1" x14ac:dyDescent="0.25">
      <c r="B37" s="300" t="s">
        <v>277</v>
      </c>
      <c r="C37" s="300"/>
      <c r="D37" s="300"/>
    </row>
  </sheetData>
  <mergeCells count="7">
    <mergeCell ref="B37:D37"/>
    <mergeCell ref="B36:D36"/>
    <mergeCell ref="C2:F2"/>
    <mergeCell ref="B3:F3"/>
    <mergeCell ref="B5:B6"/>
    <mergeCell ref="C5:C6"/>
    <mergeCell ref="D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5"/>
  <sheetViews>
    <sheetView topLeftCell="A1121" workbookViewId="0">
      <selection activeCell="G1154" sqref="G1154"/>
    </sheetView>
  </sheetViews>
  <sheetFormatPr defaultRowHeight="15" x14ac:dyDescent="0.25"/>
  <cols>
    <col min="1" max="1" width="2.28515625" style="43" customWidth="1"/>
    <col min="2" max="2" width="3.42578125" style="43" customWidth="1"/>
    <col min="3" max="3" width="9.140625" style="43"/>
    <col min="4" max="4" width="45.5703125" style="43" customWidth="1"/>
    <col min="5" max="5" width="6.7109375" style="43" customWidth="1"/>
    <col min="6" max="6" width="6" style="43" bestFit="1" customWidth="1"/>
    <col min="7" max="7" width="6.7109375" style="43" customWidth="1"/>
    <col min="8" max="8" width="6" style="43" bestFit="1" customWidth="1"/>
    <col min="9" max="9" width="7.5703125" style="43" customWidth="1"/>
    <col min="10" max="10" width="5.85546875" style="43" customWidth="1"/>
    <col min="11" max="11" width="8.28515625" style="43" customWidth="1"/>
    <col min="12" max="12" width="6" style="43" bestFit="1" customWidth="1"/>
    <col min="13" max="13" width="7.7109375" style="43" customWidth="1"/>
    <col min="14" max="14" width="9.7109375" style="43" customWidth="1"/>
    <col min="15" max="19" width="9.140625" style="43"/>
    <col min="20" max="20" width="9.85546875" style="43" bestFit="1" customWidth="1"/>
    <col min="21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152" t="s">
        <v>1</v>
      </c>
      <c r="F3" s="271" t="s">
        <v>2</v>
      </c>
      <c r="G3" s="271"/>
      <c r="H3" s="271"/>
      <c r="I3" s="271"/>
    </row>
    <row r="4" spans="1:14" s="1" customFormat="1" ht="13.5" x14ac:dyDescent="0.25">
      <c r="D4" s="145"/>
      <c r="E4" s="145"/>
      <c r="F4" s="145"/>
      <c r="G4" s="271" t="s">
        <v>3</v>
      </c>
      <c r="H4" s="271"/>
      <c r="I4" s="271"/>
      <c r="J4" s="271"/>
      <c r="K4" s="271"/>
      <c r="L4" s="271"/>
      <c r="M4" s="271"/>
      <c r="N4" s="271"/>
    </row>
    <row r="5" spans="1:14" s="1" customFormat="1" ht="13.5" x14ac:dyDescent="0.25"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" customFormat="1" ht="27" x14ac:dyDescent="0.25">
      <c r="C6" s="204" t="s">
        <v>4</v>
      </c>
      <c r="D6" s="280" t="s">
        <v>5</v>
      </c>
      <c r="E6" s="280"/>
      <c r="L6" s="271" t="s">
        <v>6</v>
      </c>
      <c r="M6" s="271"/>
    </row>
    <row r="7" spans="1:14" s="1" customFormat="1" ht="27" x14ac:dyDescent="0.25">
      <c r="C7" s="145"/>
      <c r="D7" s="146" t="s">
        <v>7</v>
      </c>
    </row>
    <row r="8" spans="1:14" s="1" customFormat="1" ht="13.5" x14ac:dyDescent="0.25">
      <c r="C8" s="145"/>
      <c r="D8" s="146"/>
    </row>
    <row r="9" spans="1:14" s="1" customFormat="1" ht="13.5" x14ac:dyDescent="0.25">
      <c r="C9" s="145"/>
      <c r="D9" s="145"/>
      <c r="G9" s="271" t="s">
        <v>8</v>
      </c>
      <c r="H9" s="271"/>
      <c r="I9" s="271"/>
      <c r="J9" s="271"/>
      <c r="K9" s="271"/>
      <c r="L9" s="272">
        <f>N42</f>
        <v>4570.0982421600002</v>
      </c>
      <c r="M9" s="272"/>
      <c r="N9" s="204" t="s">
        <v>9</v>
      </c>
    </row>
    <row r="10" spans="1:14" s="1" customFormat="1" ht="13.5" x14ac:dyDescent="0.25">
      <c r="G10" s="273" t="s">
        <v>10</v>
      </c>
      <c r="H10" s="273"/>
      <c r="I10" s="273"/>
      <c r="J10" s="273"/>
      <c r="K10" s="273"/>
      <c r="L10" s="274">
        <f>I36</f>
        <v>973.63800000000003</v>
      </c>
      <c r="M10" s="274"/>
      <c r="N10" s="145" t="s">
        <v>9</v>
      </c>
    </row>
    <row r="11" spans="1:14" s="1" customFormat="1" ht="13.5" x14ac:dyDescent="0.25">
      <c r="G11" s="147"/>
      <c r="H11" s="147"/>
      <c r="I11" s="147"/>
      <c r="J11" s="147"/>
      <c r="K11" s="147"/>
      <c r="L11" s="148"/>
      <c r="M11" s="148"/>
      <c r="N11" s="145"/>
    </row>
    <row r="12" spans="1:14" s="1" customFormat="1" ht="29.25" customHeight="1" x14ac:dyDescent="0.25">
      <c r="B12" s="275" t="s">
        <v>11</v>
      </c>
      <c r="C12" s="277" t="s">
        <v>12</v>
      </c>
      <c r="D12" s="275" t="s">
        <v>13</v>
      </c>
      <c r="E12" s="279" t="s">
        <v>14</v>
      </c>
      <c r="F12" s="279"/>
      <c r="G12" s="279"/>
      <c r="H12" s="279" t="s">
        <v>15</v>
      </c>
      <c r="I12" s="279"/>
      <c r="J12" s="279" t="s">
        <v>16</v>
      </c>
      <c r="K12" s="279"/>
      <c r="L12" s="279" t="s">
        <v>17</v>
      </c>
      <c r="M12" s="279"/>
      <c r="N12" s="277" t="s">
        <v>55</v>
      </c>
    </row>
    <row r="13" spans="1:14" s="1" customFormat="1" ht="83.25" x14ac:dyDescent="0.25">
      <c r="B13" s="276"/>
      <c r="C13" s="278"/>
      <c r="D13" s="276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278"/>
    </row>
    <row r="14" spans="1:14" s="1" customFormat="1" ht="13.5" x14ac:dyDescent="0.25">
      <c r="B14" s="149">
        <v>1</v>
      </c>
      <c r="C14" s="149"/>
      <c r="D14" s="149">
        <v>2</v>
      </c>
      <c r="E14" s="149">
        <v>3</v>
      </c>
      <c r="F14" s="149">
        <v>4</v>
      </c>
      <c r="G14" s="149">
        <v>5</v>
      </c>
      <c r="H14" s="149">
        <v>6</v>
      </c>
      <c r="I14" s="149">
        <v>7</v>
      </c>
      <c r="J14" s="149">
        <v>8</v>
      </c>
      <c r="K14" s="149">
        <v>9</v>
      </c>
      <c r="L14" s="149">
        <v>10</v>
      </c>
      <c r="M14" s="149">
        <v>11</v>
      </c>
      <c r="N14" s="149">
        <v>12</v>
      </c>
    </row>
    <row r="15" spans="1:14" s="1" customFormat="1" ht="13.5" x14ac:dyDescent="0.25">
      <c r="B15" s="144"/>
      <c r="C15" s="141"/>
      <c r="D15" s="149" t="s">
        <v>23</v>
      </c>
      <c r="E15" s="149"/>
      <c r="F15" s="149"/>
      <c r="G15" s="149"/>
      <c r="H15" s="144"/>
      <c r="I15" s="144"/>
      <c r="J15" s="144"/>
      <c r="K15" s="144"/>
      <c r="L15" s="144"/>
      <c r="M15" s="144"/>
      <c r="N15" s="144"/>
    </row>
    <row r="16" spans="1:14" s="1" customFormat="1" ht="40.5" x14ac:dyDescent="0.25">
      <c r="B16" s="266">
        <v>1</v>
      </c>
      <c r="C16" s="141" t="s">
        <v>24</v>
      </c>
      <c r="D16" s="149" t="s">
        <v>25</v>
      </c>
      <c r="E16" s="149" t="s">
        <v>26</v>
      </c>
      <c r="F16" s="149"/>
      <c r="G16" s="4">
        <v>138</v>
      </c>
      <c r="H16" s="5"/>
      <c r="I16" s="5"/>
      <c r="J16" s="5"/>
      <c r="K16" s="5"/>
      <c r="L16" s="144"/>
      <c r="M16" s="5"/>
      <c r="N16" s="5"/>
    </row>
    <row r="17" spans="2:16" s="1" customFormat="1" ht="13.5" x14ac:dyDescent="0.25">
      <c r="B17" s="267"/>
      <c r="C17" s="143" t="s">
        <v>27</v>
      </c>
      <c r="D17" s="144" t="s">
        <v>28</v>
      </c>
      <c r="E17" s="144" t="s">
        <v>29</v>
      </c>
      <c r="F17" s="144"/>
      <c r="G17" s="6">
        <v>16</v>
      </c>
      <c r="H17" s="5">
        <v>7.1</v>
      </c>
      <c r="I17" s="5">
        <f>H17*G17</f>
        <v>113.6</v>
      </c>
      <c r="J17" s="5"/>
      <c r="K17" s="5"/>
      <c r="L17" s="144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268"/>
      <c r="C18" s="143" t="s">
        <v>30</v>
      </c>
      <c r="D18" s="141" t="s">
        <v>31</v>
      </c>
      <c r="E18" s="141" t="s">
        <v>32</v>
      </c>
      <c r="F18" s="141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41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266"/>
      <c r="C19" s="9" t="s">
        <v>24</v>
      </c>
      <c r="D19" s="149" t="s">
        <v>33</v>
      </c>
      <c r="E19" s="149" t="s">
        <v>34</v>
      </c>
      <c r="F19" s="149"/>
      <c r="G19" s="4">
        <v>13</v>
      </c>
      <c r="H19" s="144"/>
      <c r="I19" s="8"/>
      <c r="J19" s="5"/>
      <c r="K19" s="5"/>
      <c r="L19" s="144"/>
      <c r="M19" s="5"/>
      <c r="N19" s="5"/>
    </row>
    <row r="20" spans="2:16" s="1" customFormat="1" ht="13.5" x14ac:dyDescent="0.25">
      <c r="B20" s="267"/>
      <c r="C20" s="10"/>
      <c r="D20" s="144" t="s">
        <v>35</v>
      </c>
      <c r="E20" s="144" t="s">
        <v>34</v>
      </c>
      <c r="F20" s="144">
        <v>1</v>
      </c>
      <c r="G20" s="6">
        <f>G19*F20</f>
        <v>13</v>
      </c>
      <c r="H20" s="144">
        <v>6.25</v>
      </c>
      <c r="I20" s="8">
        <f>H20*G20</f>
        <v>81.25</v>
      </c>
      <c r="J20" s="5"/>
      <c r="K20" s="5"/>
      <c r="L20" s="144"/>
      <c r="M20" s="5"/>
      <c r="N20" s="5">
        <f>M20+K20+I20</f>
        <v>81.25</v>
      </c>
    </row>
    <row r="21" spans="2:16" s="1" customFormat="1" ht="13.5" x14ac:dyDescent="0.25">
      <c r="B21" s="267"/>
      <c r="C21" s="10"/>
      <c r="D21" s="144" t="s">
        <v>36</v>
      </c>
      <c r="E21" s="144" t="s">
        <v>34</v>
      </c>
      <c r="F21" s="144">
        <v>1</v>
      </c>
      <c r="G21" s="6">
        <f>G19*F21</f>
        <v>13</v>
      </c>
      <c r="H21" s="144"/>
      <c r="I21" s="8"/>
      <c r="J21" s="5"/>
      <c r="K21" s="5"/>
      <c r="L21" s="144"/>
      <c r="M21" s="5"/>
      <c r="N21" s="5">
        <f>M21+K21+I21</f>
        <v>0</v>
      </c>
    </row>
    <row r="22" spans="2:16" s="1" customFormat="1" ht="13.5" x14ac:dyDescent="0.25">
      <c r="B22" s="267"/>
      <c r="C22" s="142"/>
      <c r="D22" s="144" t="s">
        <v>36</v>
      </c>
      <c r="E22" s="144" t="s">
        <v>34</v>
      </c>
      <c r="F22" s="144"/>
      <c r="G22" s="6">
        <v>2</v>
      </c>
      <c r="H22" s="144"/>
      <c r="I22" s="8"/>
      <c r="J22" s="5">
        <v>200</v>
      </c>
      <c r="K22" s="5">
        <f>J22*G22</f>
        <v>400</v>
      </c>
      <c r="L22" s="144"/>
      <c r="M22" s="5"/>
      <c r="N22" s="5">
        <f>M22+K22+I22</f>
        <v>400</v>
      </c>
    </row>
    <row r="23" spans="2:16" s="1" customFormat="1" ht="54" x14ac:dyDescent="0.25">
      <c r="B23" s="268"/>
      <c r="C23" s="142" t="s">
        <v>37</v>
      </c>
      <c r="D23" s="144" t="s">
        <v>38</v>
      </c>
      <c r="E23" s="144" t="s">
        <v>29</v>
      </c>
      <c r="F23" s="144"/>
      <c r="G23" s="6">
        <v>4</v>
      </c>
      <c r="H23" s="144">
        <v>6.16</v>
      </c>
      <c r="I23" s="8">
        <f>H23*G23</f>
        <v>24.64</v>
      </c>
      <c r="J23" s="5"/>
      <c r="K23" s="5"/>
      <c r="L23" s="144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266"/>
      <c r="C24" s="9" t="s">
        <v>24</v>
      </c>
      <c r="D24" s="149" t="s">
        <v>33</v>
      </c>
      <c r="E24" s="149" t="s">
        <v>34</v>
      </c>
      <c r="F24" s="149"/>
      <c r="G24" s="4">
        <v>6</v>
      </c>
      <c r="H24" s="144"/>
      <c r="I24" s="8"/>
      <c r="J24" s="5"/>
      <c r="K24" s="5"/>
      <c r="L24" s="144"/>
      <c r="M24" s="5"/>
      <c r="N24" s="5"/>
    </row>
    <row r="25" spans="2:16" s="1" customFormat="1" ht="13.5" x14ac:dyDescent="0.25">
      <c r="B25" s="267"/>
      <c r="C25" s="10"/>
      <c r="D25" s="144" t="s">
        <v>35</v>
      </c>
      <c r="E25" s="144" t="s">
        <v>34</v>
      </c>
      <c r="F25" s="144">
        <v>1</v>
      </c>
      <c r="G25" s="6">
        <f>G24*F25</f>
        <v>6</v>
      </c>
      <c r="H25" s="144">
        <v>6.25</v>
      </c>
      <c r="I25" s="8">
        <f>H25*G25</f>
        <v>37.5</v>
      </c>
      <c r="J25" s="5"/>
      <c r="K25" s="5"/>
      <c r="L25" s="144"/>
      <c r="M25" s="5"/>
      <c r="N25" s="5">
        <f t="shared" ref="N25:N31" si="0">M25+K25+I25</f>
        <v>37.5</v>
      </c>
    </row>
    <row r="26" spans="2:16" s="1" customFormat="1" ht="13.5" x14ac:dyDescent="0.25">
      <c r="B26" s="267"/>
      <c r="C26" s="10"/>
      <c r="D26" s="144" t="s">
        <v>36</v>
      </c>
      <c r="E26" s="144" t="s">
        <v>34</v>
      </c>
      <c r="F26" s="144">
        <v>1</v>
      </c>
      <c r="G26" s="6">
        <f>G24*F26</f>
        <v>6</v>
      </c>
      <c r="H26" s="144"/>
      <c r="I26" s="8"/>
      <c r="J26" s="5"/>
      <c r="K26" s="5">
        <f t="shared" ref="K26:K31" si="1">J26*G26</f>
        <v>0</v>
      </c>
      <c r="L26" s="144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268"/>
      <c r="C27" s="142" t="s">
        <v>37</v>
      </c>
      <c r="D27" s="144" t="s">
        <v>38</v>
      </c>
      <c r="E27" s="144" t="s">
        <v>29</v>
      </c>
      <c r="F27" s="144"/>
      <c r="G27" s="6">
        <v>2</v>
      </c>
      <c r="H27" s="144">
        <v>6.16</v>
      </c>
      <c r="I27" s="8">
        <f>H27*G27</f>
        <v>12.32</v>
      </c>
      <c r="J27" s="5"/>
      <c r="K27" s="5"/>
      <c r="L27" s="144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266"/>
      <c r="C28" s="9"/>
      <c r="D28" s="149" t="s">
        <v>39</v>
      </c>
      <c r="E28" s="149" t="s">
        <v>26</v>
      </c>
      <c r="F28" s="149"/>
      <c r="G28" s="4">
        <v>5.8</v>
      </c>
      <c r="H28" s="144"/>
      <c r="I28" s="8"/>
      <c r="J28" s="5"/>
      <c r="K28" s="5"/>
      <c r="L28" s="144"/>
      <c r="M28" s="5"/>
      <c r="N28" s="5"/>
    </row>
    <row r="29" spans="2:16" s="1" customFormat="1" ht="13.5" x14ac:dyDescent="0.25">
      <c r="B29" s="267"/>
      <c r="C29" s="10" t="s">
        <v>24</v>
      </c>
      <c r="D29" s="144" t="s">
        <v>35</v>
      </c>
      <c r="E29" s="144" t="s">
        <v>26</v>
      </c>
      <c r="F29" s="144">
        <v>1</v>
      </c>
      <c r="G29" s="6">
        <f>G28*F29</f>
        <v>5.8</v>
      </c>
      <c r="H29" s="144">
        <v>37.5</v>
      </c>
      <c r="I29" s="8">
        <f>H29*G29</f>
        <v>217.5</v>
      </c>
      <c r="J29" s="5"/>
      <c r="K29" s="5"/>
      <c r="L29" s="144"/>
      <c r="M29" s="5"/>
      <c r="N29" s="5">
        <f t="shared" si="0"/>
        <v>217.5</v>
      </c>
    </row>
    <row r="30" spans="2:16" s="1" customFormat="1" ht="13.5" x14ac:dyDescent="0.25">
      <c r="B30" s="267"/>
      <c r="C30" s="11"/>
      <c r="D30" s="144" t="s">
        <v>40</v>
      </c>
      <c r="E30" s="144" t="s">
        <v>26</v>
      </c>
      <c r="F30" s="144">
        <v>1.02</v>
      </c>
      <c r="G30" s="6">
        <f>G28*F30</f>
        <v>5.9159999999999995</v>
      </c>
      <c r="H30" s="144"/>
      <c r="I30" s="8"/>
      <c r="J30" s="5">
        <v>135</v>
      </c>
      <c r="K30" s="5">
        <f t="shared" si="1"/>
        <v>798.66</v>
      </c>
      <c r="L30" s="144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268"/>
      <c r="C31" s="143" t="s">
        <v>41</v>
      </c>
      <c r="D31" s="144" t="s">
        <v>42</v>
      </c>
      <c r="E31" s="144" t="s">
        <v>26</v>
      </c>
      <c r="F31" s="144">
        <v>0.17399999999999999</v>
      </c>
      <c r="G31" s="6">
        <f>G28*F31</f>
        <v>1.0091999999999999</v>
      </c>
      <c r="H31" s="144"/>
      <c r="I31" s="8"/>
      <c r="J31" s="5">
        <v>466</v>
      </c>
      <c r="K31" s="5">
        <f t="shared" si="1"/>
        <v>470.28719999999993</v>
      </c>
      <c r="L31" s="144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266"/>
      <c r="C32" s="141"/>
      <c r="D32" s="149" t="s">
        <v>43</v>
      </c>
      <c r="E32" s="149" t="s">
        <v>26</v>
      </c>
      <c r="F32" s="149"/>
      <c r="G32" s="4">
        <v>23</v>
      </c>
      <c r="H32" s="144"/>
      <c r="I32" s="8"/>
      <c r="J32" s="5"/>
      <c r="K32" s="5"/>
      <c r="L32" s="144"/>
      <c r="M32" s="5"/>
      <c r="N32" s="5"/>
    </row>
    <row r="33" spans="2:14" s="1" customFormat="1" ht="13.5" x14ac:dyDescent="0.25">
      <c r="B33" s="267"/>
      <c r="C33" s="142" t="s">
        <v>24</v>
      </c>
      <c r="D33" s="144" t="s">
        <v>35</v>
      </c>
      <c r="E33" s="144" t="s">
        <v>26</v>
      </c>
      <c r="F33" s="144"/>
      <c r="G33" s="6">
        <v>15</v>
      </c>
      <c r="H33" s="144">
        <v>2.5</v>
      </c>
      <c r="I33" s="8">
        <f>H33*G33</f>
        <v>37.5</v>
      </c>
      <c r="J33" s="5"/>
      <c r="K33" s="5">
        <f>J33*G33</f>
        <v>0</v>
      </c>
      <c r="L33" s="144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267"/>
      <c r="C34" s="142"/>
      <c r="D34" s="144" t="s">
        <v>44</v>
      </c>
      <c r="E34" s="144" t="s">
        <v>32</v>
      </c>
      <c r="F34" s="144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144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267"/>
      <c r="C35" s="142"/>
      <c r="D35" s="144" t="s">
        <v>45</v>
      </c>
      <c r="E35" s="144" t="s">
        <v>26</v>
      </c>
      <c r="F35" s="144">
        <v>1.22</v>
      </c>
      <c r="G35" s="6">
        <f>G32*F35</f>
        <v>28.06</v>
      </c>
      <c r="H35" s="144"/>
      <c r="I35" s="8"/>
      <c r="J35" s="5">
        <v>5</v>
      </c>
      <c r="K35" s="5">
        <f>J35*G35</f>
        <v>140.29999999999998</v>
      </c>
      <c r="L35" s="144"/>
      <c r="M35" s="5"/>
      <c r="N35" s="5">
        <f>M35+K35+I35</f>
        <v>140.29999999999998</v>
      </c>
    </row>
    <row r="36" spans="2:14" s="1" customFormat="1" ht="13.5" x14ac:dyDescent="0.25">
      <c r="B36" s="144"/>
      <c r="C36" s="144"/>
      <c r="D36" s="149" t="s">
        <v>46</v>
      </c>
      <c r="E36" s="149"/>
      <c r="F36" s="149"/>
      <c r="G36" s="149"/>
      <c r="H36" s="149"/>
      <c r="I36" s="12">
        <f>SUM(I17:I35)</f>
        <v>973.63800000000003</v>
      </c>
      <c r="J36" s="149"/>
      <c r="K36" s="12">
        <f>SUM(K17:K35)</f>
        <v>1809.2471999999998</v>
      </c>
      <c r="L36" s="149"/>
      <c r="M36" s="12"/>
      <c r="N36" s="12">
        <f>SUM(N17:N35)</f>
        <v>3200.7972</v>
      </c>
    </row>
    <row r="37" spans="2:14" s="1" customFormat="1" ht="13.5" x14ac:dyDescent="0.25">
      <c r="B37" s="144"/>
      <c r="C37" s="144"/>
      <c r="D37" s="149" t="s">
        <v>47</v>
      </c>
      <c r="E37" s="149" t="s">
        <v>48</v>
      </c>
      <c r="F37" s="149">
        <v>10</v>
      </c>
      <c r="G37" s="149"/>
      <c r="H37" s="149"/>
      <c r="I37" s="149"/>
      <c r="J37" s="149"/>
      <c r="K37" s="149"/>
      <c r="L37" s="149"/>
      <c r="M37" s="149"/>
      <c r="N37" s="12">
        <f>N36*F37/100</f>
        <v>320.07972000000001</v>
      </c>
    </row>
    <row r="38" spans="2:14" s="1" customFormat="1" ht="13.5" x14ac:dyDescent="0.25">
      <c r="B38" s="144"/>
      <c r="C38" s="144"/>
      <c r="D38" s="149" t="s">
        <v>49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2">
        <f>SUM(N36:N37)</f>
        <v>3520.8769200000002</v>
      </c>
    </row>
    <row r="39" spans="2:14" s="1" customFormat="1" ht="13.5" x14ac:dyDescent="0.25">
      <c r="B39" s="144"/>
      <c r="C39" s="144"/>
      <c r="D39" s="149" t="s">
        <v>50</v>
      </c>
      <c r="E39" s="149" t="s">
        <v>48</v>
      </c>
      <c r="F39" s="149">
        <v>10</v>
      </c>
      <c r="G39" s="149"/>
      <c r="H39" s="149"/>
      <c r="I39" s="149"/>
      <c r="J39" s="149"/>
      <c r="K39" s="149"/>
      <c r="L39" s="149"/>
      <c r="M39" s="149"/>
      <c r="N39" s="12">
        <f>N38*F39/100</f>
        <v>352.087692</v>
      </c>
    </row>
    <row r="40" spans="2:14" s="1" customFormat="1" ht="13.5" x14ac:dyDescent="0.25">
      <c r="B40" s="144"/>
      <c r="C40" s="144"/>
      <c r="D40" s="149" t="s">
        <v>49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2">
        <f>SUM(N38:N39)</f>
        <v>3872.9646120000002</v>
      </c>
    </row>
    <row r="41" spans="2:14" s="1" customFormat="1" ht="13.5" x14ac:dyDescent="0.25">
      <c r="B41" s="144"/>
      <c r="C41" s="144"/>
      <c r="D41" s="149" t="s">
        <v>51</v>
      </c>
      <c r="E41" s="149" t="s">
        <v>48</v>
      </c>
      <c r="F41" s="149">
        <v>18</v>
      </c>
      <c r="G41" s="149"/>
      <c r="H41" s="149"/>
      <c r="I41" s="149"/>
      <c r="J41" s="149"/>
      <c r="K41" s="149"/>
      <c r="L41" s="149"/>
      <c r="M41" s="149"/>
      <c r="N41" s="12">
        <f>N40*F41/100</f>
        <v>697.13363016000005</v>
      </c>
    </row>
    <row r="42" spans="2:14" s="1" customFormat="1" ht="13.5" x14ac:dyDescent="0.25">
      <c r="B42" s="144"/>
      <c r="C42" s="144"/>
      <c r="D42" s="149" t="s">
        <v>52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2">
        <f>SUM(N40:N41)</f>
        <v>4570.0982421600002</v>
      </c>
    </row>
    <row r="43" spans="2:14" s="1" customFormat="1" ht="13.5" x14ac:dyDescent="0.25">
      <c r="B43" s="13"/>
      <c r="C43" s="13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2:14" s="1" customFormat="1" ht="13.5" x14ac:dyDescent="0.25">
      <c r="B44" s="13"/>
      <c r="C44" s="13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2:14" s="1" customFormat="1" ht="13.5" x14ac:dyDescent="0.25">
      <c r="B45" s="13"/>
      <c r="C45" s="13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4" s="1" customFormat="1" ht="13.5" x14ac:dyDescent="0.25">
      <c r="B46" s="13"/>
      <c r="C46" s="13"/>
      <c r="D46" s="145" t="s">
        <v>53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4" s="1" customFormat="1" ht="13.5" x14ac:dyDescent="0.25">
      <c r="B47" s="13"/>
      <c r="C47" s="13"/>
      <c r="D47" s="145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152" t="s">
        <v>1</v>
      </c>
      <c r="F65" s="271" t="s">
        <v>2</v>
      </c>
      <c r="G65" s="271"/>
      <c r="H65" s="271"/>
      <c r="I65" s="271"/>
    </row>
    <row r="66" spans="1:16" s="1" customFormat="1" ht="13.5" x14ac:dyDescent="0.25">
      <c r="D66" s="145"/>
      <c r="E66" s="145"/>
      <c r="F66" s="145"/>
      <c r="G66" s="271" t="s">
        <v>3</v>
      </c>
      <c r="H66" s="271"/>
      <c r="I66" s="271"/>
      <c r="J66" s="271"/>
      <c r="K66" s="271"/>
      <c r="L66" s="271"/>
      <c r="M66" s="271"/>
      <c r="N66" s="271"/>
    </row>
    <row r="67" spans="1:16" s="1" customFormat="1" ht="13.5" x14ac:dyDescent="0.25"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6" s="1" customFormat="1" ht="27" x14ac:dyDescent="0.25">
      <c r="C68" s="145" t="s">
        <v>4</v>
      </c>
      <c r="D68" s="280" t="s">
        <v>90</v>
      </c>
      <c r="E68" s="280"/>
      <c r="L68" s="271" t="s">
        <v>6</v>
      </c>
      <c r="M68" s="271"/>
    </row>
    <row r="69" spans="1:16" s="1" customFormat="1" ht="13.5" x14ac:dyDescent="0.25">
      <c r="C69" s="145"/>
      <c r="D69" s="146" t="s">
        <v>96</v>
      </c>
    </row>
    <row r="70" spans="1:16" s="1" customFormat="1" ht="13.5" x14ac:dyDescent="0.25">
      <c r="C70" s="145"/>
      <c r="D70" s="146"/>
    </row>
    <row r="71" spans="1:16" s="1" customFormat="1" ht="13.5" x14ac:dyDescent="0.25">
      <c r="C71" s="145"/>
      <c r="D71" s="145"/>
      <c r="G71" s="271" t="s">
        <v>8</v>
      </c>
      <c r="H71" s="271"/>
      <c r="I71" s="271"/>
      <c r="J71" s="271"/>
      <c r="K71" s="271"/>
      <c r="L71" s="272">
        <f>N89</f>
        <v>9964.9174658000011</v>
      </c>
      <c r="M71" s="272"/>
      <c r="N71" s="145" t="s">
        <v>9</v>
      </c>
    </row>
    <row r="72" spans="1:16" s="1" customFormat="1" ht="13.5" x14ac:dyDescent="0.25">
      <c r="G72" s="273" t="s">
        <v>10</v>
      </c>
      <c r="H72" s="273"/>
      <c r="I72" s="273"/>
      <c r="J72" s="273"/>
      <c r="K72" s="273"/>
      <c r="L72" s="274">
        <f>I83</f>
        <v>1743.68</v>
      </c>
      <c r="M72" s="274"/>
      <c r="N72" s="145" t="s">
        <v>9</v>
      </c>
    </row>
    <row r="73" spans="1:16" s="1" customFormat="1" ht="13.5" x14ac:dyDescent="0.25">
      <c r="G73" s="147"/>
      <c r="H73" s="147"/>
      <c r="I73" s="147"/>
      <c r="J73" s="147"/>
      <c r="K73" s="147"/>
      <c r="L73" s="148"/>
      <c r="M73" s="148"/>
      <c r="N73" s="145"/>
    </row>
    <row r="74" spans="1:16" s="1" customFormat="1" ht="27" customHeight="1" x14ac:dyDescent="0.25">
      <c r="B74" s="275" t="s">
        <v>11</v>
      </c>
      <c r="C74" s="277" t="s">
        <v>12</v>
      </c>
      <c r="D74" s="275" t="s">
        <v>13</v>
      </c>
      <c r="E74" s="279" t="s">
        <v>14</v>
      </c>
      <c r="F74" s="279"/>
      <c r="G74" s="279"/>
      <c r="H74" s="279" t="s">
        <v>15</v>
      </c>
      <c r="I74" s="279"/>
      <c r="J74" s="279" t="s">
        <v>16</v>
      </c>
      <c r="K74" s="279"/>
      <c r="L74" s="279" t="s">
        <v>17</v>
      </c>
      <c r="M74" s="279"/>
      <c r="N74" s="277" t="s">
        <v>91</v>
      </c>
    </row>
    <row r="75" spans="1:16" s="1" customFormat="1" ht="83.25" x14ac:dyDescent="0.25">
      <c r="B75" s="276"/>
      <c r="C75" s="278"/>
      <c r="D75" s="276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278"/>
    </row>
    <row r="76" spans="1:16" s="1" customFormat="1" ht="13.5" x14ac:dyDescent="0.25">
      <c r="B76" s="149">
        <v>1</v>
      </c>
      <c r="C76" s="149"/>
      <c r="D76" s="149">
        <v>2</v>
      </c>
      <c r="E76" s="149">
        <v>3</v>
      </c>
      <c r="F76" s="149">
        <v>4</v>
      </c>
      <c r="G76" s="149">
        <v>5</v>
      </c>
      <c r="H76" s="149">
        <v>6</v>
      </c>
      <c r="I76" s="149">
        <v>7</v>
      </c>
      <c r="J76" s="149">
        <v>8</v>
      </c>
      <c r="K76" s="149">
        <v>9</v>
      </c>
      <c r="L76" s="149">
        <v>10</v>
      </c>
      <c r="M76" s="149">
        <v>11</v>
      </c>
      <c r="N76" s="149">
        <v>12</v>
      </c>
    </row>
    <row r="77" spans="1:16" s="1" customFormat="1" ht="13.5" x14ac:dyDescent="0.25">
      <c r="B77" s="144"/>
      <c r="C77" s="141"/>
      <c r="D77" s="149" t="s">
        <v>92</v>
      </c>
      <c r="E77" s="149" t="s">
        <v>26</v>
      </c>
      <c r="F77" s="149"/>
      <c r="G77" s="149">
        <v>305</v>
      </c>
      <c r="H77" s="144"/>
      <c r="I77" s="144"/>
      <c r="J77" s="144"/>
      <c r="K77" s="144"/>
      <c r="L77" s="144"/>
      <c r="M77" s="144"/>
      <c r="N77" s="144"/>
    </row>
    <row r="78" spans="1:16" s="1" customFormat="1" ht="13.5" x14ac:dyDescent="0.25">
      <c r="B78" s="266">
        <v>1</v>
      </c>
      <c r="C78" s="266" t="s">
        <v>24</v>
      </c>
      <c r="D78" s="144" t="s">
        <v>93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6" s="1" customFormat="1" ht="13.5" x14ac:dyDescent="0.25">
      <c r="B79" s="267"/>
      <c r="C79" s="268"/>
      <c r="D79" s="144" t="s">
        <v>94</v>
      </c>
      <c r="E79" s="144" t="s">
        <v>29</v>
      </c>
      <c r="F79" s="144"/>
      <c r="G79" s="144">
        <v>8</v>
      </c>
      <c r="H79" s="144">
        <v>5.28</v>
      </c>
      <c r="I79" s="5">
        <f>H79*G79</f>
        <v>42.24</v>
      </c>
      <c r="J79" s="144"/>
      <c r="K79" s="144"/>
      <c r="L79" s="144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267"/>
      <c r="C80" s="144" t="s">
        <v>99</v>
      </c>
      <c r="D80" s="144" t="s">
        <v>98</v>
      </c>
      <c r="E80" s="144" t="s">
        <v>32</v>
      </c>
      <c r="F80" s="144">
        <v>1.6</v>
      </c>
      <c r="G80" s="144">
        <f>G77*F80</f>
        <v>488</v>
      </c>
      <c r="H80" s="5">
        <v>3.4</v>
      </c>
      <c r="I80" s="5">
        <f>H80*G80</f>
        <v>1659.2</v>
      </c>
      <c r="J80" s="5"/>
      <c r="K80" s="5"/>
      <c r="L80" s="144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267"/>
      <c r="C81" s="143" t="s">
        <v>24</v>
      </c>
      <c r="D81" s="144" t="s">
        <v>97</v>
      </c>
      <c r="E81" s="144" t="s">
        <v>26</v>
      </c>
      <c r="F81" s="144">
        <v>1.26</v>
      </c>
      <c r="G81" s="144">
        <f>G77*F81</f>
        <v>384.3</v>
      </c>
      <c r="H81" s="5"/>
      <c r="I81" s="5"/>
      <c r="J81" s="5">
        <v>10.17</v>
      </c>
      <c r="K81" s="5">
        <f>J81*G81</f>
        <v>3908.3310000000001</v>
      </c>
      <c r="L81" s="144"/>
      <c r="M81" s="5"/>
      <c r="N81" s="5">
        <f>M81+K81+I81</f>
        <v>3908.3310000000001</v>
      </c>
    </row>
    <row r="82" spans="2:14" s="1" customFormat="1" ht="13.5" x14ac:dyDescent="0.25">
      <c r="B82" s="268"/>
      <c r="C82" s="144" t="s">
        <v>24</v>
      </c>
      <c r="D82" s="144" t="s">
        <v>95</v>
      </c>
      <c r="E82" s="144" t="s">
        <v>29</v>
      </c>
      <c r="F82" s="144"/>
      <c r="G82" s="6">
        <v>8</v>
      </c>
      <c r="H82" s="144">
        <v>5.28</v>
      </c>
      <c r="I82" s="5">
        <f>H82*G82</f>
        <v>42.24</v>
      </c>
      <c r="J82" s="5"/>
      <c r="K82" s="5"/>
      <c r="L82" s="144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144"/>
      <c r="C83" s="144"/>
      <c r="D83" s="149" t="s">
        <v>46</v>
      </c>
      <c r="E83" s="149"/>
      <c r="F83" s="149"/>
      <c r="G83" s="149"/>
      <c r="H83" s="149"/>
      <c r="I83" s="12">
        <f>SUM(I79:I82)</f>
        <v>1743.68</v>
      </c>
      <c r="J83" s="149"/>
      <c r="K83" s="12">
        <f>SUM(K79:K82)</f>
        <v>3908.3310000000001</v>
      </c>
      <c r="L83" s="149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144"/>
      <c r="C84" s="144"/>
      <c r="D84" s="149" t="s">
        <v>47</v>
      </c>
      <c r="E84" s="149" t="s">
        <v>48</v>
      </c>
      <c r="F84" s="149">
        <v>10</v>
      </c>
      <c r="G84" s="149"/>
      <c r="H84" s="149"/>
      <c r="I84" s="149"/>
      <c r="J84" s="149"/>
      <c r="K84" s="149"/>
      <c r="L84" s="149"/>
      <c r="M84" s="149"/>
      <c r="N84" s="12">
        <f>N83*F84/100</f>
        <v>697.92110000000002</v>
      </c>
    </row>
    <row r="85" spans="2:14" s="1" customFormat="1" ht="13.5" x14ac:dyDescent="0.25">
      <c r="B85" s="144"/>
      <c r="C85" s="144"/>
      <c r="D85" s="149" t="s">
        <v>49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2">
        <f>SUM(N83:N84)</f>
        <v>7677.1321000000007</v>
      </c>
    </row>
    <row r="86" spans="2:14" s="1" customFormat="1" ht="13.5" x14ac:dyDescent="0.25">
      <c r="B86" s="144"/>
      <c r="C86" s="144"/>
      <c r="D86" s="149" t="s">
        <v>50</v>
      </c>
      <c r="E86" s="149" t="s">
        <v>48</v>
      </c>
      <c r="F86" s="149">
        <v>10</v>
      </c>
      <c r="G86" s="149"/>
      <c r="H86" s="149"/>
      <c r="I86" s="149"/>
      <c r="J86" s="149"/>
      <c r="K86" s="149"/>
      <c r="L86" s="149"/>
      <c r="M86" s="149"/>
      <c r="N86" s="12">
        <f>N85*F86/100</f>
        <v>767.71321000000012</v>
      </c>
    </row>
    <row r="87" spans="2:14" s="1" customFormat="1" ht="13.5" x14ac:dyDescent="0.25">
      <c r="B87" s="144"/>
      <c r="C87" s="144"/>
      <c r="D87" s="149" t="s">
        <v>49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2">
        <f>SUM(N85:N86)</f>
        <v>8444.8453100000006</v>
      </c>
    </row>
    <row r="88" spans="2:14" s="1" customFormat="1" ht="13.5" x14ac:dyDescent="0.25">
      <c r="B88" s="144"/>
      <c r="C88" s="144"/>
      <c r="D88" s="149" t="s">
        <v>51</v>
      </c>
      <c r="E88" s="149" t="s">
        <v>48</v>
      </c>
      <c r="F88" s="149">
        <v>18</v>
      </c>
      <c r="G88" s="149"/>
      <c r="H88" s="149"/>
      <c r="I88" s="149"/>
      <c r="J88" s="149"/>
      <c r="K88" s="149"/>
      <c r="L88" s="149"/>
      <c r="M88" s="149"/>
      <c r="N88" s="12">
        <f>N87*F88/100</f>
        <v>1520.0721558000002</v>
      </c>
    </row>
    <row r="89" spans="2:14" s="1" customFormat="1" ht="13.5" x14ac:dyDescent="0.25">
      <c r="B89" s="144"/>
      <c r="C89" s="144"/>
      <c r="D89" s="149" t="s">
        <v>52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2">
        <f>SUM(N87:N88)</f>
        <v>9964.9174658000011</v>
      </c>
    </row>
    <row r="90" spans="2:14" s="1" customFormat="1" ht="13.5" x14ac:dyDescent="0.25">
      <c r="B90" s="13"/>
      <c r="C90" s="13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8"/>
    </row>
    <row r="91" spans="2:14" s="1" customFormat="1" ht="13.5" x14ac:dyDescent="0.25">
      <c r="B91" s="13"/>
      <c r="C91" s="13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8"/>
    </row>
    <row r="92" spans="2:14" s="1" customFormat="1" ht="13.5" x14ac:dyDescent="0.25">
      <c r="B92" s="13"/>
      <c r="C92" s="13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2:14" s="1" customFormat="1" ht="13.5" x14ac:dyDescent="0.25">
      <c r="B93" s="13"/>
      <c r="C93" s="13"/>
      <c r="D93" s="145" t="s">
        <v>53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8"/>
    </row>
    <row r="94" spans="2:14" s="1" customFormat="1" ht="13.5" x14ac:dyDescent="0.25">
      <c r="B94" s="13"/>
      <c r="C94" s="13"/>
      <c r="D94" s="145"/>
      <c r="E94" s="147"/>
      <c r="F94" s="147"/>
      <c r="G94" s="147"/>
      <c r="H94" s="147"/>
      <c r="I94" s="147"/>
      <c r="J94" s="147"/>
      <c r="K94" s="147"/>
      <c r="L94" s="147"/>
      <c r="M94" s="147"/>
      <c r="N94" s="148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7" spans="1:14" s="56" customFormat="1" x14ac:dyDescent="0.25"/>
    <row r="99" spans="1:14" s="1" customFormat="1" ht="21" x14ac:dyDescent="0.25">
      <c r="A99" s="1" t="s">
        <v>0</v>
      </c>
      <c r="D99" s="152" t="s">
        <v>1</v>
      </c>
      <c r="F99" s="271" t="s">
        <v>2</v>
      </c>
      <c r="G99" s="271"/>
      <c r="H99" s="271"/>
      <c r="I99" s="271"/>
    </row>
    <row r="100" spans="1:14" s="1" customFormat="1" ht="13.5" x14ac:dyDescent="0.25">
      <c r="D100" s="145"/>
      <c r="E100" s="145"/>
      <c r="F100" s="145"/>
      <c r="G100" s="271" t="s">
        <v>3</v>
      </c>
      <c r="H100" s="271"/>
      <c r="I100" s="271"/>
      <c r="J100" s="271"/>
      <c r="K100" s="271"/>
      <c r="L100" s="271"/>
      <c r="M100" s="271"/>
      <c r="N100" s="271"/>
    </row>
    <row r="101" spans="1:14" s="1" customFormat="1" ht="13.5" x14ac:dyDescent="0.2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4" s="1" customFormat="1" ht="27" x14ac:dyDescent="0.25">
      <c r="C102" s="145" t="s">
        <v>4</v>
      </c>
      <c r="D102" s="280" t="s">
        <v>100</v>
      </c>
      <c r="E102" s="280"/>
      <c r="L102" s="271" t="s">
        <v>6</v>
      </c>
      <c r="M102" s="271"/>
    </row>
    <row r="103" spans="1:14" s="1" customFormat="1" ht="13.5" x14ac:dyDescent="0.25">
      <c r="C103" s="145"/>
      <c r="D103" s="146" t="s">
        <v>96</v>
      </c>
    </row>
    <row r="104" spans="1:14" s="1" customFormat="1" ht="13.5" x14ac:dyDescent="0.25">
      <c r="C104" s="145"/>
      <c r="D104" s="146"/>
    </row>
    <row r="105" spans="1:14" s="1" customFormat="1" ht="13.5" x14ac:dyDescent="0.25">
      <c r="C105" s="145"/>
      <c r="D105" s="145"/>
      <c r="G105" s="271" t="s">
        <v>8</v>
      </c>
      <c r="H105" s="271"/>
      <c r="I105" s="271"/>
      <c r="J105" s="271"/>
      <c r="K105" s="271"/>
      <c r="L105" s="272">
        <f>N123</f>
        <v>7025.0272928000004</v>
      </c>
      <c r="M105" s="272"/>
      <c r="N105" s="145" t="s">
        <v>9</v>
      </c>
    </row>
    <row r="106" spans="1:14" s="1" customFormat="1" ht="13.5" x14ac:dyDescent="0.25">
      <c r="G106" s="273" t="s">
        <v>10</v>
      </c>
      <c r="H106" s="273"/>
      <c r="I106" s="273"/>
      <c r="J106" s="273"/>
      <c r="K106" s="273"/>
      <c r="L106" s="274">
        <f>I117</f>
        <v>3003.1615999999999</v>
      </c>
      <c r="M106" s="274"/>
      <c r="N106" s="145" t="s">
        <v>9</v>
      </c>
    </row>
    <row r="107" spans="1:14" s="1" customFormat="1" ht="13.5" x14ac:dyDescent="0.25">
      <c r="G107" s="147"/>
      <c r="H107" s="147"/>
      <c r="I107" s="147"/>
      <c r="J107" s="147"/>
      <c r="K107" s="147"/>
      <c r="L107" s="148"/>
      <c r="M107" s="148"/>
      <c r="N107" s="145"/>
    </row>
    <row r="108" spans="1:14" s="1" customFormat="1" ht="28.5" customHeight="1" x14ac:dyDescent="0.25">
      <c r="B108" s="302" t="s">
        <v>11</v>
      </c>
      <c r="C108" s="304" t="s">
        <v>12</v>
      </c>
      <c r="D108" s="302" t="s">
        <v>13</v>
      </c>
      <c r="E108" s="306" t="s">
        <v>14</v>
      </c>
      <c r="F108" s="306"/>
      <c r="G108" s="306"/>
      <c r="H108" s="306" t="s">
        <v>15</v>
      </c>
      <c r="I108" s="306"/>
      <c r="J108" s="306" t="s">
        <v>16</v>
      </c>
      <c r="K108" s="306"/>
      <c r="L108" s="306" t="s">
        <v>17</v>
      </c>
      <c r="M108" s="306"/>
      <c r="N108" s="304" t="s">
        <v>91</v>
      </c>
    </row>
    <row r="109" spans="1:14" s="1" customFormat="1" ht="83.25" x14ac:dyDescent="0.25">
      <c r="B109" s="303"/>
      <c r="C109" s="305"/>
      <c r="D109" s="303"/>
      <c r="E109" s="154" t="s">
        <v>18</v>
      </c>
      <c r="F109" s="154" t="s">
        <v>19</v>
      </c>
      <c r="G109" s="154" t="s">
        <v>20</v>
      </c>
      <c r="H109" s="154" t="s">
        <v>21</v>
      </c>
      <c r="I109" s="154" t="s">
        <v>22</v>
      </c>
      <c r="J109" s="154" t="s">
        <v>21</v>
      </c>
      <c r="K109" s="154" t="s">
        <v>22</v>
      </c>
      <c r="L109" s="154" t="s">
        <v>21</v>
      </c>
      <c r="M109" s="154" t="s">
        <v>22</v>
      </c>
      <c r="N109" s="305"/>
    </row>
    <row r="110" spans="1:14" s="1" customFormat="1" ht="13.5" x14ac:dyDescent="0.25">
      <c r="B110" s="149">
        <v>1</v>
      </c>
      <c r="C110" s="149"/>
      <c r="D110" s="149">
        <v>2</v>
      </c>
      <c r="E110" s="149">
        <v>3</v>
      </c>
      <c r="F110" s="149">
        <v>4</v>
      </c>
      <c r="G110" s="149">
        <v>5</v>
      </c>
      <c r="H110" s="149">
        <v>6</v>
      </c>
      <c r="I110" s="149">
        <v>7</v>
      </c>
      <c r="J110" s="149">
        <v>8</v>
      </c>
      <c r="K110" s="149">
        <v>9</v>
      </c>
      <c r="L110" s="149">
        <v>10</v>
      </c>
      <c r="M110" s="149">
        <v>11</v>
      </c>
      <c r="N110" s="149">
        <v>12</v>
      </c>
    </row>
    <row r="111" spans="1:14" s="1" customFormat="1" ht="13.5" x14ac:dyDescent="0.25">
      <c r="B111" s="144"/>
      <c r="C111" s="141"/>
      <c r="D111" s="149" t="s">
        <v>92</v>
      </c>
      <c r="E111" s="149" t="s">
        <v>26</v>
      </c>
      <c r="F111" s="149"/>
      <c r="G111" s="149">
        <v>364</v>
      </c>
      <c r="H111" s="144"/>
      <c r="I111" s="144"/>
      <c r="J111" s="144"/>
      <c r="K111" s="144"/>
      <c r="L111" s="144"/>
      <c r="M111" s="144"/>
      <c r="N111" s="144"/>
    </row>
    <row r="112" spans="1:14" s="1" customFormat="1" ht="13.5" x14ac:dyDescent="0.25">
      <c r="B112" s="266">
        <v>1</v>
      </c>
      <c r="C112" s="266" t="s">
        <v>24</v>
      </c>
      <c r="D112" s="144" t="s">
        <v>93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2:20" s="1" customFormat="1" ht="13.5" x14ac:dyDescent="0.25">
      <c r="B113" s="267"/>
      <c r="C113" s="268"/>
      <c r="D113" s="144" t="s">
        <v>94</v>
      </c>
      <c r="E113" s="144" t="s">
        <v>29</v>
      </c>
      <c r="F113" s="144"/>
      <c r="G113" s="144">
        <v>4</v>
      </c>
      <c r="H113" s="144">
        <v>5.28</v>
      </c>
      <c r="I113" s="5">
        <f>H113*G113</f>
        <v>21.12</v>
      </c>
      <c r="J113" s="144"/>
      <c r="K113" s="144"/>
      <c r="L113" s="144">
        <v>31.71</v>
      </c>
      <c r="M113" s="5">
        <f>L113*G113</f>
        <v>126.84</v>
      </c>
      <c r="N113" s="5">
        <f>M113+K113+I113</f>
        <v>147.96</v>
      </c>
    </row>
    <row r="114" spans="2:20" s="1" customFormat="1" ht="27" x14ac:dyDescent="0.25">
      <c r="B114" s="267"/>
      <c r="C114" s="144" t="s">
        <v>105</v>
      </c>
      <c r="D114" s="194" t="s">
        <v>339</v>
      </c>
      <c r="E114" s="144" t="s">
        <v>32</v>
      </c>
      <c r="F114" s="144">
        <v>1.6</v>
      </c>
      <c r="G114" s="144">
        <f>G111*F114</f>
        <v>582.4</v>
      </c>
      <c r="H114" s="5">
        <f>R114</f>
        <v>5.0840000000000005</v>
      </c>
      <c r="I114" s="5">
        <f>H114*G114</f>
        <v>2960.9216000000001</v>
      </c>
      <c r="J114" s="5"/>
      <c r="K114" s="5"/>
      <c r="L114" s="194">
        <f>Q114</f>
        <v>2.8559999999999999</v>
      </c>
      <c r="M114" s="5">
        <f>L114*G114</f>
        <v>1663.3344</v>
      </c>
      <c r="N114" s="5">
        <f>M114+K114+I114</f>
        <v>4624.2560000000003</v>
      </c>
      <c r="O114" s="1">
        <v>7.94</v>
      </c>
      <c r="P114" s="1">
        <v>34</v>
      </c>
      <c r="Q114" s="1">
        <f>P114*0.42*2/10</f>
        <v>2.8559999999999999</v>
      </c>
      <c r="R114" s="1">
        <f>O114-Q114</f>
        <v>5.0840000000000005</v>
      </c>
      <c r="T114" s="1">
        <f>458/7</f>
        <v>65.428571428571431</v>
      </c>
    </row>
    <row r="115" spans="2:20" s="1" customFormat="1" ht="13.5" x14ac:dyDescent="0.25">
      <c r="B115" s="267"/>
      <c r="C115" s="143" t="s">
        <v>24</v>
      </c>
      <c r="D115" s="194" t="s">
        <v>45</v>
      </c>
      <c r="E115" s="144" t="s">
        <v>26</v>
      </c>
      <c r="F115" s="144">
        <v>1.26</v>
      </c>
      <c r="G115" s="144">
        <f>G111*F115</f>
        <v>458.64</v>
      </c>
      <c r="H115" s="5"/>
      <c r="I115" s="5"/>
      <c r="J115" s="5">
        <v>0</v>
      </c>
      <c r="K115" s="5">
        <f>J115*G115</f>
        <v>0</v>
      </c>
      <c r="L115" s="144"/>
      <c r="M115" s="5"/>
      <c r="N115" s="5">
        <f>M115+K115+I115</f>
        <v>0</v>
      </c>
    </row>
    <row r="116" spans="2:20" s="1" customFormat="1" ht="13.5" x14ac:dyDescent="0.25">
      <c r="B116" s="268"/>
      <c r="C116" s="144" t="s">
        <v>24</v>
      </c>
      <c r="D116" s="144" t="s">
        <v>95</v>
      </c>
      <c r="E116" s="144" t="s">
        <v>29</v>
      </c>
      <c r="F116" s="144"/>
      <c r="G116" s="6">
        <v>4</v>
      </c>
      <c r="H116" s="144">
        <v>5.28</v>
      </c>
      <c r="I116" s="5">
        <f>H116*G116</f>
        <v>21.12</v>
      </c>
      <c r="J116" s="5"/>
      <c r="K116" s="5"/>
      <c r="L116" s="144">
        <v>31.71</v>
      </c>
      <c r="M116" s="5">
        <f>L116*G116</f>
        <v>126.84</v>
      </c>
      <c r="N116" s="5">
        <f>M116+K116+I116</f>
        <v>147.96</v>
      </c>
    </row>
    <row r="117" spans="2:20" s="1" customFormat="1" ht="13.5" x14ac:dyDescent="0.25">
      <c r="B117" s="144"/>
      <c r="C117" s="144"/>
      <c r="D117" s="149" t="s">
        <v>46</v>
      </c>
      <c r="E117" s="149"/>
      <c r="F117" s="149"/>
      <c r="G117" s="149"/>
      <c r="H117" s="149"/>
      <c r="I117" s="12">
        <f>SUM(I113:I116)</f>
        <v>3003.1615999999999</v>
      </c>
      <c r="J117" s="149"/>
      <c r="K117" s="12">
        <f>SUM(K113:K116)</f>
        <v>0</v>
      </c>
      <c r="L117" s="149"/>
      <c r="M117" s="12">
        <f>SUM(M113:M116)</f>
        <v>1917.0143999999998</v>
      </c>
      <c r="N117" s="12">
        <f>SUM(N113:N116)</f>
        <v>4920.1760000000004</v>
      </c>
    </row>
    <row r="118" spans="2:20" s="1" customFormat="1" ht="13.5" x14ac:dyDescent="0.25">
      <c r="B118" s="144"/>
      <c r="C118" s="144"/>
      <c r="D118" s="149" t="s">
        <v>47</v>
      </c>
      <c r="E118" s="149" t="s">
        <v>48</v>
      </c>
      <c r="F118" s="149">
        <v>10</v>
      </c>
      <c r="G118" s="149"/>
      <c r="H118" s="149"/>
      <c r="I118" s="149"/>
      <c r="J118" s="149"/>
      <c r="K118" s="149"/>
      <c r="L118" s="149"/>
      <c r="M118" s="149"/>
      <c r="N118" s="12">
        <f>N117*F118/100</f>
        <v>492.01760000000002</v>
      </c>
    </row>
    <row r="119" spans="2:20" s="1" customFormat="1" ht="13.5" x14ac:dyDescent="0.25">
      <c r="B119" s="144"/>
      <c r="C119" s="144"/>
      <c r="D119" s="149" t="s">
        <v>49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2">
        <f>SUM(N117:N118)</f>
        <v>5412.1936000000005</v>
      </c>
    </row>
    <row r="120" spans="2:20" s="1" customFormat="1" ht="13.5" x14ac:dyDescent="0.25">
      <c r="B120" s="144"/>
      <c r="C120" s="144"/>
      <c r="D120" s="149" t="s">
        <v>50</v>
      </c>
      <c r="E120" s="149" t="s">
        <v>48</v>
      </c>
      <c r="F120" s="149">
        <v>10</v>
      </c>
      <c r="G120" s="149"/>
      <c r="H120" s="149"/>
      <c r="I120" s="149"/>
      <c r="J120" s="149"/>
      <c r="K120" s="149"/>
      <c r="L120" s="149"/>
      <c r="M120" s="149"/>
      <c r="N120" s="12">
        <f>N119*F120/100</f>
        <v>541.21936000000005</v>
      </c>
    </row>
    <row r="121" spans="2:20" s="1" customFormat="1" ht="13.5" x14ac:dyDescent="0.25">
      <c r="B121" s="144"/>
      <c r="C121" s="144"/>
      <c r="D121" s="149" t="s">
        <v>49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2">
        <f>SUM(N119:N120)</f>
        <v>5953.4129600000006</v>
      </c>
    </row>
    <row r="122" spans="2:20" s="1" customFormat="1" ht="13.5" x14ac:dyDescent="0.25">
      <c r="B122" s="144"/>
      <c r="C122" s="144"/>
      <c r="D122" s="149" t="s">
        <v>51</v>
      </c>
      <c r="E122" s="149" t="s">
        <v>48</v>
      </c>
      <c r="F122" s="149">
        <v>18</v>
      </c>
      <c r="G122" s="149"/>
      <c r="H122" s="149"/>
      <c r="I122" s="149"/>
      <c r="J122" s="149"/>
      <c r="K122" s="149"/>
      <c r="L122" s="149"/>
      <c r="M122" s="149"/>
      <c r="N122" s="12">
        <f>N121*F122/100</f>
        <v>1071.6143328000001</v>
      </c>
    </row>
    <row r="123" spans="2:20" s="1" customFormat="1" ht="13.5" x14ac:dyDescent="0.25">
      <c r="B123" s="144"/>
      <c r="C123" s="144"/>
      <c r="D123" s="149" t="s">
        <v>52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2">
        <f>SUM(N121:N122)</f>
        <v>7025.0272928000004</v>
      </c>
      <c r="O123" s="1">
        <v>7025.53</v>
      </c>
    </row>
    <row r="124" spans="2:20" s="1" customFormat="1" ht="13.5" x14ac:dyDescent="0.25">
      <c r="B124" s="13"/>
      <c r="C124" s="13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8"/>
    </row>
    <row r="125" spans="2:20" s="1" customFormat="1" ht="13.5" x14ac:dyDescent="0.25">
      <c r="B125" s="13"/>
      <c r="C125" s="13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8"/>
    </row>
    <row r="126" spans="2:20" s="1" customFormat="1" ht="13.5" x14ac:dyDescent="0.25">
      <c r="B126" s="13"/>
      <c r="C126" s="13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8"/>
    </row>
    <row r="127" spans="2:20" s="1" customFormat="1" ht="13.5" x14ac:dyDescent="0.25">
      <c r="B127" s="13"/>
      <c r="C127" s="13"/>
      <c r="D127" s="145" t="s">
        <v>53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</row>
    <row r="128" spans="2:20" s="1" customFormat="1" ht="13.5" x14ac:dyDescent="0.25">
      <c r="B128" s="13"/>
      <c r="C128" s="13"/>
      <c r="D128" s="145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1" spans="1:14" s="1" customFormat="1" ht="13.5" x14ac:dyDescent="0.25">
      <c r="D131" s="14"/>
    </row>
    <row r="132" spans="1:14" s="1" customFormat="1" ht="13.5" x14ac:dyDescent="0.25">
      <c r="D132" s="14"/>
    </row>
    <row r="135" spans="1:14" s="1" customFormat="1" ht="21" x14ac:dyDescent="0.25">
      <c r="A135" s="1" t="s">
        <v>0</v>
      </c>
      <c r="D135" s="152" t="s">
        <v>1</v>
      </c>
      <c r="F135" s="271" t="s">
        <v>2</v>
      </c>
      <c r="G135" s="271"/>
      <c r="H135" s="271"/>
      <c r="I135" s="271"/>
    </row>
    <row r="136" spans="1:14" s="1" customFormat="1" ht="13.5" x14ac:dyDescent="0.25">
      <c r="D136" s="145"/>
      <c r="E136" s="145"/>
      <c r="F136" s="145"/>
      <c r="G136" s="271" t="s">
        <v>3</v>
      </c>
      <c r="H136" s="271"/>
      <c r="I136" s="271"/>
      <c r="J136" s="271"/>
      <c r="K136" s="271"/>
      <c r="L136" s="271"/>
      <c r="M136" s="271"/>
      <c r="N136" s="271"/>
    </row>
    <row r="137" spans="1:14" s="1" customFormat="1" ht="13.5" x14ac:dyDescent="0.2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1:14" s="1" customFormat="1" ht="27" x14ac:dyDescent="0.25">
      <c r="C138" s="145" t="s">
        <v>4</v>
      </c>
      <c r="D138" s="280" t="s">
        <v>102</v>
      </c>
      <c r="E138" s="280"/>
      <c r="L138" s="271" t="s">
        <v>6</v>
      </c>
      <c r="M138" s="271"/>
    </row>
    <row r="139" spans="1:14" s="1" customFormat="1" ht="13.5" x14ac:dyDescent="0.25">
      <c r="C139" s="145"/>
      <c r="D139" s="146" t="s">
        <v>96</v>
      </c>
    </row>
    <row r="140" spans="1:14" s="1" customFormat="1" ht="13.5" x14ac:dyDescent="0.25">
      <c r="C140" s="145"/>
      <c r="D140" s="146"/>
    </row>
    <row r="141" spans="1:14" s="1" customFormat="1" ht="13.5" x14ac:dyDescent="0.25">
      <c r="C141" s="145"/>
      <c r="D141" s="145"/>
      <c r="G141" s="271" t="s">
        <v>8</v>
      </c>
      <c r="H141" s="271"/>
      <c r="I141" s="271"/>
      <c r="J141" s="271"/>
      <c r="K141" s="271"/>
      <c r="L141" s="272">
        <f>N159</f>
        <v>8464.0977748799996</v>
      </c>
      <c r="M141" s="272"/>
      <c r="N141" s="145" t="s">
        <v>9</v>
      </c>
    </row>
    <row r="142" spans="1:14" s="1" customFormat="1" ht="13.5" x14ac:dyDescent="0.25">
      <c r="G142" s="273" t="s">
        <v>10</v>
      </c>
      <c r="H142" s="273"/>
      <c r="I142" s="273"/>
      <c r="J142" s="273"/>
      <c r="K142" s="273"/>
      <c r="L142" s="274">
        <f>I153</f>
        <v>1234.8159999999998</v>
      </c>
      <c r="M142" s="274"/>
      <c r="N142" s="145" t="s">
        <v>9</v>
      </c>
    </row>
    <row r="143" spans="1:14" s="1" customFormat="1" ht="13.5" x14ac:dyDescent="0.25">
      <c r="G143" s="147"/>
      <c r="H143" s="147"/>
      <c r="I143" s="147"/>
      <c r="J143" s="147"/>
      <c r="K143" s="147"/>
      <c r="L143" s="148"/>
      <c r="M143" s="148"/>
      <c r="N143" s="145"/>
    </row>
    <row r="144" spans="1:14" s="1" customFormat="1" ht="32.25" customHeight="1" x14ac:dyDescent="0.25">
      <c r="B144" s="275" t="s">
        <v>11</v>
      </c>
      <c r="C144" s="277" t="s">
        <v>12</v>
      </c>
      <c r="D144" s="275" t="s">
        <v>13</v>
      </c>
      <c r="E144" s="279" t="s">
        <v>14</v>
      </c>
      <c r="F144" s="279"/>
      <c r="G144" s="279"/>
      <c r="H144" s="279" t="s">
        <v>15</v>
      </c>
      <c r="I144" s="279"/>
      <c r="J144" s="279" t="s">
        <v>16</v>
      </c>
      <c r="K144" s="279"/>
      <c r="L144" s="279" t="s">
        <v>17</v>
      </c>
      <c r="M144" s="279"/>
      <c r="N144" s="277" t="s">
        <v>91</v>
      </c>
    </row>
    <row r="145" spans="2:18" s="1" customFormat="1" ht="83.25" x14ac:dyDescent="0.25">
      <c r="B145" s="276"/>
      <c r="C145" s="278"/>
      <c r="D145" s="276"/>
      <c r="E145" s="3" t="s">
        <v>18</v>
      </c>
      <c r="F145" s="3" t="s">
        <v>19</v>
      </c>
      <c r="G145" s="3" t="s">
        <v>20</v>
      </c>
      <c r="H145" s="3" t="s">
        <v>21</v>
      </c>
      <c r="I145" s="3" t="s">
        <v>22</v>
      </c>
      <c r="J145" s="3" t="s">
        <v>21</v>
      </c>
      <c r="K145" s="3" t="s">
        <v>22</v>
      </c>
      <c r="L145" s="3" t="s">
        <v>21</v>
      </c>
      <c r="M145" s="3" t="s">
        <v>22</v>
      </c>
      <c r="N145" s="278"/>
    </row>
    <row r="146" spans="2:18" s="1" customFormat="1" ht="13.5" x14ac:dyDescent="0.25">
      <c r="B146" s="149">
        <v>1</v>
      </c>
      <c r="C146" s="149"/>
      <c r="D146" s="149">
        <v>2</v>
      </c>
      <c r="E146" s="149">
        <v>3</v>
      </c>
      <c r="F146" s="149">
        <v>4</v>
      </c>
      <c r="G146" s="149">
        <v>5</v>
      </c>
      <c r="H146" s="149">
        <v>6</v>
      </c>
      <c r="I146" s="149">
        <v>7</v>
      </c>
      <c r="J146" s="149">
        <v>8</v>
      </c>
      <c r="K146" s="149">
        <v>9</v>
      </c>
      <c r="L146" s="149">
        <v>10</v>
      </c>
      <c r="M146" s="149">
        <v>11</v>
      </c>
      <c r="N146" s="149">
        <v>12</v>
      </c>
    </row>
    <row r="147" spans="2:18" s="1" customFormat="1" ht="13.5" x14ac:dyDescent="0.25">
      <c r="B147" s="144"/>
      <c r="C147" s="141"/>
      <c r="D147" s="149" t="s">
        <v>92</v>
      </c>
      <c r="E147" s="149" t="s">
        <v>26</v>
      </c>
      <c r="F147" s="149"/>
      <c r="G147" s="149">
        <v>308</v>
      </c>
      <c r="H147" s="144"/>
      <c r="I147" s="144"/>
      <c r="J147" s="144"/>
      <c r="K147" s="144"/>
      <c r="L147" s="144"/>
      <c r="M147" s="144"/>
      <c r="N147" s="144"/>
    </row>
    <row r="148" spans="2:18" s="1" customFormat="1" ht="13.5" x14ac:dyDescent="0.25">
      <c r="B148" s="266">
        <v>1</v>
      </c>
      <c r="C148" s="266" t="s">
        <v>24</v>
      </c>
      <c r="D148" s="144" t="s">
        <v>93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2:18" s="1" customFormat="1" ht="13.5" x14ac:dyDescent="0.25">
      <c r="B149" s="267"/>
      <c r="C149" s="268"/>
      <c r="D149" s="144" t="s">
        <v>94</v>
      </c>
      <c r="E149" s="144" t="s">
        <v>29</v>
      </c>
      <c r="F149" s="144"/>
      <c r="G149" s="144">
        <v>4</v>
      </c>
      <c r="H149" s="144">
        <v>5.28</v>
      </c>
      <c r="I149" s="5">
        <f>H149*G149</f>
        <v>21.12</v>
      </c>
      <c r="J149" s="144"/>
      <c r="K149" s="144"/>
      <c r="L149" s="144">
        <v>31.71</v>
      </c>
      <c r="M149" s="5">
        <f>L149*G149</f>
        <v>126.84</v>
      </c>
      <c r="N149" s="5">
        <f>M149+K149+I149</f>
        <v>147.96</v>
      </c>
      <c r="R149" s="1" t="s">
        <v>106</v>
      </c>
    </row>
    <row r="150" spans="2:18" s="1" customFormat="1" ht="27" x14ac:dyDescent="0.25">
      <c r="B150" s="267"/>
      <c r="C150" s="144" t="s">
        <v>104</v>
      </c>
      <c r="D150" s="144" t="s">
        <v>103</v>
      </c>
      <c r="E150" s="144" t="s">
        <v>32</v>
      </c>
      <c r="F150" s="144">
        <v>1.6</v>
      </c>
      <c r="G150" s="144">
        <f>G147*F150</f>
        <v>492.8</v>
      </c>
      <c r="H150" s="5">
        <v>2.42</v>
      </c>
      <c r="I150" s="5">
        <f>H150*G150</f>
        <v>1192.576</v>
      </c>
      <c r="J150" s="5"/>
      <c r="K150" s="5"/>
      <c r="L150" s="144">
        <v>1</v>
      </c>
      <c r="M150" s="5">
        <f>L150*G150</f>
        <v>492.8</v>
      </c>
      <c r="N150" s="5">
        <f>M150+K150+I150</f>
        <v>1685.376</v>
      </c>
      <c r="O150" s="1">
        <v>3.42</v>
      </c>
      <c r="P150" s="1">
        <v>12</v>
      </c>
      <c r="Q150" s="1">
        <f>P150*0.42*2/10</f>
        <v>1.008</v>
      </c>
      <c r="R150" s="1">
        <f>O150-Q150</f>
        <v>2.4119999999999999</v>
      </c>
    </row>
    <row r="151" spans="2:18" s="1" customFormat="1" ht="13.5" x14ac:dyDescent="0.25">
      <c r="B151" s="267"/>
      <c r="C151" s="143" t="s">
        <v>24</v>
      </c>
      <c r="D151" s="144" t="s">
        <v>97</v>
      </c>
      <c r="E151" s="144" t="s">
        <v>26</v>
      </c>
      <c r="F151" s="144">
        <v>1.26</v>
      </c>
      <c r="G151" s="144">
        <f>G147*F151</f>
        <v>388.08</v>
      </c>
      <c r="H151" s="5"/>
      <c r="I151" s="5"/>
      <c r="J151" s="5">
        <v>10.17</v>
      </c>
      <c r="K151" s="5">
        <f>J151*G151</f>
        <v>3946.7736</v>
      </c>
      <c r="L151" s="144"/>
      <c r="M151" s="5"/>
      <c r="N151" s="5">
        <f>M151+K151+I151</f>
        <v>3946.7736</v>
      </c>
    </row>
    <row r="152" spans="2:18" s="1" customFormat="1" ht="13.5" x14ac:dyDescent="0.25">
      <c r="B152" s="268"/>
      <c r="C152" s="144" t="s">
        <v>24</v>
      </c>
      <c r="D152" s="144" t="s">
        <v>95</v>
      </c>
      <c r="E152" s="144" t="s">
        <v>29</v>
      </c>
      <c r="F152" s="144"/>
      <c r="G152" s="6">
        <v>4</v>
      </c>
      <c r="H152" s="144">
        <v>5.28</v>
      </c>
      <c r="I152" s="5">
        <f>H152*G152</f>
        <v>21.12</v>
      </c>
      <c r="J152" s="5"/>
      <c r="K152" s="5"/>
      <c r="L152" s="144">
        <v>31.71</v>
      </c>
      <c r="M152" s="5">
        <f>L152*G152</f>
        <v>126.84</v>
      </c>
      <c r="N152" s="5">
        <f>M152+K152+I152</f>
        <v>147.96</v>
      </c>
    </row>
    <row r="153" spans="2:18" s="1" customFormat="1" ht="13.5" x14ac:dyDescent="0.25">
      <c r="B153" s="144"/>
      <c r="C153" s="144"/>
      <c r="D153" s="149" t="s">
        <v>46</v>
      </c>
      <c r="E153" s="149"/>
      <c r="F153" s="149"/>
      <c r="G153" s="149"/>
      <c r="H153" s="149"/>
      <c r="I153" s="12">
        <f>SUM(I149:I152)</f>
        <v>1234.8159999999998</v>
      </c>
      <c r="J153" s="149"/>
      <c r="K153" s="12">
        <f>SUM(K149:K152)</f>
        <v>3946.7736</v>
      </c>
      <c r="L153" s="149"/>
      <c r="M153" s="12">
        <f>SUM(M149:M152)</f>
        <v>746.48</v>
      </c>
      <c r="N153" s="12">
        <f>SUM(N149:N152)</f>
        <v>5928.0695999999998</v>
      </c>
    </row>
    <row r="154" spans="2:18" s="1" customFormat="1" ht="13.5" x14ac:dyDescent="0.25">
      <c r="B154" s="144"/>
      <c r="C154" s="144"/>
      <c r="D154" s="149" t="s">
        <v>47</v>
      </c>
      <c r="E154" s="149" t="s">
        <v>48</v>
      </c>
      <c r="F154" s="149">
        <v>10</v>
      </c>
      <c r="G154" s="149"/>
      <c r="H154" s="149"/>
      <c r="I154" s="149"/>
      <c r="J154" s="149"/>
      <c r="K154" s="149"/>
      <c r="L154" s="149"/>
      <c r="M154" s="149"/>
      <c r="N154" s="12">
        <f>N153*F154/100</f>
        <v>592.80696</v>
      </c>
    </row>
    <row r="155" spans="2:18" s="1" customFormat="1" ht="13.5" x14ac:dyDescent="0.25">
      <c r="B155" s="144"/>
      <c r="C155" s="144"/>
      <c r="D155" s="149" t="s">
        <v>49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2">
        <f>SUM(N153:N154)</f>
        <v>6520.8765599999997</v>
      </c>
    </row>
    <row r="156" spans="2:18" s="1" customFormat="1" ht="13.5" x14ac:dyDescent="0.25">
      <c r="B156" s="144"/>
      <c r="C156" s="144"/>
      <c r="D156" s="149" t="s">
        <v>50</v>
      </c>
      <c r="E156" s="149" t="s">
        <v>48</v>
      </c>
      <c r="F156" s="149">
        <v>10</v>
      </c>
      <c r="G156" s="149"/>
      <c r="H156" s="149"/>
      <c r="I156" s="149"/>
      <c r="J156" s="149"/>
      <c r="K156" s="149"/>
      <c r="L156" s="149"/>
      <c r="M156" s="149"/>
      <c r="N156" s="12">
        <f>N155*F156/100</f>
        <v>652.08765600000004</v>
      </c>
    </row>
    <row r="157" spans="2:18" s="1" customFormat="1" ht="13.5" x14ac:dyDescent="0.25">
      <c r="B157" s="144"/>
      <c r="C157" s="144"/>
      <c r="D157" s="149" t="s">
        <v>49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2">
        <f>SUM(N155:N156)</f>
        <v>7172.9642159999994</v>
      </c>
    </row>
    <row r="158" spans="2:18" s="1" customFormat="1" ht="13.5" x14ac:dyDescent="0.25">
      <c r="B158" s="144"/>
      <c r="C158" s="144"/>
      <c r="D158" s="149" t="s">
        <v>51</v>
      </c>
      <c r="E158" s="149" t="s">
        <v>48</v>
      </c>
      <c r="F158" s="149">
        <v>18</v>
      </c>
      <c r="G158" s="149"/>
      <c r="H158" s="149"/>
      <c r="I158" s="149"/>
      <c r="J158" s="149"/>
      <c r="K158" s="149"/>
      <c r="L158" s="149"/>
      <c r="M158" s="149"/>
      <c r="N158" s="12">
        <f>N157*F158/100</f>
        <v>1291.13355888</v>
      </c>
    </row>
    <row r="159" spans="2:18" s="1" customFormat="1" ht="13.5" x14ac:dyDescent="0.25">
      <c r="B159" s="144"/>
      <c r="C159" s="144"/>
      <c r="D159" s="149" t="s">
        <v>52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2">
        <f>SUM(N157:N158)</f>
        <v>8464.0977748799996</v>
      </c>
    </row>
    <row r="160" spans="2:18" s="1" customFormat="1" ht="13.5" x14ac:dyDescent="0.25">
      <c r="B160" s="13"/>
      <c r="C160" s="13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8"/>
    </row>
    <row r="161" spans="1:14" s="1" customFormat="1" ht="13.5" x14ac:dyDescent="0.25">
      <c r="B161" s="13"/>
      <c r="C161" s="13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8"/>
    </row>
    <row r="162" spans="1:14" s="1" customFormat="1" ht="13.5" x14ac:dyDescent="0.25">
      <c r="B162" s="13"/>
      <c r="C162" s="13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8"/>
    </row>
    <row r="163" spans="1:14" s="1" customFormat="1" ht="13.5" x14ac:dyDescent="0.25">
      <c r="B163" s="13"/>
      <c r="C163" s="13"/>
      <c r="D163" s="145" t="s">
        <v>53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8"/>
    </row>
    <row r="164" spans="1:14" s="1" customFormat="1" ht="13.5" x14ac:dyDescent="0.25">
      <c r="B164" s="13"/>
      <c r="C164" s="13"/>
      <c r="D164" s="145"/>
      <c r="E164" s="147"/>
      <c r="F164" s="147"/>
      <c r="G164" s="147"/>
      <c r="H164" s="147"/>
      <c r="I164" s="147"/>
      <c r="J164" s="147"/>
      <c r="K164" s="147"/>
      <c r="L164" s="147"/>
      <c r="M164" s="147"/>
      <c r="N164" s="148"/>
    </row>
    <row r="165" spans="1:14" s="1" customFormat="1" ht="13.5" x14ac:dyDescent="0.25">
      <c r="D165" s="14" t="s">
        <v>54</v>
      </c>
    </row>
    <row r="166" spans="1:14" s="1" customFormat="1" ht="13.5" x14ac:dyDescent="0.25">
      <c r="D166" s="14"/>
    </row>
    <row r="169" spans="1:14" s="1" customFormat="1" ht="21" x14ac:dyDescent="0.25">
      <c r="A169" s="1" t="s">
        <v>0</v>
      </c>
      <c r="D169" s="152" t="s">
        <v>1</v>
      </c>
      <c r="F169" s="271" t="s">
        <v>2</v>
      </c>
      <c r="G169" s="271"/>
      <c r="H169" s="271"/>
      <c r="I169" s="271"/>
    </row>
    <row r="170" spans="1:14" s="1" customFormat="1" ht="13.5" x14ac:dyDescent="0.25">
      <c r="D170" s="145"/>
      <c r="E170" s="145"/>
      <c r="F170" s="145"/>
      <c r="G170" s="271" t="s">
        <v>3</v>
      </c>
      <c r="H170" s="271"/>
      <c r="I170" s="271"/>
      <c r="J170" s="271"/>
      <c r="K170" s="271"/>
      <c r="L170" s="271"/>
      <c r="M170" s="271"/>
      <c r="N170" s="271"/>
    </row>
    <row r="171" spans="1:14" s="1" customFormat="1" ht="13.5" x14ac:dyDescent="0.25"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1:14" s="1" customFormat="1" ht="27" x14ac:dyDescent="0.25">
      <c r="C172" s="145" t="s">
        <v>4</v>
      </c>
      <c r="D172" s="280" t="s">
        <v>107</v>
      </c>
      <c r="E172" s="280"/>
      <c r="L172" s="271" t="s">
        <v>6</v>
      </c>
      <c r="M172" s="271"/>
    </row>
    <row r="173" spans="1:14" s="1" customFormat="1" ht="13.5" x14ac:dyDescent="0.25">
      <c r="C173" s="145"/>
      <c r="D173" s="146" t="s">
        <v>96</v>
      </c>
    </row>
    <row r="174" spans="1:14" s="1" customFormat="1" ht="13.5" x14ac:dyDescent="0.25">
      <c r="C174" s="145"/>
      <c r="D174" s="146"/>
    </row>
    <row r="175" spans="1:14" s="1" customFormat="1" ht="13.5" x14ac:dyDescent="0.25">
      <c r="C175" s="145"/>
      <c r="D175" s="145"/>
      <c r="G175" s="271" t="s">
        <v>8</v>
      </c>
      <c r="H175" s="271"/>
      <c r="I175" s="271"/>
      <c r="J175" s="271"/>
      <c r="K175" s="271"/>
      <c r="L175" s="272">
        <f>N193</f>
        <v>9413.3239443759994</v>
      </c>
      <c r="M175" s="272"/>
      <c r="N175" s="145" t="s">
        <v>9</v>
      </c>
    </row>
    <row r="176" spans="1:14" s="1" customFormat="1" ht="13.5" x14ac:dyDescent="0.25">
      <c r="G176" s="273" t="s">
        <v>10</v>
      </c>
      <c r="H176" s="273"/>
      <c r="I176" s="273"/>
      <c r="J176" s="273"/>
      <c r="K176" s="273"/>
      <c r="L176" s="274">
        <f>I187</f>
        <v>2733.4086399999997</v>
      </c>
      <c r="M176" s="274"/>
      <c r="N176" s="145" t="s">
        <v>9</v>
      </c>
    </row>
    <row r="177" spans="2:22" s="1" customFormat="1" ht="13.5" x14ac:dyDescent="0.25">
      <c r="G177" s="147"/>
      <c r="H177" s="147"/>
      <c r="I177" s="147"/>
      <c r="J177" s="147"/>
      <c r="K177" s="147"/>
      <c r="L177" s="148"/>
      <c r="M177" s="148"/>
      <c r="N177" s="145"/>
    </row>
    <row r="178" spans="2:22" s="1" customFormat="1" ht="32.25" customHeight="1" x14ac:dyDescent="0.25">
      <c r="B178" s="275" t="s">
        <v>11</v>
      </c>
      <c r="C178" s="277" t="s">
        <v>12</v>
      </c>
      <c r="D178" s="275" t="s">
        <v>13</v>
      </c>
      <c r="E178" s="279" t="s">
        <v>14</v>
      </c>
      <c r="F178" s="279"/>
      <c r="G178" s="279"/>
      <c r="H178" s="279" t="s">
        <v>15</v>
      </c>
      <c r="I178" s="279"/>
      <c r="J178" s="279" t="s">
        <v>16</v>
      </c>
      <c r="K178" s="279"/>
      <c r="L178" s="279" t="s">
        <v>17</v>
      </c>
      <c r="M178" s="279"/>
      <c r="N178" s="277" t="s">
        <v>91</v>
      </c>
    </row>
    <row r="179" spans="2:22" s="1" customFormat="1" ht="83.25" x14ac:dyDescent="0.25">
      <c r="B179" s="276"/>
      <c r="C179" s="278"/>
      <c r="D179" s="276"/>
      <c r="E179" s="3" t="s">
        <v>18</v>
      </c>
      <c r="F179" s="3" t="s">
        <v>19</v>
      </c>
      <c r="G179" s="3" t="s">
        <v>20</v>
      </c>
      <c r="H179" s="3" t="s">
        <v>21</v>
      </c>
      <c r="I179" s="3" t="s">
        <v>22</v>
      </c>
      <c r="J179" s="3" t="s">
        <v>21</v>
      </c>
      <c r="K179" s="3" t="s">
        <v>22</v>
      </c>
      <c r="L179" s="3" t="s">
        <v>21</v>
      </c>
      <c r="M179" s="3" t="s">
        <v>22</v>
      </c>
      <c r="N179" s="278"/>
    </row>
    <row r="180" spans="2:22" s="1" customFormat="1" ht="13.5" x14ac:dyDescent="0.25">
      <c r="B180" s="149">
        <v>1</v>
      </c>
      <c r="C180" s="149"/>
      <c r="D180" s="149">
        <v>2</v>
      </c>
      <c r="E180" s="149">
        <v>3</v>
      </c>
      <c r="F180" s="149">
        <v>4</v>
      </c>
      <c r="G180" s="149">
        <v>5</v>
      </c>
      <c r="H180" s="149">
        <v>6</v>
      </c>
      <c r="I180" s="149">
        <v>7</v>
      </c>
      <c r="J180" s="149">
        <v>8</v>
      </c>
      <c r="K180" s="149">
        <v>9</v>
      </c>
      <c r="L180" s="149">
        <v>10</v>
      </c>
      <c r="M180" s="149">
        <v>11</v>
      </c>
      <c r="N180" s="149">
        <v>12</v>
      </c>
    </row>
    <row r="181" spans="2:22" s="1" customFormat="1" ht="13.5" x14ac:dyDescent="0.25">
      <c r="B181" s="144"/>
      <c r="C181" s="141"/>
      <c r="D181" s="149" t="s">
        <v>92</v>
      </c>
      <c r="E181" s="149" t="s">
        <v>26</v>
      </c>
      <c r="F181" s="149"/>
      <c r="G181" s="149">
        <v>379</v>
      </c>
      <c r="H181" s="144"/>
      <c r="I181" s="144"/>
      <c r="J181" s="144"/>
      <c r="K181" s="144"/>
      <c r="L181" s="144"/>
      <c r="M181" s="144"/>
      <c r="N181" s="144"/>
    </row>
    <row r="182" spans="2:22" s="1" customFormat="1" ht="13.5" x14ac:dyDescent="0.25">
      <c r="B182" s="266">
        <v>1</v>
      </c>
      <c r="C182" s="266" t="s">
        <v>24</v>
      </c>
      <c r="D182" s="144" t="s">
        <v>93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2:22" s="1" customFormat="1" ht="13.5" x14ac:dyDescent="0.25">
      <c r="B183" s="267"/>
      <c r="C183" s="268"/>
      <c r="D183" s="144" t="s">
        <v>94</v>
      </c>
      <c r="E183" s="144" t="s">
        <v>29</v>
      </c>
      <c r="F183" s="144"/>
      <c r="G183" s="5">
        <f>G181*0.026</f>
        <v>9.8539999999999992</v>
      </c>
      <c r="H183" s="144">
        <v>5.28</v>
      </c>
      <c r="I183" s="5">
        <f>H183*G183</f>
        <v>52.029119999999999</v>
      </c>
      <c r="J183" s="144"/>
      <c r="K183" s="144"/>
      <c r="L183" s="144">
        <v>31.71</v>
      </c>
      <c r="M183" s="5">
        <f>L183*G183</f>
        <v>312.47033999999996</v>
      </c>
      <c r="N183" s="5">
        <f>M183+K183+I183</f>
        <v>364.49945999999994</v>
      </c>
      <c r="R183" s="1" t="s">
        <v>106</v>
      </c>
    </row>
    <row r="184" spans="2:22" s="1" customFormat="1" ht="27" x14ac:dyDescent="0.25">
      <c r="B184" s="267"/>
      <c r="C184" s="201" t="s">
        <v>113</v>
      </c>
      <c r="D184" s="201" t="s">
        <v>349</v>
      </c>
      <c r="E184" s="144" t="s">
        <v>32</v>
      </c>
      <c r="F184" s="144">
        <v>1.6</v>
      </c>
      <c r="G184" s="144">
        <f>G181*F184</f>
        <v>606.4</v>
      </c>
      <c r="H184" s="5">
        <f>R184</f>
        <v>4.3359999999999994</v>
      </c>
      <c r="I184" s="5">
        <f>H184*G184</f>
        <v>2629.3503999999994</v>
      </c>
      <c r="J184" s="5"/>
      <c r="K184" s="5"/>
      <c r="L184" s="5">
        <f>Q184</f>
        <v>2.1840000000000002</v>
      </c>
      <c r="M184" s="5">
        <f>L184*G184</f>
        <v>1324.3776</v>
      </c>
      <c r="N184" s="5">
        <f>M184+K184+I184</f>
        <v>3953.7279999999992</v>
      </c>
      <c r="O184" s="18">
        <v>6.52</v>
      </c>
      <c r="P184" s="18">
        <v>26</v>
      </c>
      <c r="Q184" s="18">
        <f>P184*0.42*2/10</f>
        <v>2.1840000000000002</v>
      </c>
      <c r="R184" s="18">
        <f>O184-Q184</f>
        <v>4.3359999999999994</v>
      </c>
      <c r="V184" s="1">
        <f>470/8</f>
        <v>58.75</v>
      </c>
    </row>
    <row r="185" spans="2:22" s="1" customFormat="1" ht="13.5" x14ac:dyDescent="0.25">
      <c r="B185" s="267"/>
      <c r="C185" s="143" t="s">
        <v>24</v>
      </c>
      <c r="D185" s="200" t="s">
        <v>45</v>
      </c>
      <c r="E185" s="144" t="s">
        <v>26</v>
      </c>
      <c r="F185" s="144">
        <v>1.26</v>
      </c>
      <c r="G185" s="144">
        <f>G181*F185</f>
        <v>477.54</v>
      </c>
      <c r="H185" s="5"/>
      <c r="I185" s="5"/>
      <c r="J185" s="5">
        <v>4</v>
      </c>
      <c r="K185" s="5">
        <f>J185*G185</f>
        <v>1910.16</v>
      </c>
      <c r="L185" s="144"/>
      <c r="M185" s="5"/>
      <c r="N185" s="5">
        <f>M185+K185+I185</f>
        <v>1910.16</v>
      </c>
    </row>
    <row r="186" spans="2:22" s="1" customFormat="1" ht="13.5" x14ac:dyDescent="0.25">
      <c r="B186" s="268"/>
      <c r="C186" s="144" t="s">
        <v>24</v>
      </c>
      <c r="D186" s="144" t="s">
        <v>95</v>
      </c>
      <c r="E186" s="144" t="s">
        <v>29</v>
      </c>
      <c r="F186" s="144"/>
      <c r="G186" s="5">
        <f>G183</f>
        <v>9.8539999999999992</v>
      </c>
      <c r="H186" s="144">
        <v>5.28</v>
      </c>
      <c r="I186" s="5">
        <f>H186*G186</f>
        <v>52.029119999999999</v>
      </c>
      <c r="J186" s="5"/>
      <c r="K186" s="5"/>
      <c r="L186" s="144">
        <v>31.71</v>
      </c>
      <c r="M186" s="5">
        <f>L186*G186</f>
        <v>312.47033999999996</v>
      </c>
      <c r="N186" s="5">
        <f>M186+K186+I186</f>
        <v>364.49945999999994</v>
      </c>
    </row>
    <row r="187" spans="2:22" s="1" customFormat="1" ht="13.5" x14ac:dyDescent="0.25">
      <c r="B187" s="144"/>
      <c r="C187" s="144"/>
      <c r="D187" s="149" t="s">
        <v>46</v>
      </c>
      <c r="E187" s="149"/>
      <c r="F187" s="149"/>
      <c r="G187" s="149"/>
      <c r="H187" s="149"/>
      <c r="I187" s="12">
        <f>SUM(I183:I186)</f>
        <v>2733.4086399999997</v>
      </c>
      <c r="J187" s="149"/>
      <c r="K187" s="12">
        <f>SUM(K183:K186)</f>
        <v>1910.16</v>
      </c>
      <c r="L187" s="149"/>
      <c r="M187" s="12">
        <f>SUM(M183:M186)</f>
        <v>1949.31828</v>
      </c>
      <c r="N187" s="12">
        <f>SUM(N183:N186)</f>
        <v>6592.886919999999</v>
      </c>
    </row>
    <row r="188" spans="2:22" s="1" customFormat="1" ht="13.5" x14ac:dyDescent="0.25">
      <c r="B188" s="144"/>
      <c r="C188" s="144"/>
      <c r="D188" s="149" t="s">
        <v>47</v>
      </c>
      <c r="E188" s="149" t="s">
        <v>48</v>
      </c>
      <c r="F188" s="149">
        <v>10</v>
      </c>
      <c r="G188" s="149"/>
      <c r="H188" s="149"/>
      <c r="I188" s="149"/>
      <c r="J188" s="149"/>
      <c r="K188" s="149"/>
      <c r="L188" s="149"/>
      <c r="M188" s="149"/>
      <c r="N188" s="12">
        <f>N187*F188/100</f>
        <v>659.28869199999986</v>
      </c>
    </row>
    <row r="189" spans="2:22" s="1" customFormat="1" ht="13.5" x14ac:dyDescent="0.25">
      <c r="B189" s="144"/>
      <c r="C189" s="144"/>
      <c r="D189" s="149" t="s">
        <v>49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2">
        <f>SUM(N187:N188)</f>
        <v>7252.1756119999991</v>
      </c>
    </row>
    <row r="190" spans="2:22" s="1" customFormat="1" ht="13.5" x14ac:dyDescent="0.25">
      <c r="B190" s="144"/>
      <c r="C190" s="144"/>
      <c r="D190" s="149" t="s">
        <v>50</v>
      </c>
      <c r="E190" s="149" t="s">
        <v>48</v>
      </c>
      <c r="F190" s="149">
        <v>10</v>
      </c>
      <c r="G190" s="149"/>
      <c r="H190" s="149"/>
      <c r="I190" s="149"/>
      <c r="J190" s="149"/>
      <c r="K190" s="149"/>
      <c r="L190" s="149"/>
      <c r="M190" s="149"/>
      <c r="N190" s="12">
        <f>N189*F190/100</f>
        <v>725.21756119999986</v>
      </c>
    </row>
    <row r="191" spans="2:22" s="1" customFormat="1" ht="13.5" x14ac:dyDescent="0.25">
      <c r="B191" s="144"/>
      <c r="C191" s="144"/>
      <c r="D191" s="149" t="s">
        <v>49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2">
        <f>SUM(N189:N190)</f>
        <v>7977.3931731999992</v>
      </c>
    </row>
    <row r="192" spans="2:22" s="1" customFormat="1" ht="13.5" x14ac:dyDescent="0.25">
      <c r="B192" s="144"/>
      <c r="C192" s="144"/>
      <c r="D192" s="149" t="s">
        <v>51</v>
      </c>
      <c r="E192" s="149" t="s">
        <v>48</v>
      </c>
      <c r="F192" s="149">
        <v>18</v>
      </c>
      <c r="G192" s="149"/>
      <c r="H192" s="149"/>
      <c r="I192" s="149"/>
      <c r="J192" s="149"/>
      <c r="K192" s="149"/>
      <c r="L192" s="149"/>
      <c r="M192" s="149"/>
      <c r="N192" s="12">
        <f>N191*F192/100</f>
        <v>1435.9307711759998</v>
      </c>
    </row>
    <row r="193" spans="1:15" s="1" customFormat="1" ht="13.5" x14ac:dyDescent="0.25">
      <c r="B193" s="144"/>
      <c r="C193" s="144"/>
      <c r="D193" s="149" t="s">
        <v>52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2">
        <f>SUM(N191:N192)</f>
        <v>9413.3239443759994</v>
      </c>
      <c r="O193" s="1">
        <v>9418.51</v>
      </c>
    </row>
    <row r="194" spans="1:15" s="1" customFormat="1" ht="13.5" x14ac:dyDescent="0.25">
      <c r="B194" s="13"/>
      <c r="C194" s="13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8"/>
    </row>
    <row r="195" spans="1:15" s="1" customFormat="1" ht="13.5" x14ac:dyDescent="0.25">
      <c r="B195" s="13"/>
      <c r="C195" s="13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8"/>
    </row>
    <row r="196" spans="1:15" s="1" customFormat="1" ht="13.5" x14ac:dyDescent="0.25">
      <c r="B196" s="13"/>
      <c r="C196" s="13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8"/>
    </row>
    <row r="197" spans="1:15" s="1" customFormat="1" ht="13.5" x14ac:dyDescent="0.25">
      <c r="B197" s="13"/>
      <c r="C197" s="13"/>
      <c r="D197" s="145" t="s">
        <v>53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8"/>
    </row>
    <row r="198" spans="1:15" s="1" customFormat="1" ht="13.5" x14ac:dyDescent="0.25">
      <c r="B198" s="13"/>
      <c r="C198" s="13"/>
      <c r="D198" s="145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</row>
    <row r="199" spans="1:15" s="1" customFormat="1" ht="13.5" x14ac:dyDescent="0.25">
      <c r="D199" s="14" t="s">
        <v>54</v>
      </c>
    </row>
    <row r="202" spans="1:15" s="1" customFormat="1" ht="21" x14ac:dyDescent="0.25">
      <c r="A202" s="1" t="s">
        <v>0</v>
      </c>
      <c r="D202" s="152" t="s">
        <v>1</v>
      </c>
      <c r="F202" s="271" t="s">
        <v>2</v>
      </c>
      <c r="G202" s="271"/>
      <c r="H202" s="271"/>
      <c r="I202" s="271"/>
    </row>
    <row r="203" spans="1:15" s="1" customFormat="1" ht="13.5" x14ac:dyDescent="0.25">
      <c r="D203" s="145"/>
      <c r="E203" s="145"/>
      <c r="F203" s="145"/>
      <c r="G203" s="271" t="s">
        <v>3</v>
      </c>
      <c r="H203" s="271"/>
      <c r="I203" s="271"/>
      <c r="J203" s="271"/>
      <c r="K203" s="271"/>
      <c r="L203" s="271"/>
      <c r="M203" s="271"/>
      <c r="N203" s="271"/>
    </row>
    <row r="204" spans="1:15" s="1" customFormat="1" ht="13.5" x14ac:dyDescent="0.25"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1:15" s="1" customFormat="1" ht="27" x14ac:dyDescent="0.25">
      <c r="C205" s="145" t="s">
        <v>4</v>
      </c>
      <c r="D205" s="280" t="s">
        <v>110</v>
      </c>
      <c r="E205" s="280"/>
      <c r="L205" s="271" t="s">
        <v>6</v>
      </c>
      <c r="M205" s="271"/>
    </row>
    <row r="206" spans="1:15" s="1" customFormat="1" ht="13.5" x14ac:dyDescent="0.25">
      <c r="C206" s="145"/>
      <c r="D206" s="146" t="s">
        <v>96</v>
      </c>
    </row>
    <row r="207" spans="1:15" s="1" customFormat="1" ht="13.5" x14ac:dyDescent="0.25">
      <c r="C207" s="145"/>
      <c r="D207" s="146"/>
    </row>
    <row r="208" spans="1:15" s="1" customFormat="1" ht="13.5" x14ac:dyDescent="0.25">
      <c r="C208" s="145"/>
      <c r="D208" s="145"/>
      <c r="G208" s="271" t="s">
        <v>8</v>
      </c>
      <c r="H208" s="271"/>
      <c r="I208" s="271"/>
      <c r="J208" s="271"/>
      <c r="K208" s="271"/>
      <c r="L208" s="272">
        <f>N226</f>
        <v>14989.664943296997</v>
      </c>
      <c r="M208" s="272"/>
      <c r="N208" s="145" t="s">
        <v>9</v>
      </c>
    </row>
    <row r="209" spans="2:18" s="1" customFormat="1" ht="13.5" x14ac:dyDescent="0.25">
      <c r="G209" s="273" t="s">
        <v>10</v>
      </c>
      <c r="H209" s="273"/>
      <c r="I209" s="273"/>
      <c r="J209" s="273"/>
      <c r="K209" s="273"/>
      <c r="L209" s="274">
        <f>I220</f>
        <v>2721.5584800000001</v>
      </c>
      <c r="M209" s="274"/>
      <c r="N209" s="145" t="s">
        <v>9</v>
      </c>
    </row>
    <row r="210" spans="2:18" s="1" customFormat="1" ht="13.5" x14ac:dyDescent="0.25">
      <c r="G210" s="147"/>
      <c r="H210" s="147"/>
      <c r="I210" s="147"/>
      <c r="J210" s="147"/>
      <c r="K210" s="147"/>
      <c r="L210" s="148"/>
      <c r="M210" s="148"/>
      <c r="N210" s="145"/>
    </row>
    <row r="211" spans="2:18" s="1" customFormat="1" ht="35.25" customHeight="1" x14ac:dyDescent="0.25">
      <c r="B211" s="275" t="s">
        <v>11</v>
      </c>
      <c r="C211" s="277" t="s">
        <v>12</v>
      </c>
      <c r="D211" s="275" t="s">
        <v>13</v>
      </c>
      <c r="E211" s="279" t="s">
        <v>14</v>
      </c>
      <c r="F211" s="279"/>
      <c r="G211" s="279"/>
      <c r="H211" s="279" t="s">
        <v>15</v>
      </c>
      <c r="I211" s="279"/>
      <c r="J211" s="279" t="s">
        <v>16</v>
      </c>
      <c r="K211" s="279"/>
      <c r="L211" s="279" t="s">
        <v>17</v>
      </c>
      <c r="M211" s="279"/>
      <c r="N211" s="277" t="s">
        <v>91</v>
      </c>
    </row>
    <row r="212" spans="2:18" s="1" customFormat="1" ht="83.25" x14ac:dyDescent="0.25">
      <c r="B212" s="276"/>
      <c r="C212" s="278"/>
      <c r="D212" s="276"/>
      <c r="E212" s="3" t="s">
        <v>18</v>
      </c>
      <c r="F212" s="3" t="s">
        <v>19</v>
      </c>
      <c r="G212" s="3" t="s">
        <v>20</v>
      </c>
      <c r="H212" s="3" t="s">
        <v>21</v>
      </c>
      <c r="I212" s="3" t="s">
        <v>22</v>
      </c>
      <c r="J212" s="3" t="s">
        <v>21</v>
      </c>
      <c r="K212" s="3" t="s">
        <v>22</v>
      </c>
      <c r="L212" s="3" t="s">
        <v>21</v>
      </c>
      <c r="M212" s="3" t="s">
        <v>22</v>
      </c>
      <c r="N212" s="278"/>
    </row>
    <row r="213" spans="2:18" s="1" customFormat="1" ht="13.5" x14ac:dyDescent="0.25">
      <c r="B213" s="149">
        <v>1</v>
      </c>
      <c r="C213" s="149"/>
      <c r="D213" s="149">
        <v>2</v>
      </c>
      <c r="E213" s="149">
        <v>3</v>
      </c>
      <c r="F213" s="149">
        <v>4</v>
      </c>
      <c r="G213" s="149">
        <v>5</v>
      </c>
      <c r="H213" s="149">
        <v>6</v>
      </c>
      <c r="I213" s="149">
        <v>7</v>
      </c>
      <c r="J213" s="149">
        <v>8</v>
      </c>
      <c r="K213" s="149">
        <v>9</v>
      </c>
      <c r="L213" s="149">
        <v>10</v>
      </c>
      <c r="M213" s="149">
        <v>11</v>
      </c>
      <c r="N213" s="149">
        <v>12</v>
      </c>
    </row>
    <row r="214" spans="2:18" s="1" customFormat="1" ht="13.5" x14ac:dyDescent="0.25">
      <c r="B214" s="144"/>
      <c r="C214" s="141"/>
      <c r="D214" s="149" t="s">
        <v>92</v>
      </c>
      <c r="E214" s="149" t="s">
        <v>26</v>
      </c>
      <c r="F214" s="149"/>
      <c r="G214" s="149">
        <v>392.25</v>
      </c>
      <c r="H214" s="144"/>
      <c r="I214" s="144"/>
      <c r="J214" s="144"/>
      <c r="K214" s="144"/>
      <c r="L214" s="144"/>
      <c r="M214" s="144"/>
      <c r="N214" s="144"/>
    </row>
    <row r="215" spans="2:18" s="1" customFormat="1" ht="13.5" x14ac:dyDescent="0.25">
      <c r="B215" s="266">
        <v>1</v>
      </c>
      <c r="C215" s="266" t="s">
        <v>24</v>
      </c>
      <c r="D215" s="144" t="s">
        <v>93</v>
      </c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2:18" s="1" customFormat="1" ht="13.5" x14ac:dyDescent="0.25">
      <c r="B216" s="267"/>
      <c r="C216" s="268"/>
      <c r="D216" s="144" t="s">
        <v>94</v>
      </c>
      <c r="E216" s="144" t="s">
        <v>29</v>
      </c>
      <c r="F216" s="144"/>
      <c r="G216" s="5">
        <f>G214*0.026</f>
        <v>10.198499999999999</v>
      </c>
      <c r="H216" s="144">
        <v>5.28</v>
      </c>
      <c r="I216" s="5">
        <f>H216*G216</f>
        <v>53.848079999999996</v>
      </c>
      <c r="J216" s="144"/>
      <c r="K216" s="144"/>
      <c r="L216" s="144">
        <v>31.71</v>
      </c>
      <c r="M216" s="5">
        <f>L216*G216</f>
        <v>323.39443499999999</v>
      </c>
      <c r="N216" s="5">
        <f>M216+K216+I216</f>
        <v>377.24251499999997</v>
      </c>
      <c r="R216" s="1" t="s">
        <v>106</v>
      </c>
    </row>
    <row r="217" spans="2:18" s="1" customFormat="1" ht="27" x14ac:dyDescent="0.25">
      <c r="B217" s="267"/>
      <c r="C217" s="200" t="s">
        <v>343</v>
      </c>
      <c r="D217" s="159" t="s">
        <v>121</v>
      </c>
      <c r="E217" s="144" t="s">
        <v>32</v>
      </c>
      <c r="F217" s="144">
        <v>1.6</v>
      </c>
      <c r="G217" s="144">
        <f>G214*F217</f>
        <v>627.6</v>
      </c>
      <c r="H217" s="5">
        <f>R217</f>
        <v>4.1639999999999997</v>
      </c>
      <c r="I217" s="5">
        <f>H217*G217</f>
        <v>2613.3263999999999</v>
      </c>
      <c r="J217" s="5"/>
      <c r="K217" s="5"/>
      <c r="L217" s="5">
        <f>Q217</f>
        <v>2.016</v>
      </c>
      <c r="M217" s="5">
        <f>L217*G217</f>
        <v>1265.2416000000001</v>
      </c>
      <c r="N217" s="5">
        <f>M217+K217+I217</f>
        <v>3878.5680000000002</v>
      </c>
      <c r="O217" s="18">
        <v>6.18</v>
      </c>
      <c r="P217" s="18">
        <v>24</v>
      </c>
      <c r="Q217" s="18">
        <f>P217*0.42*2/10</f>
        <v>2.016</v>
      </c>
      <c r="R217" s="18">
        <f>O217-Q217</f>
        <v>4.1639999999999997</v>
      </c>
    </row>
    <row r="218" spans="2:18" s="1" customFormat="1" ht="13.5" x14ac:dyDescent="0.25">
      <c r="B218" s="267"/>
      <c r="C218" s="143" t="s">
        <v>24</v>
      </c>
      <c r="D218" s="144" t="s">
        <v>97</v>
      </c>
      <c r="E218" s="144" t="s">
        <v>26</v>
      </c>
      <c r="F218" s="144">
        <v>1.26</v>
      </c>
      <c r="G218" s="144">
        <f>G214*F218</f>
        <v>494.23500000000001</v>
      </c>
      <c r="H218" s="5"/>
      <c r="I218" s="5"/>
      <c r="J218" s="5">
        <v>11.86</v>
      </c>
      <c r="K218" s="5">
        <f>J218*G218</f>
        <v>5861.6270999999997</v>
      </c>
      <c r="L218" s="144"/>
      <c r="M218" s="5"/>
      <c r="N218" s="5">
        <f>M218+K218+I218</f>
        <v>5861.6270999999997</v>
      </c>
    </row>
    <row r="219" spans="2:18" s="1" customFormat="1" ht="13.5" x14ac:dyDescent="0.25">
      <c r="B219" s="268"/>
      <c r="C219" s="144" t="s">
        <v>24</v>
      </c>
      <c r="D219" s="144" t="s">
        <v>95</v>
      </c>
      <c r="E219" s="144" t="s">
        <v>29</v>
      </c>
      <c r="F219" s="144"/>
      <c r="G219" s="6">
        <v>10.3</v>
      </c>
      <c r="H219" s="144">
        <v>5.28</v>
      </c>
      <c r="I219" s="5">
        <f>H219*G219</f>
        <v>54.384000000000007</v>
      </c>
      <c r="J219" s="5"/>
      <c r="K219" s="5"/>
      <c r="L219" s="144">
        <v>31.71</v>
      </c>
      <c r="M219" s="5">
        <f>L219*G219</f>
        <v>326.61300000000006</v>
      </c>
      <c r="N219" s="5">
        <f>M219+K219+I219</f>
        <v>380.99700000000007</v>
      </c>
    </row>
    <row r="220" spans="2:18" s="1" customFormat="1" ht="13.5" x14ac:dyDescent="0.25">
      <c r="B220" s="144"/>
      <c r="C220" s="144"/>
      <c r="D220" s="149" t="s">
        <v>46</v>
      </c>
      <c r="E220" s="149"/>
      <c r="F220" s="149"/>
      <c r="G220" s="149"/>
      <c r="H220" s="149"/>
      <c r="I220" s="12">
        <f>SUM(I216:I219)</f>
        <v>2721.5584800000001</v>
      </c>
      <c r="J220" s="149"/>
      <c r="K220" s="12">
        <f>SUM(K216:K219)</f>
        <v>5861.6270999999997</v>
      </c>
      <c r="L220" s="149"/>
      <c r="M220" s="12">
        <f>SUM(M216:M219)</f>
        <v>1915.249035</v>
      </c>
      <c r="N220" s="12">
        <f>SUM(N216:N219)</f>
        <v>10498.434614999998</v>
      </c>
    </row>
    <row r="221" spans="2:18" s="1" customFormat="1" ht="13.5" x14ac:dyDescent="0.25">
      <c r="B221" s="144"/>
      <c r="C221" s="144"/>
      <c r="D221" s="149" t="s">
        <v>47</v>
      </c>
      <c r="E221" s="149" t="s">
        <v>48</v>
      </c>
      <c r="F221" s="149">
        <v>10</v>
      </c>
      <c r="G221" s="149"/>
      <c r="H221" s="149"/>
      <c r="I221" s="157"/>
      <c r="J221" s="157"/>
      <c r="K221" s="157"/>
      <c r="L221" s="157"/>
      <c r="M221" s="157"/>
      <c r="N221" s="12">
        <f>N220*F221/100</f>
        <v>1049.8434614999999</v>
      </c>
    </row>
    <row r="222" spans="2:18" s="1" customFormat="1" ht="13.5" x14ac:dyDescent="0.25">
      <c r="B222" s="144"/>
      <c r="C222" s="144"/>
      <c r="D222" s="149" t="s">
        <v>49</v>
      </c>
      <c r="E222" s="149"/>
      <c r="F222" s="149"/>
      <c r="G222" s="149"/>
      <c r="H222" s="149"/>
      <c r="I222" s="157"/>
      <c r="J222" s="157"/>
      <c r="K222" s="157"/>
      <c r="L222" s="157"/>
      <c r="M222" s="157"/>
      <c r="N222" s="12">
        <f>SUM(N220:N221)</f>
        <v>11548.278076499999</v>
      </c>
    </row>
    <row r="223" spans="2:18" s="1" customFormat="1" ht="13.5" x14ac:dyDescent="0.25">
      <c r="B223" s="144"/>
      <c r="C223" s="144"/>
      <c r="D223" s="149" t="s">
        <v>50</v>
      </c>
      <c r="E223" s="149" t="s">
        <v>48</v>
      </c>
      <c r="F223" s="149">
        <v>10</v>
      </c>
      <c r="G223" s="149"/>
      <c r="H223" s="149"/>
      <c r="I223" s="157"/>
      <c r="J223" s="157"/>
      <c r="K223" s="157"/>
      <c r="L223" s="157"/>
      <c r="M223" s="157"/>
      <c r="N223" s="12">
        <f>N222*F223/100</f>
        <v>1154.8278076499998</v>
      </c>
    </row>
    <row r="224" spans="2:18" s="1" customFormat="1" ht="13.5" x14ac:dyDescent="0.25">
      <c r="B224" s="144"/>
      <c r="C224" s="144"/>
      <c r="D224" s="149" t="s">
        <v>49</v>
      </c>
      <c r="E224" s="149"/>
      <c r="F224" s="149"/>
      <c r="G224" s="149"/>
      <c r="H224" s="149"/>
      <c r="I224" s="157"/>
      <c r="J224" s="157"/>
      <c r="K224" s="157"/>
      <c r="L224" s="157"/>
      <c r="M224" s="157"/>
      <c r="N224" s="12">
        <f>SUM(N222:N223)</f>
        <v>12703.105884149998</v>
      </c>
    </row>
    <row r="225" spans="1:15" s="1" customFormat="1" ht="13.5" x14ac:dyDescent="0.25">
      <c r="B225" s="144"/>
      <c r="C225" s="144"/>
      <c r="D225" s="149" t="s">
        <v>51</v>
      </c>
      <c r="E225" s="149" t="s">
        <v>48</v>
      </c>
      <c r="F225" s="149">
        <v>18</v>
      </c>
      <c r="G225" s="149"/>
      <c r="H225" s="149"/>
      <c r="I225" s="157"/>
      <c r="J225" s="157"/>
      <c r="K225" s="157"/>
      <c r="L225" s="157"/>
      <c r="M225" s="157"/>
      <c r="N225" s="12">
        <f>N224*F225/100</f>
        <v>2286.5590591469995</v>
      </c>
    </row>
    <row r="226" spans="1:15" s="1" customFormat="1" ht="13.5" x14ac:dyDescent="0.25">
      <c r="B226" s="144"/>
      <c r="C226" s="144"/>
      <c r="D226" s="149" t="s">
        <v>52</v>
      </c>
      <c r="E226" s="149"/>
      <c r="F226" s="149"/>
      <c r="G226" s="149"/>
      <c r="H226" s="149"/>
      <c r="I226" s="157"/>
      <c r="J226" s="157"/>
      <c r="K226" s="157"/>
      <c r="L226" s="157"/>
      <c r="M226" s="157"/>
      <c r="N226" s="12">
        <f>SUM(N224:N225)</f>
        <v>14989.664943296997</v>
      </c>
      <c r="O226" s="1">
        <v>14990.28</v>
      </c>
    </row>
    <row r="227" spans="1:15" s="1" customFormat="1" ht="13.5" x14ac:dyDescent="0.25">
      <c r="B227" s="13"/>
      <c r="C227" s="13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8"/>
    </row>
    <row r="228" spans="1:15" s="1" customFormat="1" ht="13.5" x14ac:dyDescent="0.25">
      <c r="B228" s="13"/>
      <c r="C228" s="13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8"/>
    </row>
    <row r="229" spans="1:15" s="1" customFormat="1" ht="13.5" x14ac:dyDescent="0.25">
      <c r="B229" s="13"/>
      <c r="C229" s="13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8"/>
    </row>
    <row r="230" spans="1:15" s="1" customFormat="1" ht="13.5" x14ac:dyDescent="0.25">
      <c r="B230" s="13"/>
      <c r="C230" s="13"/>
      <c r="D230" s="145" t="s">
        <v>53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5" s="1" customFormat="1" ht="13.5" x14ac:dyDescent="0.25">
      <c r="B231" s="13"/>
      <c r="C231" s="13"/>
      <c r="D231" s="14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8"/>
    </row>
    <row r="232" spans="1:15" s="1" customFormat="1" ht="13.5" x14ac:dyDescent="0.25">
      <c r="D232" s="14" t="s">
        <v>54</v>
      </c>
    </row>
    <row r="235" spans="1:15" s="1" customFormat="1" ht="21" x14ac:dyDescent="0.25">
      <c r="A235" s="1" t="s">
        <v>0</v>
      </c>
      <c r="D235" s="152" t="s">
        <v>1</v>
      </c>
      <c r="F235" s="271" t="s">
        <v>2</v>
      </c>
      <c r="G235" s="271"/>
      <c r="H235" s="271"/>
      <c r="I235" s="271"/>
    </row>
    <row r="236" spans="1:15" s="1" customFormat="1" ht="13.5" x14ac:dyDescent="0.25">
      <c r="D236" s="145"/>
      <c r="E236" s="145"/>
      <c r="F236" s="145"/>
      <c r="G236" s="271" t="s">
        <v>3</v>
      </c>
      <c r="H236" s="271"/>
      <c r="I236" s="271"/>
      <c r="J236" s="271"/>
      <c r="K236" s="271"/>
      <c r="L236" s="271"/>
      <c r="M236" s="271"/>
      <c r="N236" s="271"/>
    </row>
    <row r="237" spans="1:15" s="1" customFormat="1" ht="13.5" x14ac:dyDescent="0.25"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1:15" s="1" customFormat="1" ht="27" x14ac:dyDescent="0.25">
      <c r="C238" s="145" t="s">
        <v>4</v>
      </c>
      <c r="D238" s="280" t="s">
        <v>111</v>
      </c>
      <c r="E238" s="280"/>
      <c r="L238" s="271" t="s">
        <v>6</v>
      </c>
      <c r="M238" s="271"/>
    </row>
    <row r="239" spans="1:15" s="1" customFormat="1" ht="13.5" x14ac:dyDescent="0.25">
      <c r="C239" s="145"/>
      <c r="D239" s="146" t="s">
        <v>96</v>
      </c>
    </row>
    <row r="240" spans="1:15" s="1" customFormat="1" ht="13.5" x14ac:dyDescent="0.25">
      <c r="C240" s="145"/>
      <c r="D240" s="146"/>
    </row>
    <row r="241" spans="2:18" s="1" customFormat="1" ht="13.5" x14ac:dyDescent="0.25">
      <c r="C241" s="145"/>
      <c r="D241" s="145"/>
      <c r="G241" s="271" t="s">
        <v>8</v>
      </c>
      <c r="H241" s="271"/>
      <c r="I241" s="271"/>
      <c r="J241" s="271"/>
      <c r="K241" s="271"/>
      <c r="L241" s="272">
        <f>N259</f>
        <v>9898.9088440000014</v>
      </c>
      <c r="M241" s="272"/>
      <c r="N241" s="145" t="s">
        <v>9</v>
      </c>
    </row>
    <row r="242" spans="2:18" s="1" customFormat="1" ht="13.5" x14ac:dyDescent="0.25">
      <c r="G242" s="273" t="s">
        <v>10</v>
      </c>
      <c r="H242" s="273"/>
      <c r="I242" s="273"/>
      <c r="J242" s="273"/>
      <c r="K242" s="273"/>
      <c r="L242" s="274">
        <f>I253</f>
        <v>4096.7199999999993</v>
      </c>
      <c r="M242" s="274"/>
      <c r="N242" s="145" t="s">
        <v>9</v>
      </c>
    </row>
    <row r="243" spans="2:18" s="1" customFormat="1" ht="13.5" x14ac:dyDescent="0.25">
      <c r="G243" s="147"/>
      <c r="H243" s="147"/>
      <c r="I243" s="147"/>
      <c r="J243" s="147"/>
      <c r="K243" s="147"/>
      <c r="L243" s="148"/>
      <c r="M243" s="148"/>
      <c r="N243" s="145"/>
    </row>
    <row r="244" spans="2:18" s="1" customFormat="1" ht="27" customHeight="1" x14ac:dyDescent="0.25">
      <c r="B244" s="275" t="s">
        <v>11</v>
      </c>
      <c r="C244" s="277" t="s">
        <v>12</v>
      </c>
      <c r="D244" s="275" t="s">
        <v>13</v>
      </c>
      <c r="E244" s="279" t="s">
        <v>14</v>
      </c>
      <c r="F244" s="279"/>
      <c r="G244" s="279"/>
      <c r="H244" s="279" t="s">
        <v>15</v>
      </c>
      <c r="I244" s="279"/>
      <c r="J244" s="279" t="s">
        <v>16</v>
      </c>
      <c r="K244" s="279"/>
      <c r="L244" s="279" t="s">
        <v>17</v>
      </c>
      <c r="M244" s="279"/>
      <c r="N244" s="277" t="s">
        <v>91</v>
      </c>
    </row>
    <row r="245" spans="2:18" s="1" customFormat="1" ht="83.25" x14ac:dyDescent="0.25">
      <c r="B245" s="276"/>
      <c r="C245" s="278"/>
      <c r="D245" s="276"/>
      <c r="E245" s="3" t="s">
        <v>18</v>
      </c>
      <c r="F245" s="3" t="s">
        <v>19</v>
      </c>
      <c r="G245" s="3" t="s">
        <v>20</v>
      </c>
      <c r="H245" s="3" t="s">
        <v>21</v>
      </c>
      <c r="I245" s="3" t="s">
        <v>22</v>
      </c>
      <c r="J245" s="3" t="s">
        <v>21</v>
      </c>
      <c r="K245" s="3" t="s">
        <v>22</v>
      </c>
      <c r="L245" s="3" t="s">
        <v>21</v>
      </c>
      <c r="M245" s="3" t="s">
        <v>22</v>
      </c>
      <c r="N245" s="278"/>
    </row>
    <row r="246" spans="2:18" s="1" customFormat="1" ht="13.5" x14ac:dyDescent="0.25">
      <c r="B246" s="149">
        <v>1</v>
      </c>
      <c r="C246" s="149"/>
      <c r="D246" s="149">
        <v>2</v>
      </c>
      <c r="E246" s="149">
        <v>3</v>
      </c>
      <c r="F246" s="149">
        <v>4</v>
      </c>
      <c r="G246" s="149">
        <v>5</v>
      </c>
      <c r="H246" s="149">
        <v>6</v>
      </c>
      <c r="I246" s="149">
        <v>7</v>
      </c>
      <c r="J246" s="149">
        <v>8</v>
      </c>
      <c r="K246" s="149">
        <v>9</v>
      </c>
      <c r="L246" s="149">
        <v>10</v>
      </c>
      <c r="M246" s="149">
        <v>11</v>
      </c>
      <c r="N246" s="149">
        <v>12</v>
      </c>
    </row>
    <row r="247" spans="2:18" s="1" customFormat="1" ht="13.5" x14ac:dyDescent="0.25">
      <c r="B247" s="144"/>
      <c r="C247" s="141"/>
      <c r="D247" s="149" t="s">
        <v>92</v>
      </c>
      <c r="E247" s="149" t="s">
        <v>26</v>
      </c>
      <c r="F247" s="149"/>
      <c r="G247" s="149">
        <v>445</v>
      </c>
      <c r="H247" s="144"/>
      <c r="I247" s="144"/>
      <c r="J247" s="144"/>
      <c r="K247" s="144"/>
      <c r="L247" s="144"/>
      <c r="M247" s="144"/>
      <c r="N247" s="144"/>
    </row>
    <row r="248" spans="2:18" s="1" customFormat="1" ht="13.5" x14ac:dyDescent="0.25">
      <c r="B248" s="266">
        <v>1</v>
      </c>
      <c r="C248" s="266" t="s">
        <v>24</v>
      </c>
      <c r="D248" s="144" t="s">
        <v>93</v>
      </c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2:18" s="1" customFormat="1" ht="13.5" x14ac:dyDescent="0.25">
      <c r="B249" s="267"/>
      <c r="C249" s="268"/>
      <c r="D249" s="144" t="s">
        <v>94</v>
      </c>
      <c r="E249" s="144" t="s">
        <v>29</v>
      </c>
      <c r="F249" s="144"/>
      <c r="G249" s="144">
        <v>7</v>
      </c>
      <c r="H249" s="144">
        <v>5.28</v>
      </c>
      <c r="I249" s="5">
        <f>H249*G249</f>
        <v>36.96</v>
      </c>
      <c r="J249" s="144"/>
      <c r="K249" s="144"/>
      <c r="L249" s="144">
        <v>31.71</v>
      </c>
      <c r="M249" s="5">
        <f>L249*G249</f>
        <v>221.97</v>
      </c>
      <c r="N249" s="5">
        <f>M249+K249+I249</f>
        <v>258.93</v>
      </c>
      <c r="R249" s="1" t="s">
        <v>106</v>
      </c>
    </row>
    <row r="250" spans="2:18" s="1" customFormat="1" ht="27" x14ac:dyDescent="0.25">
      <c r="B250" s="267"/>
      <c r="C250" s="194" t="s">
        <v>334</v>
      </c>
      <c r="D250" s="194" t="s">
        <v>340</v>
      </c>
      <c r="E250" s="144" t="s">
        <v>32</v>
      </c>
      <c r="F250" s="144">
        <v>1.6</v>
      </c>
      <c r="G250" s="144">
        <f>G247*F250</f>
        <v>712</v>
      </c>
      <c r="H250" s="5">
        <f>R250</f>
        <v>5.6499999999999995</v>
      </c>
      <c r="I250" s="5">
        <f>H250*G250</f>
        <v>4022.7999999999997</v>
      </c>
      <c r="J250" s="5"/>
      <c r="K250" s="5"/>
      <c r="L250" s="5">
        <f>Q250</f>
        <v>3.3600000000000003</v>
      </c>
      <c r="M250" s="5">
        <f>L250*G250</f>
        <v>2392.3200000000002</v>
      </c>
      <c r="N250" s="5">
        <f>M250+K250+I250</f>
        <v>6415.12</v>
      </c>
      <c r="O250" s="18">
        <v>9.01</v>
      </c>
      <c r="P250" s="18">
        <v>40</v>
      </c>
      <c r="Q250" s="18">
        <f>P250*0.42*2/10</f>
        <v>3.3600000000000003</v>
      </c>
      <c r="R250" s="18">
        <f>O250-Q250</f>
        <v>5.6499999999999995</v>
      </c>
    </row>
    <row r="251" spans="2:18" s="1" customFormat="1" ht="13.5" x14ac:dyDescent="0.25">
      <c r="B251" s="267"/>
      <c r="C251" s="143" t="s">
        <v>24</v>
      </c>
      <c r="D251" s="194" t="s">
        <v>45</v>
      </c>
      <c r="E251" s="144" t="s">
        <v>26</v>
      </c>
      <c r="F251" s="144">
        <v>1.26</v>
      </c>
      <c r="G251" s="144">
        <f>G247*F251</f>
        <v>560.70000000000005</v>
      </c>
      <c r="H251" s="5"/>
      <c r="I251" s="5"/>
      <c r="J251" s="5">
        <v>0</v>
      </c>
      <c r="K251" s="5">
        <f>J251*G251</f>
        <v>0</v>
      </c>
      <c r="L251" s="144"/>
      <c r="M251" s="5"/>
      <c r="N251" s="5">
        <f>M251+K251+I251</f>
        <v>0</v>
      </c>
    </row>
    <row r="252" spans="2:18" s="1" customFormat="1" ht="13.5" x14ac:dyDescent="0.25">
      <c r="B252" s="268"/>
      <c r="C252" s="144" t="s">
        <v>24</v>
      </c>
      <c r="D252" s="144" t="s">
        <v>95</v>
      </c>
      <c r="E252" s="144" t="s">
        <v>29</v>
      </c>
      <c r="F252" s="144"/>
      <c r="G252" s="6">
        <v>7</v>
      </c>
      <c r="H252" s="144">
        <v>5.28</v>
      </c>
      <c r="I252" s="5">
        <f>H252*G252</f>
        <v>36.96</v>
      </c>
      <c r="J252" s="5"/>
      <c r="K252" s="5"/>
      <c r="L252" s="144">
        <v>31.71</v>
      </c>
      <c r="M252" s="5">
        <f>L252*G252</f>
        <v>221.97</v>
      </c>
      <c r="N252" s="5">
        <f>M252+K252+I252</f>
        <v>258.93</v>
      </c>
    </row>
    <row r="253" spans="2:18" s="1" customFormat="1" ht="13.5" x14ac:dyDescent="0.25">
      <c r="B253" s="144"/>
      <c r="C253" s="144"/>
      <c r="D253" s="149" t="s">
        <v>46</v>
      </c>
      <c r="E253" s="149"/>
      <c r="F253" s="149"/>
      <c r="G253" s="149"/>
      <c r="H253" s="149"/>
      <c r="I253" s="12">
        <f>SUM(I249:I252)</f>
        <v>4096.7199999999993</v>
      </c>
      <c r="J253" s="149"/>
      <c r="K253" s="12">
        <f>SUM(K249:K252)</f>
        <v>0</v>
      </c>
      <c r="L253" s="149"/>
      <c r="M253" s="12">
        <f>SUM(M249:M252)</f>
        <v>2836.2599999999998</v>
      </c>
      <c r="N253" s="12">
        <f>SUM(N249:N252)</f>
        <v>6932.9800000000005</v>
      </c>
    </row>
    <row r="254" spans="2:18" s="1" customFormat="1" ht="13.5" x14ac:dyDescent="0.25">
      <c r="B254" s="144"/>
      <c r="C254" s="144"/>
      <c r="D254" s="149" t="s">
        <v>47</v>
      </c>
      <c r="E254" s="149" t="s">
        <v>48</v>
      </c>
      <c r="F254" s="149">
        <v>10</v>
      </c>
      <c r="G254" s="149"/>
      <c r="H254" s="149"/>
      <c r="I254" s="149"/>
      <c r="J254" s="149"/>
      <c r="K254" s="149"/>
      <c r="L254" s="149"/>
      <c r="M254" s="149"/>
      <c r="N254" s="12">
        <f>N253*F254/100</f>
        <v>693.298</v>
      </c>
    </row>
    <row r="255" spans="2:18" s="1" customFormat="1" ht="13.5" x14ac:dyDescent="0.25">
      <c r="B255" s="144"/>
      <c r="C255" s="144"/>
      <c r="D255" s="149" t="s">
        <v>49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12">
        <f>SUM(N253:N254)</f>
        <v>7626.2780000000002</v>
      </c>
    </row>
    <row r="256" spans="2:18" s="1" customFormat="1" ht="13.5" x14ac:dyDescent="0.25">
      <c r="B256" s="144"/>
      <c r="C256" s="144"/>
      <c r="D256" s="149" t="s">
        <v>50</v>
      </c>
      <c r="E256" s="149" t="s">
        <v>48</v>
      </c>
      <c r="F256" s="149">
        <v>10</v>
      </c>
      <c r="G256" s="149"/>
      <c r="H256" s="149"/>
      <c r="I256" s="149"/>
      <c r="J256" s="149"/>
      <c r="K256" s="149"/>
      <c r="L256" s="149"/>
      <c r="M256" s="149"/>
      <c r="N256" s="12">
        <f>N255*F256/100</f>
        <v>762.62779999999998</v>
      </c>
    </row>
    <row r="257" spans="1:15" s="1" customFormat="1" ht="13.5" x14ac:dyDescent="0.25">
      <c r="B257" s="144"/>
      <c r="C257" s="144"/>
      <c r="D257" s="149" t="s">
        <v>49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12">
        <f>SUM(N255:N256)</f>
        <v>8388.9058000000005</v>
      </c>
    </row>
    <row r="258" spans="1:15" s="1" customFormat="1" ht="13.5" x14ac:dyDescent="0.25">
      <c r="B258" s="144"/>
      <c r="C258" s="144"/>
      <c r="D258" s="149" t="s">
        <v>51</v>
      </c>
      <c r="E258" s="149" t="s">
        <v>48</v>
      </c>
      <c r="F258" s="149">
        <v>18</v>
      </c>
      <c r="G258" s="149"/>
      <c r="H258" s="149"/>
      <c r="I258" s="149"/>
      <c r="J258" s="149"/>
      <c r="K258" s="149"/>
      <c r="L258" s="149"/>
      <c r="M258" s="149"/>
      <c r="N258" s="12">
        <f>N257*F258/100</f>
        <v>1510.0030440000003</v>
      </c>
    </row>
    <row r="259" spans="1:15" s="1" customFormat="1" ht="13.5" x14ac:dyDescent="0.25">
      <c r="B259" s="144"/>
      <c r="C259" s="144"/>
      <c r="D259" s="149" t="s">
        <v>52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2">
        <f>SUM(N257:N258)</f>
        <v>9898.9088440000014</v>
      </c>
      <c r="O259" s="1">
        <v>9996.98</v>
      </c>
    </row>
    <row r="260" spans="1:15" s="1" customFormat="1" ht="13.5" x14ac:dyDescent="0.25">
      <c r="B260" s="13"/>
      <c r="C260" s="13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8"/>
    </row>
    <row r="261" spans="1:15" s="1" customFormat="1" ht="13.5" x14ac:dyDescent="0.25">
      <c r="B261" s="13"/>
      <c r="C261" s="13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8"/>
    </row>
    <row r="262" spans="1:15" s="1" customFormat="1" ht="13.5" x14ac:dyDescent="0.25">
      <c r="B262" s="13"/>
      <c r="C262" s="13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8"/>
    </row>
    <row r="263" spans="1:15" s="1" customFormat="1" ht="13.5" x14ac:dyDescent="0.25">
      <c r="B263" s="13"/>
      <c r="C263" s="13"/>
      <c r="D263" s="145" t="s">
        <v>53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8"/>
    </row>
    <row r="264" spans="1:15" s="1" customFormat="1" ht="13.5" x14ac:dyDescent="0.25">
      <c r="B264" s="13"/>
      <c r="C264" s="13"/>
      <c r="D264" s="145"/>
      <c r="E264" s="147"/>
      <c r="F264" s="147"/>
      <c r="G264" s="147"/>
      <c r="H264" s="147"/>
      <c r="I264" s="147"/>
      <c r="J264" s="147"/>
      <c r="K264" s="147"/>
      <c r="L264" s="147"/>
      <c r="M264" s="147"/>
      <c r="N264" s="148"/>
    </row>
    <row r="265" spans="1:15" s="1" customFormat="1" ht="13.5" x14ac:dyDescent="0.25">
      <c r="D265" s="14" t="s">
        <v>54</v>
      </c>
    </row>
    <row r="268" spans="1:15" s="1" customFormat="1" ht="21" x14ac:dyDescent="0.25">
      <c r="A268" s="1" t="s">
        <v>0</v>
      </c>
      <c r="D268" s="152" t="s">
        <v>1</v>
      </c>
      <c r="F268" s="271" t="s">
        <v>2</v>
      </c>
      <c r="G268" s="271"/>
      <c r="H268" s="271"/>
      <c r="I268" s="271"/>
    </row>
    <row r="269" spans="1:15" s="1" customFormat="1" ht="13.5" x14ac:dyDescent="0.25">
      <c r="D269" s="145"/>
      <c r="E269" s="145"/>
      <c r="F269" s="145"/>
      <c r="G269" s="271" t="s">
        <v>3</v>
      </c>
      <c r="H269" s="271"/>
      <c r="I269" s="271"/>
      <c r="J269" s="271"/>
      <c r="K269" s="271"/>
      <c r="L269" s="271"/>
      <c r="M269" s="271"/>
      <c r="N269" s="271"/>
    </row>
    <row r="270" spans="1:15" s="1" customFormat="1" ht="13.5" x14ac:dyDescent="0.25"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</row>
    <row r="271" spans="1:15" s="1" customFormat="1" ht="27" x14ac:dyDescent="0.25">
      <c r="C271" s="145" t="s">
        <v>4</v>
      </c>
      <c r="D271" s="280" t="s">
        <v>114</v>
      </c>
      <c r="E271" s="280"/>
      <c r="L271" s="271" t="s">
        <v>6</v>
      </c>
      <c r="M271" s="271"/>
    </row>
    <row r="272" spans="1:15" s="1" customFormat="1" ht="13.5" x14ac:dyDescent="0.25">
      <c r="C272" s="145"/>
      <c r="D272" s="146" t="s">
        <v>96</v>
      </c>
    </row>
    <row r="273" spans="2:18" s="1" customFormat="1" ht="13.5" x14ac:dyDescent="0.25">
      <c r="C273" s="145"/>
      <c r="D273" s="146"/>
    </row>
    <row r="274" spans="2:18" s="1" customFormat="1" ht="13.5" x14ac:dyDescent="0.25">
      <c r="C274" s="145"/>
      <c r="D274" s="145"/>
      <c r="G274" s="271" t="s">
        <v>8</v>
      </c>
      <c r="H274" s="271"/>
      <c r="I274" s="271"/>
      <c r="J274" s="271"/>
      <c r="K274" s="271"/>
      <c r="L274" s="272">
        <f>N292</f>
        <v>9231.1346768784024</v>
      </c>
      <c r="M274" s="272"/>
      <c r="N274" s="145" t="s">
        <v>9</v>
      </c>
    </row>
    <row r="275" spans="2:18" s="1" customFormat="1" ht="13.5" x14ac:dyDescent="0.25">
      <c r="G275" s="273" t="s">
        <v>10</v>
      </c>
      <c r="H275" s="273"/>
      <c r="I275" s="273"/>
      <c r="J275" s="273"/>
      <c r="K275" s="273"/>
      <c r="L275" s="274">
        <f>I286</f>
        <v>3782.4668160000006</v>
      </c>
      <c r="M275" s="274"/>
      <c r="N275" s="145" t="s">
        <v>9</v>
      </c>
    </row>
    <row r="276" spans="2:18" s="1" customFormat="1" ht="13.5" x14ac:dyDescent="0.25">
      <c r="G276" s="147"/>
      <c r="H276" s="147"/>
      <c r="I276" s="147"/>
      <c r="J276" s="147"/>
      <c r="K276" s="147"/>
      <c r="L276" s="148"/>
      <c r="M276" s="148"/>
      <c r="N276" s="145"/>
    </row>
    <row r="277" spans="2:18" s="1" customFormat="1" ht="27.75" customHeight="1" x14ac:dyDescent="0.25">
      <c r="B277" s="302" t="s">
        <v>11</v>
      </c>
      <c r="C277" s="304" t="s">
        <v>12</v>
      </c>
      <c r="D277" s="302" t="s">
        <v>13</v>
      </c>
      <c r="E277" s="306" t="s">
        <v>14</v>
      </c>
      <c r="F277" s="306"/>
      <c r="G277" s="306"/>
      <c r="H277" s="306" t="s">
        <v>15</v>
      </c>
      <c r="I277" s="306"/>
      <c r="J277" s="306" t="s">
        <v>16</v>
      </c>
      <c r="K277" s="306"/>
      <c r="L277" s="306" t="s">
        <v>17</v>
      </c>
      <c r="M277" s="306"/>
      <c r="N277" s="304" t="s">
        <v>91</v>
      </c>
    </row>
    <row r="278" spans="2:18" s="1" customFormat="1" ht="83.25" x14ac:dyDescent="0.25">
      <c r="B278" s="303"/>
      <c r="C278" s="305"/>
      <c r="D278" s="303"/>
      <c r="E278" s="154" t="s">
        <v>18</v>
      </c>
      <c r="F278" s="154" t="s">
        <v>19</v>
      </c>
      <c r="G278" s="154" t="s">
        <v>20</v>
      </c>
      <c r="H278" s="154" t="s">
        <v>21</v>
      </c>
      <c r="I278" s="154" t="s">
        <v>22</v>
      </c>
      <c r="J278" s="154" t="s">
        <v>21</v>
      </c>
      <c r="K278" s="154" t="s">
        <v>22</v>
      </c>
      <c r="L278" s="154" t="s">
        <v>21</v>
      </c>
      <c r="M278" s="154" t="s">
        <v>22</v>
      </c>
      <c r="N278" s="305"/>
    </row>
    <row r="279" spans="2:18" s="1" customFormat="1" ht="13.5" x14ac:dyDescent="0.25">
      <c r="B279" s="168">
        <v>1</v>
      </c>
      <c r="C279" s="168"/>
      <c r="D279" s="168">
        <v>2</v>
      </c>
      <c r="E279" s="168">
        <v>3</v>
      </c>
      <c r="F279" s="168">
        <v>4</v>
      </c>
      <c r="G279" s="168">
        <v>5</v>
      </c>
      <c r="H279" s="168">
        <v>6</v>
      </c>
      <c r="I279" s="168">
        <v>7</v>
      </c>
      <c r="J279" s="168">
        <v>8</v>
      </c>
      <c r="K279" s="168">
        <v>9</v>
      </c>
      <c r="L279" s="168">
        <v>10</v>
      </c>
      <c r="M279" s="168">
        <v>11</v>
      </c>
      <c r="N279" s="168">
        <v>12</v>
      </c>
    </row>
    <row r="280" spans="2:18" s="1" customFormat="1" ht="13.5" x14ac:dyDescent="0.25">
      <c r="B280" s="144"/>
      <c r="C280" s="141"/>
      <c r="D280" s="149" t="s">
        <v>92</v>
      </c>
      <c r="E280" s="149" t="s">
        <v>26</v>
      </c>
      <c r="F280" s="149"/>
      <c r="G280" s="149">
        <v>618.6</v>
      </c>
      <c r="H280" s="144"/>
      <c r="I280" s="144"/>
      <c r="J280" s="144"/>
      <c r="K280" s="144"/>
      <c r="L280" s="144"/>
      <c r="M280" s="144"/>
      <c r="N280" s="144"/>
    </row>
    <row r="281" spans="2:18" s="1" customFormat="1" ht="13.5" x14ac:dyDescent="0.25">
      <c r="B281" s="266">
        <v>1</v>
      </c>
      <c r="C281" s="266" t="s">
        <v>24</v>
      </c>
      <c r="D281" s="144" t="s">
        <v>93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2:18" s="1" customFormat="1" ht="13.5" x14ac:dyDescent="0.25">
      <c r="B282" s="267"/>
      <c r="C282" s="268"/>
      <c r="D282" s="144" t="s">
        <v>94</v>
      </c>
      <c r="E282" s="144" t="s">
        <v>29</v>
      </c>
      <c r="F282" s="144"/>
      <c r="G282" s="5">
        <f>G280*0.026</f>
        <v>16.083600000000001</v>
      </c>
      <c r="H282" s="144">
        <v>5.28</v>
      </c>
      <c r="I282" s="5">
        <f>H282*G282</f>
        <v>84.921408000000014</v>
      </c>
      <c r="J282" s="144"/>
      <c r="K282" s="144"/>
      <c r="L282" s="144">
        <v>31.71</v>
      </c>
      <c r="M282" s="5">
        <f>L282*G282</f>
        <v>510.01095600000002</v>
      </c>
      <c r="N282" s="5">
        <f>M282+K282+I282</f>
        <v>594.93236400000001</v>
      </c>
      <c r="R282" s="1" t="s">
        <v>106</v>
      </c>
    </row>
    <row r="283" spans="2:18" s="1" customFormat="1" ht="27" x14ac:dyDescent="0.25">
      <c r="B283" s="267"/>
      <c r="C283" s="200" t="s">
        <v>99</v>
      </c>
      <c r="D283" s="167" t="s">
        <v>318</v>
      </c>
      <c r="E283" s="144" t="s">
        <v>32</v>
      </c>
      <c r="F283" s="144">
        <v>1.6</v>
      </c>
      <c r="G283" s="144">
        <f>G280*F283</f>
        <v>989.7600000000001</v>
      </c>
      <c r="H283" s="5">
        <f>R283</f>
        <v>3.65</v>
      </c>
      <c r="I283" s="5">
        <f>H283*G283</f>
        <v>3612.6240000000003</v>
      </c>
      <c r="J283" s="5"/>
      <c r="K283" s="5"/>
      <c r="L283" s="5">
        <f>Q283</f>
        <v>1.6800000000000002</v>
      </c>
      <c r="M283" s="5">
        <f>L283*G283</f>
        <v>1662.7968000000003</v>
      </c>
      <c r="N283" s="5">
        <f>M283+K283+I283</f>
        <v>5275.4208000000008</v>
      </c>
      <c r="O283" s="18">
        <v>5.33</v>
      </c>
      <c r="P283" s="18">
        <v>20</v>
      </c>
      <c r="Q283" s="18">
        <f>P283*0.42*2/10</f>
        <v>1.6800000000000002</v>
      </c>
      <c r="R283" s="18">
        <f>O283-Q283</f>
        <v>3.65</v>
      </c>
    </row>
    <row r="284" spans="2:18" s="1" customFormat="1" ht="13.5" x14ac:dyDescent="0.25">
      <c r="B284" s="267"/>
      <c r="C284" s="143" t="s">
        <v>24</v>
      </c>
      <c r="D284" s="167" t="s">
        <v>45</v>
      </c>
      <c r="E284" s="144" t="s">
        <v>26</v>
      </c>
      <c r="F284" s="144">
        <v>1.26</v>
      </c>
      <c r="G284" s="144">
        <f>G280*F284</f>
        <v>779.43600000000004</v>
      </c>
      <c r="H284" s="5"/>
      <c r="I284" s="5"/>
      <c r="J284" s="5">
        <v>0</v>
      </c>
      <c r="K284" s="5">
        <f>J284*G284</f>
        <v>0</v>
      </c>
      <c r="L284" s="144"/>
      <c r="M284" s="5"/>
      <c r="N284" s="5">
        <f>M284+K284+I284</f>
        <v>0</v>
      </c>
    </row>
    <row r="285" spans="2:18" s="1" customFormat="1" ht="13.5" x14ac:dyDescent="0.25">
      <c r="B285" s="268"/>
      <c r="C285" s="144" t="s">
        <v>24</v>
      </c>
      <c r="D285" s="144" t="s">
        <v>95</v>
      </c>
      <c r="E285" s="144" t="s">
        <v>29</v>
      </c>
      <c r="F285" s="144"/>
      <c r="G285" s="5">
        <f>G282</f>
        <v>16.083600000000001</v>
      </c>
      <c r="H285" s="144">
        <v>5.28</v>
      </c>
      <c r="I285" s="5">
        <f>H285*G285</f>
        <v>84.921408000000014</v>
      </c>
      <c r="J285" s="5"/>
      <c r="K285" s="5"/>
      <c r="L285" s="144">
        <v>31.71</v>
      </c>
      <c r="M285" s="5">
        <f>L285*G285</f>
        <v>510.01095600000002</v>
      </c>
      <c r="N285" s="5">
        <f>M285+K285+I285</f>
        <v>594.93236400000001</v>
      </c>
    </row>
    <row r="286" spans="2:18" s="1" customFormat="1" ht="13.5" x14ac:dyDescent="0.25">
      <c r="B286" s="144"/>
      <c r="C286" s="144"/>
      <c r="D286" s="149" t="s">
        <v>46</v>
      </c>
      <c r="E286" s="149"/>
      <c r="F286" s="149"/>
      <c r="G286" s="149"/>
      <c r="H286" s="149"/>
      <c r="I286" s="12">
        <f>SUM(I282:I285)</f>
        <v>3782.4668160000006</v>
      </c>
      <c r="J286" s="149"/>
      <c r="K286" s="12">
        <f>SUM(K282:K285)</f>
        <v>0</v>
      </c>
      <c r="L286" s="149"/>
      <c r="M286" s="12">
        <f>SUM(M282:M285)</f>
        <v>2682.8187120000002</v>
      </c>
      <c r="N286" s="12">
        <f>SUM(N282:N285)</f>
        <v>6465.2855280000012</v>
      </c>
    </row>
    <row r="287" spans="2:18" s="1" customFormat="1" ht="13.5" x14ac:dyDescent="0.25">
      <c r="B287" s="144"/>
      <c r="C287" s="144"/>
      <c r="D287" s="149" t="s">
        <v>47</v>
      </c>
      <c r="E287" s="149" t="s">
        <v>48</v>
      </c>
      <c r="F287" s="149">
        <v>10</v>
      </c>
      <c r="G287" s="149"/>
      <c r="H287" s="149"/>
      <c r="I287" s="149"/>
      <c r="J287" s="149"/>
      <c r="K287" s="149"/>
      <c r="L287" s="149"/>
      <c r="M287" s="149"/>
      <c r="N287" s="12">
        <f>N286*F287/100</f>
        <v>646.52855280000006</v>
      </c>
    </row>
    <row r="288" spans="2:18" s="1" customFormat="1" ht="13.5" x14ac:dyDescent="0.25">
      <c r="B288" s="144"/>
      <c r="C288" s="144"/>
      <c r="D288" s="149" t="s">
        <v>49</v>
      </c>
      <c r="E288" s="149"/>
      <c r="F288" s="149"/>
      <c r="G288" s="149"/>
      <c r="H288" s="149"/>
      <c r="I288" s="149"/>
      <c r="J288" s="149"/>
      <c r="K288" s="149"/>
      <c r="L288" s="149"/>
      <c r="M288" s="149"/>
      <c r="N288" s="12">
        <f>SUM(N286:N287)</f>
        <v>7111.8140808000016</v>
      </c>
    </row>
    <row r="289" spans="1:15" s="1" customFormat="1" ht="13.5" x14ac:dyDescent="0.25">
      <c r="B289" s="144"/>
      <c r="C289" s="144"/>
      <c r="D289" s="149" t="s">
        <v>50</v>
      </c>
      <c r="E289" s="149" t="s">
        <v>48</v>
      </c>
      <c r="F289" s="149">
        <v>10</v>
      </c>
      <c r="G289" s="149"/>
      <c r="H289" s="149"/>
      <c r="I289" s="149"/>
      <c r="J289" s="149"/>
      <c r="K289" s="149"/>
      <c r="L289" s="149"/>
      <c r="M289" s="149"/>
      <c r="N289" s="12">
        <f>N288*F289/100</f>
        <v>711.1814080800001</v>
      </c>
    </row>
    <row r="290" spans="1:15" s="1" customFormat="1" ht="13.5" x14ac:dyDescent="0.25">
      <c r="B290" s="144"/>
      <c r="C290" s="144"/>
      <c r="D290" s="149" t="s">
        <v>49</v>
      </c>
      <c r="E290" s="149"/>
      <c r="F290" s="149"/>
      <c r="G290" s="149"/>
      <c r="H290" s="149"/>
      <c r="I290" s="149"/>
      <c r="J290" s="149"/>
      <c r="K290" s="149"/>
      <c r="L290" s="149"/>
      <c r="M290" s="149"/>
      <c r="N290" s="12">
        <f>SUM(N288:N289)</f>
        <v>7822.9954888800021</v>
      </c>
    </row>
    <row r="291" spans="1:15" s="1" customFormat="1" ht="13.5" x14ac:dyDescent="0.25">
      <c r="B291" s="144"/>
      <c r="C291" s="144"/>
      <c r="D291" s="149" t="s">
        <v>51</v>
      </c>
      <c r="E291" s="149" t="s">
        <v>48</v>
      </c>
      <c r="F291" s="149">
        <v>18</v>
      </c>
      <c r="G291" s="149"/>
      <c r="H291" s="149"/>
      <c r="I291" s="149"/>
      <c r="J291" s="149"/>
      <c r="K291" s="149"/>
      <c r="L291" s="149"/>
      <c r="M291" s="149"/>
      <c r="N291" s="12">
        <f>N290*F291/100</f>
        <v>1408.1391879984003</v>
      </c>
    </row>
    <row r="292" spans="1:15" s="1" customFormat="1" ht="13.5" x14ac:dyDescent="0.25">
      <c r="B292" s="144"/>
      <c r="C292" s="144"/>
      <c r="D292" s="149" t="s">
        <v>52</v>
      </c>
      <c r="E292" s="149"/>
      <c r="F292" s="149"/>
      <c r="G292" s="149"/>
      <c r="H292" s="149"/>
      <c r="I292" s="149"/>
      <c r="J292" s="149"/>
      <c r="K292" s="149"/>
      <c r="L292" s="149"/>
      <c r="M292" s="149"/>
      <c r="N292" s="12">
        <f>SUM(N290:N291)</f>
        <v>9231.1346768784024</v>
      </c>
      <c r="O292" s="1">
        <v>9232.1299999999992</v>
      </c>
    </row>
    <row r="293" spans="1:15" s="1" customFormat="1" ht="13.5" x14ac:dyDescent="0.25">
      <c r="B293" s="13"/>
      <c r="C293" s="13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8"/>
    </row>
    <row r="294" spans="1:15" s="1" customFormat="1" ht="13.5" x14ac:dyDescent="0.25">
      <c r="B294" s="13"/>
      <c r="C294" s="13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8"/>
    </row>
    <row r="295" spans="1:15" s="1" customFormat="1" ht="13.5" x14ac:dyDescent="0.25">
      <c r="B295" s="13"/>
      <c r="C295" s="13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8"/>
    </row>
    <row r="296" spans="1:15" s="1" customFormat="1" ht="13.5" x14ac:dyDescent="0.25">
      <c r="B296" s="13"/>
      <c r="C296" s="13"/>
      <c r="D296" s="145" t="s">
        <v>53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8"/>
    </row>
    <row r="297" spans="1:15" s="1" customFormat="1" ht="13.5" x14ac:dyDescent="0.25">
      <c r="B297" s="13"/>
      <c r="C297" s="13"/>
      <c r="D297" s="145"/>
      <c r="E297" s="147"/>
      <c r="F297" s="147"/>
      <c r="G297" s="147"/>
      <c r="H297" s="147"/>
      <c r="I297" s="147"/>
      <c r="J297" s="147"/>
      <c r="K297" s="147"/>
      <c r="L297" s="147"/>
      <c r="M297" s="147"/>
      <c r="N297" s="148"/>
    </row>
    <row r="298" spans="1:15" s="1" customFormat="1" ht="13.5" x14ac:dyDescent="0.25">
      <c r="D298" s="14" t="s">
        <v>54</v>
      </c>
    </row>
    <row r="301" spans="1:15" s="1" customFormat="1" ht="21" x14ac:dyDescent="0.25">
      <c r="A301" s="1" t="s">
        <v>0</v>
      </c>
      <c r="D301" s="152" t="s">
        <v>1</v>
      </c>
      <c r="F301" s="271" t="s">
        <v>2</v>
      </c>
      <c r="G301" s="271"/>
      <c r="H301" s="271"/>
      <c r="I301" s="271"/>
    </row>
    <row r="302" spans="1:15" s="1" customFormat="1" ht="13.5" x14ac:dyDescent="0.25">
      <c r="D302" s="145"/>
      <c r="E302" s="145"/>
      <c r="F302" s="145"/>
      <c r="G302" s="271" t="s">
        <v>3</v>
      </c>
      <c r="H302" s="271"/>
      <c r="I302" s="271"/>
      <c r="J302" s="271"/>
      <c r="K302" s="271"/>
      <c r="L302" s="271"/>
      <c r="M302" s="271"/>
      <c r="N302" s="271"/>
    </row>
    <row r="303" spans="1:15" s="1" customFormat="1" ht="13.5" x14ac:dyDescent="0.25"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</row>
    <row r="304" spans="1:15" s="1" customFormat="1" ht="27" x14ac:dyDescent="0.25">
      <c r="C304" s="145" t="s">
        <v>4</v>
      </c>
      <c r="D304" s="280" t="s">
        <v>117</v>
      </c>
      <c r="E304" s="280"/>
      <c r="L304" s="271" t="s">
        <v>6</v>
      </c>
      <c r="M304" s="271"/>
    </row>
    <row r="305" spans="2:23" s="1" customFormat="1" ht="13.5" x14ac:dyDescent="0.25">
      <c r="C305" s="145"/>
      <c r="D305" s="146" t="s">
        <v>96</v>
      </c>
    </row>
    <row r="306" spans="2:23" s="1" customFormat="1" ht="13.5" x14ac:dyDescent="0.25">
      <c r="C306" s="145"/>
      <c r="D306" s="146"/>
    </row>
    <row r="307" spans="2:23" s="1" customFormat="1" ht="13.5" x14ac:dyDescent="0.25">
      <c r="C307" s="145"/>
      <c r="D307" s="145"/>
      <c r="G307" s="271" t="s">
        <v>8</v>
      </c>
      <c r="H307" s="271"/>
      <c r="I307" s="271"/>
      <c r="J307" s="271"/>
      <c r="K307" s="271"/>
      <c r="L307" s="272">
        <f>N325</f>
        <v>19979.420997799996</v>
      </c>
      <c r="M307" s="272"/>
      <c r="N307" s="145" t="s">
        <v>9</v>
      </c>
    </row>
    <row r="308" spans="2:23" s="1" customFormat="1" ht="13.5" x14ac:dyDescent="0.25">
      <c r="G308" s="273" t="s">
        <v>10</v>
      </c>
      <c r="H308" s="273"/>
      <c r="I308" s="273"/>
      <c r="J308" s="273"/>
      <c r="K308" s="273"/>
      <c r="L308" s="274">
        <f>I319</f>
        <v>8040.5119999999997</v>
      </c>
      <c r="M308" s="274"/>
      <c r="N308" s="145" t="s">
        <v>9</v>
      </c>
    </row>
    <row r="309" spans="2:23" s="1" customFormat="1" ht="13.5" x14ac:dyDescent="0.25">
      <c r="G309" s="147"/>
      <c r="H309" s="147"/>
      <c r="I309" s="147"/>
      <c r="J309" s="147"/>
      <c r="K309" s="147"/>
      <c r="L309" s="148"/>
      <c r="M309" s="148"/>
      <c r="N309" s="145"/>
    </row>
    <row r="310" spans="2:23" s="1" customFormat="1" ht="30.75" customHeight="1" x14ac:dyDescent="0.25">
      <c r="B310" s="275" t="s">
        <v>11</v>
      </c>
      <c r="C310" s="277" t="s">
        <v>12</v>
      </c>
      <c r="D310" s="275" t="s">
        <v>13</v>
      </c>
      <c r="E310" s="279" t="s">
        <v>14</v>
      </c>
      <c r="F310" s="279"/>
      <c r="G310" s="279"/>
      <c r="H310" s="279" t="s">
        <v>15</v>
      </c>
      <c r="I310" s="279"/>
      <c r="J310" s="279" t="s">
        <v>16</v>
      </c>
      <c r="K310" s="279"/>
      <c r="L310" s="279" t="s">
        <v>17</v>
      </c>
      <c r="M310" s="279"/>
      <c r="N310" s="277" t="s">
        <v>91</v>
      </c>
    </row>
    <row r="311" spans="2:23" s="1" customFormat="1" ht="83.25" x14ac:dyDescent="0.25">
      <c r="B311" s="276"/>
      <c r="C311" s="278"/>
      <c r="D311" s="276"/>
      <c r="E311" s="3" t="s">
        <v>18</v>
      </c>
      <c r="F311" s="3" t="s">
        <v>19</v>
      </c>
      <c r="G311" s="3" t="s">
        <v>20</v>
      </c>
      <c r="H311" s="3" t="s">
        <v>21</v>
      </c>
      <c r="I311" s="3" t="s">
        <v>22</v>
      </c>
      <c r="J311" s="3" t="s">
        <v>21</v>
      </c>
      <c r="K311" s="3" t="s">
        <v>22</v>
      </c>
      <c r="L311" s="3" t="s">
        <v>21</v>
      </c>
      <c r="M311" s="3" t="s">
        <v>22</v>
      </c>
      <c r="N311" s="278"/>
    </row>
    <row r="312" spans="2:23" s="1" customFormat="1" ht="13.5" x14ac:dyDescent="0.25">
      <c r="B312" s="149">
        <v>1</v>
      </c>
      <c r="C312" s="149"/>
      <c r="D312" s="149">
        <v>2</v>
      </c>
      <c r="E312" s="149">
        <v>3</v>
      </c>
      <c r="F312" s="149">
        <v>4</v>
      </c>
      <c r="G312" s="149">
        <v>5</v>
      </c>
      <c r="H312" s="149">
        <v>6</v>
      </c>
      <c r="I312" s="149">
        <v>7</v>
      </c>
      <c r="J312" s="149">
        <v>8</v>
      </c>
      <c r="K312" s="149">
        <v>9</v>
      </c>
      <c r="L312" s="149">
        <v>10</v>
      </c>
      <c r="M312" s="149">
        <v>11</v>
      </c>
      <c r="N312" s="149">
        <v>12</v>
      </c>
    </row>
    <row r="313" spans="2:23" s="1" customFormat="1" ht="13.5" x14ac:dyDescent="0.25">
      <c r="B313" s="144"/>
      <c r="C313" s="141"/>
      <c r="D313" s="149" t="s">
        <v>92</v>
      </c>
      <c r="E313" s="149" t="s">
        <v>26</v>
      </c>
      <c r="F313" s="149"/>
      <c r="G313" s="149">
        <v>1825</v>
      </c>
      <c r="H313" s="144"/>
      <c r="I313" s="144"/>
      <c r="J313" s="144"/>
      <c r="K313" s="144"/>
      <c r="L313" s="144"/>
      <c r="M313" s="144"/>
      <c r="N313" s="144"/>
    </row>
    <row r="314" spans="2:23" s="1" customFormat="1" ht="13.5" x14ac:dyDescent="0.25">
      <c r="B314" s="266">
        <v>1</v>
      </c>
      <c r="C314" s="266" t="s">
        <v>24</v>
      </c>
      <c r="D314" s="144" t="s">
        <v>93</v>
      </c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2:23" s="1" customFormat="1" ht="13.5" x14ac:dyDescent="0.25">
      <c r="B315" s="267"/>
      <c r="C315" s="268"/>
      <c r="D315" s="144" t="s">
        <v>94</v>
      </c>
      <c r="E315" s="144" t="s">
        <v>29</v>
      </c>
      <c r="F315" s="144"/>
      <c r="G315" s="6">
        <f>G313*0.026</f>
        <v>47.449999999999996</v>
      </c>
      <c r="H315" s="144">
        <v>5.28</v>
      </c>
      <c r="I315" s="5">
        <f>H315*G315</f>
        <v>250.536</v>
      </c>
      <c r="J315" s="144"/>
      <c r="K315" s="144"/>
      <c r="L315" s="144">
        <v>31.71</v>
      </c>
      <c r="M315" s="5">
        <f>L315*G315</f>
        <v>1504.6395</v>
      </c>
      <c r="N315" s="5">
        <f>M315+K315+I315</f>
        <v>1755.1755000000001</v>
      </c>
      <c r="R315" s="1" t="s">
        <v>106</v>
      </c>
    </row>
    <row r="316" spans="2:23" s="1" customFormat="1" ht="27" x14ac:dyDescent="0.25">
      <c r="B316" s="267"/>
      <c r="C316" s="200" t="s">
        <v>104</v>
      </c>
      <c r="D316" s="193" t="s">
        <v>336</v>
      </c>
      <c r="E316" s="144" t="s">
        <v>32</v>
      </c>
      <c r="F316" s="144">
        <v>1.6</v>
      </c>
      <c r="G316" s="144">
        <f>G313*F316</f>
        <v>2920</v>
      </c>
      <c r="H316" s="5">
        <f>R316</f>
        <v>2.5819999999999999</v>
      </c>
      <c r="I316" s="5">
        <f>H316*G316</f>
        <v>7539.44</v>
      </c>
      <c r="J316" s="5"/>
      <c r="K316" s="5"/>
      <c r="L316" s="5">
        <f>Q316</f>
        <v>1.008</v>
      </c>
      <c r="M316" s="5">
        <f>L316*G316</f>
        <v>2943.36</v>
      </c>
      <c r="N316" s="5">
        <f>M316+K316+I316</f>
        <v>10482.799999999999</v>
      </c>
      <c r="O316" s="18">
        <v>3.59</v>
      </c>
      <c r="P316" s="18">
        <v>12</v>
      </c>
      <c r="Q316" s="18">
        <f>P316*0.42*2/10</f>
        <v>1.008</v>
      </c>
      <c r="R316" s="18">
        <f>O316-Q316</f>
        <v>2.5819999999999999</v>
      </c>
      <c r="W316" s="1">
        <f>G317/7</f>
        <v>328.5</v>
      </c>
    </row>
    <row r="317" spans="2:23" s="1" customFormat="1" ht="13.5" x14ac:dyDescent="0.25">
      <c r="B317" s="267"/>
      <c r="C317" s="143" t="s">
        <v>24</v>
      </c>
      <c r="D317" s="193" t="s">
        <v>45</v>
      </c>
      <c r="E317" s="144" t="s">
        <v>26</v>
      </c>
      <c r="F317" s="144">
        <v>1.26</v>
      </c>
      <c r="G317" s="144">
        <f>G313*F317</f>
        <v>2299.5</v>
      </c>
      <c r="H317" s="5"/>
      <c r="I317" s="5"/>
      <c r="J317" s="5">
        <v>0</v>
      </c>
      <c r="K317" s="5">
        <f>J317*G317</f>
        <v>0</v>
      </c>
      <c r="L317" s="144"/>
      <c r="M317" s="5"/>
      <c r="N317" s="5">
        <f>M317+K317+I317</f>
        <v>0</v>
      </c>
    </row>
    <row r="318" spans="2:23" s="1" customFormat="1" ht="13.5" x14ac:dyDescent="0.25">
      <c r="B318" s="268"/>
      <c r="C318" s="144" t="s">
        <v>24</v>
      </c>
      <c r="D318" s="144" t="s">
        <v>95</v>
      </c>
      <c r="E318" s="144" t="s">
        <v>29</v>
      </c>
      <c r="F318" s="144"/>
      <c r="G318" s="6">
        <f>G313*0.026</f>
        <v>47.449999999999996</v>
      </c>
      <c r="H318" s="144">
        <v>5.28</v>
      </c>
      <c r="I318" s="5">
        <f>H318*G318</f>
        <v>250.536</v>
      </c>
      <c r="J318" s="5"/>
      <c r="K318" s="5"/>
      <c r="L318" s="144">
        <v>31.71</v>
      </c>
      <c r="M318" s="5">
        <f>L318*G318</f>
        <v>1504.6395</v>
      </c>
      <c r="N318" s="5">
        <f>M318+K318+I318</f>
        <v>1755.1755000000001</v>
      </c>
    </row>
    <row r="319" spans="2:23" s="1" customFormat="1" ht="13.5" x14ac:dyDescent="0.25">
      <c r="B319" s="144"/>
      <c r="C319" s="144"/>
      <c r="D319" s="149" t="s">
        <v>46</v>
      </c>
      <c r="E319" s="149"/>
      <c r="F319" s="149"/>
      <c r="G319" s="149"/>
      <c r="H319" s="149"/>
      <c r="I319" s="12">
        <f>SUM(I315:I318)</f>
        <v>8040.5119999999997</v>
      </c>
      <c r="J319" s="149"/>
      <c r="K319" s="12">
        <f>SUM(K315:K318)</f>
        <v>0</v>
      </c>
      <c r="L319" s="149"/>
      <c r="M319" s="12">
        <f>SUM(M315:M318)</f>
        <v>5952.6390000000001</v>
      </c>
      <c r="N319" s="12">
        <f>SUM(N315:N318)</f>
        <v>13993.150999999998</v>
      </c>
    </row>
    <row r="320" spans="2:23" s="1" customFormat="1" ht="13.5" x14ac:dyDescent="0.25">
      <c r="B320" s="144"/>
      <c r="C320" s="144"/>
      <c r="D320" s="149" t="s">
        <v>47</v>
      </c>
      <c r="E320" s="149" t="s">
        <v>48</v>
      </c>
      <c r="F320" s="149">
        <v>10</v>
      </c>
      <c r="G320" s="149"/>
      <c r="H320" s="149"/>
      <c r="I320" s="149"/>
      <c r="J320" s="149"/>
      <c r="K320" s="149"/>
      <c r="L320" s="149"/>
      <c r="M320" s="149"/>
      <c r="N320" s="12">
        <f>N319*F320/100</f>
        <v>1399.3150999999998</v>
      </c>
    </row>
    <row r="321" spans="1:15" s="1" customFormat="1" ht="13.5" x14ac:dyDescent="0.25">
      <c r="B321" s="144"/>
      <c r="C321" s="144"/>
      <c r="D321" s="149" t="s">
        <v>49</v>
      </c>
      <c r="E321" s="149"/>
      <c r="F321" s="149"/>
      <c r="G321" s="149"/>
      <c r="H321" s="149"/>
      <c r="I321" s="149"/>
      <c r="J321" s="149"/>
      <c r="K321" s="149"/>
      <c r="L321" s="149"/>
      <c r="M321" s="149"/>
      <c r="N321" s="12">
        <f>SUM(N319:N320)</f>
        <v>15392.466099999998</v>
      </c>
    </row>
    <row r="322" spans="1:15" s="1" customFormat="1" ht="13.5" x14ac:dyDescent="0.25">
      <c r="B322" s="144"/>
      <c r="C322" s="144"/>
      <c r="D322" s="149" t="s">
        <v>50</v>
      </c>
      <c r="E322" s="149" t="s">
        <v>48</v>
      </c>
      <c r="F322" s="149">
        <v>10</v>
      </c>
      <c r="G322" s="149"/>
      <c r="H322" s="149"/>
      <c r="I322" s="149"/>
      <c r="J322" s="149"/>
      <c r="K322" s="149"/>
      <c r="L322" s="149"/>
      <c r="M322" s="149"/>
      <c r="N322" s="12">
        <f>N321*F322/100</f>
        <v>1539.2466099999997</v>
      </c>
    </row>
    <row r="323" spans="1:15" s="1" customFormat="1" ht="13.5" x14ac:dyDescent="0.25">
      <c r="B323" s="144"/>
      <c r="C323" s="144"/>
      <c r="D323" s="149" t="s">
        <v>49</v>
      </c>
      <c r="E323" s="149"/>
      <c r="F323" s="149"/>
      <c r="G323" s="149"/>
      <c r="H323" s="149"/>
      <c r="I323" s="149"/>
      <c r="J323" s="149"/>
      <c r="K323" s="149"/>
      <c r="L323" s="149"/>
      <c r="M323" s="149"/>
      <c r="N323" s="12">
        <f>SUM(N321:N322)</f>
        <v>16931.712709999996</v>
      </c>
    </row>
    <row r="324" spans="1:15" s="1" customFormat="1" ht="13.5" x14ac:dyDescent="0.25">
      <c r="B324" s="144"/>
      <c r="C324" s="144"/>
      <c r="D324" s="149" t="s">
        <v>51</v>
      </c>
      <c r="E324" s="149" t="s">
        <v>48</v>
      </c>
      <c r="F324" s="149">
        <v>18</v>
      </c>
      <c r="G324" s="149"/>
      <c r="H324" s="149"/>
      <c r="I324" s="149"/>
      <c r="J324" s="149"/>
      <c r="K324" s="149"/>
      <c r="L324" s="149"/>
      <c r="M324" s="149"/>
      <c r="N324" s="12">
        <f>N323*F324/100</f>
        <v>3047.7082877999992</v>
      </c>
    </row>
    <row r="325" spans="1:15" s="1" customFormat="1" ht="13.5" x14ac:dyDescent="0.25">
      <c r="B325" s="144"/>
      <c r="C325" s="144"/>
      <c r="D325" s="149" t="s">
        <v>52</v>
      </c>
      <c r="E325" s="149"/>
      <c r="F325" s="149"/>
      <c r="G325" s="149"/>
      <c r="H325" s="149"/>
      <c r="I325" s="149"/>
      <c r="J325" s="149"/>
      <c r="K325" s="149"/>
      <c r="L325" s="149"/>
      <c r="M325" s="149"/>
      <c r="N325" s="156">
        <f>SUM(N323:N324)</f>
        <v>19979.420997799996</v>
      </c>
      <c r="O325" s="1">
        <v>19984.97</v>
      </c>
    </row>
    <row r="326" spans="1:15" s="1" customFormat="1" ht="13.5" x14ac:dyDescent="0.25">
      <c r="B326" s="13"/>
      <c r="C326" s="13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8"/>
    </row>
    <row r="327" spans="1:15" s="1" customFormat="1" ht="13.5" x14ac:dyDescent="0.25">
      <c r="B327" s="13"/>
      <c r="C327" s="13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/>
    </row>
    <row r="328" spans="1:15" s="1" customFormat="1" ht="13.5" x14ac:dyDescent="0.25">
      <c r="B328" s="13"/>
      <c r="C328" s="13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8"/>
    </row>
    <row r="329" spans="1:15" s="1" customFormat="1" ht="13.5" x14ac:dyDescent="0.25">
      <c r="B329" s="13"/>
      <c r="C329" s="13"/>
      <c r="D329" s="145" t="s">
        <v>53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8"/>
    </row>
    <row r="330" spans="1:15" s="1" customFormat="1" ht="13.5" x14ac:dyDescent="0.25">
      <c r="B330" s="13"/>
      <c r="C330" s="13"/>
      <c r="D330" s="145"/>
      <c r="E330" s="147"/>
      <c r="F330" s="147"/>
      <c r="G330" s="147"/>
      <c r="H330" s="147"/>
      <c r="I330" s="147"/>
      <c r="J330" s="147"/>
      <c r="K330" s="147"/>
      <c r="L330" s="147"/>
      <c r="M330" s="147"/>
      <c r="N330" s="148"/>
    </row>
    <row r="331" spans="1:15" s="1" customFormat="1" ht="13.5" x14ac:dyDescent="0.25">
      <c r="D331" s="14" t="s">
        <v>54</v>
      </c>
    </row>
    <row r="334" spans="1:15" s="1" customFormat="1" ht="21" x14ac:dyDescent="0.25">
      <c r="A334" s="1" t="s">
        <v>0</v>
      </c>
      <c r="D334" s="152" t="s">
        <v>1</v>
      </c>
      <c r="F334" s="271" t="s">
        <v>2</v>
      </c>
      <c r="G334" s="271"/>
      <c r="H334" s="271"/>
      <c r="I334" s="271"/>
    </row>
    <row r="335" spans="1:15" s="1" customFormat="1" ht="13.5" x14ac:dyDescent="0.25">
      <c r="D335" s="145"/>
      <c r="E335" s="145"/>
      <c r="F335" s="145"/>
      <c r="G335" s="271" t="s">
        <v>3</v>
      </c>
      <c r="H335" s="271"/>
      <c r="I335" s="271"/>
      <c r="J335" s="271"/>
      <c r="K335" s="271"/>
      <c r="L335" s="271"/>
      <c r="M335" s="271"/>
      <c r="N335" s="271"/>
    </row>
    <row r="336" spans="1:15" s="1" customFormat="1" ht="13.5" x14ac:dyDescent="0.25"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</row>
    <row r="337" spans="2:25" s="1" customFormat="1" ht="27" x14ac:dyDescent="0.25">
      <c r="C337" s="145" t="s">
        <v>4</v>
      </c>
      <c r="D337" s="280" t="s">
        <v>118</v>
      </c>
      <c r="E337" s="280"/>
      <c r="L337" s="271" t="s">
        <v>6</v>
      </c>
      <c r="M337" s="271"/>
    </row>
    <row r="338" spans="2:25" s="1" customFormat="1" ht="13.5" x14ac:dyDescent="0.25">
      <c r="C338" s="145"/>
      <c r="D338" s="146" t="s">
        <v>96</v>
      </c>
    </row>
    <row r="339" spans="2:25" s="1" customFormat="1" ht="13.5" x14ac:dyDescent="0.25">
      <c r="C339" s="145"/>
      <c r="D339" s="146"/>
    </row>
    <row r="340" spans="2:25" s="1" customFormat="1" ht="13.5" x14ac:dyDescent="0.25">
      <c r="C340" s="145"/>
      <c r="D340" s="145"/>
      <c r="G340" s="271" t="s">
        <v>8</v>
      </c>
      <c r="H340" s="271"/>
      <c r="I340" s="271"/>
      <c r="J340" s="271"/>
      <c r="K340" s="271"/>
      <c r="L340" s="272">
        <f>N358</f>
        <v>9965.7128075120017</v>
      </c>
      <c r="M340" s="272"/>
      <c r="N340" s="145" t="s">
        <v>9</v>
      </c>
    </row>
    <row r="341" spans="2:25" s="1" customFormat="1" ht="13.5" x14ac:dyDescent="0.25">
      <c r="G341" s="273" t="s">
        <v>10</v>
      </c>
      <c r="H341" s="273"/>
      <c r="I341" s="273"/>
      <c r="J341" s="273"/>
      <c r="K341" s="273"/>
      <c r="L341" s="274">
        <f>I352</f>
        <v>4110.4044800000001</v>
      </c>
      <c r="M341" s="274"/>
      <c r="N341" s="145" t="s">
        <v>9</v>
      </c>
    </row>
    <row r="342" spans="2:25" s="1" customFormat="1" ht="13.5" x14ac:dyDescent="0.25">
      <c r="G342" s="147"/>
      <c r="H342" s="147"/>
      <c r="I342" s="147"/>
      <c r="J342" s="147"/>
      <c r="K342" s="147"/>
      <c r="L342" s="148"/>
      <c r="M342" s="148"/>
      <c r="N342" s="145"/>
    </row>
    <row r="343" spans="2:25" s="1" customFormat="1" ht="30" customHeight="1" x14ac:dyDescent="0.25">
      <c r="B343" s="302" t="s">
        <v>11</v>
      </c>
      <c r="C343" s="304" t="s">
        <v>12</v>
      </c>
      <c r="D343" s="302" t="s">
        <v>13</v>
      </c>
      <c r="E343" s="306" t="s">
        <v>14</v>
      </c>
      <c r="F343" s="306"/>
      <c r="G343" s="306"/>
      <c r="H343" s="306" t="s">
        <v>15</v>
      </c>
      <c r="I343" s="306"/>
      <c r="J343" s="306" t="s">
        <v>16</v>
      </c>
      <c r="K343" s="306"/>
      <c r="L343" s="306" t="s">
        <v>17</v>
      </c>
      <c r="M343" s="306"/>
      <c r="N343" s="304" t="s">
        <v>91</v>
      </c>
    </row>
    <row r="344" spans="2:25" s="1" customFormat="1" ht="83.25" x14ac:dyDescent="0.25">
      <c r="B344" s="303"/>
      <c r="C344" s="305"/>
      <c r="D344" s="303"/>
      <c r="E344" s="154" t="s">
        <v>18</v>
      </c>
      <c r="F344" s="154" t="s">
        <v>19</v>
      </c>
      <c r="G344" s="154" t="s">
        <v>20</v>
      </c>
      <c r="H344" s="154" t="s">
        <v>21</v>
      </c>
      <c r="I344" s="154" t="s">
        <v>22</v>
      </c>
      <c r="J344" s="154" t="s">
        <v>21</v>
      </c>
      <c r="K344" s="154" t="s">
        <v>22</v>
      </c>
      <c r="L344" s="154" t="s">
        <v>21</v>
      </c>
      <c r="M344" s="154" t="s">
        <v>22</v>
      </c>
      <c r="N344" s="305"/>
    </row>
    <row r="345" spans="2:25" s="1" customFormat="1" ht="13.5" x14ac:dyDescent="0.25">
      <c r="B345" s="149">
        <v>1</v>
      </c>
      <c r="C345" s="149"/>
      <c r="D345" s="149">
        <v>2</v>
      </c>
      <c r="E345" s="149">
        <v>3</v>
      </c>
      <c r="F345" s="149">
        <v>4</v>
      </c>
      <c r="G345" s="149">
        <v>5</v>
      </c>
      <c r="H345" s="149">
        <v>6</v>
      </c>
      <c r="I345" s="149">
        <v>7</v>
      </c>
      <c r="J345" s="149">
        <v>8</v>
      </c>
      <c r="K345" s="149">
        <v>9</v>
      </c>
      <c r="L345" s="149">
        <v>10</v>
      </c>
      <c r="M345" s="149">
        <v>11</v>
      </c>
      <c r="N345" s="149">
        <v>12</v>
      </c>
    </row>
    <row r="346" spans="2:25" s="1" customFormat="1" ht="13.5" x14ac:dyDescent="0.25">
      <c r="B346" s="144"/>
      <c r="C346" s="141"/>
      <c r="D346" s="149" t="s">
        <v>92</v>
      </c>
      <c r="E346" s="149" t="s">
        <v>26</v>
      </c>
      <c r="F346" s="149"/>
      <c r="G346" s="149">
        <v>623</v>
      </c>
      <c r="H346" s="144"/>
      <c r="I346" s="144"/>
      <c r="J346" s="144"/>
      <c r="K346" s="144"/>
      <c r="L346" s="144"/>
      <c r="M346" s="144"/>
      <c r="N346" s="144"/>
    </row>
    <row r="347" spans="2:25" s="1" customFormat="1" ht="13.5" x14ac:dyDescent="0.25">
      <c r="B347" s="266">
        <v>1</v>
      </c>
      <c r="C347" s="266" t="s">
        <v>24</v>
      </c>
      <c r="D347" s="144" t="s">
        <v>93</v>
      </c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2:25" s="1" customFormat="1" ht="13.5" x14ac:dyDescent="0.25">
      <c r="B348" s="267"/>
      <c r="C348" s="268"/>
      <c r="D348" s="144" t="s">
        <v>94</v>
      </c>
      <c r="E348" s="144" t="s">
        <v>29</v>
      </c>
      <c r="F348" s="144"/>
      <c r="G348" s="5">
        <f>G346*0.026</f>
        <v>16.198</v>
      </c>
      <c r="H348" s="144">
        <v>5.28</v>
      </c>
      <c r="I348" s="5">
        <f>H348*G348</f>
        <v>85.525440000000003</v>
      </c>
      <c r="J348" s="144"/>
      <c r="K348" s="144"/>
      <c r="L348" s="144">
        <v>31.71</v>
      </c>
      <c r="M348" s="5">
        <f>L348*G348</f>
        <v>513.63858000000005</v>
      </c>
      <c r="N348" s="5">
        <f>M348+K348+I348</f>
        <v>599.16402000000005</v>
      </c>
      <c r="R348" s="1" t="s">
        <v>106</v>
      </c>
      <c r="W348" s="1" t="s">
        <v>338</v>
      </c>
    </row>
    <row r="349" spans="2:25" s="1" customFormat="1" ht="27" x14ac:dyDescent="0.25">
      <c r="B349" s="267"/>
      <c r="C349" s="200" t="s">
        <v>344</v>
      </c>
      <c r="D349" s="193" t="s">
        <v>337</v>
      </c>
      <c r="E349" s="144" t="s">
        <v>32</v>
      </c>
      <c r="F349" s="144">
        <v>1.6</v>
      </c>
      <c r="G349" s="144">
        <f>G346*F349</f>
        <v>996.80000000000007</v>
      </c>
      <c r="H349" s="5">
        <f>R349</f>
        <v>3.952</v>
      </c>
      <c r="I349" s="5">
        <f>H349*G349</f>
        <v>3939.3536000000004</v>
      </c>
      <c r="J349" s="5"/>
      <c r="K349" s="5"/>
      <c r="L349" s="5">
        <f>Q349</f>
        <v>1.8480000000000001</v>
      </c>
      <c r="M349" s="5">
        <f>L349*G349</f>
        <v>1842.0864000000001</v>
      </c>
      <c r="N349" s="5">
        <f>M349+K349+I349</f>
        <v>5781.4400000000005</v>
      </c>
      <c r="O349" s="196">
        <v>5.8</v>
      </c>
      <c r="P349" s="196">
        <v>22</v>
      </c>
      <c r="Q349" s="196">
        <f>P349*0.42*2/10</f>
        <v>1.8480000000000001</v>
      </c>
      <c r="R349" s="196">
        <f>O349-Q349</f>
        <v>3.952</v>
      </c>
      <c r="Y349" s="1">
        <f>98-58</f>
        <v>40</v>
      </c>
    </row>
    <row r="350" spans="2:25" s="1" customFormat="1" ht="13.5" x14ac:dyDescent="0.25">
      <c r="B350" s="267"/>
      <c r="C350" s="143" t="s">
        <v>24</v>
      </c>
      <c r="D350" s="193" t="s">
        <v>45</v>
      </c>
      <c r="E350" s="144" t="s">
        <v>26</v>
      </c>
      <c r="F350" s="144">
        <v>1.26</v>
      </c>
      <c r="G350" s="144">
        <f>G346*F350</f>
        <v>784.98</v>
      </c>
      <c r="H350" s="5"/>
      <c r="I350" s="5"/>
      <c r="J350" s="5">
        <v>0</v>
      </c>
      <c r="K350" s="5">
        <f>J350*G350</f>
        <v>0</v>
      </c>
      <c r="L350" s="144"/>
      <c r="M350" s="5"/>
      <c r="N350" s="5">
        <f>M350+K350+I350</f>
        <v>0</v>
      </c>
    </row>
    <row r="351" spans="2:25" s="1" customFormat="1" ht="13.5" x14ac:dyDescent="0.25">
      <c r="B351" s="268"/>
      <c r="C351" s="144" t="s">
        <v>24</v>
      </c>
      <c r="D351" s="144" t="s">
        <v>95</v>
      </c>
      <c r="E351" s="144" t="s">
        <v>29</v>
      </c>
      <c r="F351" s="144"/>
      <c r="G351" s="6">
        <f>G346*0.026</f>
        <v>16.198</v>
      </c>
      <c r="H351" s="144">
        <v>5.28</v>
      </c>
      <c r="I351" s="5">
        <f>H351*G351</f>
        <v>85.525440000000003</v>
      </c>
      <c r="J351" s="5"/>
      <c r="K351" s="5"/>
      <c r="L351" s="144">
        <v>31.71</v>
      </c>
      <c r="M351" s="5">
        <f>L351*G351</f>
        <v>513.63858000000005</v>
      </c>
      <c r="N351" s="5">
        <f>M351+K351+I351</f>
        <v>599.16402000000005</v>
      </c>
    </row>
    <row r="352" spans="2:25" s="1" customFormat="1" ht="13.5" x14ac:dyDescent="0.25">
      <c r="B352" s="144"/>
      <c r="C352" s="144"/>
      <c r="D352" s="149" t="s">
        <v>46</v>
      </c>
      <c r="E352" s="149"/>
      <c r="F352" s="149"/>
      <c r="G352" s="149"/>
      <c r="H352" s="149"/>
      <c r="I352" s="12">
        <f>SUM(I348:I351)</f>
        <v>4110.4044800000001</v>
      </c>
      <c r="J352" s="149"/>
      <c r="K352" s="12">
        <f>SUM(K348:K351)</f>
        <v>0</v>
      </c>
      <c r="L352" s="149"/>
      <c r="M352" s="12">
        <f>SUM(M348:M351)</f>
        <v>2869.3635599999998</v>
      </c>
      <c r="N352" s="12">
        <f>SUM(N348:N351)</f>
        <v>6979.7680400000008</v>
      </c>
    </row>
    <row r="353" spans="1:15" s="1" customFormat="1" ht="13.5" x14ac:dyDescent="0.25">
      <c r="B353" s="144"/>
      <c r="C353" s="144"/>
      <c r="D353" s="149" t="s">
        <v>47</v>
      </c>
      <c r="E353" s="149" t="s">
        <v>48</v>
      </c>
      <c r="F353" s="149">
        <v>10</v>
      </c>
      <c r="G353" s="149"/>
      <c r="H353" s="149"/>
      <c r="I353" s="149"/>
      <c r="J353" s="149"/>
      <c r="K353" s="149"/>
      <c r="L353" s="149"/>
      <c r="M353" s="149"/>
      <c r="N353" s="12">
        <f>N352*F353/100</f>
        <v>697.97680400000013</v>
      </c>
    </row>
    <row r="354" spans="1:15" s="1" customFormat="1" ht="13.5" x14ac:dyDescent="0.25">
      <c r="B354" s="144"/>
      <c r="C354" s="144"/>
      <c r="D354" s="149" t="s">
        <v>49</v>
      </c>
      <c r="E354" s="149"/>
      <c r="F354" s="149"/>
      <c r="G354" s="149"/>
      <c r="H354" s="149"/>
      <c r="I354" s="149"/>
      <c r="J354" s="149"/>
      <c r="K354" s="149"/>
      <c r="L354" s="149"/>
      <c r="M354" s="149"/>
      <c r="N354" s="12">
        <f>SUM(N352:N353)</f>
        <v>7677.7448440000007</v>
      </c>
    </row>
    <row r="355" spans="1:15" s="1" customFormat="1" ht="13.5" x14ac:dyDescent="0.25">
      <c r="B355" s="144"/>
      <c r="C355" s="144"/>
      <c r="D355" s="149" t="s">
        <v>50</v>
      </c>
      <c r="E355" s="149" t="s">
        <v>48</v>
      </c>
      <c r="F355" s="149">
        <v>10</v>
      </c>
      <c r="G355" s="149"/>
      <c r="H355" s="149"/>
      <c r="I355" s="149"/>
      <c r="J355" s="149"/>
      <c r="K355" s="149"/>
      <c r="L355" s="149"/>
      <c r="M355" s="149"/>
      <c r="N355" s="12">
        <f>N354*F355/100</f>
        <v>767.77448440000012</v>
      </c>
    </row>
    <row r="356" spans="1:15" s="1" customFormat="1" ht="13.5" x14ac:dyDescent="0.25">
      <c r="B356" s="144"/>
      <c r="C356" s="144"/>
      <c r="D356" s="149" t="s">
        <v>49</v>
      </c>
      <c r="E356" s="149"/>
      <c r="F356" s="149"/>
      <c r="G356" s="149"/>
      <c r="H356" s="149"/>
      <c r="I356" s="149"/>
      <c r="J356" s="149"/>
      <c r="K356" s="149"/>
      <c r="L356" s="149"/>
      <c r="M356" s="149"/>
      <c r="N356" s="12">
        <f>SUM(N354:N355)</f>
        <v>8445.5193284000015</v>
      </c>
    </row>
    <row r="357" spans="1:15" s="1" customFormat="1" ht="13.5" x14ac:dyDescent="0.25">
      <c r="B357" s="144"/>
      <c r="C357" s="144"/>
      <c r="D357" s="149" t="s">
        <v>51</v>
      </c>
      <c r="E357" s="149" t="s">
        <v>48</v>
      </c>
      <c r="F357" s="149">
        <v>18</v>
      </c>
      <c r="G357" s="149"/>
      <c r="H357" s="149"/>
      <c r="I357" s="149"/>
      <c r="J357" s="149"/>
      <c r="K357" s="149"/>
      <c r="L357" s="149"/>
      <c r="M357" s="149"/>
      <c r="N357" s="12">
        <f>N356*F357/100</f>
        <v>1520.1934791120002</v>
      </c>
    </row>
    <row r="358" spans="1:15" s="1" customFormat="1" ht="13.5" x14ac:dyDescent="0.25">
      <c r="B358" s="144"/>
      <c r="C358" s="144"/>
      <c r="D358" s="149" t="s">
        <v>52</v>
      </c>
      <c r="E358" s="149"/>
      <c r="F358" s="149"/>
      <c r="G358" s="149"/>
      <c r="H358" s="149"/>
      <c r="I358" s="149"/>
      <c r="J358" s="149"/>
      <c r="K358" s="149"/>
      <c r="L358" s="149"/>
      <c r="M358" s="149"/>
      <c r="N358" s="12">
        <f>SUM(N356:N357)</f>
        <v>9965.7128075120017</v>
      </c>
      <c r="O358" s="1">
        <v>9968</v>
      </c>
    </row>
    <row r="359" spans="1:15" s="1" customFormat="1" ht="13.5" x14ac:dyDescent="0.25">
      <c r="B359" s="13"/>
      <c r="C359" s="13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8"/>
    </row>
    <row r="360" spans="1:15" s="1" customFormat="1" ht="13.5" x14ac:dyDescent="0.25">
      <c r="B360" s="13"/>
      <c r="C360" s="13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8"/>
    </row>
    <row r="361" spans="1:15" s="1" customFormat="1" ht="13.5" x14ac:dyDescent="0.25">
      <c r="B361" s="13"/>
      <c r="C361" s="13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8"/>
    </row>
    <row r="362" spans="1:15" s="1" customFormat="1" ht="13.5" x14ac:dyDescent="0.25">
      <c r="B362" s="13"/>
      <c r="C362" s="13"/>
      <c r="D362" s="145" t="s">
        <v>53</v>
      </c>
      <c r="E362" s="147"/>
      <c r="F362" s="147"/>
      <c r="G362" s="147"/>
      <c r="H362" s="147"/>
      <c r="I362" s="147"/>
      <c r="J362" s="147"/>
      <c r="K362" s="147"/>
      <c r="L362" s="147"/>
      <c r="M362" s="147"/>
      <c r="N362" s="148"/>
    </row>
    <row r="363" spans="1:15" s="1" customFormat="1" ht="13.5" x14ac:dyDescent="0.25">
      <c r="B363" s="13"/>
      <c r="C363" s="13"/>
      <c r="D363" s="145"/>
      <c r="E363" s="147"/>
      <c r="F363" s="147"/>
      <c r="G363" s="147"/>
      <c r="H363" s="147"/>
      <c r="I363" s="147"/>
      <c r="J363" s="147"/>
      <c r="K363" s="147"/>
      <c r="L363" s="147"/>
      <c r="M363" s="147"/>
      <c r="N363" s="148"/>
    </row>
    <row r="364" spans="1:15" s="1" customFormat="1" ht="13.5" x14ac:dyDescent="0.25">
      <c r="D364" s="14" t="s">
        <v>54</v>
      </c>
    </row>
    <row r="367" spans="1:15" s="1" customFormat="1" ht="21" x14ac:dyDescent="0.25">
      <c r="A367" s="1" t="s">
        <v>0</v>
      </c>
      <c r="D367" s="152" t="s">
        <v>1</v>
      </c>
      <c r="F367" s="271" t="s">
        <v>2</v>
      </c>
      <c r="G367" s="271"/>
      <c r="H367" s="271"/>
      <c r="I367" s="271"/>
    </row>
    <row r="368" spans="1:15" s="1" customFormat="1" ht="13.5" x14ac:dyDescent="0.25">
      <c r="D368" s="145"/>
      <c r="E368" s="145"/>
      <c r="F368" s="145"/>
      <c r="G368" s="271" t="s">
        <v>3</v>
      </c>
      <c r="H368" s="271"/>
      <c r="I368" s="271"/>
      <c r="J368" s="271"/>
      <c r="K368" s="271"/>
      <c r="L368" s="271"/>
      <c r="M368" s="271"/>
      <c r="N368" s="271"/>
    </row>
    <row r="369" spans="2:20" s="1" customFormat="1" ht="13.5" x14ac:dyDescent="0.25"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</row>
    <row r="370" spans="2:20" s="1" customFormat="1" ht="27" x14ac:dyDescent="0.25">
      <c r="C370" s="145" t="s">
        <v>4</v>
      </c>
      <c r="D370" s="280" t="s">
        <v>119</v>
      </c>
      <c r="E370" s="280"/>
      <c r="L370" s="271" t="s">
        <v>6</v>
      </c>
      <c r="M370" s="271"/>
    </row>
    <row r="371" spans="2:20" s="1" customFormat="1" ht="13.5" x14ac:dyDescent="0.25">
      <c r="C371" s="145"/>
      <c r="D371" s="146" t="s">
        <v>96</v>
      </c>
    </row>
    <row r="372" spans="2:20" s="1" customFormat="1" ht="13.5" x14ac:dyDescent="0.25">
      <c r="C372" s="145"/>
      <c r="D372" s="146"/>
    </row>
    <row r="373" spans="2:20" s="1" customFormat="1" ht="13.5" x14ac:dyDescent="0.25">
      <c r="C373" s="145"/>
      <c r="D373" s="145"/>
      <c r="G373" s="271" t="s">
        <v>8</v>
      </c>
      <c r="H373" s="271"/>
      <c r="I373" s="271"/>
      <c r="J373" s="271"/>
      <c r="K373" s="271"/>
      <c r="L373" s="272">
        <f>N391</f>
        <v>9976.4893850160006</v>
      </c>
      <c r="M373" s="272"/>
      <c r="N373" s="145" t="s">
        <v>9</v>
      </c>
    </row>
    <row r="374" spans="2:20" s="1" customFormat="1" ht="13.5" x14ac:dyDescent="0.25">
      <c r="G374" s="273" t="s">
        <v>10</v>
      </c>
      <c r="H374" s="273"/>
      <c r="I374" s="273"/>
      <c r="J374" s="273"/>
      <c r="K374" s="273"/>
      <c r="L374" s="274">
        <f>I385</f>
        <v>4070.1830400000003</v>
      </c>
      <c r="M374" s="274"/>
      <c r="N374" s="145" t="s">
        <v>9</v>
      </c>
    </row>
    <row r="375" spans="2:20" s="1" customFormat="1" ht="13.5" x14ac:dyDescent="0.25">
      <c r="G375" s="147"/>
      <c r="H375" s="147"/>
      <c r="I375" s="147"/>
      <c r="J375" s="147"/>
      <c r="K375" s="147"/>
      <c r="L375" s="148"/>
      <c r="M375" s="148"/>
      <c r="N375" s="145"/>
    </row>
    <row r="376" spans="2:20" s="1" customFormat="1" ht="29.25" customHeight="1" x14ac:dyDescent="0.25">
      <c r="B376" s="275" t="s">
        <v>11</v>
      </c>
      <c r="C376" s="304" t="s">
        <v>12</v>
      </c>
      <c r="D376" s="302" t="s">
        <v>13</v>
      </c>
      <c r="E376" s="306" t="s">
        <v>14</v>
      </c>
      <c r="F376" s="306"/>
      <c r="G376" s="306"/>
      <c r="H376" s="306" t="s">
        <v>15</v>
      </c>
      <c r="I376" s="306"/>
      <c r="J376" s="306" t="s">
        <v>16</v>
      </c>
      <c r="K376" s="306"/>
      <c r="L376" s="306" t="s">
        <v>17</v>
      </c>
      <c r="M376" s="306"/>
      <c r="N376" s="304" t="s">
        <v>91</v>
      </c>
    </row>
    <row r="377" spans="2:20" s="1" customFormat="1" ht="83.25" x14ac:dyDescent="0.25">
      <c r="B377" s="276"/>
      <c r="C377" s="305"/>
      <c r="D377" s="303"/>
      <c r="E377" s="154" t="s">
        <v>18</v>
      </c>
      <c r="F377" s="154" t="s">
        <v>19</v>
      </c>
      <c r="G377" s="154" t="s">
        <v>20</v>
      </c>
      <c r="H377" s="154" t="s">
        <v>21</v>
      </c>
      <c r="I377" s="154" t="s">
        <v>22</v>
      </c>
      <c r="J377" s="154" t="s">
        <v>21</v>
      </c>
      <c r="K377" s="154" t="s">
        <v>22</v>
      </c>
      <c r="L377" s="154" t="s">
        <v>21</v>
      </c>
      <c r="M377" s="154" t="s">
        <v>22</v>
      </c>
      <c r="N377" s="305"/>
    </row>
    <row r="378" spans="2:20" s="1" customFormat="1" ht="13.5" x14ac:dyDescent="0.25">
      <c r="B378" s="149">
        <v>1</v>
      </c>
      <c r="C378" s="195"/>
      <c r="D378" s="195">
        <v>2</v>
      </c>
      <c r="E378" s="195">
        <v>3</v>
      </c>
      <c r="F378" s="195">
        <v>4</v>
      </c>
      <c r="G378" s="195">
        <v>5</v>
      </c>
      <c r="H378" s="195">
        <v>6</v>
      </c>
      <c r="I378" s="195">
        <v>7</v>
      </c>
      <c r="J378" s="195">
        <v>8</v>
      </c>
      <c r="K378" s="195">
        <v>9</v>
      </c>
      <c r="L378" s="195">
        <v>10</v>
      </c>
      <c r="M378" s="195">
        <v>11</v>
      </c>
      <c r="N378" s="195">
        <v>12</v>
      </c>
    </row>
    <row r="379" spans="2:20" s="1" customFormat="1" ht="13.5" x14ac:dyDescent="0.25">
      <c r="B379" s="144"/>
      <c r="C379" s="141"/>
      <c r="D379" s="149" t="s">
        <v>92</v>
      </c>
      <c r="E379" s="149" t="s">
        <v>26</v>
      </c>
      <c r="F379" s="149"/>
      <c r="G379" s="149">
        <v>539</v>
      </c>
      <c r="H379" s="144"/>
      <c r="I379" s="144"/>
      <c r="J379" s="144"/>
      <c r="K379" s="144"/>
      <c r="L379" s="144"/>
      <c r="M379" s="144"/>
      <c r="N379" s="144"/>
    </row>
    <row r="380" spans="2:20" s="1" customFormat="1" ht="13.5" x14ac:dyDescent="0.25">
      <c r="B380" s="266">
        <v>1</v>
      </c>
      <c r="C380" s="266" t="s">
        <v>24</v>
      </c>
      <c r="D380" s="144" t="s">
        <v>93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2:20" s="1" customFormat="1" ht="13.5" x14ac:dyDescent="0.25">
      <c r="B381" s="267"/>
      <c r="C381" s="268"/>
      <c r="D381" s="144" t="s">
        <v>94</v>
      </c>
      <c r="E381" s="144" t="s">
        <v>29</v>
      </c>
      <c r="F381" s="144"/>
      <c r="G381" s="6">
        <f>G379*0.026</f>
        <v>14.013999999999999</v>
      </c>
      <c r="H381" s="144">
        <v>5.28</v>
      </c>
      <c r="I381" s="5">
        <f>H381*G381</f>
        <v>73.993920000000003</v>
      </c>
      <c r="J381" s="144"/>
      <c r="K381" s="144"/>
      <c r="L381" s="144">
        <v>31.71</v>
      </c>
      <c r="M381" s="5">
        <f>L381*G381</f>
        <v>444.38394</v>
      </c>
      <c r="N381" s="5">
        <f>M381+K381+I381</f>
        <v>518.37786000000006</v>
      </c>
      <c r="R381" s="1" t="s">
        <v>106</v>
      </c>
    </row>
    <row r="382" spans="2:20" s="1" customFormat="1" ht="27" x14ac:dyDescent="0.25">
      <c r="B382" s="267"/>
      <c r="C382" s="200" t="s">
        <v>345</v>
      </c>
      <c r="D382" s="194" t="s">
        <v>341</v>
      </c>
      <c r="E382" s="144" t="s">
        <v>32</v>
      </c>
      <c r="F382" s="144">
        <v>1.6</v>
      </c>
      <c r="G382" s="144">
        <f>G379*F382</f>
        <v>862.40000000000009</v>
      </c>
      <c r="H382" s="5">
        <f>R382</f>
        <v>4.548</v>
      </c>
      <c r="I382" s="5">
        <f>H382*G382</f>
        <v>3922.1952000000006</v>
      </c>
      <c r="J382" s="5"/>
      <c r="K382" s="5"/>
      <c r="L382" s="5">
        <f>Q382</f>
        <v>2.3519999999999999</v>
      </c>
      <c r="M382" s="5">
        <f>L382*G382</f>
        <v>2028.3648000000001</v>
      </c>
      <c r="N382" s="5">
        <f>M382+K382+I382</f>
        <v>5950.56</v>
      </c>
      <c r="O382" s="196">
        <v>6.9</v>
      </c>
      <c r="P382" s="196">
        <v>28</v>
      </c>
      <c r="Q382" s="196">
        <f>P382*0.42*2/10</f>
        <v>2.3519999999999999</v>
      </c>
      <c r="R382" s="196">
        <f>O382-Q382</f>
        <v>4.548</v>
      </c>
      <c r="T382" s="1">
        <f>679/7</f>
        <v>97</v>
      </c>
    </row>
    <row r="383" spans="2:20" s="1" customFormat="1" ht="13.5" x14ac:dyDescent="0.25">
      <c r="B383" s="267"/>
      <c r="C383" s="143" t="s">
        <v>24</v>
      </c>
      <c r="D383" s="193" t="s">
        <v>45</v>
      </c>
      <c r="E383" s="144" t="s">
        <v>26</v>
      </c>
      <c r="F383" s="144">
        <v>1.26</v>
      </c>
      <c r="G383" s="144">
        <f>G379*F383</f>
        <v>679.14</v>
      </c>
      <c r="H383" s="5"/>
      <c r="I383" s="5"/>
      <c r="J383" s="5">
        <v>0</v>
      </c>
      <c r="K383" s="5">
        <f>J383*G383</f>
        <v>0</v>
      </c>
      <c r="L383" s="144"/>
      <c r="M383" s="5"/>
      <c r="N383" s="5">
        <f>M383+K383+I383</f>
        <v>0</v>
      </c>
    </row>
    <row r="384" spans="2:20" s="1" customFormat="1" ht="13.5" x14ac:dyDescent="0.25">
      <c r="B384" s="268"/>
      <c r="C384" s="144" t="s">
        <v>24</v>
      </c>
      <c r="D384" s="144" t="s">
        <v>95</v>
      </c>
      <c r="E384" s="144" t="s">
        <v>29</v>
      </c>
      <c r="F384" s="144"/>
      <c r="G384" s="6">
        <f>G379*0.026</f>
        <v>14.013999999999999</v>
      </c>
      <c r="H384" s="144">
        <v>5.28</v>
      </c>
      <c r="I384" s="5">
        <f>H384*G384</f>
        <v>73.993920000000003</v>
      </c>
      <c r="J384" s="5"/>
      <c r="K384" s="5"/>
      <c r="L384" s="144">
        <v>31.71</v>
      </c>
      <c r="M384" s="5">
        <f>L384*G384</f>
        <v>444.38394</v>
      </c>
      <c r="N384" s="5">
        <f>M384+K384+I384</f>
        <v>518.37786000000006</v>
      </c>
    </row>
    <row r="385" spans="1:15" s="1" customFormat="1" ht="13.5" x14ac:dyDescent="0.25">
      <c r="B385" s="144"/>
      <c r="C385" s="144"/>
      <c r="D385" s="149" t="s">
        <v>46</v>
      </c>
      <c r="E385" s="149"/>
      <c r="F385" s="149"/>
      <c r="G385" s="149"/>
      <c r="H385" s="149"/>
      <c r="I385" s="12">
        <f>SUM(I381:I384)</f>
        <v>4070.1830400000003</v>
      </c>
      <c r="J385" s="149"/>
      <c r="K385" s="12">
        <f>SUM(K381:K384)</f>
        <v>0</v>
      </c>
      <c r="L385" s="149"/>
      <c r="M385" s="12">
        <f>SUM(M381:M384)</f>
        <v>2917.1326800000002</v>
      </c>
      <c r="N385" s="12">
        <f>SUM(N381:N384)</f>
        <v>6987.3157200000005</v>
      </c>
    </row>
    <row r="386" spans="1:15" s="1" customFormat="1" ht="13.5" x14ac:dyDescent="0.25">
      <c r="B386" s="144"/>
      <c r="C386" s="144"/>
      <c r="D386" s="149" t="s">
        <v>47</v>
      </c>
      <c r="E386" s="149" t="s">
        <v>48</v>
      </c>
      <c r="F386" s="149">
        <v>10</v>
      </c>
      <c r="G386" s="149"/>
      <c r="H386" s="149"/>
      <c r="I386" s="149"/>
      <c r="J386" s="149"/>
      <c r="K386" s="149"/>
      <c r="L386" s="149"/>
      <c r="M386" s="149"/>
      <c r="N386" s="12">
        <f>N385*F386/100</f>
        <v>698.73157200000003</v>
      </c>
    </row>
    <row r="387" spans="1:15" s="1" customFormat="1" ht="13.5" x14ac:dyDescent="0.25">
      <c r="B387" s="144"/>
      <c r="C387" s="144"/>
      <c r="D387" s="149" t="s">
        <v>49</v>
      </c>
      <c r="E387" s="149"/>
      <c r="F387" s="149"/>
      <c r="G387" s="149"/>
      <c r="H387" s="149"/>
      <c r="I387" s="149"/>
      <c r="J387" s="149"/>
      <c r="K387" s="149"/>
      <c r="L387" s="149"/>
      <c r="M387" s="149"/>
      <c r="N387" s="12">
        <f>SUM(N385:N386)</f>
        <v>7686.0472920000002</v>
      </c>
    </row>
    <row r="388" spans="1:15" s="1" customFormat="1" ht="13.5" x14ac:dyDescent="0.25">
      <c r="B388" s="144"/>
      <c r="C388" s="144"/>
      <c r="D388" s="149" t="s">
        <v>50</v>
      </c>
      <c r="E388" s="149" t="s">
        <v>48</v>
      </c>
      <c r="F388" s="149">
        <v>10</v>
      </c>
      <c r="G388" s="149"/>
      <c r="H388" s="149"/>
      <c r="I388" s="149"/>
      <c r="J388" s="149"/>
      <c r="K388" s="149"/>
      <c r="L388" s="149"/>
      <c r="M388" s="149"/>
      <c r="N388" s="12">
        <f>N387*F388/100</f>
        <v>768.60472919999995</v>
      </c>
    </row>
    <row r="389" spans="1:15" s="1" customFormat="1" ht="13.5" x14ac:dyDescent="0.25">
      <c r="B389" s="144"/>
      <c r="C389" s="144"/>
      <c r="D389" s="149" t="s">
        <v>49</v>
      </c>
      <c r="E389" s="149"/>
      <c r="F389" s="149"/>
      <c r="G389" s="149"/>
      <c r="H389" s="149"/>
      <c r="I389" s="149"/>
      <c r="J389" s="149"/>
      <c r="K389" s="149"/>
      <c r="L389" s="149"/>
      <c r="M389" s="149"/>
      <c r="N389" s="12">
        <f>SUM(N387:N388)</f>
        <v>8454.6520211999996</v>
      </c>
    </row>
    <row r="390" spans="1:15" s="1" customFormat="1" ht="13.5" x14ac:dyDescent="0.25">
      <c r="B390" s="144"/>
      <c r="C390" s="144"/>
      <c r="D390" s="149" t="s">
        <v>51</v>
      </c>
      <c r="E390" s="149" t="s">
        <v>48</v>
      </c>
      <c r="F390" s="149">
        <v>18</v>
      </c>
      <c r="G390" s="149"/>
      <c r="H390" s="149"/>
      <c r="I390" s="149"/>
      <c r="J390" s="149"/>
      <c r="K390" s="149"/>
      <c r="L390" s="149"/>
      <c r="M390" s="149"/>
      <c r="N390" s="12">
        <f>N389*F390/100</f>
        <v>1521.8373638160001</v>
      </c>
    </row>
    <row r="391" spans="1:15" s="1" customFormat="1" ht="13.5" x14ac:dyDescent="0.25">
      <c r="B391" s="144"/>
      <c r="C391" s="144"/>
      <c r="D391" s="149" t="s">
        <v>52</v>
      </c>
      <c r="E391" s="149"/>
      <c r="F391" s="149"/>
      <c r="G391" s="149"/>
      <c r="H391" s="149"/>
      <c r="I391" s="149"/>
      <c r="J391" s="149"/>
      <c r="K391" s="149"/>
      <c r="L391" s="149"/>
      <c r="M391" s="149"/>
      <c r="N391" s="12">
        <f>SUM(N389:N390)</f>
        <v>9976.4893850160006</v>
      </c>
      <c r="O391" s="1">
        <v>9990.17</v>
      </c>
    </row>
    <row r="392" spans="1:15" s="1" customFormat="1" ht="13.5" x14ac:dyDescent="0.25">
      <c r="B392" s="13"/>
      <c r="C392" s="13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8"/>
    </row>
    <row r="393" spans="1:15" s="1" customFormat="1" ht="13.5" x14ac:dyDescent="0.25">
      <c r="B393" s="13"/>
      <c r="C393" s="13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8"/>
    </row>
    <row r="394" spans="1:15" s="1" customFormat="1" ht="13.5" x14ac:dyDescent="0.25">
      <c r="B394" s="13"/>
      <c r="C394" s="13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8"/>
    </row>
    <row r="395" spans="1:15" s="1" customFormat="1" ht="13.5" x14ac:dyDescent="0.25">
      <c r="B395" s="13"/>
      <c r="C395" s="13"/>
      <c r="D395" s="145" t="s">
        <v>53</v>
      </c>
      <c r="E395" s="147"/>
      <c r="F395" s="147"/>
      <c r="G395" s="147"/>
      <c r="H395" s="147"/>
      <c r="I395" s="147"/>
      <c r="J395" s="147"/>
      <c r="K395" s="147"/>
      <c r="L395" s="147"/>
      <c r="M395" s="147"/>
      <c r="N395" s="148"/>
    </row>
    <row r="396" spans="1:15" s="1" customFormat="1" ht="13.5" x14ac:dyDescent="0.25">
      <c r="B396" s="13"/>
      <c r="C396" s="13"/>
      <c r="D396" s="145"/>
      <c r="E396" s="147"/>
      <c r="F396" s="147"/>
      <c r="G396" s="147"/>
      <c r="H396" s="147"/>
      <c r="I396" s="147"/>
      <c r="J396" s="147"/>
      <c r="K396" s="147"/>
      <c r="L396" s="147"/>
      <c r="M396" s="147"/>
      <c r="N396" s="148"/>
    </row>
    <row r="397" spans="1:15" s="1" customFormat="1" ht="13.5" x14ac:dyDescent="0.25">
      <c r="D397" s="14" t="s">
        <v>54</v>
      </c>
    </row>
    <row r="400" spans="1:15" s="1" customFormat="1" ht="21" x14ac:dyDescent="0.25">
      <c r="A400" s="1" t="s">
        <v>0</v>
      </c>
      <c r="D400" s="152" t="s">
        <v>1</v>
      </c>
      <c r="F400" s="271" t="s">
        <v>2</v>
      </c>
      <c r="G400" s="271"/>
      <c r="H400" s="271"/>
      <c r="I400" s="271"/>
    </row>
    <row r="401" spans="2:18" s="1" customFormat="1" ht="13.5" x14ac:dyDescent="0.25">
      <c r="D401" s="145"/>
      <c r="E401" s="145"/>
      <c r="F401" s="145"/>
      <c r="G401" s="271" t="s">
        <v>3</v>
      </c>
      <c r="H401" s="271"/>
      <c r="I401" s="271"/>
      <c r="J401" s="271"/>
      <c r="K401" s="271"/>
      <c r="L401" s="271"/>
      <c r="M401" s="271"/>
      <c r="N401" s="271"/>
    </row>
    <row r="402" spans="2:18" s="1" customFormat="1" ht="13.5" x14ac:dyDescent="0.25"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</row>
    <row r="403" spans="2:18" s="1" customFormat="1" ht="27" x14ac:dyDescent="0.25">
      <c r="C403" s="145" t="s">
        <v>4</v>
      </c>
      <c r="D403" s="280" t="s">
        <v>122</v>
      </c>
      <c r="E403" s="280"/>
      <c r="L403" s="271" t="s">
        <v>6</v>
      </c>
      <c r="M403" s="271"/>
    </row>
    <row r="404" spans="2:18" s="1" customFormat="1" ht="13.5" x14ac:dyDescent="0.25">
      <c r="C404" s="145"/>
      <c r="D404" s="146" t="s">
        <v>96</v>
      </c>
    </row>
    <row r="405" spans="2:18" s="1" customFormat="1" ht="13.5" x14ac:dyDescent="0.25">
      <c r="C405" s="145"/>
      <c r="D405" s="146"/>
    </row>
    <row r="406" spans="2:18" s="1" customFormat="1" ht="13.5" x14ac:dyDescent="0.25">
      <c r="C406" s="145"/>
      <c r="D406" s="145"/>
      <c r="G406" s="271" t="s">
        <v>8</v>
      </c>
      <c r="H406" s="271"/>
      <c r="I406" s="271"/>
      <c r="J406" s="271"/>
      <c r="K406" s="271"/>
      <c r="L406" s="272">
        <f>N424</f>
        <v>17730.895120655201</v>
      </c>
      <c r="M406" s="272"/>
      <c r="N406" s="145" t="s">
        <v>9</v>
      </c>
    </row>
    <row r="407" spans="2:18" s="1" customFormat="1" ht="13.5" x14ac:dyDescent="0.25">
      <c r="G407" s="273" t="s">
        <v>10</v>
      </c>
      <c r="H407" s="273"/>
      <c r="I407" s="273"/>
      <c r="J407" s="273"/>
      <c r="K407" s="273"/>
      <c r="L407" s="274">
        <f>I418</f>
        <v>3096.016768</v>
      </c>
      <c r="M407" s="274"/>
      <c r="N407" s="145" t="s">
        <v>9</v>
      </c>
    </row>
    <row r="408" spans="2:18" s="1" customFormat="1" ht="13.5" x14ac:dyDescent="0.25">
      <c r="G408" s="147"/>
      <c r="H408" s="147"/>
      <c r="I408" s="147"/>
      <c r="J408" s="147"/>
      <c r="K408" s="147"/>
      <c r="L408" s="148"/>
      <c r="M408" s="148"/>
      <c r="N408" s="145"/>
    </row>
    <row r="409" spans="2:18" s="1" customFormat="1" ht="27.75" customHeight="1" x14ac:dyDescent="0.25">
      <c r="B409" s="275" t="s">
        <v>11</v>
      </c>
      <c r="C409" s="277" t="s">
        <v>12</v>
      </c>
      <c r="D409" s="275" t="s">
        <v>13</v>
      </c>
      <c r="E409" s="279" t="s">
        <v>14</v>
      </c>
      <c r="F409" s="279"/>
      <c r="G409" s="279"/>
      <c r="H409" s="279" t="s">
        <v>15</v>
      </c>
      <c r="I409" s="279"/>
      <c r="J409" s="279" t="s">
        <v>16</v>
      </c>
      <c r="K409" s="279"/>
      <c r="L409" s="279" t="s">
        <v>17</v>
      </c>
      <c r="M409" s="279"/>
      <c r="N409" s="277" t="s">
        <v>91</v>
      </c>
    </row>
    <row r="410" spans="2:18" s="1" customFormat="1" ht="83.25" x14ac:dyDescent="0.25">
      <c r="B410" s="276"/>
      <c r="C410" s="278"/>
      <c r="D410" s="276"/>
      <c r="E410" s="3" t="s">
        <v>18</v>
      </c>
      <c r="F410" s="3" t="s">
        <v>19</v>
      </c>
      <c r="G410" s="3" t="s">
        <v>20</v>
      </c>
      <c r="H410" s="3" t="s">
        <v>21</v>
      </c>
      <c r="I410" s="3" t="s">
        <v>22</v>
      </c>
      <c r="J410" s="3" t="s">
        <v>21</v>
      </c>
      <c r="K410" s="3" t="s">
        <v>22</v>
      </c>
      <c r="L410" s="3" t="s">
        <v>21</v>
      </c>
      <c r="M410" s="3" t="s">
        <v>22</v>
      </c>
      <c r="N410" s="278"/>
    </row>
    <row r="411" spans="2:18" s="1" customFormat="1" ht="13.5" x14ac:dyDescent="0.25">
      <c r="B411" s="149">
        <v>1</v>
      </c>
      <c r="C411" s="149"/>
      <c r="D411" s="149">
        <v>2</v>
      </c>
      <c r="E411" s="149">
        <v>3</v>
      </c>
      <c r="F411" s="149">
        <v>4</v>
      </c>
      <c r="G411" s="149">
        <v>5</v>
      </c>
      <c r="H411" s="149">
        <v>6</v>
      </c>
      <c r="I411" s="149">
        <v>7</v>
      </c>
      <c r="J411" s="149">
        <v>8</v>
      </c>
      <c r="K411" s="149">
        <v>9</v>
      </c>
      <c r="L411" s="149">
        <v>10</v>
      </c>
      <c r="M411" s="149">
        <v>11</v>
      </c>
      <c r="N411" s="149">
        <v>12</v>
      </c>
    </row>
    <row r="412" spans="2:18" s="1" customFormat="1" ht="13.5" x14ac:dyDescent="0.25">
      <c r="B412" s="144"/>
      <c r="C412" s="141"/>
      <c r="D412" s="149" t="s">
        <v>92</v>
      </c>
      <c r="E412" s="149" t="s">
        <v>26</v>
      </c>
      <c r="F412" s="149"/>
      <c r="G412" s="149">
        <v>478.3</v>
      </c>
      <c r="H412" s="144"/>
      <c r="I412" s="144"/>
      <c r="J412" s="144"/>
      <c r="K412" s="144"/>
      <c r="L412" s="144"/>
      <c r="M412" s="144"/>
      <c r="N412" s="144"/>
    </row>
    <row r="413" spans="2:18" s="1" customFormat="1" ht="13.5" x14ac:dyDescent="0.25">
      <c r="B413" s="266">
        <v>1</v>
      </c>
      <c r="C413" s="266" t="s">
        <v>24</v>
      </c>
      <c r="D413" s="144" t="s">
        <v>93</v>
      </c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2:18" s="1" customFormat="1" ht="13.5" x14ac:dyDescent="0.25">
      <c r="B414" s="267"/>
      <c r="C414" s="268"/>
      <c r="D414" s="144" t="s">
        <v>94</v>
      </c>
      <c r="E414" s="144" t="s">
        <v>29</v>
      </c>
      <c r="F414" s="144"/>
      <c r="G414" s="6">
        <f>G412*0.026</f>
        <v>12.4358</v>
      </c>
      <c r="H414" s="144">
        <v>5.28</v>
      </c>
      <c r="I414" s="5">
        <f>H414*G414</f>
        <v>65.661024000000012</v>
      </c>
      <c r="J414" s="144"/>
      <c r="K414" s="144"/>
      <c r="L414" s="144">
        <v>31.71</v>
      </c>
      <c r="M414" s="5">
        <f>L414*G414</f>
        <v>394.33921800000002</v>
      </c>
      <c r="N414" s="5">
        <f>M414+K414+I414</f>
        <v>460.00024200000001</v>
      </c>
      <c r="R414" s="1" t="s">
        <v>106</v>
      </c>
    </row>
    <row r="415" spans="2:18" s="1" customFormat="1" ht="27" x14ac:dyDescent="0.25">
      <c r="B415" s="267"/>
      <c r="C415" s="144" t="s">
        <v>120</v>
      </c>
      <c r="D415" s="144" t="s">
        <v>121</v>
      </c>
      <c r="E415" s="144" t="s">
        <v>32</v>
      </c>
      <c r="F415" s="144">
        <v>1.6</v>
      </c>
      <c r="G415" s="144">
        <f>G412*F415</f>
        <v>765.28000000000009</v>
      </c>
      <c r="H415" s="5">
        <f>R415</f>
        <v>3.8739999999999997</v>
      </c>
      <c r="I415" s="5">
        <f>H415*G415</f>
        <v>2964.69472</v>
      </c>
      <c r="J415" s="5"/>
      <c r="K415" s="5"/>
      <c r="L415" s="5">
        <f>Q415</f>
        <v>2.016</v>
      </c>
      <c r="M415" s="5">
        <f>L415*G415</f>
        <v>1542.8044800000002</v>
      </c>
      <c r="N415" s="5">
        <f>M415+K415+I415</f>
        <v>4507.4992000000002</v>
      </c>
      <c r="O415" s="18">
        <v>5.89</v>
      </c>
      <c r="P415" s="18">
        <v>24</v>
      </c>
      <c r="Q415" s="18">
        <f>P415*0.42*2/10</f>
        <v>2.016</v>
      </c>
      <c r="R415" s="18">
        <f>O415-Q415</f>
        <v>3.8739999999999997</v>
      </c>
    </row>
    <row r="416" spans="2:18" s="1" customFormat="1" ht="13.5" x14ac:dyDescent="0.25">
      <c r="B416" s="267"/>
      <c r="C416" s="143" t="s">
        <v>24</v>
      </c>
      <c r="D416" s="144" t="s">
        <v>97</v>
      </c>
      <c r="E416" s="144" t="s">
        <v>26</v>
      </c>
      <c r="F416" s="144">
        <v>1.26</v>
      </c>
      <c r="G416" s="144">
        <f>G412*F416</f>
        <v>602.65800000000002</v>
      </c>
      <c r="H416" s="5"/>
      <c r="I416" s="5"/>
      <c r="J416" s="5">
        <v>11.6</v>
      </c>
      <c r="K416" s="5">
        <f>J416*G416</f>
        <v>6990.8328000000001</v>
      </c>
      <c r="L416" s="144"/>
      <c r="M416" s="5"/>
      <c r="N416" s="5">
        <f>M416+K416+I416</f>
        <v>6990.8328000000001</v>
      </c>
    </row>
    <row r="417" spans="2:15" s="1" customFormat="1" ht="13.5" x14ac:dyDescent="0.25">
      <c r="B417" s="268"/>
      <c r="C417" s="144" t="s">
        <v>24</v>
      </c>
      <c r="D417" s="144" t="s">
        <v>95</v>
      </c>
      <c r="E417" s="144" t="s">
        <v>29</v>
      </c>
      <c r="F417" s="144"/>
      <c r="G417" s="6">
        <f>G412*0.026</f>
        <v>12.4358</v>
      </c>
      <c r="H417" s="144">
        <v>5.28</v>
      </c>
      <c r="I417" s="5">
        <f>H417*G417</f>
        <v>65.661024000000012</v>
      </c>
      <c r="J417" s="5"/>
      <c r="K417" s="5"/>
      <c r="L417" s="144">
        <v>31.71</v>
      </c>
      <c r="M417" s="5">
        <f>L417*G417</f>
        <v>394.33921800000002</v>
      </c>
      <c r="N417" s="5">
        <f>M417+K417+I417</f>
        <v>460.00024200000001</v>
      </c>
    </row>
    <row r="418" spans="2:15" s="1" customFormat="1" ht="13.5" x14ac:dyDescent="0.25">
      <c r="B418" s="144"/>
      <c r="C418" s="144"/>
      <c r="D418" s="149" t="s">
        <v>46</v>
      </c>
      <c r="E418" s="149"/>
      <c r="F418" s="149"/>
      <c r="G418" s="149"/>
      <c r="H418" s="149"/>
      <c r="I418" s="12">
        <f>SUM(I414:I417)</f>
        <v>3096.016768</v>
      </c>
      <c r="J418" s="149"/>
      <c r="K418" s="12">
        <f>SUM(K414:K417)</f>
        <v>6990.8328000000001</v>
      </c>
      <c r="L418" s="149"/>
      <c r="M418" s="12">
        <f>SUM(M414:M417)</f>
        <v>2331.4829160000004</v>
      </c>
      <c r="N418" s="12">
        <f>SUM(N414:N417)</f>
        <v>12418.332484</v>
      </c>
    </row>
    <row r="419" spans="2:15" s="1" customFormat="1" ht="13.5" x14ac:dyDescent="0.25">
      <c r="B419" s="144"/>
      <c r="C419" s="144"/>
      <c r="D419" s="149" t="s">
        <v>47</v>
      </c>
      <c r="E419" s="149" t="s">
        <v>48</v>
      </c>
      <c r="F419" s="149">
        <v>10</v>
      </c>
      <c r="G419" s="149"/>
      <c r="H419" s="149"/>
      <c r="I419" s="166"/>
      <c r="J419" s="166"/>
      <c r="K419" s="166"/>
      <c r="L419" s="166"/>
      <c r="M419" s="166"/>
      <c r="N419" s="12">
        <f>N418*F419/100</f>
        <v>1241.8332484</v>
      </c>
    </row>
    <row r="420" spans="2:15" s="1" customFormat="1" ht="13.5" x14ac:dyDescent="0.25">
      <c r="B420" s="144"/>
      <c r="C420" s="144"/>
      <c r="D420" s="149" t="s">
        <v>49</v>
      </c>
      <c r="E420" s="149"/>
      <c r="F420" s="149"/>
      <c r="G420" s="149"/>
      <c r="H420" s="149"/>
      <c r="I420" s="166"/>
      <c r="J420" s="166"/>
      <c r="K420" s="166"/>
      <c r="L420" s="166"/>
      <c r="M420" s="166"/>
      <c r="N420" s="12">
        <f>SUM(N418:N419)</f>
        <v>13660.165732400001</v>
      </c>
    </row>
    <row r="421" spans="2:15" s="1" customFormat="1" ht="13.5" x14ac:dyDescent="0.25">
      <c r="B421" s="144"/>
      <c r="C421" s="144"/>
      <c r="D421" s="149" t="s">
        <v>50</v>
      </c>
      <c r="E421" s="149" t="s">
        <v>48</v>
      </c>
      <c r="F421" s="149">
        <v>10</v>
      </c>
      <c r="G421" s="149"/>
      <c r="H421" s="149"/>
      <c r="I421" s="166"/>
      <c r="J421" s="166"/>
      <c r="K421" s="166"/>
      <c r="L421" s="166"/>
      <c r="M421" s="166"/>
      <c r="N421" s="12">
        <f>N420*F421/100</f>
        <v>1366.0165732400001</v>
      </c>
    </row>
    <row r="422" spans="2:15" s="1" customFormat="1" ht="13.5" x14ac:dyDescent="0.25">
      <c r="B422" s="144"/>
      <c r="C422" s="144"/>
      <c r="D422" s="149" t="s">
        <v>49</v>
      </c>
      <c r="E422" s="149"/>
      <c r="F422" s="149"/>
      <c r="G422" s="149"/>
      <c r="H422" s="149"/>
      <c r="I422" s="166"/>
      <c r="J422" s="166"/>
      <c r="K422" s="166"/>
      <c r="L422" s="166"/>
      <c r="M422" s="166"/>
      <c r="N422" s="12">
        <f>SUM(N420:N421)</f>
        <v>15026.182305640001</v>
      </c>
    </row>
    <row r="423" spans="2:15" s="1" customFormat="1" ht="13.5" x14ac:dyDescent="0.25">
      <c r="B423" s="144"/>
      <c r="C423" s="144"/>
      <c r="D423" s="149" t="s">
        <v>51</v>
      </c>
      <c r="E423" s="149" t="s">
        <v>48</v>
      </c>
      <c r="F423" s="149">
        <v>18</v>
      </c>
      <c r="G423" s="149"/>
      <c r="H423" s="149"/>
      <c r="I423" s="166"/>
      <c r="J423" s="166"/>
      <c r="K423" s="166"/>
      <c r="L423" s="166"/>
      <c r="M423" s="166"/>
      <c r="N423" s="12">
        <f>N422*F423/100</f>
        <v>2704.7128150152002</v>
      </c>
    </row>
    <row r="424" spans="2:15" s="1" customFormat="1" ht="13.5" x14ac:dyDescent="0.25">
      <c r="B424" s="144"/>
      <c r="C424" s="144"/>
      <c r="D424" s="149" t="s">
        <v>52</v>
      </c>
      <c r="E424" s="149"/>
      <c r="F424" s="149"/>
      <c r="G424" s="149"/>
      <c r="H424" s="149"/>
      <c r="I424" s="166"/>
      <c r="J424" s="166"/>
      <c r="K424" s="166"/>
      <c r="L424" s="166"/>
      <c r="M424" s="166"/>
      <c r="N424" s="12">
        <f>SUM(N422:N423)</f>
        <v>17730.895120655201</v>
      </c>
      <c r="O424" s="18">
        <v>17732</v>
      </c>
    </row>
    <row r="425" spans="2:15" s="1" customFormat="1" ht="13.5" x14ac:dyDescent="0.25">
      <c r="B425" s="13"/>
      <c r="C425" s="13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8"/>
    </row>
    <row r="426" spans="2:15" s="1" customFormat="1" ht="13.5" x14ac:dyDescent="0.25">
      <c r="B426" s="13"/>
      <c r="C426" s="13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8"/>
    </row>
    <row r="427" spans="2:15" s="1" customFormat="1" ht="13.5" x14ac:dyDescent="0.25">
      <c r="B427" s="13"/>
      <c r="C427" s="13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8"/>
    </row>
    <row r="428" spans="2:15" s="1" customFormat="1" ht="13.5" x14ac:dyDescent="0.25">
      <c r="B428" s="13"/>
      <c r="C428" s="13"/>
      <c r="D428" s="145" t="s">
        <v>53</v>
      </c>
      <c r="E428" s="147"/>
      <c r="F428" s="147"/>
      <c r="G428" s="147"/>
      <c r="H428" s="147"/>
      <c r="I428" s="147"/>
      <c r="J428" s="147"/>
      <c r="K428" s="147"/>
      <c r="L428" s="147"/>
      <c r="M428" s="147"/>
      <c r="N428" s="148"/>
    </row>
    <row r="429" spans="2:15" s="1" customFormat="1" ht="13.5" x14ac:dyDescent="0.25">
      <c r="B429" s="13"/>
      <c r="C429" s="13"/>
      <c r="D429" s="145"/>
      <c r="E429" s="147"/>
      <c r="F429" s="147"/>
      <c r="G429" s="147"/>
      <c r="H429" s="147"/>
      <c r="I429" s="147"/>
      <c r="J429" s="147"/>
      <c r="K429" s="147"/>
      <c r="L429" s="147"/>
      <c r="M429" s="147"/>
      <c r="N429" s="148"/>
    </row>
    <row r="430" spans="2:15" s="1" customFormat="1" ht="13.5" x14ac:dyDescent="0.25">
      <c r="D430" s="14" t="s">
        <v>54</v>
      </c>
    </row>
    <row r="433" spans="1:18" s="1" customFormat="1" ht="21" x14ac:dyDescent="0.25">
      <c r="A433" s="1" t="s">
        <v>0</v>
      </c>
      <c r="D433" s="152" t="s">
        <v>1</v>
      </c>
      <c r="F433" s="271" t="s">
        <v>2</v>
      </c>
      <c r="G433" s="271"/>
      <c r="H433" s="271"/>
      <c r="I433" s="271"/>
    </row>
    <row r="434" spans="1:18" s="1" customFormat="1" ht="13.5" x14ac:dyDescent="0.25">
      <c r="D434" s="145"/>
      <c r="E434" s="145"/>
      <c r="F434" s="145"/>
      <c r="G434" s="271" t="s">
        <v>3</v>
      </c>
      <c r="H434" s="271"/>
      <c r="I434" s="271"/>
      <c r="J434" s="271"/>
      <c r="K434" s="271"/>
      <c r="L434" s="271"/>
      <c r="M434" s="271"/>
      <c r="N434" s="271"/>
    </row>
    <row r="435" spans="1:18" s="1" customFormat="1" ht="13.5" x14ac:dyDescent="0.25"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</row>
    <row r="436" spans="1:18" s="1" customFormat="1" ht="27" x14ac:dyDescent="0.25">
      <c r="C436" s="145" t="s">
        <v>4</v>
      </c>
      <c r="D436" s="280" t="s">
        <v>123</v>
      </c>
      <c r="E436" s="280"/>
      <c r="L436" s="271" t="s">
        <v>6</v>
      </c>
      <c r="M436" s="271"/>
    </row>
    <row r="437" spans="1:18" s="1" customFormat="1" ht="13.5" x14ac:dyDescent="0.25">
      <c r="C437" s="145"/>
      <c r="D437" s="146" t="s">
        <v>96</v>
      </c>
    </row>
    <row r="438" spans="1:18" s="1" customFormat="1" ht="13.5" x14ac:dyDescent="0.25">
      <c r="C438" s="145"/>
      <c r="D438" s="146"/>
    </row>
    <row r="439" spans="1:18" s="1" customFormat="1" ht="13.5" x14ac:dyDescent="0.25">
      <c r="C439" s="145"/>
      <c r="D439" s="145"/>
      <c r="G439" s="271" t="s">
        <v>8</v>
      </c>
      <c r="H439" s="271"/>
      <c r="I439" s="271"/>
      <c r="J439" s="271"/>
      <c r="K439" s="271"/>
      <c r="L439" s="272">
        <f>N457</f>
        <v>14736.789205688001</v>
      </c>
      <c r="M439" s="272"/>
      <c r="N439" s="145" t="s">
        <v>9</v>
      </c>
    </row>
    <row r="440" spans="1:18" s="1" customFormat="1" ht="13.5" x14ac:dyDescent="0.25">
      <c r="G440" s="273" t="s">
        <v>10</v>
      </c>
      <c r="H440" s="273"/>
      <c r="I440" s="273"/>
      <c r="J440" s="273"/>
      <c r="K440" s="273"/>
      <c r="L440" s="274">
        <f>I451</f>
        <v>3008.5203199999996</v>
      </c>
      <c r="M440" s="274"/>
      <c r="N440" s="145" t="s">
        <v>9</v>
      </c>
    </row>
    <row r="441" spans="1:18" s="1" customFormat="1" ht="13.5" x14ac:dyDescent="0.25">
      <c r="G441" s="147"/>
      <c r="H441" s="147"/>
      <c r="I441" s="147"/>
      <c r="J441" s="147"/>
      <c r="K441" s="147"/>
      <c r="L441" s="148"/>
      <c r="M441" s="148"/>
      <c r="N441" s="145"/>
    </row>
    <row r="442" spans="1:18" s="1" customFormat="1" ht="27.75" customHeight="1" x14ac:dyDescent="0.25">
      <c r="B442" s="275" t="s">
        <v>11</v>
      </c>
      <c r="C442" s="277" t="s">
        <v>12</v>
      </c>
      <c r="D442" s="275" t="s">
        <v>13</v>
      </c>
      <c r="E442" s="279" t="s">
        <v>14</v>
      </c>
      <c r="F442" s="279"/>
      <c r="G442" s="279"/>
      <c r="H442" s="279" t="s">
        <v>15</v>
      </c>
      <c r="I442" s="279"/>
      <c r="J442" s="279" t="s">
        <v>16</v>
      </c>
      <c r="K442" s="279"/>
      <c r="L442" s="279" t="s">
        <v>17</v>
      </c>
      <c r="M442" s="279"/>
      <c r="N442" s="277" t="s">
        <v>91</v>
      </c>
    </row>
    <row r="443" spans="1:18" s="1" customFormat="1" ht="83.25" x14ac:dyDescent="0.25">
      <c r="B443" s="276"/>
      <c r="C443" s="278"/>
      <c r="D443" s="276"/>
      <c r="E443" s="3" t="s">
        <v>18</v>
      </c>
      <c r="F443" s="3" t="s">
        <v>19</v>
      </c>
      <c r="G443" s="3" t="s">
        <v>20</v>
      </c>
      <c r="H443" s="3" t="s">
        <v>21</v>
      </c>
      <c r="I443" s="3" t="s">
        <v>22</v>
      </c>
      <c r="J443" s="3" t="s">
        <v>21</v>
      </c>
      <c r="K443" s="3" t="s">
        <v>22</v>
      </c>
      <c r="L443" s="3" t="s">
        <v>21</v>
      </c>
      <c r="M443" s="3" t="s">
        <v>22</v>
      </c>
      <c r="N443" s="278"/>
    </row>
    <row r="444" spans="1:18" s="1" customFormat="1" ht="13.5" x14ac:dyDescent="0.25">
      <c r="B444" s="149">
        <v>1</v>
      </c>
      <c r="C444" s="149"/>
      <c r="D444" s="149">
        <v>2</v>
      </c>
      <c r="E444" s="149">
        <v>3</v>
      </c>
      <c r="F444" s="149">
        <v>4</v>
      </c>
      <c r="G444" s="149">
        <v>5</v>
      </c>
      <c r="H444" s="149">
        <v>6</v>
      </c>
      <c r="I444" s="149">
        <v>7</v>
      </c>
      <c r="J444" s="149">
        <v>8</v>
      </c>
      <c r="K444" s="149">
        <v>9</v>
      </c>
      <c r="L444" s="149">
        <v>10</v>
      </c>
      <c r="M444" s="149">
        <v>11</v>
      </c>
      <c r="N444" s="149">
        <v>12</v>
      </c>
    </row>
    <row r="445" spans="1:18" s="1" customFormat="1" ht="13.5" x14ac:dyDescent="0.25">
      <c r="B445" s="144"/>
      <c r="C445" s="141"/>
      <c r="D445" s="149" t="s">
        <v>92</v>
      </c>
      <c r="E445" s="149" t="s">
        <v>26</v>
      </c>
      <c r="F445" s="149"/>
      <c r="G445" s="149">
        <v>337</v>
      </c>
      <c r="H445" s="144"/>
      <c r="I445" s="144"/>
      <c r="J445" s="144"/>
      <c r="K445" s="144"/>
      <c r="L445" s="144"/>
      <c r="M445" s="144"/>
      <c r="N445" s="144"/>
    </row>
    <row r="446" spans="1:18" s="1" customFormat="1" ht="13.5" x14ac:dyDescent="0.25">
      <c r="B446" s="266">
        <v>1</v>
      </c>
      <c r="C446" s="266" t="s">
        <v>24</v>
      </c>
      <c r="D446" s="144" t="s">
        <v>93</v>
      </c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8" s="1" customFormat="1" ht="13.5" x14ac:dyDescent="0.25">
      <c r="B447" s="267"/>
      <c r="C447" s="268"/>
      <c r="D447" s="144" t="s">
        <v>94</v>
      </c>
      <c r="E447" s="144" t="s">
        <v>29</v>
      </c>
      <c r="F447" s="144"/>
      <c r="G447" s="6">
        <f>G445*0.026</f>
        <v>8.7620000000000005</v>
      </c>
      <c r="H447" s="144">
        <v>5.28</v>
      </c>
      <c r="I447" s="5">
        <f>H447*G447</f>
        <v>46.263360000000006</v>
      </c>
      <c r="J447" s="144"/>
      <c r="K447" s="144"/>
      <c r="L447" s="144">
        <v>31.71</v>
      </c>
      <c r="M447" s="5">
        <f>L447*G447</f>
        <v>277.84302000000002</v>
      </c>
      <c r="N447" s="5">
        <f>M447+K447+I447</f>
        <v>324.10638000000006</v>
      </c>
      <c r="R447" s="1" t="s">
        <v>106</v>
      </c>
    </row>
    <row r="448" spans="1:18" s="1" customFormat="1" ht="27" x14ac:dyDescent="0.25">
      <c r="B448" s="267"/>
      <c r="C448" s="189" t="s">
        <v>333</v>
      </c>
      <c r="D448" s="189" t="s">
        <v>332</v>
      </c>
      <c r="E448" s="144" t="s">
        <v>32</v>
      </c>
      <c r="F448" s="144">
        <v>1.6</v>
      </c>
      <c r="G448" s="144">
        <f>G445*F448</f>
        <v>539.20000000000005</v>
      </c>
      <c r="H448" s="5">
        <f>R448</f>
        <v>5.4079999999999995</v>
      </c>
      <c r="I448" s="5">
        <f>H448*G448</f>
        <v>2915.9935999999998</v>
      </c>
      <c r="J448" s="5"/>
      <c r="K448" s="5"/>
      <c r="L448" s="5">
        <f>Q448</f>
        <v>3.1919999999999997</v>
      </c>
      <c r="M448" s="5">
        <f>L448*G448</f>
        <v>1721.1264000000001</v>
      </c>
      <c r="N448" s="5">
        <f>M448+K448+I448</f>
        <v>4637.12</v>
      </c>
      <c r="O448" s="18">
        <v>8.6</v>
      </c>
      <c r="P448" s="18">
        <v>38</v>
      </c>
      <c r="Q448" s="18">
        <f>P448*0.42*2/10</f>
        <v>3.1919999999999997</v>
      </c>
      <c r="R448" s="18">
        <f>O448-Q448</f>
        <v>5.4079999999999995</v>
      </c>
    </row>
    <row r="449" spans="2:15" s="1" customFormat="1" ht="13.5" x14ac:dyDescent="0.25">
      <c r="B449" s="267"/>
      <c r="C449" s="143" t="s">
        <v>24</v>
      </c>
      <c r="D449" s="144" t="s">
        <v>97</v>
      </c>
      <c r="E449" s="144" t="s">
        <v>26</v>
      </c>
      <c r="F449" s="144">
        <v>1.26</v>
      </c>
      <c r="G449" s="144">
        <f>G445*F449</f>
        <v>424.62</v>
      </c>
      <c r="H449" s="5"/>
      <c r="I449" s="5"/>
      <c r="J449" s="5">
        <v>11.86</v>
      </c>
      <c r="K449" s="5">
        <f>J449*G449</f>
        <v>5035.9931999999999</v>
      </c>
      <c r="L449" s="144"/>
      <c r="M449" s="5"/>
      <c r="N449" s="5">
        <f>M449+K449+I449</f>
        <v>5035.9931999999999</v>
      </c>
    </row>
    <row r="450" spans="2:15" s="1" customFormat="1" ht="13.5" x14ac:dyDescent="0.25">
      <c r="B450" s="268"/>
      <c r="C450" s="144" t="s">
        <v>24</v>
      </c>
      <c r="D450" s="144" t="s">
        <v>95</v>
      </c>
      <c r="E450" s="144" t="s">
        <v>29</v>
      </c>
      <c r="F450" s="144"/>
      <c r="G450" s="6">
        <f>G445*0.026</f>
        <v>8.7620000000000005</v>
      </c>
      <c r="H450" s="144">
        <v>5.28</v>
      </c>
      <c r="I450" s="5">
        <f>H450*G450</f>
        <v>46.263360000000006</v>
      </c>
      <c r="J450" s="5"/>
      <c r="K450" s="5"/>
      <c r="L450" s="144">
        <v>31.71</v>
      </c>
      <c r="M450" s="5">
        <f>L450*G450</f>
        <v>277.84302000000002</v>
      </c>
      <c r="N450" s="5">
        <f>M450+K450+I450</f>
        <v>324.10638000000006</v>
      </c>
    </row>
    <row r="451" spans="2:15" s="1" customFormat="1" ht="13.5" x14ac:dyDescent="0.25">
      <c r="B451" s="144"/>
      <c r="C451" s="144"/>
      <c r="D451" s="149" t="s">
        <v>46</v>
      </c>
      <c r="E451" s="149"/>
      <c r="F451" s="149"/>
      <c r="G451" s="149"/>
      <c r="H451" s="149"/>
      <c r="I451" s="12">
        <f>SUM(I447:I450)</f>
        <v>3008.5203199999996</v>
      </c>
      <c r="J451" s="149"/>
      <c r="K451" s="12">
        <f>SUM(K447:K450)</f>
        <v>5035.9931999999999</v>
      </c>
      <c r="L451" s="149"/>
      <c r="M451" s="12">
        <f>SUM(M447:M450)</f>
        <v>2276.8124400000002</v>
      </c>
      <c r="N451" s="12">
        <f>SUM(N447:N450)</f>
        <v>10321.32596</v>
      </c>
    </row>
    <row r="452" spans="2:15" s="1" customFormat="1" ht="13.5" x14ac:dyDescent="0.25">
      <c r="B452" s="144"/>
      <c r="C452" s="144"/>
      <c r="D452" s="149" t="s">
        <v>47</v>
      </c>
      <c r="E452" s="149" t="s">
        <v>48</v>
      </c>
      <c r="F452" s="149">
        <v>10</v>
      </c>
      <c r="G452" s="149"/>
      <c r="H452" s="149"/>
      <c r="I452" s="190"/>
      <c r="J452" s="190"/>
      <c r="K452" s="190"/>
      <c r="L452" s="190"/>
      <c r="M452" s="190"/>
      <c r="N452" s="12">
        <f>N451*F452/100</f>
        <v>1032.1325960000001</v>
      </c>
    </row>
    <row r="453" spans="2:15" s="1" customFormat="1" ht="13.5" x14ac:dyDescent="0.25">
      <c r="B453" s="144"/>
      <c r="C453" s="144"/>
      <c r="D453" s="149" t="s">
        <v>49</v>
      </c>
      <c r="E453" s="149"/>
      <c r="F453" s="149"/>
      <c r="G453" s="149"/>
      <c r="H453" s="149"/>
      <c r="I453" s="190"/>
      <c r="J453" s="190"/>
      <c r="K453" s="190"/>
      <c r="L453" s="190"/>
      <c r="M453" s="190"/>
      <c r="N453" s="12">
        <f>SUM(N451:N452)</f>
        <v>11353.458556</v>
      </c>
    </row>
    <row r="454" spans="2:15" s="1" customFormat="1" ht="13.5" x14ac:dyDescent="0.25">
      <c r="B454" s="144"/>
      <c r="C454" s="144"/>
      <c r="D454" s="149" t="s">
        <v>50</v>
      </c>
      <c r="E454" s="149" t="s">
        <v>48</v>
      </c>
      <c r="F454" s="149">
        <v>10</v>
      </c>
      <c r="G454" s="149"/>
      <c r="H454" s="149"/>
      <c r="I454" s="190"/>
      <c r="J454" s="190"/>
      <c r="K454" s="190"/>
      <c r="L454" s="190"/>
      <c r="M454" s="190"/>
      <c r="N454" s="12">
        <f>N453*F454/100</f>
        <v>1135.3458555999998</v>
      </c>
    </row>
    <row r="455" spans="2:15" s="1" customFormat="1" ht="13.5" x14ac:dyDescent="0.25">
      <c r="B455" s="144"/>
      <c r="C455" s="144"/>
      <c r="D455" s="149" t="s">
        <v>49</v>
      </c>
      <c r="E455" s="149"/>
      <c r="F455" s="149"/>
      <c r="G455" s="149"/>
      <c r="H455" s="149"/>
      <c r="I455" s="190"/>
      <c r="J455" s="190"/>
      <c r="K455" s="190"/>
      <c r="L455" s="190"/>
      <c r="M455" s="190"/>
      <c r="N455" s="12">
        <f>SUM(N453:N454)</f>
        <v>12488.8044116</v>
      </c>
    </row>
    <row r="456" spans="2:15" s="1" customFormat="1" ht="13.5" x14ac:dyDescent="0.25">
      <c r="B456" s="144"/>
      <c r="C456" s="144"/>
      <c r="D456" s="149" t="s">
        <v>51</v>
      </c>
      <c r="E456" s="149" t="s">
        <v>48</v>
      </c>
      <c r="F456" s="149">
        <v>18</v>
      </c>
      <c r="G456" s="149"/>
      <c r="H456" s="149"/>
      <c r="I456" s="190"/>
      <c r="J456" s="190"/>
      <c r="K456" s="190"/>
      <c r="L456" s="190"/>
      <c r="M456" s="190"/>
      <c r="N456" s="12">
        <f>N455*F456/100</f>
        <v>2247.9847940879999</v>
      </c>
    </row>
    <row r="457" spans="2:15" s="1" customFormat="1" ht="13.5" x14ac:dyDescent="0.25">
      <c r="B457" s="144"/>
      <c r="C457" s="144"/>
      <c r="D457" s="149" t="s">
        <v>52</v>
      </c>
      <c r="E457" s="149"/>
      <c r="F457" s="149"/>
      <c r="G457" s="149"/>
      <c r="H457" s="149"/>
      <c r="I457" s="190"/>
      <c r="J457" s="190"/>
      <c r="K457" s="190"/>
      <c r="L457" s="190"/>
      <c r="M457" s="190"/>
      <c r="N457" s="12">
        <f>SUM(N455:N456)</f>
        <v>14736.789205688001</v>
      </c>
      <c r="O457" s="1">
        <v>14747.05</v>
      </c>
    </row>
    <row r="458" spans="2:15" s="1" customFormat="1" ht="13.5" x14ac:dyDescent="0.25">
      <c r="B458" s="13"/>
      <c r="C458" s="13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8"/>
    </row>
    <row r="459" spans="2:15" s="1" customFormat="1" ht="13.5" x14ac:dyDescent="0.25">
      <c r="B459" s="13"/>
      <c r="C459" s="13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8"/>
    </row>
    <row r="460" spans="2:15" s="1" customFormat="1" ht="13.5" x14ac:dyDescent="0.25">
      <c r="B460" s="13"/>
      <c r="C460" s="13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8"/>
    </row>
    <row r="461" spans="2:15" s="1" customFormat="1" ht="13.5" x14ac:dyDescent="0.25">
      <c r="B461" s="13"/>
      <c r="C461" s="13"/>
      <c r="D461" s="145" t="s">
        <v>53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8"/>
    </row>
    <row r="462" spans="2:15" s="1" customFormat="1" ht="13.5" x14ac:dyDescent="0.25">
      <c r="B462" s="13"/>
      <c r="C462" s="13"/>
      <c r="D462" s="145"/>
      <c r="E462" s="147"/>
      <c r="F462" s="147"/>
      <c r="G462" s="147"/>
      <c r="H462" s="147"/>
      <c r="I462" s="147"/>
      <c r="J462" s="147"/>
      <c r="K462" s="147"/>
      <c r="L462" s="147"/>
      <c r="M462" s="147"/>
      <c r="N462" s="148"/>
    </row>
    <row r="463" spans="2:15" s="1" customFormat="1" ht="13.5" x14ac:dyDescent="0.25">
      <c r="D463" s="14" t="s">
        <v>54</v>
      </c>
    </row>
    <row r="465" spans="1:18" s="1" customFormat="1" ht="21" x14ac:dyDescent="0.25">
      <c r="A465" s="1" t="s">
        <v>0</v>
      </c>
      <c r="D465" s="152" t="s">
        <v>1</v>
      </c>
      <c r="F465" s="271" t="s">
        <v>2</v>
      </c>
      <c r="G465" s="271"/>
      <c r="H465" s="271"/>
      <c r="I465" s="271"/>
    </row>
    <row r="466" spans="1:18" s="1" customFormat="1" ht="13.5" x14ac:dyDescent="0.25">
      <c r="D466" s="145"/>
      <c r="E466" s="145"/>
      <c r="F466" s="145"/>
      <c r="G466" s="271" t="s">
        <v>3</v>
      </c>
      <c r="H466" s="271"/>
      <c r="I466" s="271"/>
      <c r="J466" s="271"/>
      <c r="K466" s="271"/>
      <c r="L466" s="271"/>
      <c r="M466" s="271"/>
      <c r="N466" s="271"/>
    </row>
    <row r="467" spans="1:18" s="1" customFormat="1" ht="13.5" x14ac:dyDescent="0.25"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</row>
    <row r="468" spans="1:18" s="1" customFormat="1" ht="27" x14ac:dyDescent="0.25">
      <c r="C468" s="145" t="s">
        <v>4</v>
      </c>
      <c r="D468" s="280" t="s">
        <v>126</v>
      </c>
      <c r="E468" s="280"/>
      <c r="L468" s="271" t="s">
        <v>6</v>
      </c>
      <c r="M468" s="271"/>
    </row>
    <row r="469" spans="1:18" s="1" customFormat="1" ht="13.5" x14ac:dyDescent="0.25">
      <c r="C469" s="145"/>
      <c r="D469" s="146" t="s">
        <v>96</v>
      </c>
    </row>
    <row r="470" spans="1:18" s="1" customFormat="1" ht="13.5" x14ac:dyDescent="0.25">
      <c r="C470" s="145"/>
      <c r="D470" s="146"/>
    </row>
    <row r="471" spans="1:18" s="1" customFormat="1" ht="13.5" x14ac:dyDescent="0.25">
      <c r="C471" s="145"/>
      <c r="D471" s="145"/>
      <c r="G471" s="271" t="s">
        <v>8</v>
      </c>
      <c r="H471" s="271"/>
      <c r="I471" s="271"/>
      <c r="J471" s="271"/>
      <c r="K471" s="271"/>
      <c r="L471" s="272">
        <f>N489</f>
        <v>9228.2273790959989</v>
      </c>
      <c r="M471" s="272"/>
      <c r="N471" s="145" t="s">
        <v>9</v>
      </c>
    </row>
    <row r="472" spans="1:18" s="1" customFormat="1" ht="13.5" x14ac:dyDescent="0.25">
      <c r="G472" s="273" t="s">
        <v>10</v>
      </c>
      <c r="H472" s="273"/>
      <c r="I472" s="273"/>
      <c r="J472" s="273"/>
      <c r="K472" s="273"/>
      <c r="L472" s="274">
        <f>I483</f>
        <v>2710.93824</v>
      </c>
      <c r="M472" s="274"/>
      <c r="N472" s="145" t="s">
        <v>9</v>
      </c>
    </row>
    <row r="473" spans="1:18" s="1" customFormat="1" ht="13.5" x14ac:dyDescent="0.25">
      <c r="G473" s="147"/>
      <c r="H473" s="147"/>
      <c r="I473" s="147"/>
      <c r="J473" s="147"/>
      <c r="K473" s="147"/>
      <c r="L473" s="148"/>
      <c r="M473" s="148"/>
      <c r="N473" s="145"/>
    </row>
    <row r="474" spans="1:18" s="1" customFormat="1" ht="29.25" customHeight="1" x14ac:dyDescent="0.25">
      <c r="B474" s="275" t="s">
        <v>11</v>
      </c>
      <c r="C474" s="277" t="s">
        <v>12</v>
      </c>
      <c r="D474" s="275" t="s">
        <v>13</v>
      </c>
      <c r="E474" s="279" t="s">
        <v>14</v>
      </c>
      <c r="F474" s="279"/>
      <c r="G474" s="279"/>
      <c r="H474" s="279" t="s">
        <v>15</v>
      </c>
      <c r="I474" s="279"/>
      <c r="J474" s="279" t="s">
        <v>16</v>
      </c>
      <c r="K474" s="279"/>
      <c r="L474" s="279" t="s">
        <v>17</v>
      </c>
      <c r="M474" s="279"/>
      <c r="N474" s="277" t="s">
        <v>91</v>
      </c>
    </row>
    <row r="475" spans="1:18" s="1" customFormat="1" ht="83.25" x14ac:dyDescent="0.25">
      <c r="B475" s="276"/>
      <c r="C475" s="278"/>
      <c r="D475" s="276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278"/>
    </row>
    <row r="476" spans="1:18" s="1" customFormat="1" ht="13.5" x14ac:dyDescent="0.25">
      <c r="B476" s="149">
        <v>1</v>
      </c>
      <c r="C476" s="149"/>
      <c r="D476" s="149">
        <v>2</v>
      </c>
      <c r="E476" s="149">
        <v>3</v>
      </c>
      <c r="F476" s="149">
        <v>4</v>
      </c>
      <c r="G476" s="149">
        <v>5</v>
      </c>
      <c r="H476" s="149">
        <v>6</v>
      </c>
      <c r="I476" s="149">
        <v>7</v>
      </c>
      <c r="J476" s="149">
        <v>8</v>
      </c>
      <c r="K476" s="149">
        <v>9</v>
      </c>
      <c r="L476" s="149">
        <v>10</v>
      </c>
      <c r="M476" s="149">
        <v>11</v>
      </c>
      <c r="N476" s="149">
        <v>12</v>
      </c>
    </row>
    <row r="477" spans="1:18" s="1" customFormat="1" ht="13.5" x14ac:dyDescent="0.25">
      <c r="B477" s="144"/>
      <c r="C477" s="141"/>
      <c r="D477" s="149" t="s">
        <v>92</v>
      </c>
      <c r="E477" s="149" t="s">
        <v>26</v>
      </c>
      <c r="F477" s="149"/>
      <c r="G477" s="149">
        <v>359</v>
      </c>
      <c r="H477" s="144"/>
      <c r="I477" s="144"/>
      <c r="J477" s="144"/>
      <c r="K477" s="144"/>
      <c r="L477" s="144"/>
      <c r="M477" s="144"/>
      <c r="N477" s="144"/>
    </row>
    <row r="478" spans="1:18" s="1" customFormat="1" ht="13.5" x14ac:dyDescent="0.25">
      <c r="B478" s="266">
        <v>1</v>
      </c>
      <c r="C478" s="266" t="s">
        <v>24</v>
      </c>
      <c r="D478" s="144" t="s">
        <v>93</v>
      </c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8" s="1" customFormat="1" ht="13.5" x14ac:dyDescent="0.25">
      <c r="B479" s="267"/>
      <c r="C479" s="268"/>
      <c r="D479" s="144" t="s">
        <v>94</v>
      </c>
      <c r="E479" s="144" t="s">
        <v>29</v>
      </c>
      <c r="F479" s="144"/>
      <c r="G479" s="6">
        <f>G477*0.026</f>
        <v>9.3339999999999996</v>
      </c>
      <c r="H479" s="144">
        <v>5.28</v>
      </c>
      <c r="I479" s="5">
        <f>H479*G479</f>
        <v>49.283520000000003</v>
      </c>
      <c r="J479" s="144"/>
      <c r="K479" s="144"/>
      <c r="L479" s="144">
        <v>31.71</v>
      </c>
      <c r="M479" s="5">
        <f>L479*G479</f>
        <v>295.98113999999998</v>
      </c>
      <c r="N479" s="5">
        <f>M479+K479+I479</f>
        <v>345.26465999999999</v>
      </c>
      <c r="R479" s="1" t="s">
        <v>106</v>
      </c>
    </row>
    <row r="480" spans="1:18" s="1" customFormat="1" ht="27" x14ac:dyDescent="0.25">
      <c r="B480" s="267"/>
      <c r="C480" s="201" t="s">
        <v>350</v>
      </c>
      <c r="D480" s="203" t="s">
        <v>352</v>
      </c>
      <c r="E480" s="144" t="s">
        <v>32</v>
      </c>
      <c r="F480" s="144">
        <v>1.6</v>
      </c>
      <c r="G480" s="144">
        <f>G477*F480</f>
        <v>574.4</v>
      </c>
      <c r="H480" s="5">
        <f>R480</f>
        <v>4.548</v>
      </c>
      <c r="I480" s="5">
        <f>H480*G480</f>
        <v>2612.3712</v>
      </c>
      <c r="J480" s="5"/>
      <c r="K480" s="5"/>
      <c r="L480" s="5">
        <f>Q480</f>
        <v>2.3519999999999999</v>
      </c>
      <c r="M480" s="5">
        <f>L480*G480</f>
        <v>1350.9887999999999</v>
      </c>
      <c r="N480" s="5">
        <f>M480+K480+I480</f>
        <v>3963.3599999999997</v>
      </c>
      <c r="O480" s="18">
        <v>6.9</v>
      </c>
      <c r="P480" s="18">
        <v>28</v>
      </c>
      <c r="Q480" s="18">
        <f>P480*0.42*2/10</f>
        <v>2.3519999999999999</v>
      </c>
      <c r="R480" s="18">
        <f>O480-Q480</f>
        <v>4.548</v>
      </c>
    </row>
    <row r="481" spans="2:15" s="1" customFormat="1" ht="13.5" x14ac:dyDescent="0.25">
      <c r="B481" s="267"/>
      <c r="C481" s="143" t="s">
        <v>24</v>
      </c>
      <c r="D481" s="201" t="s">
        <v>45</v>
      </c>
      <c r="E481" s="144" t="s">
        <v>26</v>
      </c>
      <c r="F481" s="144">
        <v>1.26</v>
      </c>
      <c r="G481" s="144">
        <f>G477*F481</f>
        <v>452.34</v>
      </c>
      <c r="H481" s="5"/>
      <c r="I481" s="5"/>
      <c r="J481" s="5">
        <v>4</v>
      </c>
      <c r="K481" s="5">
        <f>J481*G481</f>
        <v>1809.36</v>
      </c>
      <c r="L481" s="144"/>
      <c r="M481" s="5"/>
      <c r="N481" s="5">
        <f>M481+K481+I481</f>
        <v>1809.36</v>
      </c>
    </row>
    <row r="482" spans="2:15" s="1" customFormat="1" ht="13.5" x14ac:dyDescent="0.25">
      <c r="B482" s="268"/>
      <c r="C482" s="144" t="s">
        <v>24</v>
      </c>
      <c r="D482" s="144" t="s">
        <v>95</v>
      </c>
      <c r="E482" s="144" t="s">
        <v>29</v>
      </c>
      <c r="F482" s="144"/>
      <c r="G482" s="6">
        <f>G477*0.026</f>
        <v>9.3339999999999996</v>
      </c>
      <c r="H482" s="144">
        <v>5.28</v>
      </c>
      <c r="I482" s="5">
        <f>H482*G482</f>
        <v>49.283520000000003</v>
      </c>
      <c r="J482" s="5"/>
      <c r="K482" s="5"/>
      <c r="L482" s="144">
        <v>31.71</v>
      </c>
      <c r="M482" s="5">
        <f>L482*G482</f>
        <v>295.98113999999998</v>
      </c>
      <c r="N482" s="5">
        <f>M482+K482+I482</f>
        <v>345.26465999999999</v>
      </c>
    </row>
    <row r="483" spans="2:15" s="1" customFormat="1" ht="13.5" x14ac:dyDescent="0.25">
      <c r="B483" s="144"/>
      <c r="C483" s="144"/>
      <c r="D483" s="149" t="s">
        <v>46</v>
      </c>
      <c r="E483" s="149"/>
      <c r="F483" s="149"/>
      <c r="G483" s="149"/>
      <c r="H483" s="149"/>
      <c r="I483" s="12">
        <f>SUM(I479:I482)</f>
        <v>2710.93824</v>
      </c>
      <c r="J483" s="149"/>
      <c r="K483" s="12">
        <f>SUM(K479:K482)</f>
        <v>1809.36</v>
      </c>
      <c r="L483" s="149"/>
      <c r="M483" s="12">
        <f>SUM(M479:M482)</f>
        <v>1942.9510799999998</v>
      </c>
      <c r="N483" s="12">
        <f>SUM(N479:N482)</f>
        <v>6463.249319999999</v>
      </c>
    </row>
    <row r="484" spans="2:15" s="1" customFormat="1" ht="13.5" x14ac:dyDescent="0.25">
      <c r="B484" s="144"/>
      <c r="C484" s="144"/>
      <c r="D484" s="149" t="s">
        <v>47</v>
      </c>
      <c r="E484" s="149" t="s">
        <v>48</v>
      </c>
      <c r="F484" s="149">
        <v>10</v>
      </c>
      <c r="G484" s="149"/>
      <c r="H484" s="149"/>
      <c r="I484" s="149"/>
      <c r="J484" s="149"/>
      <c r="K484" s="149"/>
      <c r="L484" s="149"/>
      <c r="M484" s="149"/>
      <c r="N484" s="12">
        <f>N483*F484/100</f>
        <v>646.32493199999988</v>
      </c>
    </row>
    <row r="485" spans="2:15" s="1" customFormat="1" ht="13.5" x14ac:dyDescent="0.25">
      <c r="B485" s="144"/>
      <c r="C485" s="144"/>
      <c r="D485" s="149" t="s">
        <v>49</v>
      </c>
      <c r="E485" s="149"/>
      <c r="F485" s="149"/>
      <c r="G485" s="149"/>
      <c r="H485" s="149"/>
      <c r="I485" s="149"/>
      <c r="J485" s="149"/>
      <c r="K485" s="149"/>
      <c r="L485" s="149"/>
      <c r="M485" s="149"/>
      <c r="N485" s="12">
        <f>SUM(N483:N484)</f>
        <v>7109.5742519999985</v>
      </c>
    </row>
    <row r="486" spans="2:15" s="1" customFormat="1" ht="13.5" x14ac:dyDescent="0.25">
      <c r="B486" s="144"/>
      <c r="C486" s="144"/>
      <c r="D486" s="149" t="s">
        <v>50</v>
      </c>
      <c r="E486" s="149" t="s">
        <v>48</v>
      </c>
      <c r="F486" s="149">
        <v>10</v>
      </c>
      <c r="G486" s="149"/>
      <c r="H486" s="149"/>
      <c r="I486" s="149"/>
      <c r="J486" s="149"/>
      <c r="K486" s="149"/>
      <c r="L486" s="149"/>
      <c r="M486" s="149"/>
      <c r="N486" s="12">
        <f>N485*F486/100</f>
        <v>710.95742519999988</v>
      </c>
    </row>
    <row r="487" spans="2:15" s="1" customFormat="1" ht="13.5" x14ac:dyDescent="0.25">
      <c r="B487" s="144"/>
      <c r="C487" s="144"/>
      <c r="D487" s="149" t="s">
        <v>49</v>
      </c>
      <c r="E487" s="149"/>
      <c r="F487" s="149"/>
      <c r="G487" s="149"/>
      <c r="H487" s="149"/>
      <c r="I487" s="149"/>
      <c r="J487" s="149"/>
      <c r="K487" s="149"/>
      <c r="L487" s="149"/>
      <c r="M487" s="149"/>
      <c r="N487" s="12">
        <f>SUM(N485:N486)</f>
        <v>7820.5316771999987</v>
      </c>
    </row>
    <row r="488" spans="2:15" s="1" customFormat="1" ht="13.5" x14ac:dyDescent="0.25">
      <c r="B488" s="144"/>
      <c r="C488" s="144"/>
      <c r="D488" s="149" t="s">
        <v>51</v>
      </c>
      <c r="E488" s="149" t="s">
        <v>48</v>
      </c>
      <c r="F488" s="149">
        <v>18</v>
      </c>
      <c r="G488" s="149"/>
      <c r="H488" s="149"/>
      <c r="I488" s="149"/>
      <c r="J488" s="149"/>
      <c r="K488" s="149"/>
      <c r="L488" s="149"/>
      <c r="M488" s="149"/>
      <c r="N488" s="12">
        <f>N487*F488/100</f>
        <v>1407.6957018959997</v>
      </c>
    </row>
    <row r="489" spans="2:15" s="1" customFormat="1" ht="13.5" x14ac:dyDescent="0.25">
      <c r="B489" s="144"/>
      <c r="C489" s="144"/>
      <c r="D489" s="149" t="s">
        <v>52</v>
      </c>
      <c r="E489" s="149"/>
      <c r="F489" s="149"/>
      <c r="G489" s="149"/>
      <c r="H489" s="149"/>
      <c r="I489" s="149"/>
      <c r="J489" s="149"/>
      <c r="K489" s="149"/>
      <c r="L489" s="149"/>
      <c r="M489" s="149"/>
      <c r="N489" s="12">
        <f>SUM(N487:N488)</f>
        <v>9228.2273790959989</v>
      </c>
      <c r="O489" s="1">
        <v>9218.42</v>
      </c>
    </row>
    <row r="490" spans="2:15" s="1" customFormat="1" ht="13.5" x14ac:dyDescent="0.25">
      <c r="B490" s="13"/>
      <c r="C490" s="13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8"/>
    </row>
    <row r="491" spans="2:15" s="1" customFormat="1" ht="13.5" x14ac:dyDescent="0.25">
      <c r="B491" s="13"/>
      <c r="C491" s="13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8"/>
    </row>
    <row r="492" spans="2:15" s="1" customFormat="1" ht="13.5" x14ac:dyDescent="0.25">
      <c r="B492" s="13"/>
      <c r="C492" s="13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8"/>
    </row>
    <row r="493" spans="2:15" s="1" customFormat="1" ht="13.5" x14ac:dyDescent="0.25">
      <c r="B493" s="13"/>
      <c r="C493" s="13"/>
      <c r="D493" s="145" t="s">
        <v>53</v>
      </c>
      <c r="E493" s="147"/>
      <c r="F493" s="147"/>
      <c r="G493" s="147"/>
      <c r="H493" s="147"/>
      <c r="I493" s="147"/>
      <c r="J493" s="147"/>
      <c r="K493" s="147"/>
      <c r="L493" s="147"/>
      <c r="M493" s="147"/>
      <c r="N493" s="148"/>
    </row>
    <row r="494" spans="2:15" s="1" customFormat="1" ht="13.5" x14ac:dyDescent="0.25">
      <c r="B494" s="13"/>
      <c r="C494" s="13"/>
      <c r="D494" s="145"/>
      <c r="E494" s="147"/>
      <c r="F494" s="147"/>
      <c r="G494" s="147"/>
      <c r="H494" s="147"/>
      <c r="I494" s="147"/>
      <c r="J494" s="147"/>
      <c r="K494" s="147"/>
      <c r="L494" s="147"/>
      <c r="M494" s="147"/>
      <c r="N494" s="148"/>
    </row>
    <row r="495" spans="2:15" s="1" customFormat="1" ht="13.5" x14ac:dyDescent="0.25">
      <c r="D495" s="14" t="s">
        <v>54</v>
      </c>
    </row>
    <row r="499" spans="1:14" s="1" customFormat="1" ht="21" x14ac:dyDescent="0.25">
      <c r="A499" s="1" t="s">
        <v>0</v>
      </c>
      <c r="D499" s="152" t="s">
        <v>1</v>
      </c>
      <c r="F499" s="271" t="s">
        <v>2</v>
      </c>
      <c r="G499" s="271"/>
      <c r="H499" s="271"/>
      <c r="I499" s="271"/>
    </row>
    <row r="500" spans="1:14" s="1" customFormat="1" ht="13.5" x14ac:dyDescent="0.25">
      <c r="D500" s="145"/>
      <c r="E500" s="145"/>
      <c r="F500" s="145"/>
      <c r="G500" s="271" t="s">
        <v>3</v>
      </c>
      <c r="H500" s="271"/>
      <c r="I500" s="271"/>
      <c r="J500" s="271"/>
      <c r="K500" s="271"/>
      <c r="L500" s="271"/>
      <c r="M500" s="271"/>
      <c r="N500" s="271"/>
    </row>
    <row r="501" spans="1:14" s="1" customFormat="1" ht="13.5" x14ac:dyDescent="0.25"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</row>
    <row r="502" spans="1:14" s="1" customFormat="1" ht="27" x14ac:dyDescent="0.25">
      <c r="C502" s="145" t="s">
        <v>4</v>
      </c>
      <c r="D502" s="280" t="s">
        <v>127</v>
      </c>
      <c r="E502" s="280"/>
      <c r="L502" s="271" t="s">
        <v>6</v>
      </c>
      <c r="M502" s="271"/>
    </row>
    <row r="503" spans="1:14" s="1" customFormat="1" ht="13.5" x14ac:dyDescent="0.25">
      <c r="C503" s="145"/>
      <c r="D503" s="146" t="s">
        <v>96</v>
      </c>
    </row>
    <row r="504" spans="1:14" s="1" customFormat="1" ht="13.5" x14ac:dyDescent="0.25">
      <c r="C504" s="145"/>
      <c r="D504" s="146"/>
    </row>
    <row r="505" spans="1:14" s="1" customFormat="1" ht="13.5" x14ac:dyDescent="0.25">
      <c r="C505" s="145"/>
      <c r="D505" s="145"/>
      <c r="G505" s="271" t="s">
        <v>8</v>
      </c>
      <c r="H505" s="271"/>
      <c r="I505" s="271"/>
      <c r="J505" s="271"/>
      <c r="K505" s="271"/>
      <c r="L505" s="272">
        <f>N523</f>
        <v>9587.3541173080012</v>
      </c>
      <c r="M505" s="272"/>
      <c r="N505" s="145" t="s">
        <v>9</v>
      </c>
    </row>
    <row r="506" spans="1:14" s="1" customFormat="1" ht="13.5" x14ac:dyDescent="0.25">
      <c r="G506" s="273" t="s">
        <v>10</v>
      </c>
      <c r="H506" s="273"/>
      <c r="I506" s="273"/>
      <c r="J506" s="273"/>
      <c r="K506" s="273"/>
      <c r="L506" s="274">
        <f>I517</f>
        <v>1947.3635200000003</v>
      </c>
      <c r="M506" s="274"/>
      <c r="N506" s="145" t="s">
        <v>9</v>
      </c>
    </row>
    <row r="507" spans="1:14" s="1" customFormat="1" ht="13.5" x14ac:dyDescent="0.25">
      <c r="G507" s="147"/>
      <c r="H507" s="147"/>
      <c r="I507" s="147"/>
      <c r="J507" s="147"/>
      <c r="K507" s="147"/>
      <c r="L507" s="148"/>
      <c r="M507" s="148"/>
      <c r="N507" s="145"/>
    </row>
    <row r="508" spans="1:14" s="1" customFormat="1" ht="29.25" customHeight="1" x14ac:dyDescent="0.25">
      <c r="B508" s="275" t="s">
        <v>11</v>
      </c>
      <c r="C508" s="277" t="s">
        <v>12</v>
      </c>
      <c r="D508" s="275" t="s">
        <v>13</v>
      </c>
      <c r="E508" s="279" t="s">
        <v>14</v>
      </c>
      <c r="F508" s="279"/>
      <c r="G508" s="279"/>
      <c r="H508" s="279" t="s">
        <v>15</v>
      </c>
      <c r="I508" s="279"/>
      <c r="J508" s="279" t="s">
        <v>16</v>
      </c>
      <c r="K508" s="279"/>
      <c r="L508" s="279" t="s">
        <v>17</v>
      </c>
      <c r="M508" s="279"/>
      <c r="N508" s="277" t="s">
        <v>91</v>
      </c>
    </row>
    <row r="509" spans="1:14" s="1" customFormat="1" ht="83.25" x14ac:dyDescent="0.25">
      <c r="B509" s="276"/>
      <c r="C509" s="278"/>
      <c r="D509" s="276"/>
      <c r="E509" s="3" t="s">
        <v>18</v>
      </c>
      <c r="F509" s="3" t="s">
        <v>19</v>
      </c>
      <c r="G509" s="3" t="s">
        <v>20</v>
      </c>
      <c r="H509" s="3" t="s">
        <v>21</v>
      </c>
      <c r="I509" s="3" t="s">
        <v>22</v>
      </c>
      <c r="J509" s="3" t="s">
        <v>21</v>
      </c>
      <c r="K509" s="3" t="s">
        <v>22</v>
      </c>
      <c r="L509" s="3" t="s">
        <v>21</v>
      </c>
      <c r="M509" s="3" t="s">
        <v>22</v>
      </c>
      <c r="N509" s="278"/>
    </row>
    <row r="510" spans="1:14" s="1" customFormat="1" ht="13.5" x14ac:dyDescent="0.25">
      <c r="B510" s="149">
        <v>1</v>
      </c>
      <c r="C510" s="149"/>
      <c r="D510" s="149">
        <v>2</v>
      </c>
      <c r="E510" s="149">
        <v>3</v>
      </c>
      <c r="F510" s="149">
        <v>4</v>
      </c>
      <c r="G510" s="149">
        <v>5</v>
      </c>
      <c r="H510" s="149">
        <v>6</v>
      </c>
      <c r="I510" s="149">
        <v>7</v>
      </c>
      <c r="J510" s="149">
        <v>8</v>
      </c>
      <c r="K510" s="149">
        <v>9</v>
      </c>
      <c r="L510" s="149">
        <v>10</v>
      </c>
      <c r="M510" s="149">
        <v>11</v>
      </c>
      <c r="N510" s="149">
        <v>12</v>
      </c>
    </row>
    <row r="511" spans="1:14" s="1" customFormat="1" ht="13.5" x14ac:dyDescent="0.25">
      <c r="B511" s="144"/>
      <c r="C511" s="141"/>
      <c r="D511" s="149" t="s">
        <v>92</v>
      </c>
      <c r="E511" s="149" t="s">
        <v>26</v>
      </c>
      <c r="F511" s="149"/>
      <c r="G511" s="149">
        <v>204.5</v>
      </c>
      <c r="H511" s="144"/>
      <c r="I511" s="144"/>
      <c r="J511" s="144"/>
      <c r="K511" s="144"/>
      <c r="L511" s="144"/>
      <c r="M511" s="144"/>
      <c r="N511" s="144"/>
    </row>
    <row r="512" spans="1:14" s="1" customFormat="1" ht="13.5" x14ac:dyDescent="0.25">
      <c r="B512" s="266">
        <v>1</v>
      </c>
      <c r="C512" s="266" t="s">
        <v>24</v>
      </c>
      <c r="D512" s="144" t="s">
        <v>93</v>
      </c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2:18" s="1" customFormat="1" ht="13.5" x14ac:dyDescent="0.25">
      <c r="B513" s="267"/>
      <c r="C513" s="268"/>
      <c r="D513" s="144" t="s">
        <v>94</v>
      </c>
      <c r="E513" s="144" t="s">
        <v>29</v>
      </c>
      <c r="F513" s="144"/>
      <c r="G513" s="6">
        <f>G511*0.026</f>
        <v>5.3170000000000002</v>
      </c>
      <c r="H513" s="144">
        <v>5.28</v>
      </c>
      <c r="I513" s="5">
        <f>H513*G513</f>
        <v>28.073760000000004</v>
      </c>
      <c r="J513" s="144"/>
      <c r="K513" s="144"/>
      <c r="L513" s="144">
        <v>31.71</v>
      </c>
      <c r="M513" s="5">
        <f>L513*G513</f>
        <v>168.60207</v>
      </c>
      <c r="N513" s="5">
        <f>M513+K513+I513</f>
        <v>196.67582999999999</v>
      </c>
      <c r="R513" s="1" t="s">
        <v>106</v>
      </c>
    </row>
    <row r="514" spans="2:18" s="1" customFormat="1" ht="27" x14ac:dyDescent="0.25">
      <c r="B514" s="267"/>
      <c r="C514" s="200" t="s">
        <v>343</v>
      </c>
      <c r="D514" s="191" t="s">
        <v>335</v>
      </c>
      <c r="E514" s="144" t="s">
        <v>32</v>
      </c>
      <c r="F514" s="144">
        <v>1.6</v>
      </c>
      <c r="G514" s="144">
        <f>G511*F514</f>
        <v>327.20000000000005</v>
      </c>
      <c r="H514" s="5">
        <f>R514</f>
        <v>5.78</v>
      </c>
      <c r="I514" s="5">
        <f>H514*G514</f>
        <v>1891.2160000000003</v>
      </c>
      <c r="J514" s="5"/>
      <c r="K514" s="5"/>
      <c r="L514" s="5">
        <f>Q514</f>
        <v>4.2</v>
      </c>
      <c r="M514" s="5">
        <f>L514*G514</f>
        <v>1374.2400000000002</v>
      </c>
      <c r="N514" s="5">
        <f>M514+K514+I514</f>
        <v>3265.4560000000006</v>
      </c>
      <c r="O514" s="18">
        <v>9.98</v>
      </c>
      <c r="P514" s="18">
        <v>50</v>
      </c>
      <c r="Q514" s="18">
        <f>P514*0.42*2/10</f>
        <v>4.2</v>
      </c>
      <c r="R514" s="18">
        <f>O514-Q514</f>
        <v>5.78</v>
      </c>
    </row>
    <row r="515" spans="2:18" s="1" customFormat="1" ht="13.5" x14ac:dyDescent="0.25">
      <c r="B515" s="267"/>
      <c r="C515" s="143" t="s">
        <v>24</v>
      </c>
      <c r="D515" s="144" t="s">
        <v>97</v>
      </c>
      <c r="E515" s="144" t="s">
        <v>26</v>
      </c>
      <c r="F515" s="144">
        <v>1.26</v>
      </c>
      <c r="G515" s="144">
        <f>G511*F515</f>
        <v>257.67</v>
      </c>
      <c r="H515" s="5"/>
      <c r="I515" s="5"/>
      <c r="J515" s="5">
        <v>11.86</v>
      </c>
      <c r="K515" s="5">
        <f>J515*G515</f>
        <v>3055.9661999999998</v>
      </c>
      <c r="L515" s="144"/>
      <c r="M515" s="5"/>
      <c r="N515" s="5">
        <f>M515+K515+I515</f>
        <v>3055.9661999999998</v>
      </c>
    </row>
    <row r="516" spans="2:18" s="1" customFormat="1" ht="13.5" x14ac:dyDescent="0.25">
      <c r="B516" s="268"/>
      <c r="C516" s="144" t="s">
        <v>24</v>
      </c>
      <c r="D516" s="144" t="s">
        <v>95</v>
      </c>
      <c r="E516" s="144" t="s">
        <v>29</v>
      </c>
      <c r="F516" s="144"/>
      <c r="G516" s="6">
        <f>G511*0.026</f>
        <v>5.3170000000000002</v>
      </c>
      <c r="H516" s="144">
        <v>5.28</v>
      </c>
      <c r="I516" s="5">
        <f>H516*G516</f>
        <v>28.073760000000004</v>
      </c>
      <c r="J516" s="5"/>
      <c r="K516" s="5"/>
      <c r="L516" s="144">
        <v>31.71</v>
      </c>
      <c r="M516" s="5">
        <f>L516*G516</f>
        <v>168.60207</v>
      </c>
      <c r="N516" s="5">
        <f>M516+K516+I516</f>
        <v>196.67582999999999</v>
      </c>
    </row>
    <row r="517" spans="2:18" s="1" customFormat="1" ht="13.5" x14ac:dyDescent="0.25">
      <c r="B517" s="144"/>
      <c r="C517" s="144"/>
      <c r="D517" s="149" t="s">
        <v>46</v>
      </c>
      <c r="E517" s="149"/>
      <c r="F517" s="149"/>
      <c r="G517" s="149"/>
      <c r="H517" s="149"/>
      <c r="I517" s="12">
        <f>SUM(I513:I516)</f>
        <v>1947.3635200000003</v>
      </c>
      <c r="J517" s="149"/>
      <c r="K517" s="12">
        <f>SUM(K513:K516)</f>
        <v>3055.9661999999998</v>
      </c>
      <c r="L517" s="149"/>
      <c r="M517" s="12">
        <f>SUM(M513:M516)</f>
        <v>1711.4441400000001</v>
      </c>
      <c r="N517" s="12">
        <f>SUM(N513:N516)</f>
        <v>6714.7738600000012</v>
      </c>
    </row>
    <row r="518" spans="2:18" s="1" customFormat="1" ht="13.5" x14ac:dyDescent="0.25">
      <c r="B518" s="144"/>
      <c r="C518" s="144"/>
      <c r="D518" s="149" t="s">
        <v>47</v>
      </c>
      <c r="E518" s="149" t="s">
        <v>48</v>
      </c>
      <c r="F518" s="149">
        <v>10</v>
      </c>
      <c r="G518" s="149"/>
      <c r="H518" s="149"/>
      <c r="I518" s="192"/>
      <c r="J518" s="192"/>
      <c r="K518" s="192"/>
      <c r="L518" s="192"/>
      <c r="M518" s="192"/>
      <c r="N518" s="12">
        <f>N517*F518/100</f>
        <v>671.47738600000014</v>
      </c>
    </row>
    <row r="519" spans="2:18" s="1" customFormat="1" ht="13.5" x14ac:dyDescent="0.25">
      <c r="B519" s="144"/>
      <c r="C519" s="144"/>
      <c r="D519" s="149" t="s">
        <v>49</v>
      </c>
      <c r="E519" s="149"/>
      <c r="F519" s="149"/>
      <c r="G519" s="149"/>
      <c r="H519" s="149"/>
      <c r="I519" s="192"/>
      <c r="J519" s="192"/>
      <c r="K519" s="192"/>
      <c r="L519" s="192"/>
      <c r="M519" s="192"/>
      <c r="N519" s="12">
        <f>SUM(N517:N518)</f>
        <v>7386.2512460000016</v>
      </c>
    </row>
    <row r="520" spans="2:18" s="1" customFormat="1" ht="13.5" x14ac:dyDescent="0.25">
      <c r="B520" s="144"/>
      <c r="C520" s="144"/>
      <c r="D520" s="149" t="s">
        <v>50</v>
      </c>
      <c r="E520" s="149" t="s">
        <v>48</v>
      </c>
      <c r="F520" s="149">
        <v>10</v>
      </c>
      <c r="G520" s="149"/>
      <c r="H520" s="149"/>
      <c r="I520" s="192"/>
      <c r="J520" s="192"/>
      <c r="K520" s="192"/>
      <c r="L520" s="192"/>
      <c r="M520" s="192"/>
      <c r="N520" s="12">
        <f>N519*F520/100</f>
        <v>738.62512460000016</v>
      </c>
    </row>
    <row r="521" spans="2:18" s="1" customFormat="1" ht="13.5" x14ac:dyDescent="0.25">
      <c r="B521" s="144"/>
      <c r="C521" s="144"/>
      <c r="D521" s="149" t="s">
        <v>49</v>
      </c>
      <c r="E521" s="149"/>
      <c r="F521" s="149"/>
      <c r="G521" s="149"/>
      <c r="H521" s="149"/>
      <c r="I521" s="192"/>
      <c r="J521" s="192"/>
      <c r="K521" s="192"/>
      <c r="L521" s="192"/>
      <c r="M521" s="192"/>
      <c r="N521" s="12">
        <f>SUM(N519:N520)</f>
        <v>8124.8763706000018</v>
      </c>
    </row>
    <row r="522" spans="2:18" s="1" customFormat="1" ht="13.5" x14ac:dyDescent="0.25">
      <c r="B522" s="144"/>
      <c r="C522" s="144"/>
      <c r="D522" s="149" t="s">
        <v>51</v>
      </c>
      <c r="E522" s="149" t="s">
        <v>48</v>
      </c>
      <c r="F522" s="149">
        <v>18</v>
      </c>
      <c r="G522" s="149"/>
      <c r="H522" s="149"/>
      <c r="I522" s="192"/>
      <c r="J522" s="192"/>
      <c r="K522" s="192"/>
      <c r="L522" s="192"/>
      <c r="M522" s="192"/>
      <c r="N522" s="12">
        <f>N521*F522/100</f>
        <v>1462.4777467080003</v>
      </c>
    </row>
    <row r="523" spans="2:18" s="1" customFormat="1" ht="13.5" x14ac:dyDescent="0.25">
      <c r="B523" s="144"/>
      <c r="C523" s="144"/>
      <c r="D523" s="149" t="s">
        <v>52</v>
      </c>
      <c r="E523" s="149"/>
      <c r="F523" s="149"/>
      <c r="G523" s="149"/>
      <c r="H523" s="149"/>
      <c r="I523" s="192"/>
      <c r="J523" s="192"/>
      <c r="K523" s="192"/>
      <c r="L523" s="192"/>
      <c r="M523" s="192"/>
      <c r="N523" s="12">
        <f>SUM(N521:N522)</f>
        <v>9587.3541173080012</v>
      </c>
      <c r="O523" s="1">
        <v>9598.4</v>
      </c>
    </row>
    <row r="524" spans="2:18" s="1" customFormat="1" ht="13.5" x14ac:dyDescent="0.25">
      <c r="B524" s="13"/>
      <c r="C524" s="13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8"/>
    </row>
    <row r="525" spans="2:18" s="1" customFormat="1" ht="13.5" x14ac:dyDescent="0.25">
      <c r="B525" s="13"/>
      <c r="C525" s="13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8"/>
    </row>
    <row r="526" spans="2:18" s="1" customFormat="1" ht="13.5" x14ac:dyDescent="0.25">
      <c r="B526" s="13"/>
      <c r="C526" s="13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8"/>
    </row>
    <row r="527" spans="2:18" s="1" customFormat="1" ht="13.5" x14ac:dyDescent="0.25">
      <c r="B527" s="13"/>
      <c r="C527" s="13"/>
      <c r="D527" s="145" t="s">
        <v>53</v>
      </c>
      <c r="E527" s="147"/>
      <c r="F527" s="147"/>
      <c r="G527" s="147"/>
      <c r="H527" s="147"/>
      <c r="I527" s="147"/>
      <c r="J527" s="147"/>
      <c r="K527" s="147"/>
      <c r="L527" s="147"/>
      <c r="M527" s="147"/>
      <c r="N527" s="148"/>
    </row>
    <row r="528" spans="2:18" s="1" customFormat="1" ht="13.5" x14ac:dyDescent="0.25">
      <c r="B528" s="13"/>
      <c r="C528" s="13"/>
      <c r="D528" s="145"/>
      <c r="E528" s="147"/>
      <c r="F528" s="147"/>
      <c r="G528" s="147"/>
      <c r="H528" s="147"/>
      <c r="I528" s="147"/>
      <c r="J528" s="147"/>
      <c r="K528" s="147"/>
      <c r="L528" s="147"/>
      <c r="M528" s="147"/>
      <c r="N528" s="148"/>
    </row>
    <row r="529" spans="1:14" s="1" customFormat="1" ht="13.5" x14ac:dyDescent="0.25">
      <c r="D529" s="14" t="s">
        <v>54</v>
      </c>
    </row>
    <row r="531" spans="1:14" s="1" customFormat="1" ht="21" x14ac:dyDescent="0.25">
      <c r="A531" s="1" t="s">
        <v>0</v>
      </c>
      <c r="D531" s="152" t="s">
        <v>1</v>
      </c>
      <c r="F531" s="271" t="s">
        <v>2</v>
      </c>
      <c r="G531" s="271"/>
      <c r="H531" s="271"/>
      <c r="I531" s="271"/>
    </row>
    <row r="532" spans="1:14" s="1" customFormat="1" ht="13.5" x14ac:dyDescent="0.25">
      <c r="D532" s="145"/>
      <c r="E532" s="145"/>
      <c r="F532" s="145"/>
      <c r="G532" s="271" t="s">
        <v>3</v>
      </c>
      <c r="H532" s="271"/>
      <c r="I532" s="271"/>
      <c r="J532" s="271"/>
      <c r="K532" s="271"/>
      <c r="L532" s="271"/>
      <c r="M532" s="271"/>
      <c r="N532" s="271"/>
    </row>
    <row r="533" spans="1:14" s="1" customFormat="1" ht="13.5" x14ac:dyDescent="0.25"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</row>
    <row r="534" spans="1:14" s="1" customFormat="1" ht="27" x14ac:dyDescent="0.25">
      <c r="C534" s="145" t="s">
        <v>4</v>
      </c>
      <c r="D534" s="280" t="s">
        <v>128</v>
      </c>
      <c r="E534" s="280"/>
      <c r="L534" s="271" t="s">
        <v>6</v>
      </c>
      <c r="M534" s="271"/>
    </row>
    <row r="535" spans="1:14" s="1" customFormat="1" ht="13.5" x14ac:dyDescent="0.25">
      <c r="C535" s="145"/>
      <c r="D535" s="146" t="s">
        <v>96</v>
      </c>
    </row>
    <row r="536" spans="1:14" s="1" customFormat="1" ht="13.5" x14ac:dyDescent="0.25">
      <c r="C536" s="145"/>
      <c r="D536" s="146"/>
    </row>
    <row r="537" spans="1:14" s="1" customFormat="1" ht="13.5" x14ac:dyDescent="0.25">
      <c r="C537" s="145"/>
      <c r="D537" s="145"/>
      <c r="G537" s="271" t="s">
        <v>8</v>
      </c>
      <c r="H537" s="271"/>
      <c r="I537" s="271"/>
      <c r="J537" s="271"/>
      <c r="K537" s="271"/>
      <c r="L537" s="272">
        <f>N555</f>
        <v>7215.1235567839985</v>
      </c>
      <c r="M537" s="272"/>
      <c r="N537" s="145" t="s">
        <v>9</v>
      </c>
    </row>
    <row r="538" spans="1:14" s="1" customFormat="1" ht="13.5" x14ac:dyDescent="0.25">
      <c r="G538" s="273" t="s">
        <v>10</v>
      </c>
      <c r="H538" s="273"/>
      <c r="I538" s="273"/>
      <c r="J538" s="273"/>
      <c r="K538" s="273"/>
      <c r="L538" s="274">
        <f>I549</f>
        <v>1262.91776</v>
      </c>
      <c r="M538" s="274"/>
      <c r="N538" s="145" t="s">
        <v>9</v>
      </c>
    </row>
    <row r="539" spans="1:14" s="1" customFormat="1" ht="13.5" x14ac:dyDescent="0.25">
      <c r="G539" s="147"/>
      <c r="H539" s="147"/>
      <c r="I539" s="147"/>
      <c r="J539" s="147"/>
      <c r="K539" s="147"/>
      <c r="L539" s="148"/>
      <c r="M539" s="148"/>
      <c r="N539" s="145"/>
    </row>
    <row r="540" spans="1:14" s="1" customFormat="1" ht="29.25" customHeight="1" x14ac:dyDescent="0.25">
      <c r="B540" s="275" t="s">
        <v>11</v>
      </c>
      <c r="C540" s="277" t="s">
        <v>12</v>
      </c>
      <c r="D540" s="275" t="s">
        <v>13</v>
      </c>
      <c r="E540" s="279" t="s">
        <v>14</v>
      </c>
      <c r="F540" s="279"/>
      <c r="G540" s="279"/>
      <c r="H540" s="279" t="s">
        <v>15</v>
      </c>
      <c r="I540" s="279"/>
      <c r="J540" s="279" t="s">
        <v>16</v>
      </c>
      <c r="K540" s="279"/>
      <c r="L540" s="279" t="s">
        <v>17</v>
      </c>
      <c r="M540" s="279"/>
      <c r="N540" s="277" t="s">
        <v>91</v>
      </c>
    </row>
    <row r="541" spans="1:14" s="1" customFormat="1" ht="83.25" x14ac:dyDescent="0.25">
      <c r="B541" s="276"/>
      <c r="C541" s="278"/>
      <c r="D541" s="276"/>
      <c r="E541" s="3" t="s">
        <v>18</v>
      </c>
      <c r="F541" s="3" t="s">
        <v>19</v>
      </c>
      <c r="G541" s="3" t="s">
        <v>20</v>
      </c>
      <c r="H541" s="3" t="s">
        <v>21</v>
      </c>
      <c r="I541" s="3" t="s">
        <v>22</v>
      </c>
      <c r="J541" s="3" t="s">
        <v>21</v>
      </c>
      <c r="K541" s="3" t="s">
        <v>22</v>
      </c>
      <c r="L541" s="3" t="s">
        <v>21</v>
      </c>
      <c r="M541" s="3" t="s">
        <v>22</v>
      </c>
      <c r="N541" s="278"/>
    </row>
    <row r="542" spans="1:14" s="1" customFormat="1" ht="13.5" x14ac:dyDescent="0.25">
      <c r="B542" s="149">
        <v>1</v>
      </c>
      <c r="C542" s="149"/>
      <c r="D542" s="149">
        <v>2</v>
      </c>
      <c r="E542" s="149">
        <v>3</v>
      </c>
      <c r="F542" s="149">
        <v>4</v>
      </c>
      <c r="G542" s="149">
        <v>5</v>
      </c>
      <c r="H542" s="149">
        <v>6</v>
      </c>
      <c r="I542" s="149">
        <v>7</v>
      </c>
      <c r="J542" s="149">
        <v>8</v>
      </c>
      <c r="K542" s="149">
        <v>9</v>
      </c>
      <c r="L542" s="149">
        <v>10</v>
      </c>
      <c r="M542" s="149">
        <v>11</v>
      </c>
      <c r="N542" s="149">
        <v>12</v>
      </c>
    </row>
    <row r="543" spans="1:14" s="1" customFormat="1" ht="13.5" x14ac:dyDescent="0.25">
      <c r="B543" s="144"/>
      <c r="C543" s="141"/>
      <c r="D543" s="149" t="s">
        <v>92</v>
      </c>
      <c r="E543" s="149" t="s">
        <v>26</v>
      </c>
      <c r="F543" s="149"/>
      <c r="G543" s="149">
        <v>221</v>
      </c>
      <c r="H543" s="144"/>
      <c r="I543" s="144"/>
      <c r="J543" s="144"/>
      <c r="K543" s="144"/>
      <c r="L543" s="144"/>
      <c r="M543" s="144"/>
      <c r="N543" s="144"/>
    </row>
    <row r="544" spans="1:14" s="1" customFormat="1" ht="13.5" x14ac:dyDescent="0.25">
      <c r="B544" s="266">
        <v>1</v>
      </c>
      <c r="C544" s="266" t="s">
        <v>24</v>
      </c>
      <c r="D544" s="144" t="s">
        <v>93</v>
      </c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8" s="1" customFormat="1" ht="13.5" x14ac:dyDescent="0.25">
      <c r="B545" s="267"/>
      <c r="C545" s="268"/>
      <c r="D545" s="144" t="s">
        <v>94</v>
      </c>
      <c r="E545" s="144" t="s">
        <v>29</v>
      </c>
      <c r="F545" s="144"/>
      <c r="G545" s="6">
        <f>G543*0.026</f>
        <v>5.7459999999999996</v>
      </c>
      <c r="H545" s="144">
        <v>5.28</v>
      </c>
      <c r="I545" s="5">
        <f>H545*G545</f>
        <v>30.33888</v>
      </c>
      <c r="J545" s="144"/>
      <c r="K545" s="144"/>
      <c r="L545" s="144">
        <v>31.71</v>
      </c>
      <c r="M545" s="5">
        <f>L545*G545</f>
        <v>182.20565999999999</v>
      </c>
      <c r="N545" s="5">
        <f>M545+K545+I545</f>
        <v>212.54453999999998</v>
      </c>
      <c r="R545" s="1" t="s">
        <v>106</v>
      </c>
    </row>
    <row r="546" spans="2:18" s="1" customFormat="1" ht="27" x14ac:dyDescent="0.25">
      <c r="B546" s="267"/>
      <c r="C546" s="144" t="s">
        <v>99</v>
      </c>
      <c r="D546" s="144" t="s">
        <v>98</v>
      </c>
      <c r="E546" s="144" t="s">
        <v>32</v>
      </c>
      <c r="F546" s="144">
        <v>1.6</v>
      </c>
      <c r="G546" s="144">
        <f>G543*F546</f>
        <v>353.6</v>
      </c>
      <c r="H546" s="5">
        <f>R546</f>
        <v>3.4</v>
      </c>
      <c r="I546" s="5">
        <f>H546*G546</f>
        <v>1202.24</v>
      </c>
      <c r="J546" s="5"/>
      <c r="K546" s="5"/>
      <c r="L546" s="5">
        <f>Q546</f>
        <v>1.6800000000000002</v>
      </c>
      <c r="M546" s="5">
        <f>L546*G546</f>
        <v>594.04800000000012</v>
      </c>
      <c r="N546" s="5">
        <f>M546+K546+I546</f>
        <v>1796.288</v>
      </c>
      <c r="O546" s="18">
        <v>5.08</v>
      </c>
      <c r="P546" s="18">
        <v>20</v>
      </c>
      <c r="Q546" s="18">
        <f>P546*0.42*2/10</f>
        <v>1.6800000000000002</v>
      </c>
      <c r="R546" s="18">
        <f>O546-Q546</f>
        <v>3.4</v>
      </c>
    </row>
    <row r="547" spans="2:18" s="1" customFormat="1" ht="13.5" x14ac:dyDescent="0.25">
      <c r="B547" s="267"/>
      <c r="C547" s="143" t="s">
        <v>24</v>
      </c>
      <c r="D547" s="144" t="s">
        <v>97</v>
      </c>
      <c r="E547" s="144" t="s">
        <v>26</v>
      </c>
      <c r="F547" s="144">
        <v>1.26</v>
      </c>
      <c r="G547" s="144">
        <f>G543*F547</f>
        <v>278.45999999999998</v>
      </c>
      <c r="H547" s="5"/>
      <c r="I547" s="5"/>
      <c r="J547" s="5">
        <v>10.17</v>
      </c>
      <c r="K547" s="5">
        <f>J547*G547</f>
        <v>2831.9381999999996</v>
      </c>
      <c r="L547" s="144"/>
      <c r="M547" s="5"/>
      <c r="N547" s="5">
        <f>M547+K547+I547</f>
        <v>2831.9381999999996</v>
      </c>
    </row>
    <row r="548" spans="2:18" s="1" customFormat="1" ht="13.5" x14ac:dyDescent="0.25">
      <c r="B548" s="268"/>
      <c r="C548" s="144" t="s">
        <v>24</v>
      </c>
      <c r="D548" s="144" t="s">
        <v>95</v>
      </c>
      <c r="E548" s="144" t="s">
        <v>29</v>
      </c>
      <c r="F548" s="144"/>
      <c r="G548" s="6">
        <f>G543*0.026</f>
        <v>5.7459999999999996</v>
      </c>
      <c r="H548" s="144">
        <v>5.28</v>
      </c>
      <c r="I548" s="5">
        <f>H548*G548</f>
        <v>30.33888</v>
      </c>
      <c r="J548" s="5"/>
      <c r="K548" s="5"/>
      <c r="L548" s="144">
        <v>31.71</v>
      </c>
      <c r="M548" s="5">
        <f>L548*G548</f>
        <v>182.20565999999999</v>
      </c>
      <c r="N548" s="5">
        <f>M548+K548+I548</f>
        <v>212.54453999999998</v>
      </c>
    </row>
    <row r="549" spans="2:18" s="1" customFormat="1" ht="13.5" x14ac:dyDescent="0.25">
      <c r="B549" s="144"/>
      <c r="C549" s="144"/>
      <c r="D549" s="149" t="s">
        <v>46</v>
      </c>
      <c r="E549" s="149"/>
      <c r="F549" s="149"/>
      <c r="G549" s="149"/>
      <c r="H549" s="149"/>
      <c r="I549" s="12">
        <f>SUM(I545:I548)</f>
        <v>1262.91776</v>
      </c>
      <c r="J549" s="149"/>
      <c r="K549" s="12">
        <f>SUM(K545:K548)</f>
        <v>2831.9381999999996</v>
      </c>
      <c r="L549" s="149"/>
      <c r="M549" s="12">
        <f>SUM(M545:M548)</f>
        <v>958.45932000000005</v>
      </c>
      <c r="N549" s="12">
        <f>SUM(N545:N548)</f>
        <v>5053.3152799999998</v>
      </c>
    </row>
    <row r="550" spans="2:18" s="1" customFormat="1" ht="13.5" x14ac:dyDescent="0.25">
      <c r="B550" s="144"/>
      <c r="C550" s="144"/>
      <c r="D550" s="149" t="s">
        <v>47</v>
      </c>
      <c r="E550" s="149" t="s">
        <v>48</v>
      </c>
      <c r="F550" s="149">
        <v>10</v>
      </c>
      <c r="G550" s="149"/>
      <c r="H550" s="149"/>
      <c r="I550" s="149"/>
      <c r="J550" s="149"/>
      <c r="K550" s="149"/>
      <c r="L550" s="149"/>
      <c r="M550" s="149"/>
      <c r="N550" s="12">
        <f>N549*F550/100</f>
        <v>505.33152799999993</v>
      </c>
    </row>
    <row r="551" spans="2:18" s="1" customFormat="1" ht="13.5" x14ac:dyDescent="0.25">
      <c r="B551" s="144"/>
      <c r="C551" s="144"/>
      <c r="D551" s="149" t="s">
        <v>49</v>
      </c>
      <c r="E551" s="149"/>
      <c r="F551" s="149"/>
      <c r="G551" s="149"/>
      <c r="H551" s="149"/>
      <c r="I551" s="149"/>
      <c r="J551" s="149"/>
      <c r="K551" s="149"/>
      <c r="L551" s="149"/>
      <c r="M551" s="149"/>
      <c r="N551" s="12">
        <f>SUM(N549:N550)</f>
        <v>5558.6468079999995</v>
      </c>
    </row>
    <row r="552" spans="2:18" s="1" customFormat="1" ht="13.5" x14ac:dyDescent="0.25">
      <c r="B552" s="144"/>
      <c r="C552" s="144"/>
      <c r="D552" s="149" t="s">
        <v>50</v>
      </c>
      <c r="E552" s="149" t="s">
        <v>48</v>
      </c>
      <c r="F552" s="149">
        <v>10</v>
      </c>
      <c r="G552" s="149"/>
      <c r="H552" s="149"/>
      <c r="I552" s="149"/>
      <c r="J552" s="149"/>
      <c r="K552" s="149"/>
      <c r="L552" s="149"/>
      <c r="M552" s="149"/>
      <c r="N552" s="12">
        <f>N551*F552/100</f>
        <v>555.86468079999986</v>
      </c>
    </row>
    <row r="553" spans="2:18" s="1" customFormat="1" ht="13.5" x14ac:dyDescent="0.25">
      <c r="B553" s="144"/>
      <c r="C553" s="144"/>
      <c r="D553" s="149" t="s">
        <v>49</v>
      </c>
      <c r="E553" s="149"/>
      <c r="F553" s="149"/>
      <c r="G553" s="149"/>
      <c r="H553" s="149"/>
      <c r="I553" s="149"/>
      <c r="J553" s="149"/>
      <c r="K553" s="149"/>
      <c r="L553" s="149"/>
      <c r="M553" s="149"/>
      <c r="N553" s="12">
        <f>SUM(N551:N552)</f>
        <v>6114.5114887999989</v>
      </c>
    </row>
    <row r="554" spans="2:18" s="1" customFormat="1" ht="13.5" x14ac:dyDescent="0.25">
      <c r="B554" s="144"/>
      <c r="C554" s="144"/>
      <c r="D554" s="149" t="s">
        <v>51</v>
      </c>
      <c r="E554" s="149" t="s">
        <v>48</v>
      </c>
      <c r="F554" s="149">
        <v>18</v>
      </c>
      <c r="G554" s="149"/>
      <c r="H554" s="149"/>
      <c r="I554" s="149"/>
      <c r="J554" s="149"/>
      <c r="K554" s="149"/>
      <c r="L554" s="149"/>
      <c r="M554" s="149"/>
      <c r="N554" s="12">
        <f>N553*F554/100</f>
        <v>1100.6120679839996</v>
      </c>
    </row>
    <row r="555" spans="2:18" s="1" customFormat="1" ht="13.5" x14ac:dyDescent="0.25">
      <c r="B555" s="144"/>
      <c r="C555" s="144"/>
      <c r="D555" s="149" t="s">
        <v>52</v>
      </c>
      <c r="E555" s="149"/>
      <c r="F555" s="149"/>
      <c r="G555" s="149"/>
      <c r="H555" s="149"/>
      <c r="I555" s="149"/>
      <c r="J555" s="149"/>
      <c r="K555" s="149"/>
      <c r="L555" s="149"/>
      <c r="M555" s="149"/>
      <c r="N555" s="12">
        <f>SUM(N553:N554)</f>
        <v>7215.1235567839985</v>
      </c>
    </row>
    <row r="556" spans="2:18" s="1" customFormat="1" ht="13.5" x14ac:dyDescent="0.25">
      <c r="B556" s="13"/>
      <c r="C556" s="13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8"/>
    </row>
    <row r="557" spans="2:18" s="1" customFormat="1" ht="13.5" x14ac:dyDescent="0.25">
      <c r="B557" s="13"/>
      <c r="C557" s="13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8"/>
    </row>
    <row r="558" spans="2:18" s="1" customFormat="1" ht="13.5" x14ac:dyDescent="0.25">
      <c r="B558" s="13"/>
      <c r="C558" s="13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8"/>
    </row>
    <row r="559" spans="2:18" s="1" customFormat="1" ht="13.5" x14ac:dyDescent="0.25">
      <c r="B559" s="13"/>
      <c r="C559" s="13"/>
      <c r="D559" s="145" t="s">
        <v>53</v>
      </c>
      <c r="E559" s="147"/>
      <c r="F559" s="147"/>
      <c r="G559" s="147"/>
      <c r="H559" s="147"/>
      <c r="I559" s="147"/>
      <c r="J559" s="147"/>
      <c r="K559" s="147"/>
      <c r="L559" s="147"/>
      <c r="M559" s="147"/>
      <c r="N559" s="148"/>
    </row>
    <row r="560" spans="2:18" s="1" customFormat="1" ht="13.5" x14ac:dyDescent="0.25">
      <c r="B560" s="13"/>
      <c r="C560" s="13"/>
      <c r="D560" s="145"/>
      <c r="E560" s="147"/>
      <c r="F560" s="147"/>
      <c r="G560" s="147"/>
      <c r="H560" s="147"/>
      <c r="I560" s="147"/>
      <c r="J560" s="147"/>
      <c r="K560" s="147"/>
      <c r="L560" s="147"/>
      <c r="M560" s="147"/>
      <c r="N560" s="148"/>
    </row>
    <row r="561" spans="1:14" s="1" customFormat="1" ht="13.5" x14ac:dyDescent="0.25">
      <c r="D561" s="14" t="s">
        <v>54</v>
      </c>
    </row>
    <row r="564" spans="1:14" s="1" customFormat="1" ht="21" x14ac:dyDescent="0.25">
      <c r="A564" s="1" t="s">
        <v>0</v>
      </c>
      <c r="D564" s="152" t="s">
        <v>1</v>
      </c>
      <c r="F564" s="271" t="s">
        <v>2</v>
      </c>
      <c r="G564" s="271"/>
      <c r="H564" s="271"/>
      <c r="I564" s="271"/>
    </row>
    <row r="565" spans="1:14" s="1" customFormat="1" ht="13.5" x14ac:dyDescent="0.25">
      <c r="D565" s="145"/>
      <c r="E565" s="145"/>
      <c r="F565" s="145"/>
      <c r="G565" s="271" t="s">
        <v>3</v>
      </c>
      <c r="H565" s="271"/>
      <c r="I565" s="271"/>
      <c r="J565" s="271"/>
      <c r="K565" s="271"/>
      <c r="L565" s="271"/>
      <c r="M565" s="271"/>
      <c r="N565" s="271"/>
    </row>
    <row r="566" spans="1:14" s="1" customFormat="1" ht="13.5" x14ac:dyDescent="0.25"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</row>
    <row r="567" spans="1:14" s="1" customFormat="1" ht="27" x14ac:dyDescent="0.25">
      <c r="C567" s="145" t="s">
        <v>4</v>
      </c>
      <c r="D567" s="280" t="s">
        <v>129</v>
      </c>
      <c r="E567" s="280"/>
      <c r="L567" s="271" t="s">
        <v>6</v>
      </c>
      <c r="M567" s="271"/>
    </row>
    <row r="568" spans="1:14" s="1" customFormat="1" ht="13.5" x14ac:dyDescent="0.25">
      <c r="C568" s="145"/>
      <c r="D568" s="146" t="s">
        <v>96</v>
      </c>
    </row>
    <row r="569" spans="1:14" s="1" customFormat="1" ht="13.5" x14ac:dyDescent="0.25">
      <c r="C569" s="145"/>
      <c r="D569" s="146"/>
    </row>
    <row r="570" spans="1:14" s="1" customFormat="1" ht="13.5" x14ac:dyDescent="0.25">
      <c r="C570" s="145"/>
      <c r="D570" s="145"/>
      <c r="G570" s="271" t="s">
        <v>8</v>
      </c>
      <c r="H570" s="271"/>
      <c r="I570" s="271"/>
      <c r="J570" s="271"/>
      <c r="K570" s="271"/>
      <c r="L570" s="272">
        <f>N588</f>
        <v>7813.6019752560005</v>
      </c>
      <c r="M570" s="272"/>
      <c r="N570" s="145" t="s">
        <v>9</v>
      </c>
    </row>
    <row r="571" spans="1:14" s="1" customFormat="1" ht="13.5" x14ac:dyDescent="0.25">
      <c r="G571" s="273" t="s">
        <v>10</v>
      </c>
      <c r="H571" s="273"/>
      <c r="I571" s="273"/>
      <c r="J571" s="273"/>
      <c r="K571" s="273"/>
      <c r="L571" s="274">
        <f>I582</f>
        <v>1945.5878399999999</v>
      </c>
      <c r="M571" s="274"/>
      <c r="N571" s="145" t="s">
        <v>9</v>
      </c>
    </row>
    <row r="572" spans="1:14" s="1" customFormat="1" ht="13.5" x14ac:dyDescent="0.25">
      <c r="G572" s="147"/>
      <c r="H572" s="147"/>
      <c r="I572" s="147"/>
      <c r="J572" s="147"/>
      <c r="K572" s="147"/>
      <c r="L572" s="148"/>
      <c r="M572" s="148"/>
      <c r="N572" s="145"/>
    </row>
    <row r="573" spans="1:14" s="1" customFormat="1" ht="26.25" customHeight="1" x14ac:dyDescent="0.25">
      <c r="B573" s="275" t="s">
        <v>11</v>
      </c>
      <c r="C573" s="277" t="s">
        <v>12</v>
      </c>
      <c r="D573" s="275" t="s">
        <v>13</v>
      </c>
      <c r="E573" s="279" t="s">
        <v>14</v>
      </c>
      <c r="F573" s="279"/>
      <c r="G573" s="279"/>
      <c r="H573" s="279" t="s">
        <v>15</v>
      </c>
      <c r="I573" s="279"/>
      <c r="J573" s="279" t="s">
        <v>16</v>
      </c>
      <c r="K573" s="279"/>
      <c r="L573" s="279" t="s">
        <v>17</v>
      </c>
      <c r="M573" s="279"/>
      <c r="N573" s="277" t="s">
        <v>91</v>
      </c>
    </row>
    <row r="574" spans="1:14" s="1" customFormat="1" ht="83.25" x14ac:dyDescent="0.25">
      <c r="B574" s="276"/>
      <c r="C574" s="278"/>
      <c r="D574" s="276"/>
      <c r="E574" s="3" t="s">
        <v>18</v>
      </c>
      <c r="F574" s="3" t="s">
        <v>19</v>
      </c>
      <c r="G574" s="3" t="s">
        <v>20</v>
      </c>
      <c r="H574" s="3" t="s">
        <v>21</v>
      </c>
      <c r="I574" s="3" t="s">
        <v>22</v>
      </c>
      <c r="J574" s="3" t="s">
        <v>21</v>
      </c>
      <c r="K574" s="3" t="s">
        <v>22</v>
      </c>
      <c r="L574" s="3" t="s">
        <v>21</v>
      </c>
      <c r="M574" s="3" t="s">
        <v>22</v>
      </c>
      <c r="N574" s="278"/>
    </row>
    <row r="575" spans="1:14" s="1" customFormat="1" ht="13.5" x14ac:dyDescent="0.25">
      <c r="B575" s="149">
        <v>1</v>
      </c>
      <c r="C575" s="149"/>
      <c r="D575" s="149">
        <v>2</v>
      </c>
      <c r="E575" s="149">
        <v>3</v>
      </c>
      <c r="F575" s="149">
        <v>4</v>
      </c>
      <c r="G575" s="149">
        <v>5</v>
      </c>
      <c r="H575" s="149">
        <v>6</v>
      </c>
      <c r="I575" s="149">
        <v>7</v>
      </c>
      <c r="J575" s="149">
        <v>8</v>
      </c>
      <c r="K575" s="149">
        <v>9</v>
      </c>
      <c r="L575" s="149">
        <v>10</v>
      </c>
      <c r="M575" s="149">
        <v>11</v>
      </c>
      <c r="N575" s="149">
        <v>12</v>
      </c>
    </row>
    <row r="576" spans="1:14" s="1" customFormat="1" ht="13.5" x14ac:dyDescent="0.25">
      <c r="B576" s="144"/>
      <c r="C576" s="141"/>
      <c r="D576" s="149" t="s">
        <v>92</v>
      </c>
      <c r="E576" s="149" t="s">
        <v>26</v>
      </c>
      <c r="F576" s="149"/>
      <c r="G576" s="149">
        <v>399</v>
      </c>
      <c r="H576" s="144"/>
      <c r="I576" s="144"/>
      <c r="J576" s="144"/>
      <c r="K576" s="144"/>
      <c r="L576" s="144"/>
      <c r="M576" s="144"/>
      <c r="N576" s="144"/>
    </row>
    <row r="577" spans="2:18" s="1" customFormat="1" ht="13.5" x14ac:dyDescent="0.25">
      <c r="B577" s="266">
        <v>1</v>
      </c>
      <c r="C577" s="266" t="s">
        <v>24</v>
      </c>
      <c r="D577" s="144" t="s">
        <v>93</v>
      </c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</row>
    <row r="578" spans="2:18" s="1" customFormat="1" ht="13.5" x14ac:dyDescent="0.25">
      <c r="B578" s="267"/>
      <c r="C578" s="268"/>
      <c r="D578" s="144" t="s">
        <v>94</v>
      </c>
      <c r="E578" s="144" t="s">
        <v>29</v>
      </c>
      <c r="F578" s="144"/>
      <c r="G578" s="6">
        <f>G576*0.026</f>
        <v>10.373999999999999</v>
      </c>
      <c r="H578" s="144">
        <v>5.28</v>
      </c>
      <c r="I578" s="5">
        <f>H578*G578</f>
        <v>54.774719999999995</v>
      </c>
      <c r="J578" s="144"/>
      <c r="K578" s="144"/>
      <c r="L578" s="144">
        <v>31.71</v>
      </c>
      <c r="M578" s="5">
        <f>L578*G578</f>
        <v>328.95953999999995</v>
      </c>
      <c r="N578" s="5">
        <f>M578+K578+I578</f>
        <v>383.73425999999995</v>
      </c>
      <c r="R578" s="1" t="s">
        <v>106</v>
      </c>
    </row>
    <row r="579" spans="2:18" s="1" customFormat="1" ht="27" x14ac:dyDescent="0.25">
      <c r="B579" s="267"/>
      <c r="C579" s="202" t="s">
        <v>116</v>
      </c>
      <c r="D579" s="202" t="s">
        <v>351</v>
      </c>
      <c r="E579" s="144" t="s">
        <v>32</v>
      </c>
      <c r="F579" s="144">
        <v>1.6</v>
      </c>
      <c r="G579" s="144">
        <f>G576*F579</f>
        <v>638.40000000000009</v>
      </c>
      <c r="H579" s="5">
        <f>R579</f>
        <v>2.8759999999999999</v>
      </c>
      <c r="I579" s="5">
        <f>H579*G579</f>
        <v>1836.0384000000001</v>
      </c>
      <c r="J579" s="5"/>
      <c r="K579" s="5"/>
      <c r="L579" s="5">
        <f>Q579</f>
        <v>1.3439999999999999</v>
      </c>
      <c r="M579" s="5">
        <f>L579*G579</f>
        <v>858.00959999999998</v>
      </c>
      <c r="N579" s="5">
        <f>M579+K579+I579</f>
        <v>2694.0480000000002</v>
      </c>
      <c r="O579" s="18">
        <v>4.22</v>
      </c>
      <c r="P579" s="18">
        <v>16</v>
      </c>
      <c r="Q579" s="18">
        <f>P579*0.42*2/10</f>
        <v>1.3439999999999999</v>
      </c>
      <c r="R579" s="18">
        <f>O579-Q579</f>
        <v>2.8759999999999999</v>
      </c>
    </row>
    <row r="580" spans="2:18" s="1" customFormat="1" ht="13.5" x14ac:dyDescent="0.25">
      <c r="B580" s="267"/>
      <c r="C580" s="143" t="s">
        <v>24</v>
      </c>
      <c r="D580" s="202" t="s">
        <v>45</v>
      </c>
      <c r="E580" s="144" t="s">
        <v>26</v>
      </c>
      <c r="F580" s="144">
        <v>1.26</v>
      </c>
      <c r="G580" s="144">
        <f>G576*F580</f>
        <v>502.74</v>
      </c>
      <c r="H580" s="5"/>
      <c r="I580" s="5"/>
      <c r="J580" s="5">
        <v>4</v>
      </c>
      <c r="K580" s="5">
        <f>J580*G580</f>
        <v>2010.96</v>
      </c>
      <c r="L580" s="144"/>
      <c r="M580" s="5"/>
      <c r="N580" s="5">
        <f>M580+K580+I580</f>
        <v>2010.96</v>
      </c>
    </row>
    <row r="581" spans="2:18" s="1" customFormat="1" ht="13.5" x14ac:dyDescent="0.25">
      <c r="B581" s="268"/>
      <c r="C581" s="144" t="s">
        <v>24</v>
      </c>
      <c r="D581" s="144" t="s">
        <v>95</v>
      </c>
      <c r="E581" s="144" t="s">
        <v>29</v>
      </c>
      <c r="F581" s="144"/>
      <c r="G581" s="6">
        <f>G576*0.026</f>
        <v>10.373999999999999</v>
      </c>
      <c r="H581" s="144">
        <v>5.28</v>
      </c>
      <c r="I581" s="5">
        <f>H581*G581</f>
        <v>54.774719999999995</v>
      </c>
      <c r="J581" s="5"/>
      <c r="K581" s="5"/>
      <c r="L581" s="144">
        <v>31.71</v>
      </c>
      <c r="M581" s="5">
        <f>L581*G581</f>
        <v>328.95953999999995</v>
      </c>
      <c r="N581" s="5">
        <f>M581+K581+I581</f>
        <v>383.73425999999995</v>
      </c>
    </row>
    <row r="582" spans="2:18" s="1" customFormat="1" ht="13.5" x14ac:dyDescent="0.25">
      <c r="B582" s="144"/>
      <c r="C582" s="144"/>
      <c r="D582" s="149" t="s">
        <v>46</v>
      </c>
      <c r="E582" s="149"/>
      <c r="F582" s="149"/>
      <c r="G582" s="149"/>
      <c r="H582" s="149"/>
      <c r="I582" s="12">
        <f>SUM(I578:I581)</f>
        <v>1945.5878399999999</v>
      </c>
      <c r="J582" s="149"/>
      <c r="K582" s="12">
        <f>SUM(K578:K581)</f>
        <v>2010.96</v>
      </c>
      <c r="L582" s="149"/>
      <c r="M582" s="12">
        <f>SUM(M578:M581)</f>
        <v>1515.92868</v>
      </c>
      <c r="N582" s="12">
        <f>SUM(N578:N581)</f>
        <v>5472.4765200000002</v>
      </c>
    </row>
    <row r="583" spans="2:18" s="1" customFormat="1" ht="13.5" x14ac:dyDescent="0.25">
      <c r="B583" s="144"/>
      <c r="C583" s="144"/>
      <c r="D583" s="149" t="s">
        <v>47</v>
      </c>
      <c r="E583" s="149" t="s">
        <v>48</v>
      </c>
      <c r="F583" s="149">
        <v>10</v>
      </c>
      <c r="G583" s="149"/>
      <c r="H583" s="149"/>
      <c r="I583" s="149"/>
      <c r="J583" s="149"/>
      <c r="K583" s="149"/>
      <c r="L583" s="149"/>
      <c r="M583" s="149"/>
      <c r="N583" s="12">
        <f>N582*F583/100</f>
        <v>547.24765200000002</v>
      </c>
    </row>
    <row r="584" spans="2:18" s="1" customFormat="1" ht="13.5" x14ac:dyDescent="0.25">
      <c r="B584" s="144"/>
      <c r="C584" s="144"/>
      <c r="D584" s="149" t="s">
        <v>49</v>
      </c>
      <c r="E584" s="149"/>
      <c r="F584" s="149"/>
      <c r="G584" s="149"/>
      <c r="H584" s="149"/>
      <c r="I584" s="149"/>
      <c r="J584" s="149"/>
      <c r="K584" s="149"/>
      <c r="L584" s="149"/>
      <c r="M584" s="149"/>
      <c r="N584" s="12">
        <f>SUM(N582:N583)</f>
        <v>6019.7241720000002</v>
      </c>
    </row>
    <row r="585" spans="2:18" s="1" customFormat="1" ht="13.5" x14ac:dyDescent="0.25">
      <c r="B585" s="144"/>
      <c r="C585" s="144"/>
      <c r="D585" s="149" t="s">
        <v>50</v>
      </c>
      <c r="E585" s="149" t="s">
        <v>48</v>
      </c>
      <c r="F585" s="149">
        <v>10</v>
      </c>
      <c r="G585" s="149"/>
      <c r="H585" s="149"/>
      <c r="I585" s="149"/>
      <c r="J585" s="149"/>
      <c r="K585" s="149"/>
      <c r="L585" s="149"/>
      <c r="M585" s="149"/>
      <c r="N585" s="12">
        <f>N584*F585/100</f>
        <v>601.97241720000011</v>
      </c>
    </row>
    <row r="586" spans="2:18" s="1" customFormat="1" ht="13.5" x14ac:dyDescent="0.25">
      <c r="B586" s="144"/>
      <c r="C586" s="144"/>
      <c r="D586" s="149" t="s">
        <v>49</v>
      </c>
      <c r="E586" s="149"/>
      <c r="F586" s="149"/>
      <c r="G586" s="149"/>
      <c r="H586" s="149"/>
      <c r="I586" s="149"/>
      <c r="J586" s="149"/>
      <c r="K586" s="149"/>
      <c r="L586" s="149"/>
      <c r="M586" s="149"/>
      <c r="N586" s="12">
        <f>SUM(N584:N585)</f>
        <v>6621.6965892000007</v>
      </c>
    </row>
    <row r="587" spans="2:18" s="1" customFormat="1" ht="13.5" x14ac:dyDescent="0.25">
      <c r="B587" s="144"/>
      <c r="C587" s="144"/>
      <c r="D587" s="149" t="s">
        <v>51</v>
      </c>
      <c r="E587" s="149" t="s">
        <v>48</v>
      </c>
      <c r="F587" s="149">
        <v>18</v>
      </c>
      <c r="G587" s="149"/>
      <c r="H587" s="149"/>
      <c r="I587" s="149"/>
      <c r="J587" s="149"/>
      <c r="K587" s="149"/>
      <c r="L587" s="149"/>
      <c r="M587" s="149"/>
      <c r="N587" s="12">
        <f>N586*F587/100</f>
        <v>1191.9053860560002</v>
      </c>
    </row>
    <row r="588" spans="2:18" s="1" customFormat="1" ht="13.5" x14ac:dyDescent="0.25">
      <c r="B588" s="144"/>
      <c r="C588" s="144"/>
      <c r="D588" s="149" t="s">
        <v>52</v>
      </c>
      <c r="E588" s="149"/>
      <c r="F588" s="149"/>
      <c r="G588" s="149"/>
      <c r="H588" s="149"/>
      <c r="I588" s="149"/>
      <c r="J588" s="149"/>
      <c r="K588" s="149"/>
      <c r="L588" s="149"/>
      <c r="M588" s="149"/>
      <c r="N588" s="12">
        <f>SUM(N586:N587)</f>
        <v>7813.6019752560005</v>
      </c>
      <c r="O588" s="1">
        <v>7824.16</v>
      </c>
    </row>
    <row r="589" spans="2:18" s="1" customFormat="1" ht="13.5" x14ac:dyDescent="0.25">
      <c r="B589" s="13"/>
      <c r="C589" s="13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8"/>
    </row>
    <row r="590" spans="2:18" s="1" customFormat="1" ht="13.5" x14ac:dyDescent="0.25">
      <c r="B590" s="13"/>
      <c r="C590" s="13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8"/>
    </row>
    <row r="591" spans="2:18" s="1" customFormat="1" ht="13.5" x14ac:dyDescent="0.25">
      <c r="B591" s="13"/>
      <c r="C591" s="13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8"/>
    </row>
    <row r="592" spans="2:18" s="1" customFormat="1" ht="13.5" x14ac:dyDescent="0.25">
      <c r="B592" s="13"/>
      <c r="C592" s="13"/>
      <c r="D592" s="145" t="s">
        <v>53</v>
      </c>
      <c r="E592" s="147"/>
      <c r="F592" s="147"/>
      <c r="G592" s="147"/>
      <c r="H592" s="147"/>
      <c r="I592" s="147"/>
      <c r="J592" s="147"/>
      <c r="K592" s="147"/>
      <c r="L592" s="147"/>
      <c r="M592" s="147"/>
      <c r="N592" s="148"/>
    </row>
    <row r="593" spans="1:14" s="1" customFormat="1" ht="13.5" x14ac:dyDescent="0.25">
      <c r="B593" s="13"/>
      <c r="C593" s="13"/>
      <c r="D593" s="145"/>
      <c r="E593" s="147"/>
      <c r="F593" s="147"/>
      <c r="G593" s="147"/>
      <c r="H593" s="147"/>
      <c r="I593" s="147"/>
      <c r="J593" s="147"/>
      <c r="K593" s="147"/>
      <c r="L593" s="147"/>
      <c r="M593" s="147"/>
      <c r="N593" s="148"/>
    </row>
    <row r="594" spans="1:14" s="1" customFormat="1" ht="13.5" x14ac:dyDescent="0.25">
      <c r="D594" s="14" t="s">
        <v>54</v>
      </c>
    </row>
    <row r="597" spans="1:14" s="1" customFormat="1" ht="21" x14ac:dyDescent="0.25">
      <c r="A597" s="1" t="s">
        <v>0</v>
      </c>
      <c r="D597" s="152" t="s">
        <v>1</v>
      </c>
      <c r="F597" s="271" t="s">
        <v>2</v>
      </c>
      <c r="G597" s="271"/>
      <c r="H597" s="271"/>
      <c r="I597" s="271"/>
    </row>
    <row r="598" spans="1:14" s="1" customFormat="1" ht="13.5" x14ac:dyDescent="0.25">
      <c r="D598" s="145"/>
      <c r="E598" s="145"/>
      <c r="F598" s="145"/>
      <c r="G598" s="271" t="s">
        <v>3</v>
      </c>
      <c r="H598" s="271"/>
      <c r="I598" s="271"/>
      <c r="J598" s="271"/>
      <c r="K598" s="271"/>
      <c r="L598" s="271"/>
      <c r="M598" s="271"/>
      <c r="N598" s="271"/>
    </row>
    <row r="599" spans="1:14" s="1" customFormat="1" ht="13.5" x14ac:dyDescent="0.25"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4" s="1" customFormat="1" ht="27" x14ac:dyDescent="0.25">
      <c r="C600" s="145" t="s">
        <v>4</v>
      </c>
      <c r="D600" s="280" t="s">
        <v>130</v>
      </c>
      <c r="E600" s="280"/>
      <c r="L600" s="271" t="s">
        <v>6</v>
      </c>
      <c r="M600" s="271"/>
    </row>
    <row r="601" spans="1:14" s="1" customFormat="1" ht="13.5" x14ac:dyDescent="0.25">
      <c r="C601" s="145"/>
      <c r="D601" s="146" t="s">
        <v>96</v>
      </c>
    </row>
    <row r="602" spans="1:14" s="1" customFormat="1" ht="13.5" x14ac:dyDescent="0.25">
      <c r="C602" s="145"/>
      <c r="D602" s="146"/>
    </row>
    <row r="603" spans="1:14" s="1" customFormat="1" ht="13.5" x14ac:dyDescent="0.25">
      <c r="C603" s="145"/>
      <c r="D603" s="145"/>
      <c r="G603" s="271" t="s">
        <v>8</v>
      </c>
      <c r="H603" s="271"/>
      <c r="I603" s="271"/>
      <c r="J603" s="271"/>
      <c r="K603" s="271"/>
      <c r="L603" s="272">
        <f>N621</f>
        <v>9984.8933587039992</v>
      </c>
      <c r="M603" s="272"/>
      <c r="N603" s="145" t="s">
        <v>9</v>
      </c>
    </row>
    <row r="604" spans="1:14" s="1" customFormat="1" ht="13.5" x14ac:dyDescent="0.25">
      <c r="G604" s="273" t="s">
        <v>10</v>
      </c>
      <c r="H604" s="273"/>
      <c r="I604" s="273"/>
      <c r="J604" s="273"/>
      <c r="K604" s="273"/>
      <c r="L604" s="274">
        <f>I615</f>
        <v>4082.0825599999994</v>
      </c>
      <c r="M604" s="274"/>
      <c r="N604" s="145" t="s">
        <v>9</v>
      </c>
    </row>
    <row r="605" spans="1:14" s="1" customFormat="1" ht="13.5" x14ac:dyDescent="0.25">
      <c r="G605" s="147"/>
      <c r="H605" s="147"/>
      <c r="I605" s="147"/>
      <c r="J605" s="147"/>
      <c r="K605" s="147"/>
      <c r="L605" s="148"/>
      <c r="M605" s="148"/>
      <c r="N605" s="145"/>
    </row>
    <row r="606" spans="1:14" s="1" customFormat="1" ht="28.5" customHeight="1" x14ac:dyDescent="0.25">
      <c r="B606" s="275" t="s">
        <v>11</v>
      </c>
      <c r="C606" s="304" t="s">
        <v>12</v>
      </c>
      <c r="D606" s="302" t="s">
        <v>13</v>
      </c>
      <c r="E606" s="306" t="s">
        <v>14</v>
      </c>
      <c r="F606" s="306"/>
      <c r="G606" s="306"/>
      <c r="H606" s="306" t="s">
        <v>15</v>
      </c>
      <c r="I606" s="306"/>
      <c r="J606" s="306" t="s">
        <v>16</v>
      </c>
      <c r="K606" s="306"/>
      <c r="L606" s="306" t="s">
        <v>17</v>
      </c>
      <c r="M606" s="306"/>
      <c r="N606" s="304" t="s">
        <v>91</v>
      </c>
    </row>
    <row r="607" spans="1:14" s="1" customFormat="1" ht="83.25" x14ac:dyDescent="0.25">
      <c r="B607" s="276"/>
      <c r="C607" s="305"/>
      <c r="D607" s="303"/>
      <c r="E607" s="154" t="s">
        <v>18</v>
      </c>
      <c r="F607" s="154" t="s">
        <v>19</v>
      </c>
      <c r="G607" s="154" t="s">
        <v>20</v>
      </c>
      <c r="H607" s="154" t="s">
        <v>21</v>
      </c>
      <c r="I607" s="154" t="s">
        <v>22</v>
      </c>
      <c r="J607" s="154" t="s">
        <v>21</v>
      </c>
      <c r="K607" s="154" t="s">
        <v>22</v>
      </c>
      <c r="L607" s="154" t="s">
        <v>21</v>
      </c>
      <c r="M607" s="154" t="s">
        <v>22</v>
      </c>
      <c r="N607" s="305"/>
    </row>
    <row r="608" spans="1:14" s="1" customFormat="1" ht="13.5" x14ac:dyDescent="0.25">
      <c r="B608" s="149">
        <v>1</v>
      </c>
      <c r="C608" s="149"/>
      <c r="D608" s="149">
        <v>2</v>
      </c>
      <c r="E608" s="149">
        <v>3</v>
      </c>
      <c r="F608" s="149">
        <v>4</v>
      </c>
      <c r="G608" s="149">
        <v>5</v>
      </c>
      <c r="H608" s="149">
        <v>6</v>
      </c>
      <c r="I608" s="149">
        <v>7</v>
      </c>
      <c r="J608" s="149">
        <v>8</v>
      </c>
      <c r="K608" s="149">
        <v>9</v>
      </c>
      <c r="L608" s="149">
        <v>10</v>
      </c>
      <c r="M608" s="149">
        <v>11</v>
      </c>
      <c r="N608" s="149">
        <v>12</v>
      </c>
    </row>
    <row r="609" spans="2:22" s="1" customFormat="1" ht="13.5" x14ac:dyDescent="0.25">
      <c r="B609" s="144"/>
      <c r="C609" s="141"/>
      <c r="D609" s="149" t="s">
        <v>92</v>
      </c>
      <c r="E609" s="149" t="s">
        <v>26</v>
      </c>
      <c r="F609" s="149"/>
      <c r="G609" s="149">
        <v>566</v>
      </c>
      <c r="H609" s="144"/>
      <c r="I609" s="144"/>
      <c r="J609" s="144"/>
      <c r="K609" s="144"/>
      <c r="L609" s="144"/>
      <c r="M609" s="144"/>
      <c r="N609" s="144"/>
    </row>
    <row r="610" spans="2:22" s="1" customFormat="1" ht="13.5" x14ac:dyDescent="0.25">
      <c r="B610" s="266">
        <v>1</v>
      </c>
      <c r="C610" s="266" t="s">
        <v>24</v>
      </c>
      <c r="D610" s="144" t="s">
        <v>93</v>
      </c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</row>
    <row r="611" spans="2:22" s="1" customFormat="1" ht="13.5" x14ac:dyDescent="0.25">
      <c r="B611" s="267"/>
      <c r="C611" s="268"/>
      <c r="D611" s="144" t="s">
        <v>94</v>
      </c>
      <c r="E611" s="144" t="s">
        <v>29</v>
      </c>
      <c r="F611" s="144"/>
      <c r="G611" s="6">
        <f>G609*0.026</f>
        <v>14.715999999999999</v>
      </c>
      <c r="H611" s="144">
        <v>5.28</v>
      </c>
      <c r="I611" s="5">
        <f>H611*G611</f>
        <v>77.700479999999999</v>
      </c>
      <c r="J611" s="144"/>
      <c r="K611" s="144"/>
      <c r="L611" s="144">
        <v>31.71</v>
      </c>
      <c r="M611" s="5">
        <f>L611*G611</f>
        <v>466.64436000000001</v>
      </c>
      <c r="N611" s="5">
        <f>M611+K611+I611</f>
        <v>544.34483999999998</v>
      </c>
      <c r="R611" s="1" t="s">
        <v>106</v>
      </c>
    </row>
    <row r="612" spans="2:22" s="1" customFormat="1" ht="27" x14ac:dyDescent="0.25">
      <c r="B612" s="267"/>
      <c r="C612" s="194" t="s">
        <v>113</v>
      </c>
      <c r="D612" s="197" t="s">
        <v>342</v>
      </c>
      <c r="E612" s="144" t="s">
        <v>32</v>
      </c>
      <c r="F612" s="144">
        <v>1.6</v>
      </c>
      <c r="G612" s="144">
        <f>G609*F612</f>
        <v>905.6</v>
      </c>
      <c r="H612" s="5">
        <f>R612</f>
        <v>4.3359999999999994</v>
      </c>
      <c r="I612" s="5">
        <f>H612*G612</f>
        <v>3926.6815999999994</v>
      </c>
      <c r="J612" s="5"/>
      <c r="K612" s="5"/>
      <c r="L612" s="5">
        <f>Q612</f>
        <v>2.1840000000000002</v>
      </c>
      <c r="M612" s="5">
        <f>L612*G612</f>
        <v>1977.8304000000003</v>
      </c>
      <c r="N612" s="5">
        <f>M612+K612+I612</f>
        <v>5904.5119999999997</v>
      </c>
      <c r="O612" s="196">
        <v>6.52</v>
      </c>
      <c r="P612" s="196">
        <v>26</v>
      </c>
      <c r="Q612" s="196">
        <f>P612*0.42*2/10</f>
        <v>2.1840000000000002</v>
      </c>
      <c r="R612" s="196">
        <f>O612-Q612</f>
        <v>4.3359999999999994</v>
      </c>
      <c r="T612" s="1">
        <f>713/7</f>
        <v>101.85714285714286</v>
      </c>
    </row>
    <row r="613" spans="2:22" s="1" customFormat="1" ht="13.5" x14ac:dyDescent="0.25">
      <c r="B613" s="267"/>
      <c r="C613" s="143" t="s">
        <v>24</v>
      </c>
      <c r="D613" s="194" t="s">
        <v>45</v>
      </c>
      <c r="E613" s="144" t="s">
        <v>26</v>
      </c>
      <c r="F613" s="144">
        <v>1.26</v>
      </c>
      <c r="G613" s="144">
        <f>G609*F613</f>
        <v>713.16</v>
      </c>
      <c r="H613" s="5"/>
      <c r="I613" s="5"/>
      <c r="J613" s="5">
        <v>0</v>
      </c>
      <c r="K613" s="5">
        <f>J613*G613</f>
        <v>0</v>
      </c>
      <c r="L613" s="144"/>
      <c r="M613" s="5"/>
      <c r="N613" s="5">
        <f>M613+K613+I613</f>
        <v>0</v>
      </c>
    </row>
    <row r="614" spans="2:22" s="1" customFormat="1" ht="13.5" x14ac:dyDescent="0.25">
      <c r="B614" s="268"/>
      <c r="C614" s="144" t="s">
        <v>24</v>
      </c>
      <c r="D614" s="144" t="s">
        <v>95</v>
      </c>
      <c r="E614" s="144" t="s">
        <v>29</v>
      </c>
      <c r="F614" s="144"/>
      <c r="G614" s="6">
        <f>G609*0.026</f>
        <v>14.715999999999999</v>
      </c>
      <c r="H614" s="144">
        <v>5.28</v>
      </c>
      <c r="I614" s="5">
        <f>H614*G614</f>
        <v>77.700479999999999</v>
      </c>
      <c r="J614" s="5"/>
      <c r="K614" s="5"/>
      <c r="L614" s="144">
        <v>31.71</v>
      </c>
      <c r="M614" s="5">
        <f>L614*G614</f>
        <v>466.64436000000001</v>
      </c>
      <c r="N614" s="5">
        <f>M614+K614+I614</f>
        <v>544.34483999999998</v>
      </c>
    </row>
    <row r="615" spans="2:22" s="1" customFormat="1" ht="13.5" x14ac:dyDescent="0.25">
      <c r="B615" s="144"/>
      <c r="C615" s="144"/>
      <c r="D615" s="149" t="s">
        <v>46</v>
      </c>
      <c r="E615" s="149"/>
      <c r="F615" s="149"/>
      <c r="G615" s="149"/>
      <c r="H615" s="149"/>
      <c r="I615" s="12">
        <f>SUM(I611:I614)</f>
        <v>4082.0825599999994</v>
      </c>
      <c r="J615" s="149"/>
      <c r="K615" s="12">
        <f>SUM(K611:K614)</f>
        <v>0</v>
      </c>
      <c r="L615" s="149"/>
      <c r="M615" s="12">
        <f>SUM(M611:M614)</f>
        <v>2911.1191200000003</v>
      </c>
      <c r="N615" s="12">
        <f>SUM(N611:N614)</f>
        <v>6993.2016799999992</v>
      </c>
    </row>
    <row r="616" spans="2:22" s="1" customFormat="1" ht="13.5" x14ac:dyDescent="0.25">
      <c r="B616" s="144"/>
      <c r="C616" s="144"/>
      <c r="D616" s="149" t="s">
        <v>47</v>
      </c>
      <c r="E616" s="149" t="s">
        <v>48</v>
      </c>
      <c r="F616" s="149">
        <v>10</v>
      </c>
      <c r="G616" s="149"/>
      <c r="H616" s="149"/>
      <c r="I616" s="149"/>
      <c r="J616" s="149"/>
      <c r="K616" s="149"/>
      <c r="L616" s="149"/>
      <c r="M616" s="149"/>
      <c r="N616" s="12">
        <f>N615*F616/100</f>
        <v>699.32016799999997</v>
      </c>
    </row>
    <row r="617" spans="2:22" s="1" customFormat="1" ht="13.5" x14ac:dyDescent="0.25">
      <c r="B617" s="144"/>
      <c r="C617" s="144"/>
      <c r="D617" s="149" t="s">
        <v>49</v>
      </c>
      <c r="E617" s="149"/>
      <c r="F617" s="149"/>
      <c r="G617" s="149"/>
      <c r="H617" s="149"/>
      <c r="I617" s="149"/>
      <c r="J617" s="149"/>
      <c r="K617" s="149"/>
      <c r="L617" s="149"/>
      <c r="M617" s="149"/>
      <c r="N617" s="12">
        <f>SUM(N615:N616)</f>
        <v>7692.5218479999994</v>
      </c>
    </row>
    <row r="618" spans="2:22" s="1" customFormat="1" ht="13.5" x14ac:dyDescent="0.25">
      <c r="B618" s="144"/>
      <c r="C618" s="144"/>
      <c r="D618" s="149" t="s">
        <v>50</v>
      </c>
      <c r="E618" s="149" t="s">
        <v>48</v>
      </c>
      <c r="F618" s="149">
        <v>10</v>
      </c>
      <c r="G618" s="149"/>
      <c r="H618" s="149"/>
      <c r="I618" s="149"/>
      <c r="J618" s="149"/>
      <c r="K618" s="149"/>
      <c r="L618" s="149"/>
      <c r="M618" s="149"/>
      <c r="N618" s="12">
        <f>N617*F618/100</f>
        <v>769.25218480000001</v>
      </c>
    </row>
    <row r="619" spans="2:22" s="1" customFormat="1" ht="13.5" x14ac:dyDescent="0.25">
      <c r="B619" s="144"/>
      <c r="C619" s="144"/>
      <c r="D619" s="149" t="s">
        <v>49</v>
      </c>
      <c r="E619" s="149"/>
      <c r="F619" s="149"/>
      <c r="G619" s="149"/>
      <c r="H619" s="149"/>
      <c r="I619" s="149"/>
      <c r="J619" s="149"/>
      <c r="K619" s="149"/>
      <c r="L619" s="149"/>
      <c r="M619" s="149"/>
      <c r="N619" s="12">
        <f>SUM(N617:N618)</f>
        <v>8461.7740328</v>
      </c>
    </row>
    <row r="620" spans="2:22" s="1" customFormat="1" ht="13.5" x14ac:dyDescent="0.25">
      <c r="B620" s="144"/>
      <c r="C620" s="144"/>
      <c r="D620" s="149" t="s">
        <v>51</v>
      </c>
      <c r="E620" s="149" t="s">
        <v>48</v>
      </c>
      <c r="F620" s="149">
        <v>18</v>
      </c>
      <c r="G620" s="149"/>
      <c r="H620" s="149"/>
      <c r="I620" s="149"/>
      <c r="J620" s="149"/>
      <c r="K620" s="149"/>
      <c r="L620" s="149"/>
      <c r="M620" s="149"/>
      <c r="N620" s="12">
        <f>N619*F620/100</f>
        <v>1523.1193259039999</v>
      </c>
    </row>
    <row r="621" spans="2:22" s="1" customFormat="1" ht="13.5" x14ac:dyDescent="0.25">
      <c r="B621" s="144"/>
      <c r="C621" s="144"/>
      <c r="D621" s="149" t="s">
        <v>52</v>
      </c>
      <c r="E621" s="149"/>
      <c r="F621" s="149"/>
      <c r="G621" s="149"/>
      <c r="H621" s="149"/>
      <c r="I621" s="149"/>
      <c r="J621" s="149"/>
      <c r="K621" s="149"/>
      <c r="L621" s="149"/>
      <c r="M621" s="149"/>
      <c r="N621" s="12">
        <f>SUM(N619:N620)</f>
        <v>9984.8933587039992</v>
      </c>
      <c r="O621" s="1">
        <v>9990.17</v>
      </c>
    </row>
    <row r="622" spans="2:22" s="1" customFormat="1" ht="13.5" x14ac:dyDescent="0.25">
      <c r="B622" s="13"/>
      <c r="C622" s="13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8"/>
      <c r="V622" s="1">
        <f>1560*0.9</f>
        <v>1404</v>
      </c>
    </row>
    <row r="623" spans="2:22" s="1" customFormat="1" ht="13.5" x14ac:dyDescent="0.25">
      <c r="B623" s="13"/>
      <c r="C623" s="13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8"/>
    </row>
    <row r="624" spans="2:22" s="1" customFormat="1" ht="13.5" x14ac:dyDescent="0.25">
      <c r="B624" s="13"/>
      <c r="C624" s="13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8"/>
    </row>
    <row r="625" spans="1:24" s="1" customFormat="1" ht="13.5" x14ac:dyDescent="0.25">
      <c r="B625" s="13"/>
      <c r="C625" s="13"/>
      <c r="D625" s="145" t="s">
        <v>53</v>
      </c>
      <c r="E625" s="147"/>
      <c r="F625" s="147"/>
      <c r="G625" s="147"/>
      <c r="H625" s="147"/>
      <c r="I625" s="147"/>
      <c r="J625" s="147"/>
      <c r="K625" s="147"/>
      <c r="L625" s="147"/>
      <c r="M625" s="147"/>
      <c r="N625" s="148"/>
    </row>
    <row r="626" spans="1:24" s="1" customFormat="1" ht="13.5" x14ac:dyDescent="0.25">
      <c r="B626" s="13"/>
      <c r="C626" s="13"/>
      <c r="D626" s="145"/>
      <c r="E626" s="147"/>
      <c r="F626" s="147"/>
      <c r="G626" s="147"/>
      <c r="H626" s="147"/>
      <c r="I626" s="147"/>
      <c r="J626" s="147"/>
      <c r="K626" s="147"/>
      <c r="L626" s="147"/>
      <c r="M626" s="147"/>
      <c r="N626" s="148"/>
    </row>
    <row r="627" spans="1:24" s="1" customFormat="1" ht="13.5" x14ac:dyDescent="0.25">
      <c r="D627" s="14" t="s">
        <v>54</v>
      </c>
    </row>
    <row r="628" spans="1:24" x14ac:dyDescent="0.25">
      <c r="V628" s="43">
        <f>222+216+216+186+212</f>
        <v>1052</v>
      </c>
      <c r="X628" s="43">
        <v>460</v>
      </c>
    </row>
    <row r="629" spans="1:24" x14ac:dyDescent="0.25">
      <c r="V629" s="43">
        <f>V628*0.42</f>
        <v>441.84</v>
      </c>
    </row>
    <row r="630" spans="1:24" s="1" customFormat="1" ht="21" x14ac:dyDescent="0.25">
      <c r="A630" s="1" t="s">
        <v>0</v>
      </c>
      <c r="D630" s="152" t="s">
        <v>1</v>
      </c>
      <c r="F630" s="271" t="s">
        <v>2</v>
      </c>
      <c r="G630" s="271"/>
      <c r="H630" s="271"/>
      <c r="I630" s="271"/>
      <c r="V630" s="1">
        <f>V628*0.9</f>
        <v>946.80000000000007</v>
      </c>
    </row>
    <row r="631" spans="1:24" s="1" customFormat="1" ht="13.5" x14ac:dyDescent="0.25">
      <c r="D631" s="145"/>
      <c r="E631" s="145"/>
      <c r="F631" s="145"/>
      <c r="G631" s="271" t="s">
        <v>3</v>
      </c>
      <c r="H631" s="271"/>
      <c r="I631" s="271"/>
      <c r="J631" s="271"/>
      <c r="K631" s="271"/>
      <c r="L631" s="271"/>
      <c r="M631" s="271"/>
      <c r="N631" s="271"/>
    </row>
    <row r="632" spans="1:24" s="1" customFormat="1" ht="13.5" x14ac:dyDescent="0.25"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</row>
    <row r="633" spans="1:24" s="1" customFormat="1" ht="27" x14ac:dyDescent="0.25">
      <c r="C633" s="145" t="s">
        <v>4</v>
      </c>
      <c r="D633" s="280" t="s">
        <v>131</v>
      </c>
      <c r="E633" s="280"/>
      <c r="L633" s="271" t="s">
        <v>6</v>
      </c>
      <c r="M633" s="271"/>
    </row>
    <row r="634" spans="1:24" s="1" customFormat="1" ht="13.5" x14ac:dyDescent="0.25">
      <c r="C634" s="145"/>
      <c r="D634" s="146" t="s">
        <v>96</v>
      </c>
    </row>
    <row r="635" spans="1:24" s="1" customFormat="1" ht="13.5" x14ac:dyDescent="0.25">
      <c r="C635" s="145"/>
      <c r="D635" s="146"/>
    </row>
    <row r="636" spans="1:24" s="1" customFormat="1" ht="13.5" x14ac:dyDescent="0.25">
      <c r="C636" s="145"/>
      <c r="D636" s="145"/>
      <c r="G636" s="271" t="s">
        <v>8</v>
      </c>
      <c r="H636" s="271"/>
      <c r="I636" s="271"/>
      <c r="J636" s="271"/>
      <c r="K636" s="271"/>
      <c r="L636" s="272">
        <f>N654</f>
        <v>9245.8581961679993</v>
      </c>
      <c r="M636" s="272"/>
      <c r="N636" s="145" t="s">
        <v>9</v>
      </c>
    </row>
    <row r="637" spans="1:24" s="1" customFormat="1" ht="13.5" x14ac:dyDescent="0.25">
      <c r="G637" s="273" t="s">
        <v>10</v>
      </c>
      <c r="H637" s="273"/>
      <c r="I637" s="273"/>
      <c r="J637" s="273"/>
      <c r="K637" s="273"/>
      <c r="L637" s="274">
        <f>I648</f>
        <v>1928.11392</v>
      </c>
      <c r="M637" s="274"/>
      <c r="N637" s="145" t="s">
        <v>9</v>
      </c>
    </row>
    <row r="638" spans="1:24" s="1" customFormat="1" ht="13.5" x14ac:dyDescent="0.25">
      <c r="G638" s="147"/>
      <c r="H638" s="147"/>
      <c r="I638" s="147"/>
      <c r="J638" s="147"/>
      <c r="K638" s="147"/>
      <c r="L638" s="148"/>
      <c r="M638" s="148"/>
      <c r="N638" s="145"/>
    </row>
    <row r="639" spans="1:24" s="1" customFormat="1" ht="29.25" customHeight="1" x14ac:dyDescent="0.25">
      <c r="B639" s="275" t="s">
        <v>11</v>
      </c>
      <c r="C639" s="277" t="s">
        <v>12</v>
      </c>
      <c r="D639" s="275" t="s">
        <v>13</v>
      </c>
      <c r="E639" s="279" t="s">
        <v>14</v>
      </c>
      <c r="F639" s="279"/>
      <c r="G639" s="279"/>
      <c r="H639" s="279" t="s">
        <v>15</v>
      </c>
      <c r="I639" s="279"/>
      <c r="J639" s="279" t="s">
        <v>16</v>
      </c>
      <c r="K639" s="279"/>
      <c r="L639" s="279" t="s">
        <v>17</v>
      </c>
      <c r="M639" s="279"/>
      <c r="N639" s="277" t="s">
        <v>91</v>
      </c>
    </row>
    <row r="640" spans="1:24" s="1" customFormat="1" ht="83.25" x14ac:dyDescent="0.25">
      <c r="B640" s="276"/>
      <c r="C640" s="278"/>
      <c r="D640" s="276"/>
      <c r="E640" s="3" t="s">
        <v>18</v>
      </c>
      <c r="F640" s="3" t="s">
        <v>19</v>
      </c>
      <c r="G640" s="3" t="s">
        <v>20</v>
      </c>
      <c r="H640" s="3" t="s">
        <v>21</v>
      </c>
      <c r="I640" s="3" t="s">
        <v>22</v>
      </c>
      <c r="J640" s="3" t="s">
        <v>21</v>
      </c>
      <c r="K640" s="3" t="s">
        <v>22</v>
      </c>
      <c r="L640" s="3" t="s">
        <v>21</v>
      </c>
      <c r="M640" s="3" t="s">
        <v>22</v>
      </c>
      <c r="N640" s="278"/>
      <c r="W640" s="1">
        <f>160+140+82+108+126+160+238+180+228</f>
        <v>1422</v>
      </c>
      <c r="X640" s="1">
        <f>94+210+140+140+60</f>
        <v>644</v>
      </c>
    </row>
    <row r="641" spans="2:24" s="1" customFormat="1" ht="13.5" x14ac:dyDescent="0.25">
      <c r="B641" s="149">
        <v>1</v>
      </c>
      <c r="C641" s="149"/>
      <c r="D641" s="149">
        <v>2</v>
      </c>
      <c r="E641" s="149">
        <v>3</v>
      </c>
      <c r="F641" s="149">
        <v>4</v>
      </c>
      <c r="G641" s="149">
        <v>5</v>
      </c>
      <c r="H641" s="149">
        <v>6</v>
      </c>
      <c r="I641" s="149">
        <v>7</v>
      </c>
      <c r="J641" s="149">
        <v>8</v>
      </c>
      <c r="K641" s="149">
        <v>9</v>
      </c>
      <c r="L641" s="149">
        <v>10</v>
      </c>
      <c r="M641" s="149">
        <v>11</v>
      </c>
      <c r="N641" s="149">
        <v>12</v>
      </c>
    </row>
    <row r="642" spans="2:24" s="1" customFormat="1" ht="13.5" x14ac:dyDescent="0.25">
      <c r="B642" s="144"/>
      <c r="C642" s="141"/>
      <c r="D642" s="149" t="s">
        <v>92</v>
      </c>
      <c r="E642" s="149" t="s">
        <v>26</v>
      </c>
      <c r="F642" s="149"/>
      <c r="G642" s="149">
        <v>207</v>
      </c>
      <c r="H642" s="144"/>
      <c r="I642" s="144"/>
      <c r="J642" s="144"/>
      <c r="K642" s="144"/>
      <c r="L642" s="144"/>
      <c r="M642" s="144"/>
      <c r="N642" s="144"/>
      <c r="W642" s="1">
        <f>W640*0.42</f>
        <v>597.24</v>
      </c>
      <c r="X642" s="1">
        <f>X640-W642</f>
        <v>46.759999999999991</v>
      </c>
    </row>
    <row r="643" spans="2:24" s="1" customFormat="1" ht="13.5" x14ac:dyDescent="0.25">
      <c r="B643" s="266">
        <v>1</v>
      </c>
      <c r="C643" s="266" t="s">
        <v>24</v>
      </c>
      <c r="D643" s="144" t="s">
        <v>93</v>
      </c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V643" s="1">
        <f>644-598</f>
        <v>46</v>
      </c>
    </row>
    <row r="644" spans="2:24" s="1" customFormat="1" ht="13.5" x14ac:dyDescent="0.25">
      <c r="B644" s="267"/>
      <c r="C644" s="268"/>
      <c r="D644" s="144" t="s">
        <v>94</v>
      </c>
      <c r="E644" s="144" t="s">
        <v>29</v>
      </c>
      <c r="F644" s="144"/>
      <c r="G644" s="6">
        <f>G642*0.026</f>
        <v>5.3819999999999997</v>
      </c>
      <c r="H644" s="144">
        <v>5.28</v>
      </c>
      <c r="I644" s="5">
        <f>H644*G644</f>
        <v>28.41696</v>
      </c>
      <c r="J644" s="144"/>
      <c r="K644" s="144"/>
      <c r="L644" s="144">
        <v>31.71</v>
      </c>
      <c r="M644" s="5">
        <f>L644*G644</f>
        <v>170.66322</v>
      </c>
      <c r="N644" s="5">
        <f>M644+K644+I644</f>
        <v>199.08017999999998</v>
      </c>
      <c r="R644" s="1" t="s">
        <v>106</v>
      </c>
      <c r="V644" s="1">
        <f>1442*0.9</f>
        <v>1297.8</v>
      </c>
    </row>
    <row r="645" spans="2:24" s="1" customFormat="1" ht="27" x14ac:dyDescent="0.25">
      <c r="B645" s="267"/>
      <c r="C645" s="189" t="s">
        <v>334</v>
      </c>
      <c r="D645" s="189" t="s">
        <v>207</v>
      </c>
      <c r="E645" s="144" t="s">
        <v>32</v>
      </c>
      <c r="F645" s="144">
        <v>1.6</v>
      </c>
      <c r="G645" s="144">
        <f>G642*F645</f>
        <v>331.20000000000005</v>
      </c>
      <c r="H645" s="5">
        <f>R645</f>
        <v>5.6499999999999995</v>
      </c>
      <c r="I645" s="5">
        <f>H645*G645</f>
        <v>1871.28</v>
      </c>
      <c r="J645" s="5"/>
      <c r="K645" s="5"/>
      <c r="L645" s="5">
        <f>Q645</f>
        <v>3.3600000000000003</v>
      </c>
      <c r="M645" s="5">
        <f>L645*G645</f>
        <v>1112.8320000000003</v>
      </c>
      <c r="N645" s="5">
        <f>M645+K645+I645</f>
        <v>2984.1120000000001</v>
      </c>
      <c r="O645" s="18">
        <v>9.01</v>
      </c>
      <c r="P645" s="18">
        <v>40</v>
      </c>
      <c r="Q645" s="18">
        <f>P645*0.42*2/10</f>
        <v>3.3600000000000003</v>
      </c>
      <c r="R645" s="18">
        <f>O645-Q645</f>
        <v>5.6499999999999995</v>
      </c>
    </row>
    <row r="646" spans="2:24" s="1" customFormat="1" ht="13.5" x14ac:dyDescent="0.25">
      <c r="B646" s="267"/>
      <c r="C646" s="143" t="s">
        <v>24</v>
      </c>
      <c r="D646" s="144" t="s">
        <v>97</v>
      </c>
      <c r="E646" s="144" t="s">
        <v>26</v>
      </c>
      <c r="F646" s="144">
        <v>1.26</v>
      </c>
      <c r="G646" s="144">
        <f>G642*F646</f>
        <v>260.82</v>
      </c>
      <c r="H646" s="5"/>
      <c r="I646" s="5"/>
      <c r="J646" s="5">
        <v>11.86</v>
      </c>
      <c r="K646" s="5">
        <f>J646*G646</f>
        <v>3093.3251999999998</v>
      </c>
      <c r="L646" s="144"/>
      <c r="M646" s="5"/>
      <c r="N646" s="5">
        <f>M646+K646+I646</f>
        <v>3093.3251999999998</v>
      </c>
    </row>
    <row r="647" spans="2:24" s="1" customFormat="1" ht="13.5" x14ac:dyDescent="0.25">
      <c r="B647" s="268"/>
      <c r="C647" s="144" t="s">
        <v>24</v>
      </c>
      <c r="D647" s="144" t="s">
        <v>95</v>
      </c>
      <c r="E647" s="144" t="s">
        <v>29</v>
      </c>
      <c r="F647" s="144"/>
      <c r="G647" s="6">
        <f>G642*0.026</f>
        <v>5.3819999999999997</v>
      </c>
      <c r="H647" s="144">
        <v>5.28</v>
      </c>
      <c r="I647" s="5">
        <f>H647*G647</f>
        <v>28.41696</v>
      </c>
      <c r="J647" s="5"/>
      <c r="K647" s="5"/>
      <c r="L647" s="144">
        <v>31.71</v>
      </c>
      <c r="M647" s="5">
        <f>L647*G647</f>
        <v>170.66322</v>
      </c>
      <c r="N647" s="5">
        <f>M647+K647+I647</f>
        <v>199.08017999999998</v>
      </c>
    </row>
    <row r="648" spans="2:24" s="1" customFormat="1" ht="13.5" x14ac:dyDescent="0.25">
      <c r="B648" s="144"/>
      <c r="C648" s="144"/>
      <c r="D648" s="149" t="s">
        <v>46</v>
      </c>
      <c r="E648" s="149"/>
      <c r="F648" s="149"/>
      <c r="G648" s="149"/>
      <c r="H648" s="149"/>
      <c r="I648" s="12">
        <f>SUM(I644:I647)</f>
        <v>1928.11392</v>
      </c>
      <c r="J648" s="149"/>
      <c r="K648" s="12">
        <f>SUM(K644:K647)</f>
        <v>3093.3251999999998</v>
      </c>
      <c r="L648" s="149"/>
      <c r="M648" s="12">
        <f>SUM(M644:M647)</f>
        <v>1454.1584400000002</v>
      </c>
      <c r="N648" s="12">
        <f>SUM(N644:N647)</f>
        <v>6475.5975599999992</v>
      </c>
    </row>
    <row r="649" spans="2:24" s="1" customFormat="1" ht="13.5" x14ac:dyDescent="0.25">
      <c r="B649" s="144"/>
      <c r="C649" s="144"/>
      <c r="D649" s="149" t="s">
        <v>47</v>
      </c>
      <c r="E649" s="149" t="s">
        <v>48</v>
      </c>
      <c r="F649" s="149">
        <v>10</v>
      </c>
      <c r="G649" s="149"/>
      <c r="H649" s="149"/>
      <c r="I649" s="190"/>
      <c r="J649" s="190"/>
      <c r="K649" s="190"/>
      <c r="L649" s="190"/>
      <c r="M649" s="190"/>
      <c r="N649" s="12">
        <f>N648*F649/100</f>
        <v>647.55975599999988</v>
      </c>
    </row>
    <row r="650" spans="2:24" s="1" customFormat="1" ht="13.5" x14ac:dyDescent="0.25">
      <c r="B650" s="144"/>
      <c r="C650" s="144"/>
      <c r="D650" s="149" t="s">
        <v>49</v>
      </c>
      <c r="E650" s="149"/>
      <c r="F650" s="149"/>
      <c r="G650" s="149"/>
      <c r="H650" s="149"/>
      <c r="I650" s="190"/>
      <c r="J650" s="190"/>
      <c r="K650" s="190"/>
      <c r="L650" s="190"/>
      <c r="M650" s="190"/>
      <c r="N650" s="12">
        <f>SUM(N648:N649)</f>
        <v>7123.1573159999989</v>
      </c>
    </row>
    <row r="651" spans="2:24" s="1" customFormat="1" ht="13.5" x14ac:dyDescent="0.25">
      <c r="B651" s="144"/>
      <c r="C651" s="144"/>
      <c r="D651" s="149" t="s">
        <v>50</v>
      </c>
      <c r="E651" s="149" t="s">
        <v>48</v>
      </c>
      <c r="F651" s="149">
        <v>10</v>
      </c>
      <c r="G651" s="149"/>
      <c r="H651" s="149"/>
      <c r="I651" s="190"/>
      <c r="J651" s="190"/>
      <c r="K651" s="190"/>
      <c r="L651" s="190"/>
      <c r="M651" s="190"/>
      <c r="N651" s="12">
        <f>N650*F651/100</f>
        <v>712.31573159999982</v>
      </c>
    </row>
    <row r="652" spans="2:24" s="1" customFormat="1" ht="13.5" x14ac:dyDescent="0.25">
      <c r="B652" s="144"/>
      <c r="C652" s="144"/>
      <c r="D652" s="149" t="s">
        <v>49</v>
      </c>
      <c r="E652" s="149"/>
      <c r="F652" s="149"/>
      <c r="G652" s="149"/>
      <c r="H652" s="149"/>
      <c r="I652" s="190"/>
      <c r="J652" s="190"/>
      <c r="K652" s="190"/>
      <c r="L652" s="190"/>
      <c r="M652" s="190"/>
      <c r="N652" s="12">
        <f>SUM(N650:N651)</f>
        <v>7835.4730475999986</v>
      </c>
    </row>
    <row r="653" spans="2:24" s="1" customFormat="1" ht="13.5" x14ac:dyDescent="0.25">
      <c r="B653" s="144"/>
      <c r="C653" s="144"/>
      <c r="D653" s="149" t="s">
        <v>51</v>
      </c>
      <c r="E653" s="149" t="s">
        <v>48</v>
      </c>
      <c r="F653" s="149">
        <v>18</v>
      </c>
      <c r="G653" s="149"/>
      <c r="H653" s="149"/>
      <c r="I653" s="190"/>
      <c r="J653" s="190"/>
      <c r="K653" s="190"/>
      <c r="L653" s="190"/>
      <c r="M653" s="190"/>
      <c r="N653" s="12">
        <f>N652*F653/100</f>
        <v>1410.3851485679997</v>
      </c>
    </row>
    <row r="654" spans="2:24" s="1" customFormat="1" ht="13.5" x14ac:dyDescent="0.25">
      <c r="B654" s="144"/>
      <c r="C654" s="144"/>
      <c r="D654" s="149" t="s">
        <v>52</v>
      </c>
      <c r="E654" s="149"/>
      <c r="F654" s="149"/>
      <c r="G654" s="149"/>
      <c r="H654" s="149"/>
      <c r="I654" s="190"/>
      <c r="J654" s="190"/>
      <c r="K654" s="190"/>
      <c r="L654" s="190"/>
      <c r="M654" s="190"/>
      <c r="N654" s="12">
        <f>SUM(N652:N653)</f>
        <v>9245.8581961679993</v>
      </c>
      <c r="O654" s="1">
        <v>9269.2000000000007</v>
      </c>
    </row>
    <row r="655" spans="2:24" s="1" customFormat="1" ht="13.5" x14ac:dyDescent="0.25">
      <c r="B655" s="13"/>
      <c r="C655" s="13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8"/>
    </row>
    <row r="656" spans="2:24" s="1" customFormat="1" ht="13.5" x14ac:dyDescent="0.25">
      <c r="B656" s="13"/>
      <c r="C656" s="13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8"/>
    </row>
    <row r="657" spans="1:14" s="1" customFormat="1" ht="13.5" x14ac:dyDescent="0.25">
      <c r="B657" s="13"/>
      <c r="C657" s="13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8"/>
    </row>
    <row r="658" spans="1:14" s="1" customFormat="1" ht="13.5" x14ac:dyDescent="0.25">
      <c r="B658" s="13"/>
      <c r="C658" s="13"/>
      <c r="D658" s="145" t="s">
        <v>53</v>
      </c>
      <c r="E658" s="147"/>
      <c r="F658" s="147"/>
      <c r="G658" s="147"/>
      <c r="H658" s="147"/>
      <c r="I658" s="147"/>
      <c r="J658" s="147"/>
      <c r="K658" s="147"/>
      <c r="L658" s="147"/>
      <c r="M658" s="147"/>
      <c r="N658" s="148"/>
    </row>
    <row r="659" spans="1:14" s="1" customFormat="1" ht="13.5" x14ac:dyDescent="0.25">
      <c r="B659" s="13"/>
      <c r="C659" s="13"/>
      <c r="D659" s="145"/>
      <c r="E659" s="147"/>
      <c r="F659" s="147"/>
      <c r="G659" s="147"/>
      <c r="H659" s="147"/>
      <c r="I659" s="147"/>
      <c r="J659" s="147"/>
      <c r="K659" s="147"/>
      <c r="L659" s="147"/>
      <c r="M659" s="147"/>
      <c r="N659" s="148"/>
    </row>
    <row r="660" spans="1:14" s="1" customFormat="1" ht="13.5" x14ac:dyDescent="0.25">
      <c r="D660" s="14" t="s">
        <v>54</v>
      </c>
    </row>
    <row r="663" spans="1:14" s="1" customFormat="1" ht="21" x14ac:dyDescent="0.25">
      <c r="A663" s="1" t="s">
        <v>0</v>
      </c>
      <c r="D663" s="152" t="s">
        <v>1</v>
      </c>
      <c r="F663" s="271" t="s">
        <v>2</v>
      </c>
      <c r="G663" s="271"/>
      <c r="H663" s="271"/>
      <c r="I663" s="271"/>
    </row>
    <row r="664" spans="1:14" s="1" customFormat="1" ht="13.5" x14ac:dyDescent="0.25">
      <c r="D664" s="145"/>
      <c r="E664" s="145"/>
      <c r="F664" s="145"/>
      <c r="G664" s="271" t="s">
        <v>3</v>
      </c>
      <c r="H664" s="271"/>
      <c r="I664" s="271"/>
      <c r="J664" s="271"/>
      <c r="K664" s="271"/>
      <c r="L664" s="271"/>
      <c r="M664" s="271"/>
      <c r="N664" s="271"/>
    </row>
    <row r="665" spans="1:14" s="1" customFormat="1" ht="13.5" x14ac:dyDescent="0.25"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</row>
    <row r="666" spans="1:14" s="1" customFormat="1" ht="27" x14ac:dyDescent="0.25">
      <c r="C666" s="145" t="s">
        <v>4</v>
      </c>
      <c r="D666" s="280" t="s">
        <v>132</v>
      </c>
      <c r="E666" s="280"/>
      <c r="L666" s="271" t="s">
        <v>6</v>
      </c>
      <c r="M666" s="271"/>
    </row>
    <row r="667" spans="1:14" s="1" customFormat="1" ht="13.5" x14ac:dyDescent="0.25">
      <c r="C667" s="145"/>
      <c r="D667" s="146" t="s">
        <v>96</v>
      </c>
    </row>
    <row r="668" spans="1:14" s="1" customFormat="1" ht="13.5" x14ac:dyDescent="0.25">
      <c r="C668" s="145"/>
      <c r="D668" s="146"/>
    </row>
    <row r="669" spans="1:14" s="1" customFormat="1" ht="13.5" x14ac:dyDescent="0.25">
      <c r="C669" s="145"/>
      <c r="D669" s="145"/>
      <c r="G669" s="271" t="s">
        <v>8</v>
      </c>
      <c r="H669" s="271"/>
      <c r="I669" s="271"/>
      <c r="J669" s="271"/>
      <c r="K669" s="271"/>
      <c r="L669" s="272">
        <f>N687</f>
        <v>7167.3832361999994</v>
      </c>
      <c r="M669" s="272"/>
      <c r="N669" s="145" t="s">
        <v>9</v>
      </c>
    </row>
    <row r="670" spans="1:14" s="1" customFormat="1" ht="13.5" x14ac:dyDescent="0.25">
      <c r="G670" s="273" t="s">
        <v>10</v>
      </c>
      <c r="H670" s="273"/>
      <c r="I670" s="273"/>
      <c r="J670" s="273"/>
      <c r="K670" s="273"/>
      <c r="L670" s="274">
        <f>I681</f>
        <v>2948.2080000000001</v>
      </c>
      <c r="M670" s="274"/>
      <c r="N670" s="145" t="s">
        <v>9</v>
      </c>
    </row>
    <row r="671" spans="1:14" s="1" customFormat="1" ht="13.5" x14ac:dyDescent="0.25">
      <c r="G671" s="147"/>
      <c r="H671" s="147"/>
      <c r="I671" s="147"/>
      <c r="J671" s="147"/>
      <c r="K671" s="147"/>
      <c r="L671" s="148"/>
      <c r="M671" s="148"/>
      <c r="N671" s="145"/>
    </row>
    <row r="672" spans="1:14" s="1" customFormat="1" ht="27.75" customHeight="1" x14ac:dyDescent="0.25">
      <c r="B672" s="302" t="s">
        <v>11</v>
      </c>
      <c r="C672" s="304" t="s">
        <v>12</v>
      </c>
      <c r="D672" s="302" t="s">
        <v>13</v>
      </c>
      <c r="E672" s="306" t="s">
        <v>14</v>
      </c>
      <c r="F672" s="306"/>
      <c r="G672" s="306"/>
      <c r="H672" s="306" t="s">
        <v>15</v>
      </c>
      <c r="I672" s="306"/>
      <c r="J672" s="306" t="s">
        <v>16</v>
      </c>
      <c r="K672" s="306"/>
      <c r="L672" s="306" t="s">
        <v>17</v>
      </c>
      <c r="M672" s="306"/>
      <c r="N672" s="304" t="s">
        <v>91</v>
      </c>
    </row>
    <row r="673" spans="2:18" s="1" customFormat="1" ht="83.25" x14ac:dyDescent="0.25">
      <c r="B673" s="303"/>
      <c r="C673" s="305"/>
      <c r="D673" s="303"/>
      <c r="E673" s="154" t="s">
        <v>18</v>
      </c>
      <c r="F673" s="154" t="s">
        <v>19</v>
      </c>
      <c r="G673" s="154" t="s">
        <v>20</v>
      </c>
      <c r="H673" s="154" t="s">
        <v>21</v>
      </c>
      <c r="I673" s="154" t="s">
        <v>22</v>
      </c>
      <c r="J673" s="154" t="s">
        <v>21</v>
      </c>
      <c r="K673" s="154" t="s">
        <v>22</v>
      </c>
      <c r="L673" s="154" t="s">
        <v>21</v>
      </c>
      <c r="M673" s="154" t="s">
        <v>22</v>
      </c>
      <c r="N673" s="305"/>
    </row>
    <row r="674" spans="2:18" s="1" customFormat="1" ht="13.5" x14ac:dyDescent="0.25">
      <c r="B674" s="149">
        <v>1</v>
      </c>
      <c r="C674" s="149"/>
      <c r="D674" s="149">
        <v>2</v>
      </c>
      <c r="E674" s="149">
        <v>3</v>
      </c>
      <c r="F674" s="149">
        <v>4</v>
      </c>
      <c r="G674" s="149">
        <v>5</v>
      </c>
      <c r="H674" s="149">
        <v>6</v>
      </c>
      <c r="I674" s="149">
        <v>7</v>
      </c>
      <c r="J674" s="149">
        <v>8</v>
      </c>
      <c r="K674" s="149">
        <v>9</v>
      </c>
      <c r="L674" s="149">
        <v>10</v>
      </c>
      <c r="M674" s="149">
        <v>11</v>
      </c>
      <c r="N674" s="149">
        <v>12</v>
      </c>
    </row>
    <row r="675" spans="2:18" s="1" customFormat="1" ht="13.5" x14ac:dyDescent="0.25">
      <c r="B675" s="144"/>
      <c r="C675" s="141"/>
      <c r="D675" s="149" t="s">
        <v>92</v>
      </c>
      <c r="E675" s="149" t="s">
        <v>26</v>
      </c>
      <c r="F675" s="149"/>
      <c r="G675" s="149">
        <v>425</v>
      </c>
      <c r="H675" s="144"/>
      <c r="I675" s="144"/>
      <c r="J675" s="144"/>
      <c r="K675" s="144"/>
      <c r="L675" s="144"/>
      <c r="M675" s="144"/>
      <c r="N675" s="144"/>
    </row>
    <row r="676" spans="2:18" s="1" customFormat="1" ht="13.5" x14ac:dyDescent="0.25">
      <c r="B676" s="266">
        <v>1</v>
      </c>
      <c r="C676" s="266" t="s">
        <v>24</v>
      </c>
      <c r="D676" s="144" t="s">
        <v>93</v>
      </c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</row>
    <row r="677" spans="2:18" s="1" customFormat="1" ht="13.5" x14ac:dyDescent="0.25">
      <c r="B677" s="267"/>
      <c r="C677" s="268"/>
      <c r="D677" s="144" t="s">
        <v>94</v>
      </c>
      <c r="E677" s="144" t="s">
        <v>29</v>
      </c>
      <c r="F677" s="144"/>
      <c r="G677" s="6">
        <f>G675*0.026</f>
        <v>11.049999999999999</v>
      </c>
      <c r="H677" s="144">
        <v>5.28</v>
      </c>
      <c r="I677" s="5">
        <f>H677*G677</f>
        <v>58.343999999999994</v>
      </c>
      <c r="J677" s="144"/>
      <c r="K677" s="144"/>
      <c r="L677" s="144">
        <v>31.71</v>
      </c>
      <c r="M677" s="5">
        <f>L677*G677</f>
        <v>350.39549999999997</v>
      </c>
      <c r="N677" s="5">
        <f>M677+K677+I677</f>
        <v>408.73949999999996</v>
      </c>
      <c r="R677" s="1" t="s">
        <v>106</v>
      </c>
    </row>
    <row r="678" spans="2:18" s="1" customFormat="1" ht="27" x14ac:dyDescent="0.25">
      <c r="B678" s="267"/>
      <c r="C678" s="200" t="s">
        <v>120</v>
      </c>
      <c r="D678" s="153" t="s">
        <v>314</v>
      </c>
      <c r="E678" s="144" t="s">
        <v>32</v>
      </c>
      <c r="F678" s="144">
        <v>1.6</v>
      </c>
      <c r="G678" s="144">
        <f>G675*F678</f>
        <v>680</v>
      </c>
      <c r="H678" s="5">
        <f>R678</f>
        <v>4.1639999999999997</v>
      </c>
      <c r="I678" s="5">
        <f>H678*G678</f>
        <v>2831.52</v>
      </c>
      <c r="J678" s="5"/>
      <c r="K678" s="5"/>
      <c r="L678" s="5">
        <f>Q678</f>
        <v>2.016</v>
      </c>
      <c r="M678" s="5">
        <f>L678*G678</f>
        <v>1370.88</v>
      </c>
      <c r="N678" s="5">
        <f>M678+K678+I678</f>
        <v>4202.3999999999996</v>
      </c>
      <c r="O678" s="18">
        <v>6.18</v>
      </c>
      <c r="P678" s="18">
        <v>24</v>
      </c>
      <c r="Q678" s="18">
        <f>P678*0.42*2/10</f>
        <v>2.016</v>
      </c>
      <c r="R678" s="18">
        <f>O678-Q678</f>
        <v>4.1639999999999997</v>
      </c>
    </row>
    <row r="679" spans="2:18" s="1" customFormat="1" ht="13.5" x14ac:dyDescent="0.25">
      <c r="B679" s="267"/>
      <c r="C679" s="143" t="s">
        <v>24</v>
      </c>
      <c r="D679" s="153" t="s">
        <v>311</v>
      </c>
      <c r="E679" s="144" t="s">
        <v>26</v>
      </c>
      <c r="F679" s="144">
        <v>1.26</v>
      </c>
      <c r="G679" s="144">
        <f>G675*F679</f>
        <v>535.5</v>
      </c>
      <c r="H679" s="5"/>
      <c r="I679" s="5"/>
      <c r="J679" s="5">
        <v>0</v>
      </c>
      <c r="K679" s="5">
        <f>J679*G679</f>
        <v>0</v>
      </c>
      <c r="L679" s="144"/>
      <c r="M679" s="5"/>
      <c r="N679" s="5">
        <f>M679+K679+I679</f>
        <v>0</v>
      </c>
    </row>
    <row r="680" spans="2:18" s="1" customFormat="1" ht="13.5" x14ac:dyDescent="0.25">
      <c r="B680" s="268"/>
      <c r="C680" s="144" t="s">
        <v>24</v>
      </c>
      <c r="D680" s="144" t="s">
        <v>95</v>
      </c>
      <c r="E680" s="144" t="s">
        <v>29</v>
      </c>
      <c r="F680" s="144"/>
      <c r="G680" s="6">
        <f>G675*0.026</f>
        <v>11.049999999999999</v>
      </c>
      <c r="H680" s="144">
        <v>5.28</v>
      </c>
      <c r="I680" s="5">
        <f>H680*G680</f>
        <v>58.343999999999994</v>
      </c>
      <c r="J680" s="5"/>
      <c r="K680" s="5"/>
      <c r="L680" s="144">
        <v>31.71</v>
      </c>
      <c r="M680" s="5">
        <f>L680*G680</f>
        <v>350.39549999999997</v>
      </c>
      <c r="N680" s="5">
        <f>M680+K680+I680</f>
        <v>408.73949999999996</v>
      </c>
    </row>
    <row r="681" spans="2:18" s="1" customFormat="1" ht="13.5" x14ac:dyDescent="0.25">
      <c r="B681" s="144"/>
      <c r="C681" s="144"/>
      <c r="D681" s="149" t="s">
        <v>46</v>
      </c>
      <c r="E681" s="149"/>
      <c r="F681" s="149"/>
      <c r="G681" s="149"/>
      <c r="H681" s="149"/>
      <c r="I681" s="12">
        <f>SUM(I677:I680)</f>
        <v>2948.2080000000001</v>
      </c>
      <c r="J681" s="149"/>
      <c r="K681" s="12">
        <f>SUM(K677:K680)</f>
        <v>0</v>
      </c>
      <c r="L681" s="149"/>
      <c r="M681" s="12">
        <f>SUM(M677:M680)</f>
        <v>2071.6710000000003</v>
      </c>
      <c r="N681" s="12">
        <f>SUM(N677:N680)</f>
        <v>5019.878999999999</v>
      </c>
    </row>
    <row r="682" spans="2:18" s="1" customFormat="1" ht="13.5" x14ac:dyDescent="0.25">
      <c r="B682" s="144"/>
      <c r="C682" s="144"/>
      <c r="D682" s="149" t="s">
        <v>47</v>
      </c>
      <c r="E682" s="149" t="s">
        <v>48</v>
      </c>
      <c r="F682" s="149">
        <v>10</v>
      </c>
      <c r="G682" s="149"/>
      <c r="H682" s="149"/>
      <c r="I682" s="149"/>
      <c r="J682" s="149"/>
      <c r="K682" s="149"/>
      <c r="L682" s="149"/>
      <c r="M682" s="149"/>
      <c r="N682" s="12">
        <f>N681*F682/100</f>
        <v>501.98789999999991</v>
      </c>
    </row>
    <row r="683" spans="2:18" s="1" customFormat="1" ht="13.5" x14ac:dyDescent="0.25">
      <c r="B683" s="144"/>
      <c r="C683" s="144"/>
      <c r="D683" s="149" t="s">
        <v>49</v>
      </c>
      <c r="E683" s="149"/>
      <c r="F683" s="149"/>
      <c r="G683" s="149"/>
      <c r="H683" s="149"/>
      <c r="I683" s="149"/>
      <c r="J683" s="149"/>
      <c r="K683" s="149"/>
      <c r="L683" s="149"/>
      <c r="M683" s="149"/>
      <c r="N683" s="12">
        <f>SUM(N681:N682)</f>
        <v>5521.8668999999991</v>
      </c>
    </row>
    <row r="684" spans="2:18" s="1" customFormat="1" ht="13.5" x14ac:dyDescent="0.25">
      <c r="B684" s="144"/>
      <c r="C684" s="144"/>
      <c r="D684" s="149" t="s">
        <v>50</v>
      </c>
      <c r="E684" s="149" t="s">
        <v>48</v>
      </c>
      <c r="F684" s="149">
        <v>10</v>
      </c>
      <c r="G684" s="149"/>
      <c r="H684" s="149"/>
      <c r="I684" s="149"/>
      <c r="J684" s="149"/>
      <c r="K684" s="149"/>
      <c r="L684" s="149"/>
      <c r="M684" s="149"/>
      <c r="N684" s="12">
        <f>N683*F684/100</f>
        <v>552.18669</v>
      </c>
    </row>
    <row r="685" spans="2:18" s="1" customFormat="1" ht="13.5" x14ac:dyDescent="0.25">
      <c r="B685" s="144"/>
      <c r="C685" s="144"/>
      <c r="D685" s="149" t="s">
        <v>49</v>
      </c>
      <c r="E685" s="149"/>
      <c r="F685" s="149"/>
      <c r="G685" s="149"/>
      <c r="H685" s="149"/>
      <c r="I685" s="149"/>
      <c r="J685" s="149"/>
      <c r="K685" s="149"/>
      <c r="L685" s="149"/>
      <c r="M685" s="149"/>
      <c r="N685" s="12">
        <f>SUM(N683:N684)</f>
        <v>6074.0535899999995</v>
      </c>
    </row>
    <row r="686" spans="2:18" s="1" customFormat="1" ht="13.5" x14ac:dyDescent="0.25">
      <c r="B686" s="144"/>
      <c r="C686" s="144"/>
      <c r="D686" s="149" t="s">
        <v>51</v>
      </c>
      <c r="E686" s="149" t="s">
        <v>48</v>
      </c>
      <c r="F686" s="149">
        <v>18</v>
      </c>
      <c r="G686" s="149"/>
      <c r="H686" s="149"/>
      <c r="I686" s="149"/>
      <c r="J686" s="149"/>
      <c r="K686" s="149"/>
      <c r="L686" s="149"/>
      <c r="M686" s="149"/>
      <c r="N686" s="12">
        <f>N685*F686/100</f>
        <v>1093.3296461999998</v>
      </c>
    </row>
    <row r="687" spans="2:18" s="1" customFormat="1" ht="13.5" x14ac:dyDescent="0.25">
      <c r="B687" s="144"/>
      <c r="C687" s="144"/>
      <c r="D687" s="149" t="s">
        <v>52</v>
      </c>
      <c r="E687" s="149"/>
      <c r="F687" s="149"/>
      <c r="G687" s="149"/>
      <c r="H687" s="149"/>
      <c r="I687" s="149"/>
      <c r="J687" s="149"/>
      <c r="K687" s="149"/>
      <c r="L687" s="149"/>
      <c r="M687" s="149"/>
      <c r="N687" s="12">
        <f>SUM(N685:N686)</f>
        <v>7167.3832361999994</v>
      </c>
      <c r="O687" s="1">
        <v>7184.9898948960017</v>
      </c>
    </row>
    <row r="688" spans="2:18" s="1" customFormat="1" ht="13.5" x14ac:dyDescent="0.25">
      <c r="B688" s="13"/>
      <c r="C688" s="13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8"/>
    </row>
    <row r="689" spans="1:14" s="1" customFormat="1" ht="13.5" x14ac:dyDescent="0.25">
      <c r="B689" s="13"/>
      <c r="C689" s="13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8"/>
    </row>
    <row r="690" spans="1:14" s="1" customFormat="1" ht="13.5" x14ac:dyDescent="0.25">
      <c r="B690" s="13"/>
      <c r="C690" s="13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8"/>
    </row>
    <row r="691" spans="1:14" s="1" customFormat="1" ht="13.5" x14ac:dyDescent="0.25">
      <c r="B691" s="13"/>
      <c r="C691" s="13"/>
      <c r="D691" s="145" t="s">
        <v>53</v>
      </c>
      <c r="E691" s="147"/>
      <c r="F691" s="147"/>
      <c r="G691" s="147"/>
      <c r="H691" s="147"/>
      <c r="I691" s="147"/>
      <c r="J691" s="147"/>
      <c r="K691" s="147"/>
      <c r="L691" s="147"/>
      <c r="M691" s="147"/>
      <c r="N691" s="148"/>
    </row>
    <row r="692" spans="1:14" s="1" customFormat="1" ht="13.5" x14ac:dyDescent="0.25">
      <c r="B692" s="13"/>
      <c r="C692" s="13"/>
      <c r="D692" s="145"/>
      <c r="E692" s="147"/>
      <c r="F692" s="147"/>
      <c r="G692" s="147"/>
      <c r="H692" s="147"/>
      <c r="I692" s="147"/>
      <c r="J692" s="147"/>
      <c r="K692" s="147"/>
      <c r="L692" s="147"/>
      <c r="M692" s="147"/>
      <c r="N692" s="148"/>
    </row>
    <row r="693" spans="1:14" s="1" customFormat="1" ht="13.5" x14ac:dyDescent="0.25">
      <c r="D693" s="14" t="s">
        <v>54</v>
      </c>
    </row>
    <row r="696" spans="1:14" s="1" customFormat="1" ht="21" x14ac:dyDescent="0.25">
      <c r="A696" s="1" t="s">
        <v>0</v>
      </c>
      <c r="D696" s="152" t="s">
        <v>1</v>
      </c>
      <c r="F696" s="271" t="s">
        <v>2</v>
      </c>
      <c r="G696" s="271"/>
      <c r="H696" s="271"/>
      <c r="I696" s="271"/>
    </row>
    <row r="697" spans="1:14" s="1" customFormat="1" ht="13.5" x14ac:dyDescent="0.25">
      <c r="D697" s="145"/>
      <c r="E697" s="145"/>
      <c r="F697" s="145"/>
      <c r="G697" s="271" t="s">
        <v>3</v>
      </c>
      <c r="H697" s="271"/>
      <c r="I697" s="271"/>
      <c r="J697" s="271"/>
      <c r="K697" s="271"/>
      <c r="L697" s="271"/>
      <c r="M697" s="271"/>
      <c r="N697" s="271"/>
    </row>
    <row r="698" spans="1:14" s="1" customFormat="1" ht="13.5" x14ac:dyDescent="0.25"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</row>
    <row r="699" spans="1:14" s="1" customFormat="1" ht="27" x14ac:dyDescent="0.25">
      <c r="C699" s="145" t="s">
        <v>4</v>
      </c>
      <c r="D699" s="280" t="s">
        <v>133</v>
      </c>
      <c r="E699" s="280"/>
      <c r="L699" s="271" t="s">
        <v>6</v>
      </c>
      <c r="M699" s="271"/>
    </row>
    <row r="700" spans="1:14" s="1" customFormat="1" ht="13.5" x14ac:dyDescent="0.25">
      <c r="C700" s="145"/>
      <c r="D700" s="146" t="s">
        <v>96</v>
      </c>
    </row>
    <row r="701" spans="1:14" s="1" customFormat="1" ht="13.5" x14ac:dyDescent="0.25">
      <c r="C701" s="145"/>
      <c r="D701" s="146"/>
    </row>
    <row r="702" spans="1:14" s="1" customFormat="1" ht="13.5" x14ac:dyDescent="0.25">
      <c r="C702" s="145"/>
      <c r="D702" s="145"/>
      <c r="G702" s="271" t="s">
        <v>8</v>
      </c>
      <c r="H702" s="271"/>
      <c r="I702" s="271"/>
      <c r="J702" s="271"/>
      <c r="K702" s="271"/>
      <c r="L702" s="272">
        <f>N720</f>
        <v>7336.0198375200016</v>
      </c>
      <c r="M702" s="272"/>
      <c r="N702" s="145" t="s">
        <v>9</v>
      </c>
    </row>
    <row r="703" spans="1:14" s="1" customFormat="1" ht="13.5" x14ac:dyDescent="0.25">
      <c r="G703" s="273" t="s">
        <v>10</v>
      </c>
      <c r="H703" s="273"/>
      <c r="I703" s="273"/>
      <c r="J703" s="273"/>
      <c r="K703" s="273"/>
      <c r="L703" s="274">
        <f>I714</f>
        <v>950.76479999999992</v>
      </c>
      <c r="M703" s="274"/>
      <c r="N703" s="145" t="s">
        <v>9</v>
      </c>
    </row>
    <row r="704" spans="1:14" s="1" customFormat="1" ht="13.5" x14ac:dyDescent="0.25">
      <c r="G704" s="147"/>
      <c r="H704" s="147"/>
      <c r="I704" s="147"/>
      <c r="J704" s="147"/>
      <c r="K704" s="147"/>
      <c r="L704" s="148"/>
      <c r="M704" s="148"/>
      <c r="N704" s="145"/>
    </row>
    <row r="705" spans="2:18" s="1" customFormat="1" ht="29.25" customHeight="1" x14ac:dyDescent="0.25">
      <c r="B705" s="275" t="s">
        <v>11</v>
      </c>
      <c r="C705" s="277" t="s">
        <v>12</v>
      </c>
      <c r="D705" s="275" t="s">
        <v>13</v>
      </c>
      <c r="E705" s="279" t="s">
        <v>14</v>
      </c>
      <c r="F705" s="279"/>
      <c r="G705" s="279"/>
      <c r="H705" s="279" t="s">
        <v>15</v>
      </c>
      <c r="I705" s="279"/>
      <c r="J705" s="279" t="s">
        <v>16</v>
      </c>
      <c r="K705" s="279"/>
      <c r="L705" s="279" t="s">
        <v>17</v>
      </c>
      <c r="M705" s="279"/>
      <c r="N705" s="277" t="s">
        <v>91</v>
      </c>
    </row>
    <row r="706" spans="2:18" s="1" customFormat="1" ht="83.25" x14ac:dyDescent="0.25">
      <c r="B706" s="276"/>
      <c r="C706" s="278"/>
      <c r="D706" s="276"/>
      <c r="E706" s="3" t="s">
        <v>18</v>
      </c>
      <c r="F706" s="3" t="s">
        <v>19</v>
      </c>
      <c r="G706" s="3" t="s">
        <v>20</v>
      </c>
      <c r="H706" s="3" t="s">
        <v>21</v>
      </c>
      <c r="I706" s="3" t="s">
        <v>22</v>
      </c>
      <c r="J706" s="3" t="s">
        <v>21</v>
      </c>
      <c r="K706" s="3" t="s">
        <v>22</v>
      </c>
      <c r="L706" s="3" t="s">
        <v>21</v>
      </c>
      <c r="M706" s="3" t="s">
        <v>22</v>
      </c>
      <c r="N706" s="278"/>
    </row>
    <row r="707" spans="2:18" s="1" customFormat="1" ht="13.5" x14ac:dyDescent="0.25">
      <c r="B707" s="149">
        <v>1</v>
      </c>
      <c r="C707" s="149"/>
      <c r="D707" s="149">
        <v>2</v>
      </c>
      <c r="E707" s="149">
        <v>3</v>
      </c>
      <c r="F707" s="149">
        <v>4</v>
      </c>
      <c r="G707" s="149">
        <v>5</v>
      </c>
      <c r="H707" s="149">
        <v>6</v>
      </c>
      <c r="I707" s="149">
        <v>7</v>
      </c>
      <c r="J707" s="149">
        <v>8</v>
      </c>
      <c r="K707" s="149">
        <v>9</v>
      </c>
      <c r="L707" s="149">
        <v>10</v>
      </c>
      <c r="M707" s="149">
        <v>11</v>
      </c>
      <c r="N707" s="149">
        <v>12</v>
      </c>
    </row>
    <row r="708" spans="2:18" s="1" customFormat="1" ht="13.5" x14ac:dyDescent="0.25">
      <c r="B708" s="144"/>
      <c r="C708" s="141"/>
      <c r="D708" s="149" t="s">
        <v>92</v>
      </c>
      <c r="E708" s="149" t="s">
        <v>26</v>
      </c>
      <c r="F708" s="149"/>
      <c r="G708" s="149">
        <v>230</v>
      </c>
      <c r="H708" s="144"/>
      <c r="I708" s="144"/>
      <c r="J708" s="144"/>
      <c r="K708" s="144"/>
      <c r="L708" s="144"/>
      <c r="M708" s="144"/>
      <c r="N708" s="144"/>
    </row>
    <row r="709" spans="2:18" s="1" customFormat="1" ht="13.5" x14ac:dyDescent="0.25">
      <c r="B709" s="266">
        <v>1</v>
      </c>
      <c r="C709" s="266" t="s">
        <v>24</v>
      </c>
      <c r="D709" s="144" t="s">
        <v>93</v>
      </c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</row>
    <row r="710" spans="2:18" s="1" customFormat="1" ht="13.5" x14ac:dyDescent="0.25">
      <c r="B710" s="267"/>
      <c r="C710" s="268"/>
      <c r="D710" s="144" t="s">
        <v>94</v>
      </c>
      <c r="E710" s="144" t="s">
        <v>29</v>
      </c>
      <c r="F710" s="144"/>
      <c r="G710" s="6">
        <f>G708*0.026</f>
        <v>5.9799999999999995</v>
      </c>
      <c r="H710" s="144">
        <v>5.28</v>
      </c>
      <c r="I710" s="5">
        <f>H710*G710</f>
        <v>31.574400000000001</v>
      </c>
      <c r="J710" s="144"/>
      <c r="K710" s="144"/>
      <c r="L710" s="144">
        <v>31.71</v>
      </c>
      <c r="M710" s="5">
        <f>L710*G710</f>
        <v>189.6258</v>
      </c>
      <c r="N710" s="5">
        <f>M710+K710+I710</f>
        <v>221.2002</v>
      </c>
      <c r="R710" s="1" t="s">
        <v>106</v>
      </c>
    </row>
    <row r="711" spans="2:18" s="1" customFormat="1" ht="27" x14ac:dyDescent="0.25">
      <c r="B711" s="267"/>
      <c r="C711" s="144" t="s">
        <v>104</v>
      </c>
      <c r="D711" s="144" t="s">
        <v>103</v>
      </c>
      <c r="E711" s="144" t="s">
        <v>32</v>
      </c>
      <c r="F711" s="144">
        <v>1.6</v>
      </c>
      <c r="G711" s="144">
        <f>G708*F711</f>
        <v>368</v>
      </c>
      <c r="H711" s="5">
        <f>R711</f>
        <v>2.4119999999999999</v>
      </c>
      <c r="I711" s="5">
        <f>H711*G711</f>
        <v>887.61599999999999</v>
      </c>
      <c r="J711" s="5"/>
      <c r="K711" s="5"/>
      <c r="L711" s="5">
        <f>Q711</f>
        <v>1.008</v>
      </c>
      <c r="M711" s="5">
        <f>L711*G711</f>
        <v>370.94400000000002</v>
      </c>
      <c r="N711" s="5">
        <f>M711+K711+I711</f>
        <v>1258.56</v>
      </c>
      <c r="O711" s="18">
        <v>3.42</v>
      </c>
      <c r="P711" s="18">
        <v>12</v>
      </c>
      <c r="Q711" s="18">
        <f>P711*0.42*2/10</f>
        <v>1.008</v>
      </c>
      <c r="R711" s="18">
        <f>O711-Q711</f>
        <v>2.4119999999999999</v>
      </c>
    </row>
    <row r="712" spans="2:18" s="1" customFormat="1" ht="13.5" x14ac:dyDescent="0.25">
      <c r="B712" s="267"/>
      <c r="C712" s="143" t="s">
        <v>24</v>
      </c>
      <c r="D712" s="144" t="s">
        <v>97</v>
      </c>
      <c r="E712" s="144" t="s">
        <v>26</v>
      </c>
      <c r="F712" s="144">
        <v>1.26</v>
      </c>
      <c r="G712" s="144">
        <f>G708*F712</f>
        <v>289.8</v>
      </c>
      <c r="H712" s="5"/>
      <c r="I712" s="5"/>
      <c r="J712" s="5">
        <v>11.86</v>
      </c>
      <c r="K712" s="5">
        <f>J712*G712</f>
        <v>3437.0279999999998</v>
      </c>
      <c r="L712" s="144"/>
      <c r="M712" s="5"/>
      <c r="N712" s="5">
        <f>M712+K712+I712</f>
        <v>3437.0279999999998</v>
      </c>
    </row>
    <row r="713" spans="2:18" s="1" customFormat="1" ht="13.5" x14ac:dyDescent="0.25">
      <c r="B713" s="268"/>
      <c r="C713" s="144" t="s">
        <v>24</v>
      </c>
      <c r="D713" s="144" t="s">
        <v>95</v>
      </c>
      <c r="E713" s="144" t="s">
        <v>29</v>
      </c>
      <c r="F713" s="144"/>
      <c r="G713" s="6">
        <f>G708*0.026</f>
        <v>5.9799999999999995</v>
      </c>
      <c r="H713" s="144">
        <v>5.28</v>
      </c>
      <c r="I713" s="5">
        <f>H713*G713</f>
        <v>31.574400000000001</v>
      </c>
      <c r="J713" s="5"/>
      <c r="K713" s="5"/>
      <c r="L713" s="144">
        <v>31.71</v>
      </c>
      <c r="M713" s="5">
        <f>L713*G713</f>
        <v>189.6258</v>
      </c>
      <c r="N713" s="5">
        <f>M713+K713+I713</f>
        <v>221.2002</v>
      </c>
    </row>
    <row r="714" spans="2:18" s="1" customFormat="1" ht="13.5" x14ac:dyDescent="0.25">
      <c r="B714" s="144"/>
      <c r="C714" s="144"/>
      <c r="D714" s="149" t="s">
        <v>46</v>
      </c>
      <c r="E714" s="149"/>
      <c r="F714" s="149"/>
      <c r="G714" s="149"/>
      <c r="H714" s="149"/>
      <c r="I714" s="12">
        <f>SUM(I710:I713)</f>
        <v>950.76479999999992</v>
      </c>
      <c r="J714" s="149"/>
      <c r="K714" s="12">
        <f>SUM(K710:K713)</f>
        <v>3437.0279999999998</v>
      </c>
      <c r="L714" s="149"/>
      <c r="M714" s="12">
        <f>SUM(M710:M713)</f>
        <v>750.19560000000001</v>
      </c>
      <c r="N714" s="12">
        <f>SUM(N710:N713)</f>
        <v>5137.9884000000002</v>
      </c>
    </row>
    <row r="715" spans="2:18" s="1" customFormat="1" ht="13.5" x14ac:dyDescent="0.25">
      <c r="B715" s="144"/>
      <c r="C715" s="144"/>
      <c r="D715" s="149" t="s">
        <v>47</v>
      </c>
      <c r="E715" s="149" t="s">
        <v>48</v>
      </c>
      <c r="F715" s="149">
        <v>10</v>
      </c>
      <c r="G715" s="149"/>
      <c r="H715" s="149"/>
      <c r="I715" s="165"/>
      <c r="J715" s="165"/>
      <c r="K715" s="165"/>
      <c r="L715" s="165"/>
      <c r="M715" s="165"/>
      <c r="N715" s="12">
        <f>N714*F715/100</f>
        <v>513.79884000000004</v>
      </c>
    </row>
    <row r="716" spans="2:18" s="1" customFormat="1" ht="13.5" x14ac:dyDescent="0.25">
      <c r="B716" s="144"/>
      <c r="C716" s="144"/>
      <c r="D716" s="149" t="s">
        <v>49</v>
      </c>
      <c r="E716" s="149"/>
      <c r="F716" s="149"/>
      <c r="G716" s="149"/>
      <c r="H716" s="149"/>
      <c r="I716" s="165"/>
      <c r="J716" s="165"/>
      <c r="K716" s="165"/>
      <c r="L716" s="165"/>
      <c r="M716" s="165"/>
      <c r="N716" s="12">
        <f>SUM(N714:N715)</f>
        <v>5651.7872400000006</v>
      </c>
    </row>
    <row r="717" spans="2:18" s="1" customFormat="1" ht="13.5" x14ac:dyDescent="0.25">
      <c r="B717" s="144"/>
      <c r="C717" s="144"/>
      <c r="D717" s="149" t="s">
        <v>50</v>
      </c>
      <c r="E717" s="149" t="s">
        <v>48</v>
      </c>
      <c r="F717" s="149">
        <v>10</v>
      </c>
      <c r="G717" s="149"/>
      <c r="H717" s="149"/>
      <c r="I717" s="165"/>
      <c r="J717" s="165"/>
      <c r="K717" s="165"/>
      <c r="L717" s="165"/>
      <c r="M717" s="165"/>
      <c r="N717" s="12">
        <f>N716*F717/100</f>
        <v>565.1787240000001</v>
      </c>
    </row>
    <row r="718" spans="2:18" s="1" customFormat="1" ht="13.5" x14ac:dyDescent="0.25">
      <c r="B718" s="144"/>
      <c r="C718" s="144"/>
      <c r="D718" s="149" t="s">
        <v>49</v>
      </c>
      <c r="E718" s="149"/>
      <c r="F718" s="149"/>
      <c r="G718" s="149"/>
      <c r="H718" s="149"/>
      <c r="I718" s="165"/>
      <c r="J718" s="165"/>
      <c r="K718" s="165"/>
      <c r="L718" s="165"/>
      <c r="M718" s="165"/>
      <c r="N718" s="12">
        <f>SUM(N716:N717)</f>
        <v>6216.9659640000009</v>
      </c>
    </row>
    <row r="719" spans="2:18" s="1" customFormat="1" ht="13.5" x14ac:dyDescent="0.25">
      <c r="B719" s="144"/>
      <c r="C719" s="144"/>
      <c r="D719" s="149" t="s">
        <v>51</v>
      </c>
      <c r="E719" s="149" t="s">
        <v>48</v>
      </c>
      <c r="F719" s="149">
        <v>18</v>
      </c>
      <c r="G719" s="149"/>
      <c r="H719" s="149"/>
      <c r="I719" s="165"/>
      <c r="J719" s="165"/>
      <c r="K719" s="165"/>
      <c r="L719" s="165"/>
      <c r="M719" s="165"/>
      <c r="N719" s="12">
        <f>N718*F719/100</f>
        <v>1119.0538735200003</v>
      </c>
    </row>
    <row r="720" spans="2:18" s="1" customFormat="1" ht="13.5" x14ac:dyDescent="0.25">
      <c r="B720" s="144"/>
      <c r="C720" s="144"/>
      <c r="D720" s="149" t="s">
        <v>52</v>
      </c>
      <c r="E720" s="149"/>
      <c r="F720" s="149"/>
      <c r="G720" s="149"/>
      <c r="H720" s="149"/>
      <c r="I720" s="165"/>
      <c r="J720" s="165"/>
      <c r="K720" s="165"/>
      <c r="L720" s="165"/>
      <c r="M720" s="165"/>
      <c r="N720" s="12">
        <f>SUM(N718:N719)</f>
        <v>7336.0198375200016</v>
      </c>
      <c r="O720" s="1">
        <v>7733.24</v>
      </c>
    </row>
    <row r="721" spans="1:14" s="1" customFormat="1" ht="13.5" x14ac:dyDescent="0.25">
      <c r="B721" s="13"/>
      <c r="C721" s="13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8"/>
    </row>
    <row r="722" spans="1:14" s="1" customFormat="1" ht="13.5" x14ac:dyDescent="0.25">
      <c r="B722" s="13"/>
      <c r="C722" s="13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8"/>
    </row>
    <row r="723" spans="1:14" s="1" customFormat="1" ht="13.5" x14ac:dyDescent="0.25">
      <c r="B723" s="13"/>
      <c r="C723" s="13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8"/>
    </row>
    <row r="724" spans="1:14" s="1" customFormat="1" ht="13.5" x14ac:dyDescent="0.25">
      <c r="B724" s="13"/>
      <c r="C724" s="13"/>
      <c r="D724" s="145" t="s">
        <v>53</v>
      </c>
      <c r="E724" s="147"/>
      <c r="F724" s="147"/>
      <c r="G724" s="147"/>
      <c r="H724" s="147"/>
      <c r="I724" s="147"/>
      <c r="J724" s="147"/>
      <c r="K724" s="147"/>
      <c r="L724" s="147"/>
      <c r="M724" s="147"/>
      <c r="N724" s="148"/>
    </row>
    <row r="725" spans="1:14" s="1" customFormat="1" ht="13.5" x14ac:dyDescent="0.25">
      <c r="B725" s="13"/>
      <c r="C725" s="13"/>
      <c r="D725" s="145"/>
      <c r="E725" s="147"/>
      <c r="F725" s="147"/>
      <c r="G725" s="147"/>
      <c r="H725" s="147"/>
      <c r="I725" s="147"/>
      <c r="J725" s="147"/>
      <c r="K725" s="147"/>
      <c r="L725" s="147"/>
      <c r="M725" s="147"/>
      <c r="N725" s="148"/>
    </row>
    <row r="726" spans="1:14" s="1" customFormat="1" ht="13.5" x14ac:dyDescent="0.25">
      <c r="D726" s="14" t="s">
        <v>54</v>
      </c>
    </row>
    <row r="729" spans="1:14" s="1" customFormat="1" ht="21" x14ac:dyDescent="0.25">
      <c r="A729" s="1" t="s">
        <v>0</v>
      </c>
      <c r="D729" s="152" t="s">
        <v>1</v>
      </c>
      <c r="F729" s="271" t="s">
        <v>2</v>
      </c>
      <c r="G729" s="271"/>
      <c r="H729" s="271"/>
      <c r="I729" s="271"/>
    </row>
    <row r="730" spans="1:14" s="1" customFormat="1" ht="13.5" x14ac:dyDescent="0.25">
      <c r="D730" s="145"/>
      <c r="E730" s="145"/>
      <c r="F730" s="145"/>
      <c r="G730" s="271" t="s">
        <v>3</v>
      </c>
      <c r="H730" s="271"/>
      <c r="I730" s="271"/>
      <c r="J730" s="271"/>
      <c r="K730" s="271"/>
      <c r="L730" s="271"/>
      <c r="M730" s="271"/>
      <c r="N730" s="271"/>
    </row>
    <row r="731" spans="1:14" s="1" customFormat="1" ht="13.5" x14ac:dyDescent="0.25"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</row>
    <row r="732" spans="1:14" s="1" customFormat="1" ht="27" x14ac:dyDescent="0.25">
      <c r="C732" s="145" t="s">
        <v>4</v>
      </c>
      <c r="D732" s="280" t="s">
        <v>134</v>
      </c>
      <c r="E732" s="280"/>
      <c r="L732" s="271" t="s">
        <v>6</v>
      </c>
      <c r="M732" s="271"/>
    </row>
    <row r="733" spans="1:14" s="1" customFormat="1" ht="13.5" x14ac:dyDescent="0.25">
      <c r="C733" s="145"/>
      <c r="D733" s="146" t="s">
        <v>96</v>
      </c>
    </row>
    <row r="734" spans="1:14" s="1" customFormat="1" ht="13.5" x14ac:dyDescent="0.25">
      <c r="C734" s="145"/>
      <c r="D734" s="146"/>
    </row>
    <row r="735" spans="1:14" s="1" customFormat="1" ht="13.5" x14ac:dyDescent="0.25">
      <c r="C735" s="145"/>
      <c r="D735" s="145"/>
      <c r="G735" s="271" t="s">
        <v>8</v>
      </c>
      <c r="H735" s="271"/>
      <c r="I735" s="271"/>
      <c r="J735" s="271"/>
      <c r="K735" s="271"/>
      <c r="L735" s="272">
        <f>N753</f>
        <v>9403.7592263999995</v>
      </c>
      <c r="M735" s="272"/>
      <c r="N735" s="145" t="s">
        <v>9</v>
      </c>
    </row>
    <row r="736" spans="1:14" s="1" customFormat="1" ht="13.5" x14ac:dyDescent="0.25">
      <c r="G736" s="273" t="s">
        <v>10</v>
      </c>
      <c r="H736" s="273"/>
      <c r="I736" s="273"/>
      <c r="J736" s="273"/>
      <c r="K736" s="273"/>
      <c r="L736" s="274">
        <f>I747</f>
        <v>1147.7759999999998</v>
      </c>
      <c r="M736" s="274"/>
      <c r="N736" s="145" t="s">
        <v>9</v>
      </c>
    </row>
    <row r="737" spans="2:18" s="1" customFormat="1" ht="13.5" x14ac:dyDescent="0.25">
      <c r="G737" s="147"/>
      <c r="H737" s="147"/>
      <c r="I737" s="147"/>
      <c r="J737" s="147"/>
      <c r="K737" s="147"/>
      <c r="L737" s="148"/>
      <c r="M737" s="148"/>
      <c r="N737" s="145"/>
    </row>
    <row r="738" spans="2:18" s="1" customFormat="1" ht="30" customHeight="1" x14ac:dyDescent="0.25">
      <c r="B738" s="275" t="s">
        <v>11</v>
      </c>
      <c r="C738" s="277" t="s">
        <v>12</v>
      </c>
      <c r="D738" s="275" t="s">
        <v>13</v>
      </c>
      <c r="E738" s="279" t="s">
        <v>14</v>
      </c>
      <c r="F738" s="279"/>
      <c r="G738" s="279"/>
      <c r="H738" s="279" t="s">
        <v>15</v>
      </c>
      <c r="I738" s="279"/>
      <c r="J738" s="279" t="s">
        <v>16</v>
      </c>
      <c r="K738" s="279"/>
      <c r="L738" s="279" t="s">
        <v>17</v>
      </c>
      <c r="M738" s="279"/>
      <c r="N738" s="277" t="s">
        <v>91</v>
      </c>
    </row>
    <row r="739" spans="2:18" s="1" customFormat="1" ht="83.25" x14ac:dyDescent="0.25">
      <c r="B739" s="276"/>
      <c r="C739" s="278"/>
      <c r="D739" s="276"/>
      <c r="E739" s="3" t="s">
        <v>18</v>
      </c>
      <c r="F739" s="3" t="s">
        <v>19</v>
      </c>
      <c r="G739" s="3" t="s">
        <v>20</v>
      </c>
      <c r="H739" s="3" t="s">
        <v>21</v>
      </c>
      <c r="I739" s="3" t="s">
        <v>22</v>
      </c>
      <c r="J739" s="3" t="s">
        <v>21</v>
      </c>
      <c r="K739" s="3" t="s">
        <v>22</v>
      </c>
      <c r="L739" s="3" t="s">
        <v>21</v>
      </c>
      <c r="M739" s="3" t="s">
        <v>22</v>
      </c>
      <c r="N739" s="278"/>
    </row>
    <row r="740" spans="2:18" s="1" customFormat="1" ht="13.5" x14ac:dyDescent="0.25">
      <c r="B740" s="149">
        <v>1</v>
      </c>
      <c r="C740" s="149"/>
      <c r="D740" s="149">
        <v>2</v>
      </c>
      <c r="E740" s="149">
        <v>3</v>
      </c>
      <c r="F740" s="149">
        <v>4</v>
      </c>
      <c r="G740" s="149">
        <v>5</v>
      </c>
      <c r="H740" s="149">
        <v>6</v>
      </c>
      <c r="I740" s="149">
        <v>7</v>
      </c>
      <c r="J740" s="149">
        <v>8</v>
      </c>
      <c r="K740" s="149">
        <v>9</v>
      </c>
      <c r="L740" s="149">
        <v>10</v>
      </c>
      <c r="M740" s="149">
        <v>11</v>
      </c>
      <c r="N740" s="149">
        <v>12</v>
      </c>
    </row>
    <row r="741" spans="2:18" s="1" customFormat="1" ht="13.5" x14ac:dyDescent="0.25">
      <c r="B741" s="144"/>
      <c r="C741" s="141"/>
      <c r="D741" s="149" t="s">
        <v>92</v>
      </c>
      <c r="E741" s="149" t="s">
        <v>26</v>
      </c>
      <c r="F741" s="149"/>
      <c r="G741" s="149">
        <v>350</v>
      </c>
      <c r="H741" s="144"/>
      <c r="I741" s="144"/>
      <c r="J741" s="144"/>
      <c r="K741" s="144"/>
      <c r="L741" s="144"/>
      <c r="M741" s="144"/>
      <c r="N741" s="144"/>
    </row>
    <row r="742" spans="2:18" s="1" customFormat="1" ht="13.5" x14ac:dyDescent="0.25">
      <c r="B742" s="266">
        <v>1</v>
      </c>
      <c r="C742" s="266" t="s">
        <v>24</v>
      </c>
      <c r="D742" s="144" t="s">
        <v>93</v>
      </c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</row>
    <row r="743" spans="2:18" s="1" customFormat="1" ht="13.5" x14ac:dyDescent="0.25">
      <c r="B743" s="267"/>
      <c r="C743" s="268"/>
      <c r="D743" s="144" t="s">
        <v>94</v>
      </c>
      <c r="E743" s="144" t="s">
        <v>29</v>
      </c>
      <c r="F743" s="144"/>
      <c r="G743" s="6">
        <f>G741*0.026</f>
        <v>9.1</v>
      </c>
      <c r="H743" s="144">
        <v>5.28</v>
      </c>
      <c r="I743" s="5">
        <f>H743*G743</f>
        <v>48.048000000000002</v>
      </c>
      <c r="J743" s="144"/>
      <c r="K743" s="144"/>
      <c r="L743" s="144">
        <v>31.71</v>
      </c>
      <c r="M743" s="5">
        <f>L743*G743</f>
        <v>288.56099999999998</v>
      </c>
      <c r="N743" s="5">
        <f>M743+K743+I743</f>
        <v>336.60899999999998</v>
      </c>
      <c r="R743" s="1" t="s">
        <v>106</v>
      </c>
    </row>
    <row r="744" spans="2:18" s="1" customFormat="1" ht="27" x14ac:dyDescent="0.25">
      <c r="B744" s="267"/>
      <c r="C744" s="144" t="s">
        <v>135</v>
      </c>
      <c r="D744" s="144" t="s">
        <v>136</v>
      </c>
      <c r="E744" s="144" t="s">
        <v>32</v>
      </c>
      <c r="F744" s="144">
        <v>1.6</v>
      </c>
      <c r="G744" s="144">
        <f>G741*F744</f>
        <v>560</v>
      </c>
      <c r="H744" s="5">
        <f>R744</f>
        <v>1.8779999999999999</v>
      </c>
      <c r="I744" s="5">
        <f>H744*G744</f>
        <v>1051.6799999999998</v>
      </c>
      <c r="J744" s="5"/>
      <c r="K744" s="5"/>
      <c r="L744" s="5">
        <f>Q744</f>
        <v>0.67199999999999993</v>
      </c>
      <c r="M744" s="5">
        <f>L744*G744</f>
        <v>376.31999999999994</v>
      </c>
      <c r="N744" s="5">
        <f>M744+K744+I744</f>
        <v>1427.9999999999998</v>
      </c>
      <c r="O744" s="18">
        <v>2.5499999999999998</v>
      </c>
      <c r="P744" s="18">
        <v>8</v>
      </c>
      <c r="Q744" s="18">
        <f>P744*0.42*2/10</f>
        <v>0.67199999999999993</v>
      </c>
      <c r="R744" s="18">
        <f>O744-Q744</f>
        <v>1.8779999999999999</v>
      </c>
    </row>
    <row r="745" spans="2:18" s="1" customFormat="1" ht="13.5" x14ac:dyDescent="0.25">
      <c r="B745" s="267"/>
      <c r="C745" s="143" t="s">
        <v>24</v>
      </c>
      <c r="D745" s="144" t="s">
        <v>97</v>
      </c>
      <c r="E745" s="144" t="s">
        <v>26</v>
      </c>
      <c r="F745" s="144">
        <v>1.26</v>
      </c>
      <c r="G745" s="144">
        <f>G741*F745</f>
        <v>441</v>
      </c>
      <c r="H745" s="5"/>
      <c r="I745" s="5"/>
      <c r="J745" s="5">
        <v>10.17</v>
      </c>
      <c r="K745" s="5">
        <f>J745*G745</f>
        <v>4484.97</v>
      </c>
      <c r="L745" s="144"/>
      <c r="M745" s="5"/>
      <c r="N745" s="5">
        <f>M745+K745+I745</f>
        <v>4484.97</v>
      </c>
    </row>
    <row r="746" spans="2:18" s="1" customFormat="1" ht="13.5" x14ac:dyDescent="0.25">
      <c r="B746" s="268"/>
      <c r="C746" s="144" t="s">
        <v>24</v>
      </c>
      <c r="D746" s="144" t="s">
        <v>95</v>
      </c>
      <c r="E746" s="144" t="s">
        <v>29</v>
      </c>
      <c r="F746" s="144"/>
      <c r="G746" s="6">
        <f>G741*0.026</f>
        <v>9.1</v>
      </c>
      <c r="H746" s="144">
        <v>5.28</v>
      </c>
      <c r="I746" s="5">
        <f>H746*G746</f>
        <v>48.048000000000002</v>
      </c>
      <c r="J746" s="5"/>
      <c r="K746" s="5"/>
      <c r="L746" s="144">
        <v>31.71</v>
      </c>
      <c r="M746" s="5">
        <f>L746*G746</f>
        <v>288.56099999999998</v>
      </c>
      <c r="N746" s="5">
        <f>M746+K746+I746</f>
        <v>336.60899999999998</v>
      </c>
    </row>
    <row r="747" spans="2:18" s="1" customFormat="1" ht="13.5" x14ac:dyDescent="0.25">
      <c r="B747" s="144"/>
      <c r="C747" s="144"/>
      <c r="D747" s="149" t="s">
        <v>46</v>
      </c>
      <c r="E747" s="149"/>
      <c r="F747" s="149"/>
      <c r="G747" s="149"/>
      <c r="H747" s="149"/>
      <c r="I747" s="12">
        <f>SUM(I743:I746)</f>
        <v>1147.7759999999998</v>
      </c>
      <c r="J747" s="149"/>
      <c r="K747" s="12">
        <f>SUM(K743:K746)</f>
        <v>4484.97</v>
      </c>
      <c r="L747" s="149"/>
      <c r="M747" s="12">
        <f>SUM(M743:M746)</f>
        <v>953.44199999999978</v>
      </c>
      <c r="N747" s="12">
        <f>SUM(N743:N746)</f>
        <v>6586.1880000000001</v>
      </c>
    </row>
    <row r="748" spans="2:18" s="1" customFormat="1" ht="13.5" x14ac:dyDescent="0.25">
      <c r="B748" s="144"/>
      <c r="C748" s="144"/>
      <c r="D748" s="149" t="s">
        <v>47</v>
      </c>
      <c r="E748" s="149" t="s">
        <v>48</v>
      </c>
      <c r="F748" s="149">
        <v>10</v>
      </c>
      <c r="G748" s="149"/>
      <c r="H748" s="149"/>
      <c r="I748" s="149"/>
      <c r="J748" s="149"/>
      <c r="K748" s="149"/>
      <c r="L748" s="149"/>
      <c r="M748" s="149"/>
      <c r="N748" s="12">
        <f>N747*F748/100</f>
        <v>658.61880000000008</v>
      </c>
    </row>
    <row r="749" spans="2:18" s="1" customFormat="1" ht="13.5" x14ac:dyDescent="0.25">
      <c r="B749" s="144"/>
      <c r="C749" s="144"/>
      <c r="D749" s="149" t="s">
        <v>49</v>
      </c>
      <c r="E749" s="149"/>
      <c r="F749" s="149"/>
      <c r="G749" s="149"/>
      <c r="H749" s="149"/>
      <c r="I749" s="149"/>
      <c r="J749" s="149"/>
      <c r="K749" s="149"/>
      <c r="L749" s="149"/>
      <c r="M749" s="149"/>
      <c r="N749" s="12">
        <f>SUM(N747:N748)</f>
        <v>7244.8068000000003</v>
      </c>
    </row>
    <row r="750" spans="2:18" s="1" customFormat="1" ht="13.5" x14ac:dyDescent="0.25">
      <c r="B750" s="144"/>
      <c r="C750" s="144"/>
      <c r="D750" s="149" t="s">
        <v>50</v>
      </c>
      <c r="E750" s="149" t="s">
        <v>48</v>
      </c>
      <c r="F750" s="149">
        <v>10</v>
      </c>
      <c r="G750" s="149"/>
      <c r="H750" s="149"/>
      <c r="I750" s="149"/>
      <c r="J750" s="149"/>
      <c r="K750" s="149"/>
      <c r="L750" s="149"/>
      <c r="M750" s="149"/>
      <c r="N750" s="12">
        <f>N749*F750/100</f>
        <v>724.48068000000001</v>
      </c>
    </row>
    <row r="751" spans="2:18" s="1" customFormat="1" ht="13.5" x14ac:dyDescent="0.25">
      <c r="B751" s="144"/>
      <c r="C751" s="144"/>
      <c r="D751" s="149" t="s">
        <v>49</v>
      </c>
      <c r="E751" s="149"/>
      <c r="F751" s="149"/>
      <c r="G751" s="149"/>
      <c r="H751" s="149"/>
      <c r="I751" s="149"/>
      <c r="J751" s="149"/>
      <c r="K751" s="149"/>
      <c r="L751" s="149"/>
      <c r="M751" s="149"/>
      <c r="N751" s="12">
        <f>SUM(N749:N750)</f>
        <v>7969.28748</v>
      </c>
    </row>
    <row r="752" spans="2:18" s="1" customFormat="1" ht="13.5" x14ac:dyDescent="0.25">
      <c r="B752" s="144"/>
      <c r="C752" s="144"/>
      <c r="D752" s="149" t="s">
        <v>51</v>
      </c>
      <c r="E752" s="149" t="s">
        <v>48</v>
      </c>
      <c r="F752" s="149">
        <v>18</v>
      </c>
      <c r="G752" s="149"/>
      <c r="H752" s="149"/>
      <c r="I752" s="149"/>
      <c r="J752" s="149"/>
      <c r="K752" s="149"/>
      <c r="L752" s="149"/>
      <c r="M752" s="149"/>
      <c r="N752" s="12">
        <f>N751*F752/100</f>
        <v>1434.4717464</v>
      </c>
    </row>
    <row r="753" spans="1:14" s="1" customFormat="1" ht="13.5" x14ac:dyDescent="0.25">
      <c r="B753" s="144"/>
      <c r="C753" s="144"/>
      <c r="D753" s="149" t="s">
        <v>52</v>
      </c>
      <c r="E753" s="149"/>
      <c r="F753" s="149"/>
      <c r="G753" s="149"/>
      <c r="H753" s="149"/>
      <c r="I753" s="149"/>
      <c r="J753" s="149"/>
      <c r="K753" s="149"/>
      <c r="L753" s="149"/>
      <c r="M753" s="149"/>
      <c r="N753" s="12">
        <f>SUM(N751:N752)</f>
        <v>9403.7592263999995</v>
      </c>
    </row>
    <row r="754" spans="1:14" s="1" customFormat="1" ht="13.5" x14ac:dyDescent="0.25">
      <c r="B754" s="13"/>
      <c r="C754" s="13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8"/>
    </row>
    <row r="755" spans="1:14" s="1" customFormat="1" ht="13.5" x14ac:dyDescent="0.25">
      <c r="B755" s="13"/>
      <c r="C755" s="13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8"/>
    </row>
    <row r="756" spans="1:14" s="1" customFormat="1" ht="13.5" x14ac:dyDescent="0.25">
      <c r="B756" s="13"/>
      <c r="C756" s="13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8"/>
    </row>
    <row r="757" spans="1:14" s="1" customFormat="1" ht="13.5" x14ac:dyDescent="0.25">
      <c r="B757" s="13"/>
      <c r="C757" s="13"/>
      <c r="D757" s="145" t="s">
        <v>53</v>
      </c>
      <c r="E757" s="147"/>
      <c r="F757" s="147"/>
      <c r="G757" s="147"/>
      <c r="H757" s="147"/>
      <c r="I757" s="147"/>
      <c r="J757" s="147"/>
      <c r="K757" s="147"/>
      <c r="L757" s="147"/>
      <c r="M757" s="147"/>
      <c r="N757" s="148"/>
    </row>
    <row r="758" spans="1:14" s="1" customFormat="1" ht="13.5" x14ac:dyDescent="0.25">
      <c r="B758" s="13"/>
      <c r="C758" s="13"/>
      <c r="D758" s="145"/>
      <c r="E758" s="147"/>
      <c r="F758" s="147"/>
      <c r="G758" s="147"/>
      <c r="H758" s="147"/>
      <c r="I758" s="147"/>
      <c r="J758" s="147"/>
      <c r="K758" s="147"/>
      <c r="L758" s="147"/>
      <c r="M758" s="147"/>
      <c r="N758" s="148"/>
    </row>
    <row r="759" spans="1:14" s="1" customFormat="1" ht="13.5" x14ac:dyDescent="0.25">
      <c r="D759" s="14" t="s">
        <v>54</v>
      </c>
    </row>
    <row r="762" spans="1:14" s="1" customFormat="1" ht="21" x14ac:dyDescent="0.25">
      <c r="A762" s="1" t="s">
        <v>0</v>
      </c>
      <c r="D762" s="152" t="s">
        <v>1</v>
      </c>
      <c r="F762" s="271" t="s">
        <v>2</v>
      </c>
      <c r="G762" s="271"/>
      <c r="H762" s="271"/>
      <c r="I762" s="271"/>
    </row>
    <row r="763" spans="1:14" s="1" customFormat="1" ht="13.5" x14ac:dyDescent="0.25">
      <c r="D763" s="145"/>
      <c r="E763" s="145"/>
      <c r="F763" s="145"/>
      <c r="G763" s="271" t="s">
        <v>3</v>
      </c>
      <c r="H763" s="271"/>
      <c r="I763" s="271"/>
      <c r="J763" s="271"/>
      <c r="K763" s="271"/>
      <c r="L763" s="271"/>
      <c r="M763" s="271"/>
      <c r="N763" s="271"/>
    </row>
    <row r="764" spans="1:14" s="1" customFormat="1" ht="13.5" x14ac:dyDescent="0.25"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</row>
    <row r="765" spans="1:14" s="1" customFormat="1" ht="27" x14ac:dyDescent="0.25">
      <c r="C765" s="145" t="s">
        <v>4</v>
      </c>
      <c r="D765" s="280" t="s">
        <v>137</v>
      </c>
      <c r="E765" s="280"/>
      <c r="L765" s="271" t="s">
        <v>6</v>
      </c>
      <c r="M765" s="271"/>
    </row>
    <row r="766" spans="1:14" s="1" customFormat="1" ht="13.5" x14ac:dyDescent="0.25">
      <c r="C766" s="145"/>
      <c r="D766" s="146" t="s">
        <v>96</v>
      </c>
    </row>
    <row r="767" spans="1:14" s="1" customFormat="1" ht="13.5" x14ac:dyDescent="0.25">
      <c r="C767" s="145"/>
      <c r="D767" s="146"/>
    </row>
    <row r="768" spans="1:14" s="1" customFormat="1" ht="13.5" x14ac:dyDescent="0.25">
      <c r="C768" s="145"/>
      <c r="D768" s="145"/>
      <c r="G768" s="271" t="s">
        <v>8</v>
      </c>
      <c r="H768" s="271"/>
      <c r="I768" s="271"/>
      <c r="J768" s="271"/>
      <c r="K768" s="271"/>
      <c r="L768" s="272">
        <f>N786</f>
        <v>9451.4126225199998</v>
      </c>
      <c r="M768" s="272"/>
      <c r="N768" s="145" t="s">
        <v>9</v>
      </c>
    </row>
    <row r="769" spans="1:25" s="1" customFormat="1" ht="13.5" x14ac:dyDescent="0.25">
      <c r="G769" s="273" t="s">
        <v>10</v>
      </c>
      <c r="H769" s="273"/>
      <c r="I769" s="273"/>
      <c r="J769" s="273"/>
      <c r="K769" s="273"/>
      <c r="L769" s="274">
        <f>I780</f>
        <v>3761.3247999999994</v>
      </c>
      <c r="M769" s="274"/>
      <c r="N769" s="145" t="s">
        <v>9</v>
      </c>
    </row>
    <row r="770" spans="1:25" s="1" customFormat="1" ht="13.5" x14ac:dyDescent="0.25">
      <c r="G770" s="147"/>
      <c r="H770" s="147"/>
      <c r="I770" s="147"/>
      <c r="J770" s="147"/>
      <c r="K770" s="147"/>
      <c r="L770" s="148"/>
      <c r="M770" s="148"/>
      <c r="N770" s="145"/>
    </row>
    <row r="771" spans="1:25" s="1" customFormat="1" ht="28.5" customHeight="1" x14ac:dyDescent="0.25">
      <c r="B771" s="275" t="s">
        <v>11</v>
      </c>
      <c r="C771" s="277" t="s">
        <v>12</v>
      </c>
      <c r="D771" s="275" t="s">
        <v>13</v>
      </c>
      <c r="E771" s="279" t="s">
        <v>14</v>
      </c>
      <c r="F771" s="279"/>
      <c r="G771" s="279"/>
      <c r="H771" s="279" t="s">
        <v>15</v>
      </c>
      <c r="I771" s="279"/>
      <c r="J771" s="279" t="s">
        <v>16</v>
      </c>
      <c r="K771" s="279"/>
      <c r="L771" s="279" t="s">
        <v>17</v>
      </c>
      <c r="M771" s="279"/>
      <c r="N771" s="277" t="s">
        <v>91</v>
      </c>
    </row>
    <row r="772" spans="1:25" s="1" customFormat="1" ht="83.25" x14ac:dyDescent="0.25">
      <c r="B772" s="276"/>
      <c r="C772" s="278"/>
      <c r="D772" s="276"/>
      <c r="E772" s="3" t="s">
        <v>18</v>
      </c>
      <c r="F772" s="3" t="s">
        <v>19</v>
      </c>
      <c r="G772" s="3" t="s">
        <v>20</v>
      </c>
      <c r="H772" s="3" t="s">
        <v>21</v>
      </c>
      <c r="I772" s="3" t="s">
        <v>22</v>
      </c>
      <c r="J772" s="3" t="s">
        <v>21</v>
      </c>
      <c r="K772" s="3" t="s">
        <v>22</v>
      </c>
      <c r="L772" s="3" t="s">
        <v>21</v>
      </c>
      <c r="M772" s="3" t="s">
        <v>22</v>
      </c>
      <c r="N772" s="278"/>
    </row>
    <row r="773" spans="1:25" s="1" customFormat="1" ht="13.5" x14ac:dyDescent="0.25">
      <c r="A773" s="1" t="s">
        <v>348</v>
      </c>
      <c r="B773" s="149">
        <v>1</v>
      </c>
      <c r="C773" s="149"/>
      <c r="D773" s="149">
        <v>2</v>
      </c>
      <c r="E773" s="149">
        <v>3</v>
      </c>
      <c r="F773" s="149">
        <v>4</v>
      </c>
      <c r="G773" s="149">
        <v>5</v>
      </c>
      <c r="H773" s="149">
        <v>6</v>
      </c>
      <c r="I773" s="149">
        <v>7</v>
      </c>
      <c r="J773" s="149">
        <v>8</v>
      </c>
      <c r="K773" s="149">
        <v>9</v>
      </c>
      <c r="L773" s="149">
        <v>10</v>
      </c>
      <c r="M773" s="149">
        <v>11</v>
      </c>
      <c r="N773" s="149">
        <v>12</v>
      </c>
      <c r="V773" s="1">
        <f>1203/8</f>
        <v>150.375</v>
      </c>
      <c r="Y773" s="1">
        <f>1845/0.8</f>
        <v>2306.25</v>
      </c>
    </row>
    <row r="774" spans="1:25" s="1" customFormat="1" ht="13.5" x14ac:dyDescent="0.25">
      <c r="B774" s="144"/>
      <c r="C774" s="141"/>
      <c r="D774" s="149" t="s">
        <v>92</v>
      </c>
      <c r="E774" s="149" t="s">
        <v>26</v>
      </c>
      <c r="F774" s="149"/>
      <c r="G774" s="149">
        <v>955</v>
      </c>
      <c r="H774" s="144"/>
      <c r="I774" s="144"/>
      <c r="J774" s="144"/>
      <c r="K774" s="144"/>
      <c r="L774" s="144"/>
      <c r="M774" s="144"/>
      <c r="N774" s="144"/>
    </row>
    <row r="775" spans="1:25" s="1" customFormat="1" ht="13.5" x14ac:dyDescent="0.25">
      <c r="B775" s="266">
        <v>1</v>
      </c>
      <c r="C775" s="266" t="s">
        <v>24</v>
      </c>
      <c r="D775" s="144" t="s">
        <v>93</v>
      </c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</row>
    <row r="776" spans="1:25" s="1" customFormat="1" ht="13.5" x14ac:dyDescent="0.25">
      <c r="B776" s="267"/>
      <c r="C776" s="268"/>
      <c r="D776" s="144" t="s">
        <v>94</v>
      </c>
      <c r="E776" s="144" t="s">
        <v>29</v>
      </c>
      <c r="F776" s="144"/>
      <c r="G776" s="6">
        <f>G774*0.026</f>
        <v>24.83</v>
      </c>
      <c r="H776" s="144">
        <v>5.28</v>
      </c>
      <c r="I776" s="5">
        <f>H776*G776</f>
        <v>131.10239999999999</v>
      </c>
      <c r="J776" s="144"/>
      <c r="K776" s="144"/>
      <c r="L776" s="144">
        <v>31.71</v>
      </c>
      <c r="M776" s="5">
        <f>L776*G776</f>
        <v>787.35929999999996</v>
      </c>
      <c r="N776" s="5">
        <f>M776+K776+I776</f>
        <v>918.46169999999995</v>
      </c>
      <c r="R776" s="198" t="s">
        <v>106</v>
      </c>
      <c r="Y776" s="1">
        <f>Y773*0.2</f>
        <v>461.25</v>
      </c>
    </row>
    <row r="777" spans="1:25" s="1" customFormat="1" ht="27" x14ac:dyDescent="0.25">
      <c r="B777" s="267"/>
      <c r="C777" s="200" t="s">
        <v>343</v>
      </c>
      <c r="D777" s="200" t="s">
        <v>347</v>
      </c>
      <c r="E777" s="144" t="s">
        <v>32</v>
      </c>
      <c r="F777" s="144">
        <v>1.6</v>
      </c>
      <c r="G777" s="144">
        <f>G774*F777</f>
        <v>1528</v>
      </c>
      <c r="H777" s="5">
        <f>R777</f>
        <v>2.29</v>
      </c>
      <c r="I777" s="5">
        <f>H777*G777</f>
        <v>3499.12</v>
      </c>
      <c r="J777" s="5"/>
      <c r="K777" s="5"/>
      <c r="L777" s="5">
        <f>Q777</f>
        <v>0.84000000000000008</v>
      </c>
      <c r="M777" s="5">
        <f>L777*G777</f>
        <v>1283.5200000000002</v>
      </c>
      <c r="N777" s="5">
        <f>M777+K777+I777</f>
        <v>4782.6400000000003</v>
      </c>
      <c r="O777" s="18">
        <v>3.13</v>
      </c>
      <c r="P777" s="18">
        <v>10</v>
      </c>
      <c r="Q777" s="18">
        <f>P777*0.42*2/10</f>
        <v>0.84000000000000008</v>
      </c>
      <c r="R777" s="18">
        <f>O777-Q777</f>
        <v>2.29</v>
      </c>
    </row>
    <row r="778" spans="1:25" s="1" customFormat="1" ht="13.5" x14ac:dyDescent="0.25">
      <c r="B778" s="267"/>
      <c r="C778" s="143" t="s">
        <v>24</v>
      </c>
      <c r="D778" s="199" t="s">
        <v>45</v>
      </c>
      <c r="E778" s="144" t="s">
        <v>26</v>
      </c>
      <c r="F778" s="144">
        <v>1.26</v>
      </c>
      <c r="G778" s="144">
        <f>G774*F778</f>
        <v>1203.3</v>
      </c>
      <c r="H778" s="5"/>
      <c r="I778" s="5"/>
      <c r="J778" s="5"/>
      <c r="K778" s="5">
        <f>J778*G778</f>
        <v>0</v>
      </c>
      <c r="L778" s="144"/>
      <c r="M778" s="5"/>
      <c r="N778" s="5">
        <f>M778+K778+I778</f>
        <v>0</v>
      </c>
    </row>
    <row r="779" spans="1:25" s="1" customFormat="1" ht="13.5" x14ac:dyDescent="0.25">
      <c r="B779" s="268"/>
      <c r="C779" s="144" t="s">
        <v>24</v>
      </c>
      <c r="D779" s="144" t="s">
        <v>95</v>
      </c>
      <c r="E779" s="144" t="s">
        <v>29</v>
      </c>
      <c r="F779" s="144"/>
      <c r="G779" s="6">
        <f>G774*0.026</f>
        <v>24.83</v>
      </c>
      <c r="H779" s="144">
        <v>5.28</v>
      </c>
      <c r="I779" s="5">
        <f>H779*G779</f>
        <v>131.10239999999999</v>
      </c>
      <c r="J779" s="5"/>
      <c r="K779" s="5"/>
      <c r="L779" s="144">
        <v>31.71</v>
      </c>
      <c r="M779" s="5">
        <f>L779*G779</f>
        <v>787.35929999999996</v>
      </c>
      <c r="N779" s="5">
        <f>M779+K779+I779</f>
        <v>918.46169999999995</v>
      </c>
    </row>
    <row r="780" spans="1:25" s="1" customFormat="1" ht="13.5" x14ac:dyDescent="0.25">
      <c r="B780" s="144"/>
      <c r="C780" s="144"/>
      <c r="D780" s="149" t="s">
        <v>46</v>
      </c>
      <c r="E780" s="149"/>
      <c r="F780" s="149"/>
      <c r="G780" s="149"/>
      <c r="H780" s="149"/>
      <c r="I780" s="12">
        <f>SUM(I776:I779)</f>
        <v>3761.3247999999994</v>
      </c>
      <c r="J780" s="149"/>
      <c r="K780" s="12">
        <f>SUM(K776:K779)</f>
        <v>0</v>
      </c>
      <c r="L780" s="149"/>
      <c r="M780" s="12">
        <f>SUM(M776:M779)</f>
        <v>2858.2386000000001</v>
      </c>
      <c r="N780" s="12">
        <f>SUM(N776:N779)</f>
        <v>6619.5634</v>
      </c>
    </row>
    <row r="781" spans="1:25" s="1" customFormat="1" ht="13.5" x14ac:dyDescent="0.25">
      <c r="B781" s="144"/>
      <c r="C781" s="144"/>
      <c r="D781" s="149" t="s">
        <v>47</v>
      </c>
      <c r="E781" s="149" t="s">
        <v>48</v>
      </c>
      <c r="F781" s="149">
        <v>10</v>
      </c>
      <c r="G781" s="149"/>
      <c r="H781" s="149"/>
      <c r="I781" s="149"/>
      <c r="J781" s="149"/>
      <c r="K781" s="149"/>
      <c r="L781" s="149"/>
      <c r="M781" s="149"/>
      <c r="N781" s="12">
        <f>N780*F781/100</f>
        <v>661.95634000000007</v>
      </c>
    </row>
    <row r="782" spans="1:25" s="1" customFormat="1" ht="13.5" x14ac:dyDescent="0.25">
      <c r="B782" s="144"/>
      <c r="C782" s="144"/>
      <c r="D782" s="149" t="s">
        <v>49</v>
      </c>
      <c r="E782" s="149"/>
      <c r="F782" s="149"/>
      <c r="G782" s="149"/>
      <c r="H782" s="149"/>
      <c r="I782" s="149"/>
      <c r="J782" s="149"/>
      <c r="K782" s="149"/>
      <c r="L782" s="149"/>
      <c r="M782" s="149"/>
      <c r="N782" s="12">
        <f>SUM(N780:N781)</f>
        <v>7281.5197399999997</v>
      </c>
    </row>
    <row r="783" spans="1:25" s="1" customFormat="1" ht="13.5" x14ac:dyDescent="0.25">
      <c r="B783" s="144"/>
      <c r="C783" s="144"/>
      <c r="D783" s="149" t="s">
        <v>50</v>
      </c>
      <c r="E783" s="149" t="s">
        <v>48</v>
      </c>
      <c r="F783" s="149">
        <v>10</v>
      </c>
      <c r="G783" s="149"/>
      <c r="H783" s="149"/>
      <c r="I783" s="149"/>
      <c r="J783" s="149"/>
      <c r="K783" s="149"/>
      <c r="L783" s="149"/>
      <c r="M783" s="149"/>
      <c r="N783" s="12">
        <f>N782*F783/100</f>
        <v>728.151974</v>
      </c>
    </row>
    <row r="784" spans="1:25" s="1" customFormat="1" ht="13.5" x14ac:dyDescent="0.25">
      <c r="B784" s="144"/>
      <c r="C784" s="144"/>
      <c r="D784" s="149" t="s">
        <v>49</v>
      </c>
      <c r="E784" s="149"/>
      <c r="F784" s="149"/>
      <c r="G784" s="149"/>
      <c r="H784" s="149"/>
      <c r="I784" s="149"/>
      <c r="J784" s="149"/>
      <c r="K784" s="149"/>
      <c r="L784" s="149"/>
      <c r="M784" s="149"/>
      <c r="N784" s="12">
        <f>SUM(N782:N783)</f>
        <v>8009.6717140000001</v>
      </c>
    </row>
    <row r="785" spans="1:15" s="1" customFormat="1" ht="13.5" x14ac:dyDescent="0.25">
      <c r="B785" s="144"/>
      <c r="C785" s="144"/>
      <c r="D785" s="149" t="s">
        <v>51</v>
      </c>
      <c r="E785" s="149" t="s">
        <v>48</v>
      </c>
      <c r="F785" s="149">
        <v>18</v>
      </c>
      <c r="G785" s="149"/>
      <c r="H785" s="149"/>
      <c r="I785" s="149"/>
      <c r="J785" s="149"/>
      <c r="K785" s="149"/>
      <c r="L785" s="149"/>
      <c r="M785" s="149"/>
      <c r="N785" s="12">
        <f>N784*F785/100</f>
        <v>1441.7409085199999</v>
      </c>
    </row>
    <row r="786" spans="1:15" s="1" customFormat="1" ht="13.5" x14ac:dyDescent="0.25">
      <c r="B786" s="144"/>
      <c r="C786" s="144"/>
      <c r="D786" s="149" t="s">
        <v>52</v>
      </c>
      <c r="E786" s="149"/>
      <c r="F786" s="149"/>
      <c r="G786" s="149"/>
      <c r="H786" s="149"/>
      <c r="I786" s="149"/>
      <c r="J786" s="149"/>
      <c r="K786" s="149"/>
      <c r="L786" s="149"/>
      <c r="M786" s="149"/>
      <c r="N786" s="12">
        <f>SUM(N784:N785)</f>
        <v>9451.4126225199998</v>
      </c>
      <c r="O786" s="1">
        <v>9467.81</v>
      </c>
    </row>
    <row r="787" spans="1:15" s="1" customFormat="1" ht="13.5" x14ac:dyDescent="0.25">
      <c r="B787" s="13"/>
      <c r="C787" s="13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8"/>
    </row>
    <row r="788" spans="1:15" s="1" customFormat="1" ht="13.5" x14ac:dyDescent="0.25">
      <c r="B788" s="13"/>
      <c r="C788" s="13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8"/>
    </row>
    <row r="789" spans="1:15" s="1" customFormat="1" ht="13.5" x14ac:dyDescent="0.25">
      <c r="B789" s="13"/>
      <c r="C789" s="13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8"/>
    </row>
    <row r="790" spans="1:15" s="1" customFormat="1" ht="13.5" x14ac:dyDescent="0.25">
      <c r="B790" s="13"/>
      <c r="C790" s="13"/>
      <c r="D790" s="145" t="s">
        <v>53</v>
      </c>
      <c r="E790" s="147"/>
      <c r="F790" s="147"/>
      <c r="G790" s="147"/>
      <c r="H790" s="147"/>
      <c r="I790" s="147"/>
      <c r="J790" s="147"/>
      <c r="K790" s="147"/>
      <c r="L790" s="147"/>
      <c r="M790" s="147"/>
      <c r="N790" s="148"/>
    </row>
    <row r="791" spans="1:15" s="1" customFormat="1" ht="13.5" x14ac:dyDescent="0.25">
      <c r="B791" s="13"/>
      <c r="C791" s="13"/>
      <c r="D791" s="145"/>
      <c r="E791" s="147"/>
      <c r="F791" s="147"/>
      <c r="G791" s="147"/>
      <c r="H791" s="147"/>
      <c r="I791" s="147"/>
      <c r="J791" s="147"/>
      <c r="K791" s="147"/>
      <c r="L791" s="147"/>
      <c r="M791" s="147"/>
      <c r="N791" s="148"/>
    </row>
    <row r="792" spans="1:15" s="1" customFormat="1" ht="13.5" x14ac:dyDescent="0.25">
      <c r="D792" s="14" t="s">
        <v>54</v>
      </c>
    </row>
    <row r="795" spans="1:15" s="1" customFormat="1" ht="21" x14ac:dyDescent="0.25">
      <c r="A795" s="1" t="s">
        <v>0</v>
      </c>
      <c r="D795" s="152" t="s">
        <v>1</v>
      </c>
      <c r="F795" s="271" t="s">
        <v>2</v>
      </c>
      <c r="G795" s="271"/>
      <c r="H795" s="271"/>
      <c r="I795" s="271"/>
    </row>
    <row r="796" spans="1:15" s="1" customFormat="1" ht="13.5" x14ac:dyDescent="0.25">
      <c r="D796" s="145"/>
      <c r="E796" s="145"/>
      <c r="F796" s="145"/>
      <c r="G796" s="271" t="s">
        <v>3</v>
      </c>
      <c r="H796" s="271"/>
      <c r="I796" s="271"/>
      <c r="J796" s="271"/>
      <c r="K796" s="271"/>
      <c r="L796" s="271"/>
      <c r="M796" s="271"/>
      <c r="N796" s="271"/>
    </row>
    <row r="797" spans="1:15" s="1" customFormat="1" ht="13.5" x14ac:dyDescent="0.25"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</row>
    <row r="798" spans="1:15" s="1" customFormat="1" ht="27" x14ac:dyDescent="0.25">
      <c r="C798" s="145" t="s">
        <v>4</v>
      </c>
      <c r="D798" s="280" t="s">
        <v>138</v>
      </c>
      <c r="E798" s="280"/>
      <c r="L798" s="271" t="s">
        <v>6</v>
      </c>
      <c r="M798" s="271"/>
    </row>
    <row r="799" spans="1:15" s="1" customFormat="1" ht="13.5" x14ac:dyDescent="0.25">
      <c r="C799" s="145"/>
      <c r="D799" s="146" t="s">
        <v>96</v>
      </c>
    </row>
    <row r="800" spans="1:15" s="1" customFormat="1" ht="13.5" x14ac:dyDescent="0.25">
      <c r="C800" s="145"/>
      <c r="D800" s="146"/>
    </row>
    <row r="801" spans="2:18" s="1" customFormat="1" ht="13.5" x14ac:dyDescent="0.25">
      <c r="C801" s="145"/>
      <c r="D801" s="145"/>
      <c r="G801" s="271" t="s">
        <v>8</v>
      </c>
      <c r="H801" s="271"/>
      <c r="I801" s="271"/>
      <c r="J801" s="271"/>
      <c r="K801" s="271"/>
      <c r="L801" s="272">
        <f>N819</f>
        <v>9989.0642651975995</v>
      </c>
      <c r="M801" s="272"/>
      <c r="N801" s="145" t="s">
        <v>9</v>
      </c>
    </row>
    <row r="802" spans="2:18" s="1" customFormat="1" ht="13.5" x14ac:dyDescent="0.25">
      <c r="G802" s="273" t="s">
        <v>10</v>
      </c>
      <c r="H802" s="273"/>
      <c r="I802" s="273"/>
      <c r="J802" s="273"/>
      <c r="K802" s="273"/>
      <c r="L802" s="274">
        <f>I813</f>
        <v>1599.5053440000002</v>
      </c>
      <c r="M802" s="274"/>
      <c r="N802" s="145" t="s">
        <v>9</v>
      </c>
    </row>
    <row r="803" spans="2:18" s="1" customFormat="1" ht="13.5" x14ac:dyDescent="0.25">
      <c r="G803" s="147"/>
      <c r="H803" s="147"/>
      <c r="I803" s="147"/>
      <c r="J803" s="147"/>
      <c r="K803" s="147"/>
      <c r="L803" s="148"/>
      <c r="M803" s="148"/>
      <c r="N803" s="145"/>
    </row>
    <row r="804" spans="2:18" s="1" customFormat="1" ht="27.75" customHeight="1" x14ac:dyDescent="0.25">
      <c r="B804" s="275" t="s">
        <v>11</v>
      </c>
      <c r="C804" s="277" t="s">
        <v>12</v>
      </c>
      <c r="D804" s="275" t="s">
        <v>13</v>
      </c>
      <c r="E804" s="279" t="s">
        <v>14</v>
      </c>
      <c r="F804" s="279"/>
      <c r="G804" s="279"/>
      <c r="H804" s="279" t="s">
        <v>15</v>
      </c>
      <c r="I804" s="279"/>
      <c r="J804" s="279" t="s">
        <v>16</v>
      </c>
      <c r="K804" s="279"/>
      <c r="L804" s="279" t="s">
        <v>17</v>
      </c>
      <c r="M804" s="279"/>
      <c r="N804" s="277" t="s">
        <v>91</v>
      </c>
    </row>
    <row r="805" spans="2:18" s="1" customFormat="1" ht="83.25" x14ac:dyDescent="0.25">
      <c r="B805" s="276"/>
      <c r="C805" s="278"/>
      <c r="D805" s="276"/>
      <c r="E805" s="3" t="s">
        <v>18</v>
      </c>
      <c r="F805" s="3" t="s">
        <v>19</v>
      </c>
      <c r="G805" s="3" t="s">
        <v>20</v>
      </c>
      <c r="H805" s="3" t="s">
        <v>21</v>
      </c>
      <c r="I805" s="3" t="s">
        <v>22</v>
      </c>
      <c r="J805" s="3" t="s">
        <v>21</v>
      </c>
      <c r="K805" s="3" t="s">
        <v>22</v>
      </c>
      <c r="L805" s="3" t="s">
        <v>21</v>
      </c>
      <c r="M805" s="3" t="s">
        <v>22</v>
      </c>
      <c r="N805" s="278"/>
    </row>
    <row r="806" spans="2:18" s="1" customFormat="1" ht="13.5" x14ac:dyDescent="0.25">
      <c r="B806" s="149">
        <v>1</v>
      </c>
      <c r="C806" s="149"/>
      <c r="D806" s="149">
        <v>2</v>
      </c>
      <c r="E806" s="149">
        <v>3</v>
      </c>
      <c r="F806" s="149">
        <v>4</v>
      </c>
      <c r="G806" s="149">
        <v>5</v>
      </c>
      <c r="H806" s="149">
        <v>6</v>
      </c>
      <c r="I806" s="149">
        <v>7</v>
      </c>
      <c r="J806" s="149">
        <v>8</v>
      </c>
      <c r="K806" s="149">
        <v>9</v>
      </c>
      <c r="L806" s="149">
        <v>10</v>
      </c>
      <c r="M806" s="149">
        <v>11</v>
      </c>
      <c r="N806" s="149">
        <v>12</v>
      </c>
    </row>
    <row r="807" spans="2:18" s="1" customFormat="1" ht="13.5" x14ac:dyDescent="0.25">
      <c r="B807" s="144"/>
      <c r="C807" s="141"/>
      <c r="D807" s="149" t="s">
        <v>92</v>
      </c>
      <c r="E807" s="149" t="s">
        <v>26</v>
      </c>
      <c r="F807" s="149"/>
      <c r="G807" s="149">
        <v>279.89999999999998</v>
      </c>
      <c r="H807" s="144"/>
      <c r="I807" s="144"/>
      <c r="J807" s="144"/>
      <c r="K807" s="144"/>
      <c r="L807" s="144"/>
      <c r="M807" s="144"/>
      <c r="N807" s="144"/>
    </row>
    <row r="808" spans="2:18" s="1" customFormat="1" ht="13.5" x14ac:dyDescent="0.25">
      <c r="B808" s="266">
        <v>1</v>
      </c>
      <c r="C808" s="266" t="s">
        <v>24</v>
      </c>
      <c r="D808" s="144" t="s">
        <v>93</v>
      </c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</row>
    <row r="809" spans="2:18" s="1" customFormat="1" ht="13.5" x14ac:dyDescent="0.25">
      <c r="B809" s="267"/>
      <c r="C809" s="268"/>
      <c r="D809" s="144" t="s">
        <v>94</v>
      </c>
      <c r="E809" s="144" t="s">
        <v>29</v>
      </c>
      <c r="F809" s="144"/>
      <c r="G809" s="6">
        <f>G807*0.026</f>
        <v>7.2773999999999992</v>
      </c>
      <c r="H809" s="144">
        <v>5.28</v>
      </c>
      <c r="I809" s="5">
        <f>H809*G809</f>
        <v>38.424672000000001</v>
      </c>
      <c r="J809" s="144"/>
      <c r="K809" s="144"/>
      <c r="L809" s="144">
        <v>31.71</v>
      </c>
      <c r="M809" s="5">
        <f>L809*G809</f>
        <v>230.76635399999998</v>
      </c>
      <c r="N809" s="5">
        <f>M809+K809+I809</f>
        <v>269.19102599999997</v>
      </c>
      <c r="R809" s="1" t="s">
        <v>106</v>
      </c>
    </row>
    <row r="810" spans="2:18" s="1" customFormat="1" ht="27" x14ac:dyDescent="0.25">
      <c r="B810" s="267"/>
      <c r="C810" s="144" t="s">
        <v>99</v>
      </c>
      <c r="D810" s="144" t="s">
        <v>98</v>
      </c>
      <c r="E810" s="144" t="s">
        <v>32</v>
      </c>
      <c r="F810" s="144">
        <v>1.6</v>
      </c>
      <c r="G810" s="144">
        <f>G807*F810</f>
        <v>447.84</v>
      </c>
      <c r="H810" s="5">
        <f>R810</f>
        <v>3.4</v>
      </c>
      <c r="I810" s="5">
        <f>H810*G810</f>
        <v>1522.6559999999999</v>
      </c>
      <c r="J810" s="5"/>
      <c r="K810" s="5"/>
      <c r="L810" s="5">
        <f>Q810</f>
        <v>1.6800000000000002</v>
      </c>
      <c r="M810" s="5">
        <f>L810*G810</f>
        <v>752.37120000000004</v>
      </c>
      <c r="N810" s="5">
        <f>M810+K810+I810</f>
        <v>2275.0272</v>
      </c>
      <c r="O810" s="18">
        <v>5.08</v>
      </c>
      <c r="P810" s="18">
        <v>20</v>
      </c>
      <c r="Q810" s="18">
        <f>P810*0.42*2/10</f>
        <v>1.6800000000000002</v>
      </c>
      <c r="R810" s="18">
        <f>O810-Q810</f>
        <v>3.4</v>
      </c>
    </row>
    <row r="811" spans="2:18" s="1" customFormat="1" ht="13.5" x14ac:dyDescent="0.25">
      <c r="B811" s="267"/>
      <c r="C811" s="143" t="s">
        <v>24</v>
      </c>
      <c r="D811" s="144" t="s">
        <v>97</v>
      </c>
      <c r="E811" s="144" t="s">
        <v>26</v>
      </c>
      <c r="F811" s="144">
        <v>1.26</v>
      </c>
      <c r="G811" s="144">
        <f>G807*F811</f>
        <v>352.67399999999998</v>
      </c>
      <c r="H811" s="5"/>
      <c r="I811" s="5"/>
      <c r="J811" s="5">
        <v>11.86</v>
      </c>
      <c r="K811" s="5">
        <f>J811*G811</f>
        <v>4182.7136399999999</v>
      </c>
      <c r="L811" s="144"/>
      <c r="M811" s="5"/>
      <c r="N811" s="5">
        <f>M811+K811+I811</f>
        <v>4182.7136399999999</v>
      </c>
    </row>
    <row r="812" spans="2:18" s="1" customFormat="1" ht="13.5" x14ac:dyDescent="0.25">
      <c r="B812" s="268"/>
      <c r="C812" s="144" t="s">
        <v>24</v>
      </c>
      <c r="D812" s="144" t="s">
        <v>95</v>
      </c>
      <c r="E812" s="144" t="s">
        <v>29</v>
      </c>
      <c r="F812" s="144"/>
      <c r="G812" s="6">
        <f>G807*0.026</f>
        <v>7.2773999999999992</v>
      </c>
      <c r="H812" s="144">
        <v>5.28</v>
      </c>
      <c r="I812" s="5">
        <f>H812*G812</f>
        <v>38.424672000000001</v>
      </c>
      <c r="J812" s="5"/>
      <c r="K812" s="5"/>
      <c r="L812" s="144">
        <v>31.71</v>
      </c>
      <c r="M812" s="5">
        <f>L812*G812</f>
        <v>230.76635399999998</v>
      </c>
      <c r="N812" s="5">
        <f>M812+K812+I812</f>
        <v>269.19102599999997</v>
      </c>
    </row>
    <row r="813" spans="2:18" s="1" customFormat="1" ht="13.5" x14ac:dyDescent="0.25">
      <c r="B813" s="144"/>
      <c r="C813" s="144"/>
      <c r="D813" s="149" t="s">
        <v>46</v>
      </c>
      <c r="E813" s="149"/>
      <c r="F813" s="149"/>
      <c r="G813" s="149"/>
      <c r="H813" s="149"/>
      <c r="I813" s="12">
        <f>SUM(I809:I812)</f>
        <v>1599.5053440000002</v>
      </c>
      <c r="J813" s="149"/>
      <c r="K813" s="12">
        <f>SUM(K809:K812)</f>
        <v>4182.7136399999999</v>
      </c>
      <c r="L813" s="149"/>
      <c r="M813" s="12">
        <f>SUM(M809:M812)</f>
        <v>1213.903908</v>
      </c>
      <c r="N813" s="12">
        <f>SUM(N809:N812)</f>
        <v>6996.1228919999994</v>
      </c>
    </row>
    <row r="814" spans="2:18" s="1" customFormat="1" ht="13.5" x14ac:dyDescent="0.25">
      <c r="B814" s="144"/>
      <c r="C814" s="144"/>
      <c r="D814" s="149" t="s">
        <v>47</v>
      </c>
      <c r="E814" s="149" t="s">
        <v>48</v>
      </c>
      <c r="F814" s="149">
        <v>10</v>
      </c>
      <c r="G814" s="149"/>
      <c r="H814" s="149"/>
      <c r="I814" s="164"/>
      <c r="J814" s="164"/>
      <c r="K814" s="164"/>
      <c r="L814" s="164"/>
      <c r="M814" s="164"/>
      <c r="N814" s="12">
        <f>N813*F814/100</f>
        <v>699.61228919999996</v>
      </c>
    </row>
    <row r="815" spans="2:18" s="1" customFormat="1" ht="13.5" x14ac:dyDescent="0.25">
      <c r="B815" s="144"/>
      <c r="C815" s="144"/>
      <c r="D815" s="149" t="s">
        <v>49</v>
      </c>
      <c r="E815" s="149"/>
      <c r="F815" s="149"/>
      <c r="G815" s="149"/>
      <c r="H815" s="149"/>
      <c r="I815" s="164"/>
      <c r="J815" s="164"/>
      <c r="K815" s="164"/>
      <c r="L815" s="164"/>
      <c r="M815" s="164"/>
      <c r="N815" s="12">
        <f>SUM(N813:N814)</f>
        <v>7695.7351811999997</v>
      </c>
    </row>
    <row r="816" spans="2:18" s="1" customFormat="1" ht="13.5" x14ac:dyDescent="0.25">
      <c r="B816" s="144"/>
      <c r="C816" s="144"/>
      <c r="D816" s="149" t="s">
        <v>50</v>
      </c>
      <c r="E816" s="149" t="s">
        <v>48</v>
      </c>
      <c r="F816" s="149">
        <v>10</v>
      </c>
      <c r="G816" s="149"/>
      <c r="H816" s="149"/>
      <c r="I816" s="164"/>
      <c r="J816" s="164"/>
      <c r="K816" s="164"/>
      <c r="L816" s="164"/>
      <c r="M816" s="164"/>
      <c r="N816" s="12">
        <f>N815*F816/100</f>
        <v>769.5735181199999</v>
      </c>
    </row>
    <row r="817" spans="1:15" s="1" customFormat="1" ht="13.5" x14ac:dyDescent="0.25">
      <c r="B817" s="144"/>
      <c r="C817" s="144"/>
      <c r="D817" s="149" t="s">
        <v>49</v>
      </c>
      <c r="E817" s="149"/>
      <c r="F817" s="149"/>
      <c r="G817" s="149"/>
      <c r="H817" s="149"/>
      <c r="I817" s="164"/>
      <c r="J817" s="164"/>
      <c r="K817" s="164"/>
      <c r="L817" s="164"/>
      <c r="M817" s="164"/>
      <c r="N817" s="12">
        <f>SUM(N815:N816)</f>
        <v>8465.3086993199995</v>
      </c>
    </row>
    <row r="818" spans="1:15" s="1" customFormat="1" ht="13.5" x14ac:dyDescent="0.25">
      <c r="B818" s="144"/>
      <c r="C818" s="144"/>
      <c r="D818" s="149" t="s">
        <v>51</v>
      </c>
      <c r="E818" s="149" t="s">
        <v>48</v>
      </c>
      <c r="F818" s="149">
        <v>18</v>
      </c>
      <c r="G818" s="149"/>
      <c r="H818" s="149"/>
      <c r="I818" s="164"/>
      <c r="J818" s="164"/>
      <c r="K818" s="164"/>
      <c r="L818" s="164"/>
      <c r="M818" s="164"/>
      <c r="N818" s="12">
        <f>N817*F818/100</f>
        <v>1523.7555658775998</v>
      </c>
    </row>
    <row r="819" spans="1:15" s="1" customFormat="1" ht="13.5" x14ac:dyDescent="0.25">
      <c r="B819" s="144"/>
      <c r="C819" s="144"/>
      <c r="D819" s="149" t="s">
        <v>52</v>
      </c>
      <c r="E819" s="149"/>
      <c r="F819" s="149"/>
      <c r="G819" s="149"/>
      <c r="H819" s="149"/>
      <c r="I819" s="164"/>
      <c r="J819" s="164"/>
      <c r="K819" s="164"/>
      <c r="L819" s="164"/>
      <c r="M819" s="164"/>
      <c r="N819" s="12">
        <f>SUM(N817:N818)</f>
        <v>9989.0642651975995</v>
      </c>
      <c r="O819" s="1">
        <v>9990.17</v>
      </c>
    </row>
    <row r="820" spans="1:15" s="1" customFormat="1" ht="13.5" x14ac:dyDescent="0.25">
      <c r="B820" s="13"/>
      <c r="C820" s="13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8"/>
    </row>
    <row r="821" spans="1:15" s="1" customFormat="1" ht="13.5" x14ac:dyDescent="0.25">
      <c r="B821" s="13"/>
      <c r="C821" s="13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8"/>
    </row>
    <row r="822" spans="1:15" s="1" customFormat="1" ht="13.5" x14ac:dyDescent="0.25">
      <c r="B822" s="13"/>
      <c r="C822" s="13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8"/>
    </row>
    <row r="823" spans="1:15" s="1" customFormat="1" ht="13.5" x14ac:dyDescent="0.25">
      <c r="B823" s="13"/>
      <c r="C823" s="13"/>
      <c r="D823" s="145" t="s">
        <v>53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8"/>
    </row>
    <row r="824" spans="1:15" s="1" customFormat="1" ht="13.5" x14ac:dyDescent="0.25">
      <c r="B824" s="13"/>
      <c r="C824" s="13"/>
      <c r="D824" s="145"/>
      <c r="E824" s="147"/>
      <c r="F824" s="147"/>
      <c r="G824" s="147"/>
      <c r="H824" s="147"/>
      <c r="I824" s="147"/>
      <c r="J824" s="147"/>
      <c r="K824" s="147"/>
      <c r="L824" s="147"/>
      <c r="M824" s="147"/>
      <c r="N824" s="148"/>
    </row>
    <row r="825" spans="1:15" s="1" customFormat="1" ht="13.5" x14ac:dyDescent="0.25">
      <c r="D825" s="14" t="s">
        <v>54</v>
      </c>
    </row>
    <row r="828" spans="1:15" s="1" customFormat="1" ht="21" x14ac:dyDescent="0.25">
      <c r="A828" s="1" t="s">
        <v>0</v>
      </c>
      <c r="D828" s="152" t="s">
        <v>1</v>
      </c>
      <c r="F828" s="271" t="s">
        <v>2</v>
      </c>
      <c r="G828" s="271"/>
      <c r="H828" s="271"/>
      <c r="I828" s="271"/>
    </row>
    <row r="829" spans="1:15" s="1" customFormat="1" ht="13.5" x14ac:dyDescent="0.25">
      <c r="D829" s="145"/>
      <c r="E829" s="145"/>
      <c r="F829" s="145"/>
      <c r="G829" s="271" t="s">
        <v>3</v>
      </c>
      <c r="H829" s="271"/>
      <c r="I829" s="271"/>
      <c r="J829" s="271"/>
      <c r="K829" s="271"/>
      <c r="L829" s="271"/>
      <c r="M829" s="271"/>
      <c r="N829" s="271"/>
    </row>
    <row r="830" spans="1:15" s="1" customFormat="1" ht="13.5" x14ac:dyDescent="0.25"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</row>
    <row r="831" spans="1:15" s="1" customFormat="1" ht="27" x14ac:dyDescent="0.25">
      <c r="C831" s="145" t="s">
        <v>4</v>
      </c>
      <c r="D831" s="280" t="s">
        <v>140</v>
      </c>
      <c r="E831" s="280"/>
      <c r="L831" s="271" t="s">
        <v>6</v>
      </c>
      <c r="M831" s="271"/>
    </row>
    <row r="832" spans="1:15" s="1" customFormat="1" ht="13.5" x14ac:dyDescent="0.25">
      <c r="C832" s="145"/>
      <c r="D832" s="146" t="s">
        <v>96</v>
      </c>
    </row>
    <row r="833" spans="2:18" s="1" customFormat="1" ht="13.5" x14ac:dyDescent="0.25">
      <c r="C833" s="145"/>
      <c r="D833" s="146"/>
    </row>
    <row r="834" spans="2:18" s="1" customFormat="1" ht="13.5" x14ac:dyDescent="0.25">
      <c r="C834" s="145"/>
      <c r="D834" s="145"/>
      <c r="G834" s="271" t="s">
        <v>8</v>
      </c>
      <c r="H834" s="271"/>
      <c r="I834" s="271"/>
      <c r="J834" s="271"/>
      <c r="K834" s="271"/>
      <c r="L834" s="272">
        <f>N852</f>
        <v>13553.129755704</v>
      </c>
      <c r="M834" s="272"/>
      <c r="N834" s="145" t="s">
        <v>9</v>
      </c>
    </row>
    <row r="835" spans="2:18" s="1" customFormat="1" ht="13.5" x14ac:dyDescent="0.25">
      <c r="G835" s="273" t="s">
        <v>10</v>
      </c>
      <c r="H835" s="273"/>
      <c r="I835" s="273"/>
      <c r="J835" s="273"/>
      <c r="K835" s="273"/>
      <c r="L835" s="274">
        <f>I846</f>
        <v>2699.2761599999999</v>
      </c>
      <c r="M835" s="274"/>
      <c r="N835" s="145" t="s">
        <v>9</v>
      </c>
    </row>
    <row r="836" spans="2:18" s="1" customFormat="1" ht="13.5" x14ac:dyDescent="0.25">
      <c r="G836" s="147"/>
      <c r="H836" s="147"/>
      <c r="I836" s="147"/>
      <c r="J836" s="147"/>
      <c r="K836" s="147"/>
      <c r="L836" s="148"/>
      <c r="M836" s="148"/>
      <c r="N836" s="145"/>
    </row>
    <row r="837" spans="2:18" s="1" customFormat="1" ht="27.75" customHeight="1" x14ac:dyDescent="0.25">
      <c r="B837" s="275" t="s">
        <v>11</v>
      </c>
      <c r="C837" s="277" t="s">
        <v>12</v>
      </c>
      <c r="D837" s="275" t="s">
        <v>13</v>
      </c>
      <c r="E837" s="279" t="s">
        <v>14</v>
      </c>
      <c r="F837" s="279"/>
      <c r="G837" s="279"/>
      <c r="H837" s="279" t="s">
        <v>15</v>
      </c>
      <c r="I837" s="279"/>
      <c r="J837" s="279" t="s">
        <v>16</v>
      </c>
      <c r="K837" s="279"/>
      <c r="L837" s="279" t="s">
        <v>17</v>
      </c>
      <c r="M837" s="279"/>
      <c r="N837" s="277" t="s">
        <v>91</v>
      </c>
    </row>
    <row r="838" spans="2:18" s="1" customFormat="1" ht="83.25" x14ac:dyDescent="0.25">
      <c r="B838" s="276"/>
      <c r="C838" s="278"/>
      <c r="D838" s="276"/>
      <c r="E838" s="3" t="s">
        <v>18</v>
      </c>
      <c r="F838" s="3" t="s">
        <v>19</v>
      </c>
      <c r="G838" s="3" t="s">
        <v>20</v>
      </c>
      <c r="H838" s="3" t="s">
        <v>21</v>
      </c>
      <c r="I838" s="3" t="s">
        <v>22</v>
      </c>
      <c r="J838" s="3" t="s">
        <v>21</v>
      </c>
      <c r="K838" s="3" t="s">
        <v>22</v>
      </c>
      <c r="L838" s="3" t="s">
        <v>21</v>
      </c>
      <c r="M838" s="3" t="s">
        <v>22</v>
      </c>
      <c r="N838" s="278"/>
    </row>
    <row r="839" spans="2:18" s="1" customFormat="1" ht="13.5" x14ac:dyDescent="0.25">
      <c r="B839" s="149">
        <v>1</v>
      </c>
      <c r="C839" s="149"/>
      <c r="D839" s="149">
        <v>2</v>
      </c>
      <c r="E839" s="149">
        <v>3</v>
      </c>
      <c r="F839" s="149">
        <v>4</v>
      </c>
      <c r="G839" s="149">
        <v>5</v>
      </c>
      <c r="H839" s="149">
        <v>6</v>
      </c>
      <c r="I839" s="149">
        <v>7</v>
      </c>
      <c r="J839" s="149">
        <v>8</v>
      </c>
      <c r="K839" s="149">
        <v>9</v>
      </c>
      <c r="L839" s="149">
        <v>10</v>
      </c>
      <c r="M839" s="149">
        <v>11</v>
      </c>
      <c r="N839" s="149">
        <v>12</v>
      </c>
    </row>
    <row r="840" spans="2:18" s="1" customFormat="1" ht="13.5" x14ac:dyDescent="0.25">
      <c r="B840" s="144"/>
      <c r="C840" s="141"/>
      <c r="D840" s="149" t="s">
        <v>92</v>
      </c>
      <c r="E840" s="149" t="s">
        <v>26</v>
      </c>
      <c r="F840" s="149"/>
      <c r="G840" s="149">
        <v>321</v>
      </c>
      <c r="H840" s="144"/>
      <c r="I840" s="144"/>
      <c r="J840" s="144"/>
      <c r="K840" s="144"/>
      <c r="L840" s="144"/>
      <c r="M840" s="144"/>
      <c r="N840" s="144"/>
    </row>
    <row r="841" spans="2:18" s="1" customFormat="1" ht="13.5" x14ac:dyDescent="0.25">
      <c r="B841" s="266">
        <v>1</v>
      </c>
      <c r="C841" s="266" t="s">
        <v>24</v>
      </c>
      <c r="D841" s="144" t="s">
        <v>93</v>
      </c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</row>
    <row r="842" spans="2:18" s="1" customFormat="1" ht="13.5" x14ac:dyDescent="0.25">
      <c r="B842" s="267"/>
      <c r="C842" s="268"/>
      <c r="D842" s="144" t="s">
        <v>94</v>
      </c>
      <c r="E842" s="144" t="s">
        <v>29</v>
      </c>
      <c r="F842" s="144"/>
      <c r="G842" s="6">
        <f>G840*0.026</f>
        <v>8.3460000000000001</v>
      </c>
      <c r="H842" s="144">
        <v>5.28</v>
      </c>
      <c r="I842" s="5">
        <f>H842*G842</f>
        <v>44.066880000000005</v>
      </c>
      <c r="J842" s="144"/>
      <c r="K842" s="144"/>
      <c r="L842" s="144">
        <v>31.71</v>
      </c>
      <c r="M842" s="5">
        <f>L842*G842</f>
        <v>264.65165999999999</v>
      </c>
      <c r="N842" s="5">
        <f>M842+K842+I842</f>
        <v>308.71854000000002</v>
      </c>
      <c r="R842" s="1" t="s">
        <v>106</v>
      </c>
    </row>
    <row r="843" spans="2:18" s="1" customFormat="1" ht="27" x14ac:dyDescent="0.25">
      <c r="B843" s="267"/>
      <c r="C843" s="200" t="s">
        <v>346</v>
      </c>
      <c r="D843" s="169" t="s">
        <v>319</v>
      </c>
      <c r="E843" s="144" t="s">
        <v>32</v>
      </c>
      <c r="F843" s="144">
        <v>1.6</v>
      </c>
      <c r="G843" s="144">
        <f>G840*F843</f>
        <v>513.6</v>
      </c>
      <c r="H843" s="5">
        <f>R843</f>
        <v>5.0840000000000005</v>
      </c>
      <c r="I843" s="5">
        <f>H843*G843</f>
        <v>2611.1424000000002</v>
      </c>
      <c r="J843" s="5"/>
      <c r="K843" s="5"/>
      <c r="L843" s="5">
        <f>Q843</f>
        <v>2.8559999999999999</v>
      </c>
      <c r="M843" s="5">
        <f>L843*G843</f>
        <v>1466.8416</v>
      </c>
      <c r="N843" s="5">
        <f>M843+K843+I843</f>
        <v>4077.9840000000004</v>
      </c>
      <c r="O843" s="18">
        <v>7.94</v>
      </c>
      <c r="P843" s="18">
        <v>34</v>
      </c>
      <c r="Q843" s="18">
        <f>P843*0.42*2/10</f>
        <v>2.8559999999999999</v>
      </c>
      <c r="R843" s="18">
        <f>O843-Q843</f>
        <v>5.0840000000000005</v>
      </c>
    </row>
    <row r="844" spans="2:18" s="1" customFormat="1" ht="13.5" x14ac:dyDescent="0.25">
      <c r="B844" s="267"/>
      <c r="C844" s="143" t="s">
        <v>24</v>
      </c>
      <c r="D844" s="144" t="s">
        <v>97</v>
      </c>
      <c r="E844" s="144" t="s">
        <v>26</v>
      </c>
      <c r="F844" s="144">
        <v>1.26</v>
      </c>
      <c r="G844" s="144">
        <f>G840*F844</f>
        <v>404.46</v>
      </c>
      <c r="H844" s="5"/>
      <c r="I844" s="5"/>
      <c r="J844" s="5">
        <v>11.86</v>
      </c>
      <c r="K844" s="5">
        <f>J844*G844</f>
        <v>4796.8955999999998</v>
      </c>
      <c r="L844" s="144"/>
      <c r="M844" s="5"/>
      <c r="N844" s="5">
        <f>M844+K844+I844</f>
        <v>4796.8955999999998</v>
      </c>
    </row>
    <row r="845" spans="2:18" s="1" customFormat="1" ht="13.5" x14ac:dyDescent="0.25">
      <c r="B845" s="268"/>
      <c r="C845" s="144" t="s">
        <v>24</v>
      </c>
      <c r="D845" s="144" t="s">
        <v>95</v>
      </c>
      <c r="E845" s="144" t="s">
        <v>29</v>
      </c>
      <c r="F845" s="144"/>
      <c r="G845" s="6">
        <f>G840*0.026</f>
        <v>8.3460000000000001</v>
      </c>
      <c r="H845" s="144">
        <v>5.28</v>
      </c>
      <c r="I845" s="5">
        <f>H845*G845</f>
        <v>44.066880000000005</v>
      </c>
      <c r="J845" s="5"/>
      <c r="K845" s="5"/>
      <c r="L845" s="144">
        <v>31.71</v>
      </c>
      <c r="M845" s="5">
        <f>L845*G845</f>
        <v>264.65165999999999</v>
      </c>
      <c r="N845" s="5">
        <f>M845+K845+I845</f>
        <v>308.71854000000002</v>
      </c>
    </row>
    <row r="846" spans="2:18" s="1" customFormat="1" ht="13.5" x14ac:dyDescent="0.25">
      <c r="B846" s="144"/>
      <c r="C846" s="144"/>
      <c r="D846" s="149" t="s">
        <v>46</v>
      </c>
      <c r="E846" s="149"/>
      <c r="F846" s="149"/>
      <c r="G846" s="149"/>
      <c r="H846" s="149"/>
      <c r="I846" s="12">
        <f>SUM(I842:I845)</f>
        <v>2699.2761599999999</v>
      </c>
      <c r="J846" s="149"/>
      <c r="K846" s="12">
        <f>SUM(K842:K845)</f>
        <v>4796.8955999999998</v>
      </c>
      <c r="L846" s="149"/>
      <c r="M846" s="12">
        <f>SUM(M842:M845)</f>
        <v>1996.14492</v>
      </c>
      <c r="N846" s="12">
        <f>SUM(N842:N845)</f>
        <v>9492.3166799999999</v>
      </c>
    </row>
    <row r="847" spans="2:18" s="1" customFormat="1" ht="13.5" x14ac:dyDescent="0.25">
      <c r="B847" s="144"/>
      <c r="C847" s="144"/>
      <c r="D847" s="149" t="s">
        <v>47</v>
      </c>
      <c r="E847" s="149" t="s">
        <v>48</v>
      </c>
      <c r="F847" s="149">
        <v>10</v>
      </c>
      <c r="G847" s="149"/>
      <c r="H847" s="149"/>
      <c r="I847" s="170"/>
      <c r="J847" s="170"/>
      <c r="K847" s="170"/>
      <c r="L847" s="170"/>
      <c r="M847" s="170"/>
      <c r="N847" s="12">
        <f>N846*F847/100</f>
        <v>949.23166800000001</v>
      </c>
    </row>
    <row r="848" spans="2:18" s="1" customFormat="1" ht="13.5" x14ac:dyDescent="0.25">
      <c r="B848" s="144"/>
      <c r="C848" s="144"/>
      <c r="D848" s="149" t="s">
        <v>49</v>
      </c>
      <c r="E848" s="149"/>
      <c r="F848" s="149"/>
      <c r="G848" s="149"/>
      <c r="H848" s="149"/>
      <c r="I848" s="170"/>
      <c r="J848" s="170"/>
      <c r="K848" s="170"/>
      <c r="L848" s="170"/>
      <c r="M848" s="170"/>
      <c r="N848" s="12">
        <f>SUM(N846:N847)</f>
        <v>10441.548348</v>
      </c>
    </row>
    <row r="849" spans="1:15" s="1" customFormat="1" ht="13.5" x14ac:dyDescent="0.25">
      <c r="B849" s="144"/>
      <c r="C849" s="144"/>
      <c r="D849" s="149" t="s">
        <v>50</v>
      </c>
      <c r="E849" s="149" t="s">
        <v>48</v>
      </c>
      <c r="F849" s="149">
        <v>10</v>
      </c>
      <c r="G849" s="149"/>
      <c r="H849" s="149"/>
      <c r="I849" s="170"/>
      <c r="J849" s="170"/>
      <c r="K849" s="170"/>
      <c r="L849" s="170"/>
      <c r="M849" s="170"/>
      <c r="N849" s="12">
        <f>N848*F849/100</f>
        <v>1044.1548347999999</v>
      </c>
    </row>
    <row r="850" spans="1:15" s="1" customFormat="1" ht="13.5" x14ac:dyDescent="0.25">
      <c r="B850" s="144"/>
      <c r="C850" s="144"/>
      <c r="D850" s="149" t="s">
        <v>49</v>
      </c>
      <c r="E850" s="149"/>
      <c r="F850" s="149"/>
      <c r="G850" s="149"/>
      <c r="H850" s="149"/>
      <c r="I850" s="170"/>
      <c r="J850" s="170"/>
      <c r="K850" s="170"/>
      <c r="L850" s="170"/>
      <c r="M850" s="170"/>
      <c r="N850" s="12">
        <f>SUM(N848:N849)</f>
        <v>11485.7031828</v>
      </c>
    </row>
    <row r="851" spans="1:15" s="1" customFormat="1" ht="13.5" x14ac:dyDescent="0.25">
      <c r="B851" s="144"/>
      <c r="C851" s="144"/>
      <c r="D851" s="149" t="s">
        <v>51</v>
      </c>
      <c r="E851" s="149" t="s">
        <v>48</v>
      </c>
      <c r="F851" s="149">
        <v>18</v>
      </c>
      <c r="G851" s="149"/>
      <c r="H851" s="149"/>
      <c r="I851" s="170"/>
      <c r="J851" s="170"/>
      <c r="K851" s="170"/>
      <c r="L851" s="170"/>
      <c r="M851" s="170"/>
      <c r="N851" s="12">
        <f>N850*F851/100</f>
        <v>2067.4265729039998</v>
      </c>
    </row>
    <row r="852" spans="1:15" s="1" customFormat="1" ht="13.5" x14ac:dyDescent="0.25">
      <c r="B852" s="144"/>
      <c r="C852" s="144"/>
      <c r="D852" s="149" t="s">
        <v>52</v>
      </c>
      <c r="E852" s="149"/>
      <c r="F852" s="149"/>
      <c r="G852" s="149"/>
      <c r="H852" s="149"/>
      <c r="I852" s="170"/>
      <c r="J852" s="170"/>
      <c r="K852" s="170"/>
      <c r="L852" s="170"/>
      <c r="M852" s="170"/>
      <c r="N852" s="12">
        <f>SUM(N850:N851)</f>
        <v>13553.129755704</v>
      </c>
      <c r="O852" s="1">
        <v>13555.37</v>
      </c>
    </row>
    <row r="853" spans="1:15" s="1" customFormat="1" ht="13.5" x14ac:dyDescent="0.25">
      <c r="B853" s="13"/>
      <c r="C853" s="13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8"/>
    </row>
    <row r="854" spans="1:15" s="1" customFormat="1" ht="13.5" x14ac:dyDescent="0.25">
      <c r="B854" s="13"/>
      <c r="C854" s="13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8"/>
    </row>
    <row r="855" spans="1:15" s="1" customFormat="1" ht="13.5" x14ac:dyDescent="0.25">
      <c r="B855" s="13"/>
      <c r="C855" s="13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8"/>
    </row>
    <row r="856" spans="1:15" s="1" customFormat="1" ht="13.5" x14ac:dyDescent="0.25">
      <c r="B856" s="13"/>
      <c r="C856" s="13"/>
      <c r="D856" s="145" t="s">
        <v>53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8"/>
    </row>
    <row r="857" spans="1:15" s="1" customFormat="1" ht="13.5" x14ac:dyDescent="0.25">
      <c r="B857" s="13"/>
      <c r="C857" s="13"/>
      <c r="D857" s="145"/>
      <c r="E857" s="147"/>
      <c r="F857" s="147"/>
      <c r="G857" s="147"/>
      <c r="H857" s="147"/>
      <c r="I857" s="147"/>
      <c r="J857" s="147"/>
      <c r="K857" s="147"/>
      <c r="L857" s="147"/>
      <c r="M857" s="147"/>
      <c r="N857" s="148"/>
    </row>
    <row r="858" spans="1:15" s="1" customFormat="1" ht="13.5" x14ac:dyDescent="0.25">
      <c r="D858" s="14" t="s">
        <v>54</v>
      </c>
    </row>
    <row r="861" spans="1:15" s="1" customFormat="1" ht="21" x14ac:dyDescent="0.25">
      <c r="A861" s="1" t="s">
        <v>0</v>
      </c>
      <c r="D861" s="152" t="s">
        <v>1</v>
      </c>
      <c r="F861" s="271" t="s">
        <v>2</v>
      </c>
      <c r="G861" s="271"/>
      <c r="H861" s="271"/>
      <c r="I861" s="271"/>
    </row>
    <row r="862" spans="1:15" s="1" customFormat="1" ht="13.5" x14ac:dyDescent="0.25">
      <c r="D862" s="145"/>
      <c r="E862" s="145"/>
      <c r="F862" s="145"/>
      <c r="G862" s="271" t="s">
        <v>3</v>
      </c>
      <c r="H862" s="271"/>
      <c r="I862" s="271"/>
      <c r="J862" s="271"/>
      <c r="K862" s="271"/>
      <c r="L862" s="271"/>
      <c r="M862" s="271"/>
      <c r="N862" s="271"/>
    </row>
    <row r="863" spans="1:15" s="1" customFormat="1" ht="13.5" x14ac:dyDescent="0.25"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</row>
    <row r="864" spans="1:15" s="1" customFormat="1" ht="27" x14ac:dyDescent="0.25">
      <c r="C864" s="145" t="s">
        <v>4</v>
      </c>
      <c r="D864" s="280" t="s">
        <v>139</v>
      </c>
      <c r="E864" s="280"/>
      <c r="L864" s="271" t="s">
        <v>6</v>
      </c>
      <c r="M864" s="271"/>
    </row>
    <row r="865" spans="2:23" s="1" customFormat="1" ht="13.5" x14ac:dyDescent="0.25">
      <c r="C865" s="145"/>
      <c r="D865" s="146" t="s">
        <v>96</v>
      </c>
    </row>
    <row r="866" spans="2:23" s="1" customFormat="1" ht="13.5" x14ac:dyDescent="0.25">
      <c r="C866" s="145"/>
      <c r="D866" s="146"/>
    </row>
    <row r="867" spans="2:23" s="1" customFormat="1" ht="13.5" x14ac:dyDescent="0.25">
      <c r="C867" s="145"/>
      <c r="D867" s="145"/>
      <c r="G867" s="271" t="s">
        <v>8</v>
      </c>
      <c r="H867" s="271"/>
      <c r="I867" s="271"/>
      <c r="J867" s="271"/>
      <c r="K867" s="271"/>
      <c r="L867" s="272">
        <f>N888</f>
        <v>17651.580139600002</v>
      </c>
      <c r="M867" s="272"/>
      <c r="N867" s="145" t="s">
        <v>9</v>
      </c>
    </row>
    <row r="868" spans="2:23" s="1" customFormat="1" ht="13.5" x14ac:dyDescent="0.25">
      <c r="G868" s="273" t="s">
        <v>10</v>
      </c>
      <c r="H868" s="273"/>
      <c r="I868" s="273"/>
      <c r="J868" s="273"/>
      <c r="K868" s="273"/>
      <c r="L868" s="274">
        <f>I882</f>
        <v>5890.2880000000005</v>
      </c>
      <c r="M868" s="274"/>
      <c r="N868" s="145" t="s">
        <v>9</v>
      </c>
    </row>
    <row r="869" spans="2:23" s="1" customFormat="1" ht="13.5" x14ac:dyDescent="0.25">
      <c r="G869" s="147"/>
      <c r="H869" s="147"/>
      <c r="I869" s="147"/>
      <c r="J869" s="147"/>
      <c r="K869" s="147"/>
      <c r="L869" s="148"/>
      <c r="M869" s="148"/>
      <c r="N869" s="145"/>
    </row>
    <row r="870" spans="2:23" s="1" customFormat="1" ht="27.75" customHeight="1" x14ac:dyDescent="0.25">
      <c r="B870" s="302" t="s">
        <v>11</v>
      </c>
      <c r="C870" s="304" t="s">
        <v>12</v>
      </c>
      <c r="D870" s="302" t="s">
        <v>13</v>
      </c>
      <c r="E870" s="306" t="s">
        <v>14</v>
      </c>
      <c r="F870" s="306"/>
      <c r="G870" s="306"/>
      <c r="H870" s="306" t="s">
        <v>15</v>
      </c>
      <c r="I870" s="306"/>
      <c r="J870" s="306" t="s">
        <v>16</v>
      </c>
      <c r="K870" s="306"/>
      <c r="L870" s="306" t="s">
        <v>17</v>
      </c>
      <c r="M870" s="306"/>
      <c r="N870" s="304" t="s">
        <v>91</v>
      </c>
    </row>
    <row r="871" spans="2:23" s="1" customFormat="1" ht="84" customHeight="1" x14ac:dyDescent="0.25">
      <c r="B871" s="303"/>
      <c r="C871" s="305"/>
      <c r="D871" s="303"/>
      <c r="E871" s="154" t="s">
        <v>18</v>
      </c>
      <c r="F871" s="154" t="s">
        <v>19</v>
      </c>
      <c r="G871" s="154" t="s">
        <v>20</v>
      </c>
      <c r="H871" s="154" t="s">
        <v>21</v>
      </c>
      <c r="I871" s="154" t="s">
        <v>22</v>
      </c>
      <c r="J871" s="154" t="s">
        <v>21</v>
      </c>
      <c r="K871" s="154" t="s">
        <v>22</v>
      </c>
      <c r="L871" s="154" t="s">
        <v>21</v>
      </c>
      <c r="M871" s="154" t="s">
        <v>22</v>
      </c>
      <c r="N871" s="305"/>
    </row>
    <row r="872" spans="2:23" s="1" customFormat="1" ht="13.5" x14ac:dyDescent="0.25">
      <c r="B872" s="155">
        <v>1</v>
      </c>
      <c r="C872" s="155"/>
      <c r="D872" s="155">
        <v>2</v>
      </c>
      <c r="E872" s="155">
        <v>3</v>
      </c>
      <c r="F872" s="155">
        <v>4</v>
      </c>
      <c r="G872" s="155">
        <v>5</v>
      </c>
      <c r="H872" s="155">
        <v>6</v>
      </c>
      <c r="I872" s="155">
        <v>7</v>
      </c>
      <c r="J872" s="155">
        <v>8</v>
      </c>
      <c r="K872" s="155">
        <v>9</v>
      </c>
      <c r="L872" s="155">
        <v>10</v>
      </c>
      <c r="M872" s="155">
        <v>11</v>
      </c>
      <c r="N872" s="155">
        <v>12</v>
      </c>
    </row>
    <row r="873" spans="2:23" s="1" customFormat="1" ht="15" customHeight="1" x14ac:dyDescent="0.25">
      <c r="B873" s="266">
        <v>1</v>
      </c>
      <c r="C873" s="141"/>
      <c r="D873" s="149" t="s">
        <v>92</v>
      </c>
      <c r="E873" s="149" t="s">
        <v>26</v>
      </c>
      <c r="F873" s="149"/>
      <c r="G873" s="12">
        <v>565</v>
      </c>
      <c r="H873" s="144"/>
      <c r="I873" s="144"/>
      <c r="J873" s="144"/>
      <c r="K873" s="144"/>
      <c r="L873" s="144"/>
      <c r="M873" s="144"/>
      <c r="N873" s="144"/>
    </row>
    <row r="874" spans="2:23" s="1" customFormat="1" ht="13.5" x14ac:dyDescent="0.25">
      <c r="B874" s="267"/>
      <c r="C874" s="266" t="s">
        <v>24</v>
      </c>
      <c r="D874" s="144" t="s">
        <v>93</v>
      </c>
      <c r="E874" s="144"/>
      <c r="F874" s="144"/>
      <c r="G874" s="5"/>
      <c r="H874" s="144"/>
      <c r="I874" s="144"/>
      <c r="J874" s="144"/>
      <c r="K874" s="144"/>
      <c r="L874" s="144"/>
      <c r="M874" s="144"/>
      <c r="N874" s="144"/>
    </row>
    <row r="875" spans="2:23" s="1" customFormat="1" ht="13.5" x14ac:dyDescent="0.25">
      <c r="B875" s="267"/>
      <c r="C875" s="268"/>
      <c r="D875" s="144" t="s">
        <v>94</v>
      </c>
      <c r="E875" s="144" t="s">
        <v>29</v>
      </c>
      <c r="F875" s="144"/>
      <c r="G875" s="5">
        <f>(G873+G878)*0.026</f>
        <v>18.2</v>
      </c>
      <c r="H875" s="144">
        <v>5.28</v>
      </c>
      <c r="I875" s="5">
        <f>H875*G875</f>
        <v>96.096000000000004</v>
      </c>
      <c r="J875" s="144"/>
      <c r="K875" s="144"/>
      <c r="L875" s="144">
        <v>31.71</v>
      </c>
      <c r="M875" s="5">
        <f>L875*G875</f>
        <v>577.12199999999996</v>
      </c>
      <c r="N875" s="5">
        <f t="shared" ref="N875:N881" si="3">M875+K875+I875</f>
        <v>673.21799999999996</v>
      </c>
      <c r="R875" s="1" t="s">
        <v>106</v>
      </c>
      <c r="T875" s="18">
        <f>G877+G880</f>
        <v>882</v>
      </c>
    </row>
    <row r="876" spans="2:23" s="1" customFormat="1" ht="27" x14ac:dyDescent="0.25">
      <c r="B876" s="267"/>
      <c r="C876" s="162" t="s">
        <v>316</v>
      </c>
      <c r="D876" s="162" t="s">
        <v>313</v>
      </c>
      <c r="E876" s="144" t="s">
        <v>32</v>
      </c>
      <c r="F876" s="144">
        <v>1.6</v>
      </c>
      <c r="G876" s="5">
        <f>G873*F876</f>
        <v>904</v>
      </c>
      <c r="H876" s="5">
        <f>R876</f>
        <v>4.8820000000000006</v>
      </c>
      <c r="I876" s="5">
        <f>H876*G876</f>
        <v>4413.3280000000004</v>
      </c>
      <c r="J876" s="5"/>
      <c r="K876" s="5"/>
      <c r="L876" s="5">
        <f>Q876</f>
        <v>2.6879999999999997</v>
      </c>
      <c r="M876" s="5">
        <f>L876*G876</f>
        <v>2429.9519999999998</v>
      </c>
      <c r="N876" s="5">
        <f t="shared" si="3"/>
        <v>6843.2800000000007</v>
      </c>
      <c r="O876" s="18">
        <v>7.57</v>
      </c>
      <c r="P876" s="18">
        <v>32</v>
      </c>
      <c r="Q876" s="18">
        <f>P876*0.42*2/10</f>
        <v>2.6879999999999997</v>
      </c>
      <c r="R876" s="18">
        <f>O876-Q876</f>
        <v>4.8820000000000006</v>
      </c>
      <c r="T876" s="1">
        <f>T875/8</f>
        <v>110.25</v>
      </c>
      <c r="W876" s="18"/>
    </row>
    <row r="877" spans="2:23" s="1" customFormat="1" ht="13.5" x14ac:dyDescent="0.25">
      <c r="B877" s="268"/>
      <c r="C877" s="143" t="s">
        <v>24</v>
      </c>
      <c r="D877" s="144" t="s">
        <v>311</v>
      </c>
      <c r="E877" s="144" t="s">
        <v>26</v>
      </c>
      <c r="F877" s="144">
        <v>1.26</v>
      </c>
      <c r="G877" s="5">
        <f>G873*F877</f>
        <v>711.9</v>
      </c>
      <c r="H877" s="5"/>
      <c r="I877" s="5"/>
      <c r="J877" s="5">
        <v>0</v>
      </c>
      <c r="K877" s="5">
        <f>J877*G877</f>
        <v>0</v>
      </c>
      <c r="L877" s="144"/>
      <c r="M877" s="5"/>
      <c r="N877" s="5">
        <f t="shared" si="3"/>
        <v>0</v>
      </c>
    </row>
    <row r="878" spans="2:23" s="1" customFormat="1" ht="27" x14ac:dyDescent="0.25">
      <c r="B878" s="266">
        <v>2</v>
      </c>
      <c r="C878" s="161"/>
      <c r="D878" s="172" t="s">
        <v>320</v>
      </c>
      <c r="E878" s="163" t="s">
        <v>26</v>
      </c>
      <c r="F878" s="163"/>
      <c r="G878" s="12">
        <v>135</v>
      </c>
      <c r="H878" s="5"/>
      <c r="I878" s="5"/>
      <c r="J878" s="5"/>
      <c r="K878" s="5"/>
      <c r="L878" s="162"/>
      <c r="M878" s="5"/>
      <c r="N878" s="5"/>
    </row>
    <row r="879" spans="2:23" s="1" customFormat="1" ht="27" x14ac:dyDescent="0.25">
      <c r="B879" s="267"/>
      <c r="C879" s="162" t="s">
        <v>317</v>
      </c>
      <c r="D879" s="171" t="s">
        <v>315</v>
      </c>
      <c r="E879" s="162" t="s">
        <v>32</v>
      </c>
      <c r="F879" s="162">
        <v>1.6</v>
      </c>
      <c r="G879" s="5">
        <f>G878*F879</f>
        <v>216</v>
      </c>
      <c r="H879" s="5">
        <f>R879</f>
        <v>5.9480000000000004</v>
      </c>
      <c r="I879" s="5">
        <f>H879*G879</f>
        <v>1284.768</v>
      </c>
      <c r="J879" s="5"/>
      <c r="K879" s="5"/>
      <c r="L879" s="5">
        <f>Q879</f>
        <v>4.032</v>
      </c>
      <c r="M879" s="5">
        <f>L879*G879</f>
        <v>870.91200000000003</v>
      </c>
      <c r="N879" s="5">
        <f t="shared" si="3"/>
        <v>2155.6800000000003</v>
      </c>
      <c r="O879" s="18">
        <v>9.98</v>
      </c>
      <c r="P879" s="18">
        <v>48</v>
      </c>
      <c r="Q879" s="18">
        <f>P879*0.42*2/10</f>
        <v>4.032</v>
      </c>
      <c r="R879" s="18">
        <f>O879-Q879</f>
        <v>5.9480000000000004</v>
      </c>
    </row>
    <row r="880" spans="2:23" s="1" customFormat="1" ht="13.5" x14ac:dyDescent="0.25">
      <c r="B880" s="267"/>
      <c r="C880" s="161" t="s">
        <v>24</v>
      </c>
      <c r="D880" s="162" t="s">
        <v>97</v>
      </c>
      <c r="E880" s="162" t="s">
        <v>26</v>
      </c>
      <c r="F880" s="162">
        <v>1.26</v>
      </c>
      <c r="G880" s="5">
        <f>G878*F880</f>
        <v>170.1</v>
      </c>
      <c r="H880" s="5"/>
      <c r="I880" s="5"/>
      <c r="J880" s="5">
        <v>11.86</v>
      </c>
      <c r="K880" s="5">
        <f>J880*G880</f>
        <v>2017.3859999999997</v>
      </c>
      <c r="L880" s="162"/>
      <c r="M880" s="5"/>
      <c r="N880" s="5">
        <f t="shared" si="3"/>
        <v>2017.3859999999997</v>
      </c>
    </row>
    <row r="881" spans="2:15" s="1" customFormat="1" ht="13.5" x14ac:dyDescent="0.25">
      <c r="B881" s="268"/>
      <c r="C881" s="144" t="s">
        <v>24</v>
      </c>
      <c r="D881" s="144" t="s">
        <v>95</v>
      </c>
      <c r="E881" s="144" t="s">
        <v>29</v>
      </c>
      <c r="F881" s="144"/>
      <c r="G881" s="5">
        <f>G875</f>
        <v>18.2</v>
      </c>
      <c r="H881" s="144">
        <v>5.28</v>
      </c>
      <c r="I881" s="5">
        <f>H881*G881</f>
        <v>96.096000000000004</v>
      </c>
      <c r="J881" s="5"/>
      <c r="K881" s="5"/>
      <c r="L881" s="144">
        <v>31.71</v>
      </c>
      <c r="M881" s="5">
        <f>L881*G881</f>
        <v>577.12199999999996</v>
      </c>
      <c r="N881" s="5">
        <f t="shared" si="3"/>
        <v>673.21799999999996</v>
      </c>
    </row>
    <row r="882" spans="2:15" s="1" customFormat="1" ht="13.5" x14ac:dyDescent="0.25">
      <c r="B882" s="144"/>
      <c r="C882" s="144"/>
      <c r="D882" s="149" t="s">
        <v>46</v>
      </c>
      <c r="E882" s="149"/>
      <c r="F882" s="149"/>
      <c r="G882" s="149"/>
      <c r="H882" s="149"/>
      <c r="I882" s="12">
        <f>SUM(I875:I881)</f>
        <v>5890.2880000000005</v>
      </c>
      <c r="J882" s="149"/>
      <c r="K882" s="12">
        <f>SUM(K875:K881)</f>
        <v>2017.3859999999997</v>
      </c>
      <c r="L882" s="149"/>
      <c r="M882" s="12">
        <f>SUM(M875:M881)</f>
        <v>4455.1080000000002</v>
      </c>
      <c r="N882" s="12">
        <f>SUM(N875:N881)</f>
        <v>12362.782000000001</v>
      </c>
    </row>
    <row r="883" spans="2:15" s="1" customFormat="1" ht="13.5" x14ac:dyDescent="0.25">
      <c r="B883" s="144"/>
      <c r="C883" s="144"/>
      <c r="D883" s="149" t="s">
        <v>47</v>
      </c>
      <c r="E883" s="149" t="s">
        <v>48</v>
      </c>
      <c r="F883" s="149">
        <v>10</v>
      </c>
      <c r="G883" s="149"/>
      <c r="H883" s="149"/>
      <c r="I883" s="164"/>
      <c r="J883" s="164"/>
      <c r="K883" s="164"/>
      <c r="L883" s="164"/>
      <c r="M883" s="164"/>
      <c r="N883" s="12">
        <f>N882*F883/100</f>
        <v>1236.2782</v>
      </c>
    </row>
    <row r="884" spans="2:15" s="1" customFormat="1" ht="13.5" x14ac:dyDescent="0.25">
      <c r="B884" s="144"/>
      <c r="C884" s="144"/>
      <c r="D884" s="149" t="s">
        <v>49</v>
      </c>
      <c r="E884" s="149"/>
      <c r="F884" s="149"/>
      <c r="G884" s="149"/>
      <c r="H884" s="149"/>
      <c r="I884" s="164"/>
      <c r="J884" s="164"/>
      <c r="K884" s="164"/>
      <c r="L884" s="164"/>
      <c r="M884" s="164"/>
      <c r="N884" s="12">
        <f>SUM(N882:N883)</f>
        <v>13599.060200000002</v>
      </c>
    </row>
    <row r="885" spans="2:15" s="1" customFormat="1" ht="13.5" x14ac:dyDescent="0.25">
      <c r="B885" s="144"/>
      <c r="C885" s="144"/>
      <c r="D885" s="149" t="s">
        <v>50</v>
      </c>
      <c r="E885" s="149" t="s">
        <v>48</v>
      </c>
      <c r="F885" s="149">
        <v>10</v>
      </c>
      <c r="G885" s="149"/>
      <c r="H885" s="149"/>
      <c r="I885" s="164"/>
      <c r="J885" s="164"/>
      <c r="K885" s="164"/>
      <c r="L885" s="164"/>
      <c r="M885" s="164"/>
      <c r="N885" s="12">
        <f>N884*F885/100</f>
        <v>1359.9060200000001</v>
      </c>
    </row>
    <row r="886" spans="2:15" s="1" customFormat="1" ht="13.5" x14ac:dyDescent="0.25">
      <c r="B886" s="144"/>
      <c r="C886" s="144"/>
      <c r="D886" s="149" t="s">
        <v>49</v>
      </c>
      <c r="E886" s="149"/>
      <c r="F886" s="149"/>
      <c r="G886" s="149"/>
      <c r="H886" s="149"/>
      <c r="I886" s="164"/>
      <c r="J886" s="164"/>
      <c r="K886" s="164"/>
      <c r="L886" s="164"/>
      <c r="M886" s="164"/>
      <c r="N886" s="12">
        <f>SUM(N884:N885)</f>
        <v>14958.966220000002</v>
      </c>
    </row>
    <row r="887" spans="2:15" s="1" customFormat="1" ht="13.5" x14ac:dyDescent="0.25">
      <c r="B887" s="144"/>
      <c r="C887" s="144"/>
      <c r="D887" s="149" t="s">
        <v>51</v>
      </c>
      <c r="E887" s="149" t="s">
        <v>48</v>
      </c>
      <c r="F887" s="149">
        <v>18</v>
      </c>
      <c r="G887" s="149"/>
      <c r="H887" s="149"/>
      <c r="I887" s="164"/>
      <c r="J887" s="164"/>
      <c r="K887" s="164"/>
      <c r="L887" s="164"/>
      <c r="M887" s="164"/>
      <c r="N887" s="12">
        <f>N886*F887/100</f>
        <v>2692.6139196000004</v>
      </c>
    </row>
    <row r="888" spans="2:15" s="1" customFormat="1" ht="13.5" x14ac:dyDescent="0.25">
      <c r="B888" s="144"/>
      <c r="C888" s="144"/>
      <c r="D888" s="149" t="s">
        <v>52</v>
      </c>
      <c r="E888" s="149"/>
      <c r="F888" s="149"/>
      <c r="G888" s="149"/>
      <c r="H888" s="149"/>
      <c r="I888" s="164"/>
      <c r="J888" s="164"/>
      <c r="K888" s="164"/>
      <c r="L888" s="164"/>
      <c r="M888" s="164"/>
      <c r="N888" s="12">
        <f>SUM(N886:N887)</f>
        <v>17651.580139600002</v>
      </c>
      <c r="O888" s="1">
        <v>17662.36</v>
      </c>
    </row>
    <row r="889" spans="2:15" s="1" customFormat="1" ht="13.5" x14ac:dyDescent="0.25">
      <c r="B889" s="13"/>
      <c r="C889" s="13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8"/>
    </row>
    <row r="890" spans="2:15" s="1" customFormat="1" ht="13.5" x14ac:dyDescent="0.25">
      <c r="B890" s="13"/>
      <c r="C890" s="13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8"/>
    </row>
    <row r="891" spans="2:15" s="1" customFormat="1" ht="13.5" x14ac:dyDescent="0.25">
      <c r="B891" s="13"/>
      <c r="C891" s="13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8"/>
    </row>
    <row r="892" spans="2:15" s="1" customFormat="1" ht="13.5" x14ac:dyDescent="0.25">
      <c r="B892" s="13"/>
      <c r="C892" s="13"/>
      <c r="D892" s="145" t="s">
        <v>53</v>
      </c>
      <c r="E892" s="147"/>
      <c r="F892" s="147"/>
      <c r="G892" s="147"/>
      <c r="H892" s="147"/>
      <c r="I892" s="147"/>
      <c r="J892" s="147"/>
      <c r="K892" s="147"/>
      <c r="L892" s="147"/>
      <c r="M892" s="147"/>
      <c r="N892" s="148"/>
    </row>
    <row r="893" spans="2:15" s="1" customFormat="1" ht="13.5" x14ac:dyDescent="0.25">
      <c r="B893" s="13"/>
      <c r="C893" s="13"/>
      <c r="D893" s="145"/>
      <c r="E893" s="147"/>
      <c r="F893" s="147"/>
      <c r="G893" s="147"/>
      <c r="H893" s="147"/>
      <c r="I893" s="147"/>
      <c r="J893" s="147"/>
      <c r="K893" s="147"/>
      <c r="L893" s="147"/>
      <c r="M893" s="147"/>
      <c r="N893" s="148"/>
    </row>
    <row r="894" spans="2:15" s="1" customFormat="1" ht="13.5" x14ac:dyDescent="0.25">
      <c r="D894" s="14" t="s">
        <v>54</v>
      </c>
    </row>
    <row r="897" spans="1:28" s="1" customFormat="1" ht="21" x14ac:dyDescent="0.25">
      <c r="A897" s="1" t="s">
        <v>0</v>
      </c>
      <c r="D897" s="152" t="s">
        <v>1</v>
      </c>
      <c r="F897" s="271" t="s">
        <v>2</v>
      </c>
      <c r="G897" s="271"/>
      <c r="H897" s="271"/>
      <c r="I897" s="271"/>
    </row>
    <row r="898" spans="1:28" s="1" customFormat="1" ht="13.5" x14ac:dyDescent="0.25">
      <c r="D898" s="145"/>
      <c r="E898" s="145"/>
      <c r="F898" s="145"/>
      <c r="G898" s="271" t="s">
        <v>3</v>
      </c>
      <c r="H898" s="271"/>
      <c r="I898" s="271"/>
      <c r="J898" s="271"/>
      <c r="K898" s="271"/>
      <c r="L898" s="271"/>
      <c r="M898" s="271"/>
      <c r="N898" s="271"/>
    </row>
    <row r="899" spans="1:28" s="1" customFormat="1" ht="13.5" x14ac:dyDescent="0.25"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</row>
    <row r="900" spans="1:28" s="1" customFormat="1" ht="27" x14ac:dyDescent="0.25">
      <c r="C900" s="145" t="s">
        <v>4</v>
      </c>
      <c r="D900" s="280" t="s">
        <v>141</v>
      </c>
      <c r="E900" s="280"/>
      <c r="L900" s="271" t="s">
        <v>6</v>
      </c>
      <c r="M900" s="271"/>
    </row>
    <row r="901" spans="1:28" s="1" customFormat="1" ht="13.5" x14ac:dyDescent="0.25">
      <c r="C901" s="145"/>
      <c r="D901" s="146" t="s">
        <v>96</v>
      </c>
    </row>
    <row r="902" spans="1:28" s="1" customFormat="1" ht="13.5" x14ac:dyDescent="0.25">
      <c r="C902" s="145"/>
      <c r="D902" s="146"/>
    </row>
    <row r="903" spans="1:28" s="1" customFormat="1" ht="13.5" x14ac:dyDescent="0.25">
      <c r="C903" s="145"/>
      <c r="D903" s="145"/>
      <c r="G903" s="271" t="s">
        <v>8</v>
      </c>
      <c r="H903" s="271"/>
      <c r="I903" s="271"/>
      <c r="J903" s="271"/>
      <c r="K903" s="271"/>
      <c r="L903" s="272">
        <f>N921</f>
        <v>8343.9949511599989</v>
      </c>
      <c r="M903" s="272"/>
      <c r="N903" s="145" t="s">
        <v>9</v>
      </c>
    </row>
    <row r="904" spans="1:28" s="1" customFormat="1" ht="13.5" x14ac:dyDescent="0.25">
      <c r="G904" s="273" t="s">
        <v>10</v>
      </c>
      <c r="H904" s="273"/>
      <c r="I904" s="273"/>
      <c r="J904" s="273"/>
      <c r="K904" s="273"/>
      <c r="L904" s="274">
        <f>I915</f>
        <v>3333.5744</v>
      </c>
      <c r="M904" s="274"/>
      <c r="N904" s="145" t="s">
        <v>9</v>
      </c>
    </row>
    <row r="905" spans="1:28" s="1" customFormat="1" ht="7.5" customHeight="1" x14ac:dyDescent="0.25">
      <c r="G905" s="147"/>
      <c r="H905" s="147"/>
      <c r="I905" s="147"/>
      <c r="J905" s="147"/>
      <c r="K905" s="147"/>
      <c r="L905" s="148"/>
      <c r="M905" s="148"/>
      <c r="N905" s="145"/>
    </row>
    <row r="906" spans="1:28" s="1" customFormat="1" ht="32.25" customHeight="1" x14ac:dyDescent="0.25">
      <c r="B906" s="275" t="s">
        <v>11</v>
      </c>
      <c r="C906" s="277" t="s">
        <v>12</v>
      </c>
      <c r="D906" s="275" t="s">
        <v>13</v>
      </c>
      <c r="E906" s="279" t="s">
        <v>14</v>
      </c>
      <c r="F906" s="279"/>
      <c r="G906" s="279"/>
      <c r="H906" s="279" t="s">
        <v>15</v>
      </c>
      <c r="I906" s="279"/>
      <c r="J906" s="279" t="s">
        <v>16</v>
      </c>
      <c r="K906" s="279"/>
      <c r="L906" s="279" t="s">
        <v>17</v>
      </c>
      <c r="M906" s="279"/>
      <c r="N906" s="277" t="s">
        <v>91</v>
      </c>
    </row>
    <row r="907" spans="1:28" s="1" customFormat="1" ht="83.25" x14ac:dyDescent="0.25">
      <c r="B907" s="276"/>
      <c r="C907" s="278"/>
      <c r="D907" s="276"/>
      <c r="E907" s="3" t="s">
        <v>18</v>
      </c>
      <c r="F907" s="3" t="s">
        <v>19</v>
      </c>
      <c r="G907" s="3" t="s">
        <v>20</v>
      </c>
      <c r="H907" s="3" t="s">
        <v>21</v>
      </c>
      <c r="I907" s="3" t="s">
        <v>22</v>
      </c>
      <c r="J907" s="3" t="s">
        <v>21</v>
      </c>
      <c r="K907" s="3" t="s">
        <v>22</v>
      </c>
      <c r="L907" s="3" t="s">
        <v>21</v>
      </c>
      <c r="M907" s="3" t="s">
        <v>22</v>
      </c>
      <c r="N907" s="278"/>
    </row>
    <row r="908" spans="1:28" s="1" customFormat="1" ht="13.5" x14ac:dyDescent="0.25">
      <c r="B908" s="149">
        <v>1</v>
      </c>
      <c r="C908" s="149"/>
      <c r="D908" s="149">
        <v>2</v>
      </c>
      <c r="E908" s="149">
        <v>3</v>
      </c>
      <c r="F908" s="149">
        <v>4</v>
      </c>
      <c r="G908" s="149">
        <v>5</v>
      </c>
      <c r="H908" s="149">
        <v>6</v>
      </c>
      <c r="I908" s="149">
        <v>7</v>
      </c>
      <c r="J908" s="149">
        <v>8</v>
      </c>
      <c r="K908" s="149">
        <v>9</v>
      </c>
      <c r="L908" s="149">
        <v>10</v>
      </c>
      <c r="M908" s="149">
        <v>11</v>
      </c>
      <c r="N908" s="149">
        <v>12</v>
      </c>
    </row>
    <row r="909" spans="1:28" s="1" customFormat="1" ht="13.5" x14ac:dyDescent="0.25">
      <c r="B909" s="144"/>
      <c r="C909" s="141"/>
      <c r="D909" s="149" t="s">
        <v>92</v>
      </c>
      <c r="E909" s="149" t="s">
        <v>26</v>
      </c>
      <c r="F909" s="149"/>
      <c r="G909" s="149">
        <v>515</v>
      </c>
      <c r="H909" s="144"/>
      <c r="I909" s="144"/>
      <c r="J909" s="144"/>
      <c r="K909" s="144"/>
      <c r="L909" s="144"/>
      <c r="M909" s="144"/>
      <c r="N909" s="144"/>
      <c r="T909" s="149"/>
      <c r="U909" s="149">
        <v>242</v>
      </c>
      <c r="V909" s="144"/>
      <c r="W909" s="144"/>
      <c r="X909" s="144"/>
      <c r="Y909" s="144"/>
      <c r="Z909" s="144"/>
      <c r="AA909" s="144"/>
      <c r="AB909" s="144"/>
    </row>
    <row r="910" spans="1:28" s="1" customFormat="1" ht="13.5" x14ac:dyDescent="0.25">
      <c r="B910" s="266">
        <v>1</v>
      </c>
      <c r="C910" s="266" t="s">
        <v>24</v>
      </c>
      <c r="D910" s="144" t="s">
        <v>93</v>
      </c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T910" s="144"/>
      <c r="U910" s="144"/>
      <c r="V910" s="144"/>
      <c r="W910" s="144"/>
      <c r="X910" s="144"/>
      <c r="Y910" s="144"/>
      <c r="Z910" s="144"/>
      <c r="AA910" s="144"/>
      <c r="AB910" s="144"/>
    </row>
    <row r="911" spans="1:28" s="1" customFormat="1" ht="13.5" x14ac:dyDescent="0.25">
      <c r="B911" s="267"/>
      <c r="C911" s="268"/>
      <c r="D911" s="144" t="s">
        <v>94</v>
      </c>
      <c r="E911" s="144" t="s">
        <v>29</v>
      </c>
      <c r="F911" s="144"/>
      <c r="G911" s="6">
        <f>G909*0.026</f>
        <v>13.389999999999999</v>
      </c>
      <c r="H911" s="144">
        <v>5.28</v>
      </c>
      <c r="I911" s="5">
        <f>H911*G911</f>
        <v>70.69919999999999</v>
      </c>
      <c r="J911" s="144"/>
      <c r="K911" s="144"/>
      <c r="L911" s="144">
        <v>31.71</v>
      </c>
      <c r="M911" s="5">
        <f>L911*G911</f>
        <v>424.59689999999995</v>
      </c>
      <c r="N911" s="5">
        <f>M911+K911+I911</f>
        <v>495.29609999999991</v>
      </c>
      <c r="R911" s="1" t="s">
        <v>106</v>
      </c>
      <c r="T911" s="144"/>
      <c r="U911" s="6">
        <f>U909*0.026</f>
        <v>6.2919999999999998</v>
      </c>
      <c r="V911" s="144">
        <v>5.28</v>
      </c>
      <c r="W911" s="5">
        <f>V911*U911</f>
        <v>33.221760000000003</v>
      </c>
      <c r="X911" s="144"/>
      <c r="Y911" s="144"/>
      <c r="Z911" s="144">
        <v>31.71</v>
      </c>
      <c r="AA911" s="5">
        <f>Z911*U911</f>
        <v>199.51931999999999</v>
      </c>
      <c r="AB911" s="5">
        <f>AA911+Y911+W911</f>
        <v>232.74108000000001</v>
      </c>
    </row>
    <row r="912" spans="1:28" s="1" customFormat="1" ht="27" x14ac:dyDescent="0.25">
      <c r="B912" s="267"/>
      <c r="C912" s="144" t="s">
        <v>120</v>
      </c>
      <c r="D912" s="144" t="s">
        <v>121</v>
      </c>
      <c r="E912" s="144" t="s">
        <v>32</v>
      </c>
      <c r="F912" s="144">
        <v>1.6</v>
      </c>
      <c r="G912" s="144">
        <f>G909*F912</f>
        <v>824</v>
      </c>
      <c r="H912" s="5">
        <f>R912</f>
        <v>3.8739999999999997</v>
      </c>
      <c r="I912" s="5">
        <f>H912*G912</f>
        <v>3192.1759999999999</v>
      </c>
      <c r="J912" s="137"/>
      <c r="K912" s="137"/>
      <c r="L912" s="5">
        <f>Q912</f>
        <v>2.016</v>
      </c>
      <c r="M912" s="5">
        <f>L912*G912</f>
        <v>1661.184</v>
      </c>
      <c r="N912" s="5">
        <f>M912+K912+I912</f>
        <v>4853.3599999999997</v>
      </c>
      <c r="O912" s="18">
        <v>5.89</v>
      </c>
      <c r="P912" s="18">
        <v>24</v>
      </c>
      <c r="Q912" s="18">
        <f>P912*0.42*2/10</f>
        <v>2.016</v>
      </c>
      <c r="R912" s="18">
        <f>O912-Q912</f>
        <v>3.8739999999999997</v>
      </c>
      <c r="T912" s="144">
        <v>1.6</v>
      </c>
      <c r="U912" s="144">
        <f>U909*T912</f>
        <v>387.20000000000005</v>
      </c>
      <c r="V912" s="5">
        <f>AF912</f>
        <v>0</v>
      </c>
      <c r="W912" s="5">
        <f>V912*U912</f>
        <v>0</v>
      </c>
      <c r="X912" s="5"/>
      <c r="Y912" s="5"/>
      <c r="Z912" s="5">
        <f>AE912</f>
        <v>0</v>
      </c>
      <c r="AA912" s="5">
        <f>Z912*U912</f>
        <v>0</v>
      </c>
      <c r="AB912" s="5">
        <f>AA912+Y912+W912</f>
        <v>0</v>
      </c>
    </row>
    <row r="913" spans="2:28" s="1" customFormat="1" ht="13.5" x14ac:dyDescent="0.25">
      <c r="B913" s="267"/>
      <c r="C913" s="143" t="s">
        <v>24</v>
      </c>
      <c r="D913" s="144" t="s">
        <v>97</v>
      </c>
      <c r="E913" s="144" t="s">
        <v>26</v>
      </c>
      <c r="F913" s="144">
        <v>1.26</v>
      </c>
      <c r="G913" s="144">
        <f>G909*F913</f>
        <v>648.9</v>
      </c>
      <c r="H913" s="5"/>
      <c r="I913" s="5"/>
      <c r="J913" s="5"/>
      <c r="K913" s="5">
        <f>J913*G913</f>
        <v>0</v>
      </c>
      <c r="L913" s="144"/>
      <c r="M913" s="5"/>
      <c r="N913" s="5">
        <f>M913+K913+I913</f>
        <v>0</v>
      </c>
      <c r="T913" s="144">
        <v>1.26</v>
      </c>
      <c r="U913" s="144">
        <f>U909*T913</f>
        <v>304.92</v>
      </c>
      <c r="V913" s="5"/>
      <c r="W913" s="5"/>
      <c r="X913" s="5">
        <v>10.17</v>
      </c>
      <c r="Y913" s="5">
        <f>X913*U913</f>
        <v>3101.0364</v>
      </c>
      <c r="Z913" s="144"/>
      <c r="AA913" s="5"/>
      <c r="AB913" s="5">
        <f>AA913+Y913+W913</f>
        <v>3101.0364</v>
      </c>
    </row>
    <row r="914" spans="2:28" s="1" customFormat="1" ht="13.5" x14ac:dyDescent="0.25">
      <c r="B914" s="268"/>
      <c r="C914" s="144" t="s">
        <v>24</v>
      </c>
      <c r="D914" s="144" t="s">
        <v>95</v>
      </c>
      <c r="E914" s="144" t="s">
        <v>29</v>
      </c>
      <c r="F914" s="144"/>
      <c r="G914" s="6">
        <f>G909*0.026</f>
        <v>13.389999999999999</v>
      </c>
      <c r="H914" s="144">
        <v>5.28</v>
      </c>
      <c r="I914" s="5">
        <f>H914*G914</f>
        <v>70.69919999999999</v>
      </c>
      <c r="J914" s="5"/>
      <c r="K914" s="5"/>
      <c r="L914" s="144">
        <v>31.71</v>
      </c>
      <c r="M914" s="5">
        <f>L914*G914</f>
        <v>424.59689999999995</v>
      </c>
      <c r="N914" s="5">
        <f>M914+K914+I914</f>
        <v>495.29609999999991</v>
      </c>
      <c r="T914" s="144"/>
      <c r="U914" s="6">
        <f>U909*0.026</f>
        <v>6.2919999999999998</v>
      </c>
      <c r="V914" s="144">
        <v>5.28</v>
      </c>
      <c r="W914" s="5">
        <f>V914*U914</f>
        <v>33.221760000000003</v>
      </c>
      <c r="X914" s="5"/>
      <c r="Y914" s="5"/>
      <c r="Z914" s="144">
        <v>31.71</v>
      </c>
      <c r="AA914" s="5">
        <f>Z914*U914</f>
        <v>199.51931999999999</v>
      </c>
      <c r="AB914" s="5">
        <f>AA914+Y914+W914</f>
        <v>232.74108000000001</v>
      </c>
    </row>
    <row r="915" spans="2:28" s="1" customFormat="1" ht="13.5" x14ac:dyDescent="0.25">
      <c r="B915" s="144"/>
      <c r="C915" s="144"/>
      <c r="D915" s="149" t="s">
        <v>46</v>
      </c>
      <c r="E915" s="149"/>
      <c r="F915" s="149"/>
      <c r="G915" s="149"/>
      <c r="H915" s="149"/>
      <c r="I915" s="12">
        <f>SUM(I911:I914)</f>
        <v>3333.5744</v>
      </c>
      <c r="J915" s="149"/>
      <c r="K915" s="12">
        <f>SUM(K911:K914)</f>
        <v>0</v>
      </c>
      <c r="L915" s="149"/>
      <c r="M915" s="12">
        <f>SUM(M911:M914)</f>
        <v>2510.3777999999998</v>
      </c>
      <c r="N915" s="12">
        <f>SUM(N911:N914)</f>
        <v>5843.9521999999988</v>
      </c>
    </row>
    <row r="916" spans="2:28" s="1" customFormat="1" ht="13.5" x14ac:dyDescent="0.25">
      <c r="B916" s="144"/>
      <c r="C916" s="144"/>
      <c r="D916" s="149" t="s">
        <v>47</v>
      </c>
      <c r="E916" s="149" t="s">
        <v>48</v>
      </c>
      <c r="F916" s="149">
        <v>10</v>
      </c>
      <c r="G916" s="149"/>
      <c r="H916" s="149"/>
      <c r="I916" s="149"/>
      <c r="J916" s="149"/>
      <c r="K916" s="149"/>
      <c r="L916" s="149"/>
      <c r="M916" s="149"/>
      <c r="N916" s="12">
        <f>N915*F916/100</f>
        <v>584.39521999999988</v>
      </c>
    </row>
    <row r="917" spans="2:28" s="1" customFormat="1" ht="13.5" x14ac:dyDescent="0.25">
      <c r="B917" s="144"/>
      <c r="C917" s="144"/>
      <c r="D917" s="149" t="s">
        <v>49</v>
      </c>
      <c r="E917" s="149"/>
      <c r="F917" s="149"/>
      <c r="G917" s="149"/>
      <c r="H917" s="149"/>
      <c r="I917" s="149"/>
      <c r="J917" s="149"/>
      <c r="K917" s="149"/>
      <c r="L917" s="149"/>
      <c r="M917" s="149"/>
      <c r="N917" s="12">
        <f>SUM(N915:N916)</f>
        <v>6428.3474199999982</v>
      </c>
    </row>
    <row r="918" spans="2:28" s="1" customFormat="1" ht="13.5" x14ac:dyDescent="0.25">
      <c r="B918" s="144"/>
      <c r="C918" s="144"/>
      <c r="D918" s="149" t="s">
        <v>50</v>
      </c>
      <c r="E918" s="149" t="s">
        <v>48</v>
      </c>
      <c r="F918" s="149">
        <v>10</v>
      </c>
      <c r="G918" s="149"/>
      <c r="H918" s="149"/>
      <c r="I918" s="149"/>
      <c r="J918" s="149"/>
      <c r="K918" s="149"/>
      <c r="L918" s="149"/>
      <c r="M918" s="149"/>
      <c r="N918" s="12">
        <f>N917*F918/100</f>
        <v>642.83474199999978</v>
      </c>
    </row>
    <row r="919" spans="2:28" s="1" customFormat="1" ht="13.5" x14ac:dyDescent="0.25">
      <c r="B919" s="144"/>
      <c r="C919" s="144"/>
      <c r="D919" s="149" t="s">
        <v>49</v>
      </c>
      <c r="E919" s="149"/>
      <c r="F919" s="149"/>
      <c r="G919" s="149"/>
      <c r="H919" s="149"/>
      <c r="I919" s="149"/>
      <c r="J919" s="149"/>
      <c r="K919" s="149"/>
      <c r="L919" s="149"/>
      <c r="M919" s="149"/>
      <c r="N919" s="12">
        <f>SUM(N917:N918)</f>
        <v>7071.1821619999982</v>
      </c>
    </row>
    <row r="920" spans="2:28" s="1" customFormat="1" ht="13.5" x14ac:dyDescent="0.25">
      <c r="B920" s="144"/>
      <c r="C920" s="144"/>
      <c r="D920" s="149" t="s">
        <v>51</v>
      </c>
      <c r="E920" s="149" t="s">
        <v>48</v>
      </c>
      <c r="F920" s="149">
        <v>18</v>
      </c>
      <c r="G920" s="149"/>
      <c r="H920" s="149"/>
      <c r="I920" s="149"/>
      <c r="J920" s="149"/>
      <c r="K920" s="149"/>
      <c r="L920" s="149"/>
      <c r="M920" s="149"/>
      <c r="N920" s="12">
        <f>N919*F920/100</f>
        <v>1272.8127891599997</v>
      </c>
    </row>
    <row r="921" spans="2:28" s="1" customFormat="1" ht="13.5" x14ac:dyDescent="0.25">
      <c r="B921" s="144"/>
      <c r="C921" s="144"/>
      <c r="D921" s="149" t="s">
        <v>52</v>
      </c>
      <c r="E921" s="149"/>
      <c r="F921" s="149"/>
      <c r="G921" s="149"/>
      <c r="H921" s="149"/>
      <c r="I921" s="149"/>
      <c r="J921" s="149"/>
      <c r="K921" s="149"/>
      <c r="L921" s="149"/>
      <c r="M921" s="149"/>
      <c r="N921" s="12">
        <f>SUM(N919:N920)</f>
        <v>8343.9949511599989</v>
      </c>
      <c r="AB921" s="1">
        <v>8348.5273023679983</v>
      </c>
    </row>
    <row r="922" spans="2:28" s="1" customFormat="1" ht="13.5" x14ac:dyDescent="0.25">
      <c r="B922" s="13"/>
      <c r="C922" s="13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8"/>
    </row>
    <row r="923" spans="2:28" s="1" customFormat="1" ht="13.5" x14ac:dyDescent="0.25">
      <c r="B923" s="13"/>
      <c r="C923" s="13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8"/>
    </row>
    <row r="924" spans="2:28" s="1" customFormat="1" ht="13.5" x14ac:dyDescent="0.25">
      <c r="B924" s="13"/>
      <c r="C924" s="13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8"/>
    </row>
    <row r="925" spans="2:28" s="1" customFormat="1" ht="13.5" x14ac:dyDescent="0.25">
      <c r="B925" s="13"/>
      <c r="C925" s="13"/>
      <c r="D925" s="145" t="s">
        <v>53</v>
      </c>
      <c r="E925" s="147"/>
      <c r="F925" s="147"/>
      <c r="G925" s="147"/>
      <c r="H925" s="147"/>
      <c r="I925" s="147"/>
      <c r="J925" s="147"/>
      <c r="K925" s="147"/>
      <c r="L925" s="147"/>
      <c r="M925" s="147"/>
      <c r="N925" s="148"/>
    </row>
    <row r="926" spans="2:28" s="1" customFormat="1" ht="13.5" x14ac:dyDescent="0.25">
      <c r="B926" s="13"/>
      <c r="C926" s="13"/>
      <c r="D926" s="145"/>
      <c r="E926" s="147"/>
      <c r="F926" s="147"/>
      <c r="G926" s="147"/>
      <c r="H926" s="147"/>
      <c r="I926" s="147"/>
      <c r="J926" s="147"/>
      <c r="K926" s="147"/>
      <c r="L926" s="147"/>
      <c r="M926" s="147"/>
      <c r="N926" s="148"/>
    </row>
    <row r="927" spans="2:28" s="1" customFormat="1" ht="13.5" x14ac:dyDescent="0.25">
      <c r="D927" s="14" t="s">
        <v>54</v>
      </c>
    </row>
    <row r="930" spans="1:18" s="1" customFormat="1" ht="21" x14ac:dyDescent="0.25">
      <c r="A930" s="1" t="s">
        <v>0</v>
      </c>
      <c r="D930" s="152" t="s">
        <v>1</v>
      </c>
      <c r="F930" s="271" t="s">
        <v>2</v>
      </c>
      <c r="G930" s="271"/>
      <c r="H930" s="271"/>
      <c r="I930" s="271"/>
    </row>
    <row r="931" spans="1:18" s="1" customFormat="1" ht="13.5" x14ac:dyDescent="0.25">
      <c r="D931" s="145"/>
      <c r="E931" s="145"/>
      <c r="F931" s="145"/>
      <c r="G931" s="271" t="s">
        <v>3</v>
      </c>
      <c r="H931" s="271"/>
      <c r="I931" s="271"/>
      <c r="J931" s="271"/>
      <c r="K931" s="271"/>
      <c r="L931" s="271"/>
      <c r="M931" s="271"/>
      <c r="N931" s="271"/>
    </row>
    <row r="932" spans="1:18" s="1" customFormat="1" ht="13.5" customHeight="1" x14ac:dyDescent="0.25"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</row>
    <row r="933" spans="1:18" s="1" customFormat="1" ht="27" x14ac:dyDescent="0.25">
      <c r="C933" s="145" t="s">
        <v>4</v>
      </c>
      <c r="D933" s="280" t="s">
        <v>142</v>
      </c>
      <c r="E933" s="280"/>
      <c r="L933" s="271" t="s">
        <v>6</v>
      </c>
      <c r="M933" s="271"/>
    </row>
    <row r="934" spans="1:18" s="1" customFormat="1" ht="13.5" x14ac:dyDescent="0.25">
      <c r="C934" s="145"/>
      <c r="D934" s="146" t="s">
        <v>96</v>
      </c>
    </row>
    <row r="935" spans="1:18" s="1" customFormat="1" ht="13.5" x14ac:dyDescent="0.25">
      <c r="C935" s="145"/>
      <c r="D935" s="146"/>
    </row>
    <row r="936" spans="1:18" s="1" customFormat="1" ht="13.5" x14ac:dyDescent="0.25">
      <c r="C936" s="145"/>
      <c r="D936" s="145"/>
      <c r="G936" s="271" t="s">
        <v>8</v>
      </c>
      <c r="H936" s="271"/>
      <c r="I936" s="271"/>
      <c r="J936" s="271"/>
      <c r="K936" s="271"/>
      <c r="L936" s="272">
        <f>N954</f>
        <v>6484.9007872703978</v>
      </c>
      <c r="M936" s="272"/>
      <c r="N936" s="145" t="s">
        <v>9</v>
      </c>
    </row>
    <row r="937" spans="1:18" s="1" customFormat="1" ht="13.5" x14ac:dyDescent="0.25">
      <c r="G937" s="273" t="s">
        <v>10</v>
      </c>
      <c r="H937" s="273"/>
      <c r="I937" s="273"/>
      <c r="J937" s="273"/>
      <c r="K937" s="273"/>
      <c r="L937" s="274">
        <f>I948</f>
        <v>988.22553599999992</v>
      </c>
      <c r="M937" s="274"/>
      <c r="N937" s="145" t="s">
        <v>9</v>
      </c>
    </row>
    <row r="938" spans="1:18" s="1" customFormat="1" ht="13.5" x14ac:dyDescent="0.25">
      <c r="G938" s="147"/>
      <c r="H938" s="147"/>
      <c r="I938" s="147"/>
      <c r="J938" s="147"/>
      <c r="K938" s="147"/>
      <c r="L938" s="148"/>
      <c r="M938" s="148"/>
      <c r="N938" s="145"/>
    </row>
    <row r="939" spans="1:18" s="1" customFormat="1" ht="30.75" customHeight="1" x14ac:dyDescent="0.25">
      <c r="B939" s="275" t="s">
        <v>11</v>
      </c>
      <c r="C939" s="277" t="s">
        <v>12</v>
      </c>
      <c r="D939" s="275" t="s">
        <v>13</v>
      </c>
      <c r="E939" s="279" t="s">
        <v>14</v>
      </c>
      <c r="F939" s="279"/>
      <c r="G939" s="279"/>
      <c r="H939" s="279" t="s">
        <v>15</v>
      </c>
      <c r="I939" s="279"/>
      <c r="J939" s="279" t="s">
        <v>16</v>
      </c>
      <c r="K939" s="279"/>
      <c r="L939" s="279" t="s">
        <v>17</v>
      </c>
      <c r="M939" s="279"/>
      <c r="N939" s="277" t="s">
        <v>91</v>
      </c>
    </row>
    <row r="940" spans="1:18" s="1" customFormat="1" ht="83.25" x14ac:dyDescent="0.25">
      <c r="B940" s="276"/>
      <c r="C940" s="278"/>
      <c r="D940" s="276"/>
      <c r="E940" s="3" t="s">
        <v>18</v>
      </c>
      <c r="F940" s="3" t="s">
        <v>19</v>
      </c>
      <c r="G940" s="3" t="s">
        <v>20</v>
      </c>
      <c r="H940" s="3" t="s">
        <v>21</v>
      </c>
      <c r="I940" s="3" t="s">
        <v>22</v>
      </c>
      <c r="J940" s="3" t="s">
        <v>21</v>
      </c>
      <c r="K940" s="3" t="s">
        <v>22</v>
      </c>
      <c r="L940" s="3" t="s">
        <v>21</v>
      </c>
      <c r="M940" s="3" t="s">
        <v>22</v>
      </c>
      <c r="N940" s="278"/>
    </row>
    <row r="941" spans="1:18" s="1" customFormat="1" ht="13.5" x14ac:dyDescent="0.25">
      <c r="B941" s="149">
        <v>1</v>
      </c>
      <c r="C941" s="149"/>
      <c r="D941" s="149">
        <v>2</v>
      </c>
      <c r="E941" s="149">
        <v>3</v>
      </c>
      <c r="F941" s="149">
        <v>4</v>
      </c>
      <c r="G941" s="149">
        <v>5</v>
      </c>
      <c r="H941" s="149">
        <v>6</v>
      </c>
      <c r="I941" s="149">
        <v>7</v>
      </c>
      <c r="J941" s="149">
        <v>8</v>
      </c>
      <c r="K941" s="149">
        <v>9</v>
      </c>
      <c r="L941" s="149">
        <v>10</v>
      </c>
      <c r="M941" s="149">
        <v>11</v>
      </c>
      <c r="N941" s="149">
        <v>12</v>
      </c>
    </row>
    <row r="942" spans="1:18" s="1" customFormat="1" ht="13.5" x14ac:dyDescent="0.25">
      <c r="B942" s="144"/>
      <c r="C942" s="141"/>
      <c r="D942" s="149" t="s">
        <v>92</v>
      </c>
      <c r="E942" s="149" t="s">
        <v>26</v>
      </c>
      <c r="F942" s="149"/>
      <c r="G942" s="149">
        <v>189.6</v>
      </c>
      <c r="H942" s="144"/>
      <c r="I942" s="144"/>
      <c r="J942" s="144"/>
      <c r="K942" s="144"/>
      <c r="L942" s="144"/>
      <c r="M942" s="144"/>
      <c r="N942" s="144"/>
    </row>
    <row r="943" spans="1:18" s="1" customFormat="1" ht="13.5" x14ac:dyDescent="0.25">
      <c r="B943" s="266">
        <v>1</v>
      </c>
      <c r="C943" s="266" t="s">
        <v>24</v>
      </c>
      <c r="D943" s="144" t="s">
        <v>93</v>
      </c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</row>
    <row r="944" spans="1:18" s="1" customFormat="1" ht="13.5" x14ac:dyDescent="0.25">
      <c r="B944" s="267"/>
      <c r="C944" s="268"/>
      <c r="D944" s="144" t="s">
        <v>94</v>
      </c>
      <c r="E944" s="144" t="s">
        <v>29</v>
      </c>
      <c r="F944" s="144"/>
      <c r="G944" s="6">
        <f>G942*0.026</f>
        <v>4.9295999999999998</v>
      </c>
      <c r="H944" s="144">
        <v>5.28</v>
      </c>
      <c r="I944" s="5">
        <f>H944*G944</f>
        <v>26.028288</v>
      </c>
      <c r="J944" s="144"/>
      <c r="K944" s="144"/>
      <c r="L944" s="144">
        <v>31.71</v>
      </c>
      <c r="M944" s="5">
        <f>L944*G944</f>
        <v>156.31761599999999</v>
      </c>
      <c r="N944" s="5">
        <f>M944+K944+I944</f>
        <v>182.34590399999999</v>
      </c>
      <c r="R944" s="1" t="s">
        <v>106</v>
      </c>
    </row>
    <row r="945" spans="2:18" s="1" customFormat="1" ht="27" x14ac:dyDescent="0.25">
      <c r="B945" s="267"/>
      <c r="C945" s="159" t="s">
        <v>116</v>
      </c>
      <c r="D945" s="159" t="s">
        <v>115</v>
      </c>
      <c r="E945" s="144" t="s">
        <v>32</v>
      </c>
      <c r="F945" s="144">
        <v>1.6</v>
      </c>
      <c r="G945" s="144">
        <f>G942*F945</f>
        <v>303.36</v>
      </c>
      <c r="H945" s="5">
        <f>R945</f>
        <v>3.0859999999999999</v>
      </c>
      <c r="I945" s="5">
        <f>H945*G945</f>
        <v>936.16895999999997</v>
      </c>
      <c r="J945" s="5"/>
      <c r="K945" s="5"/>
      <c r="L945" s="5">
        <f>Q945</f>
        <v>1.3439999999999999</v>
      </c>
      <c r="M945" s="5">
        <f>L945*G945</f>
        <v>407.71583999999996</v>
      </c>
      <c r="N945" s="5">
        <f>M945+K945+I945</f>
        <v>1343.8847999999998</v>
      </c>
      <c r="O945" s="18">
        <v>4.43</v>
      </c>
      <c r="P945" s="18">
        <v>16</v>
      </c>
      <c r="Q945" s="18">
        <f>P945*0.42*2/10</f>
        <v>1.3439999999999999</v>
      </c>
      <c r="R945" s="18">
        <f>O945-Q945</f>
        <v>3.0859999999999999</v>
      </c>
    </row>
    <row r="946" spans="2:18" s="1" customFormat="1" ht="13.5" x14ac:dyDescent="0.25">
      <c r="B946" s="267"/>
      <c r="C946" s="143" t="s">
        <v>24</v>
      </c>
      <c r="D946" s="144" t="s">
        <v>97</v>
      </c>
      <c r="E946" s="144" t="s">
        <v>26</v>
      </c>
      <c r="F946" s="144">
        <v>1.26</v>
      </c>
      <c r="G946" s="144">
        <f>G942*F946</f>
        <v>238.89599999999999</v>
      </c>
      <c r="H946" s="5"/>
      <c r="I946" s="5"/>
      <c r="J946" s="5">
        <v>11.86</v>
      </c>
      <c r="K946" s="5">
        <f>J946*G946</f>
        <v>2833.3065599999995</v>
      </c>
      <c r="L946" s="144"/>
      <c r="M946" s="5"/>
      <c r="N946" s="5">
        <f>M946+K946+I946</f>
        <v>2833.3065599999995</v>
      </c>
    </row>
    <row r="947" spans="2:18" s="1" customFormat="1" ht="13.5" x14ac:dyDescent="0.25">
      <c r="B947" s="268"/>
      <c r="C947" s="144" t="s">
        <v>24</v>
      </c>
      <c r="D947" s="144" t="s">
        <v>95</v>
      </c>
      <c r="E947" s="144" t="s">
        <v>29</v>
      </c>
      <c r="F947" s="144"/>
      <c r="G947" s="6">
        <f>G942*0.026</f>
        <v>4.9295999999999998</v>
      </c>
      <c r="H947" s="144">
        <v>5.28</v>
      </c>
      <c r="I947" s="5">
        <f>H947*G947</f>
        <v>26.028288</v>
      </c>
      <c r="J947" s="5"/>
      <c r="K947" s="5"/>
      <c r="L947" s="144">
        <v>31.71</v>
      </c>
      <c r="M947" s="5">
        <f>L947*G947</f>
        <v>156.31761599999999</v>
      </c>
      <c r="N947" s="5">
        <f>M947+K947+I947</f>
        <v>182.34590399999999</v>
      </c>
    </row>
    <row r="948" spans="2:18" s="1" customFormat="1" ht="13.5" x14ac:dyDescent="0.25">
      <c r="B948" s="144"/>
      <c r="C948" s="144"/>
      <c r="D948" s="149" t="s">
        <v>46</v>
      </c>
      <c r="E948" s="149"/>
      <c r="F948" s="149"/>
      <c r="G948" s="149"/>
      <c r="H948" s="149"/>
      <c r="I948" s="12">
        <f>SUM(I944:I947)</f>
        <v>988.22553599999992</v>
      </c>
      <c r="J948" s="149"/>
      <c r="K948" s="12">
        <f>SUM(K944:K947)</f>
        <v>2833.3065599999995</v>
      </c>
      <c r="L948" s="149"/>
      <c r="M948" s="12">
        <f>SUM(M944:M947)</f>
        <v>720.35107199999993</v>
      </c>
      <c r="N948" s="12">
        <f>SUM(N944:N947)</f>
        <v>4541.8831679999994</v>
      </c>
    </row>
    <row r="949" spans="2:18" s="1" customFormat="1" ht="13.5" x14ac:dyDescent="0.25">
      <c r="B949" s="144"/>
      <c r="C949" s="144"/>
      <c r="D949" s="149" t="s">
        <v>47</v>
      </c>
      <c r="E949" s="149" t="s">
        <v>48</v>
      </c>
      <c r="F949" s="149">
        <v>10</v>
      </c>
      <c r="G949" s="149"/>
      <c r="H949" s="149"/>
      <c r="I949" s="160"/>
      <c r="J949" s="160"/>
      <c r="K949" s="160"/>
      <c r="L949" s="160"/>
      <c r="M949" s="160"/>
      <c r="N949" s="12">
        <f>N948*F949/100</f>
        <v>454.18831679999994</v>
      </c>
    </row>
    <row r="950" spans="2:18" s="1" customFormat="1" ht="13.5" x14ac:dyDescent="0.25">
      <c r="B950" s="144"/>
      <c r="C950" s="144"/>
      <c r="D950" s="149" t="s">
        <v>49</v>
      </c>
      <c r="E950" s="149"/>
      <c r="F950" s="149"/>
      <c r="G950" s="149"/>
      <c r="H950" s="149"/>
      <c r="I950" s="160"/>
      <c r="J950" s="160"/>
      <c r="K950" s="160"/>
      <c r="L950" s="160"/>
      <c r="M950" s="160"/>
      <c r="N950" s="12">
        <f>SUM(N948:N949)</f>
        <v>4996.0714847999989</v>
      </c>
    </row>
    <row r="951" spans="2:18" s="1" customFormat="1" ht="13.5" x14ac:dyDescent="0.25">
      <c r="B951" s="144"/>
      <c r="C951" s="144"/>
      <c r="D951" s="149" t="s">
        <v>50</v>
      </c>
      <c r="E951" s="149" t="s">
        <v>48</v>
      </c>
      <c r="F951" s="149">
        <v>10</v>
      </c>
      <c r="G951" s="149"/>
      <c r="H951" s="149"/>
      <c r="I951" s="160"/>
      <c r="J951" s="160"/>
      <c r="K951" s="160"/>
      <c r="L951" s="160"/>
      <c r="M951" s="160"/>
      <c r="N951" s="12">
        <f>N950*F951/100</f>
        <v>499.60714847999986</v>
      </c>
    </row>
    <row r="952" spans="2:18" s="1" customFormat="1" ht="13.5" x14ac:dyDescent="0.25">
      <c r="B952" s="144"/>
      <c r="C952" s="144"/>
      <c r="D952" s="149" t="s">
        <v>49</v>
      </c>
      <c r="E952" s="149"/>
      <c r="F952" s="149"/>
      <c r="G952" s="149"/>
      <c r="H952" s="149"/>
      <c r="I952" s="160"/>
      <c r="J952" s="160"/>
      <c r="K952" s="160"/>
      <c r="L952" s="160"/>
      <c r="M952" s="160"/>
      <c r="N952" s="12">
        <f>SUM(N950:N951)</f>
        <v>5495.6786332799984</v>
      </c>
    </row>
    <row r="953" spans="2:18" s="1" customFormat="1" ht="13.5" x14ac:dyDescent="0.25">
      <c r="B953" s="144"/>
      <c r="C953" s="144"/>
      <c r="D953" s="149" t="s">
        <v>51</v>
      </c>
      <c r="E953" s="149" t="s">
        <v>48</v>
      </c>
      <c r="F953" s="149">
        <v>18</v>
      </c>
      <c r="G953" s="149"/>
      <c r="H953" s="149"/>
      <c r="I953" s="160"/>
      <c r="J953" s="160"/>
      <c r="K953" s="160"/>
      <c r="L953" s="160"/>
      <c r="M953" s="160"/>
      <c r="N953" s="12">
        <f>N952*F953/100</f>
        <v>989.22215399039965</v>
      </c>
    </row>
    <row r="954" spans="2:18" s="1" customFormat="1" ht="13.5" x14ac:dyDescent="0.25">
      <c r="B954" s="144"/>
      <c r="C954" s="144"/>
      <c r="D954" s="149" t="s">
        <v>52</v>
      </c>
      <c r="E954" s="149"/>
      <c r="F954" s="149"/>
      <c r="G954" s="149"/>
      <c r="H954" s="149"/>
      <c r="I954" s="160"/>
      <c r="J954" s="160"/>
      <c r="K954" s="160"/>
      <c r="L954" s="160"/>
      <c r="M954" s="160"/>
      <c r="N954" s="12">
        <f>SUM(N952:N953)</f>
        <v>6484.9007872703978</v>
      </c>
      <c r="O954" s="158">
        <v>6492.46</v>
      </c>
    </row>
    <row r="955" spans="2:18" s="1" customFormat="1" ht="13.5" x14ac:dyDescent="0.25">
      <c r="B955" s="13"/>
      <c r="C955" s="13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8"/>
    </row>
    <row r="956" spans="2:18" s="1" customFormat="1" ht="13.5" x14ac:dyDescent="0.25">
      <c r="B956" s="13"/>
      <c r="C956" s="13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8"/>
    </row>
    <row r="957" spans="2:18" s="1" customFormat="1" ht="13.5" x14ac:dyDescent="0.25">
      <c r="B957" s="13"/>
      <c r="C957" s="13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8"/>
    </row>
    <row r="958" spans="2:18" s="1" customFormat="1" ht="13.5" x14ac:dyDescent="0.25">
      <c r="B958" s="13"/>
      <c r="C958" s="13"/>
      <c r="D958" s="145" t="s">
        <v>53</v>
      </c>
      <c r="E958" s="147"/>
      <c r="F958" s="147"/>
      <c r="G958" s="147"/>
      <c r="H958" s="147"/>
      <c r="I958" s="147"/>
      <c r="J958" s="147"/>
      <c r="K958" s="147"/>
      <c r="L958" s="147"/>
      <c r="M958" s="147"/>
      <c r="N958" s="148"/>
    </row>
    <row r="959" spans="2:18" s="1" customFormat="1" ht="13.5" x14ac:dyDescent="0.25">
      <c r="B959" s="13"/>
      <c r="C959" s="13"/>
      <c r="D959" s="145"/>
      <c r="E959" s="147"/>
      <c r="F959" s="147"/>
      <c r="G959" s="147"/>
      <c r="H959" s="147"/>
      <c r="I959" s="147"/>
      <c r="J959" s="147"/>
      <c r="K959" s="147"/>
      <c r="L959" s="147"/>
      <c r="M959" s="147"/>
      <c r="N959" s="148"/>
    </row>
    <row r="960" spans="2:18" s="1" customFormat="1" ht="13.5" x14ac:dyDescent="0.25">
      <c r="D960" s="14" t="s">
        <v>54</v>
      </c>
    </row>
    <row r="963" spans="1:14" s="1" customFormat="1" ht="21" x14ac:dyDescent="0.25">
      <c r="A963" s="1" t="s">
        <v>0</v>
      </c>
      <c r="D963" s="152" t="s">
        <v>1</v>
      </c>
      <c r="F963" s="271" t="s">
        <v>2</v>
      </c>
      <c r="G963" s="271"/>
      <c r="H963" s="271"/>
      <c r="I963" s="271"/>
    </row>
    <row r="964" spans="1:14" s="1" customFormat="1" ht="13.5" x14ac:dyDescent="0.25">
      <c r="D964" s="145"/>
      <c r="E964" s="145"/>
      <c r="F964" s="145"/>
      <c r="G964" s="271" t="s">
        <v>3</v>
      </c>
      <c r="H964" s="271"/>
      <c r="I964" s="271"/>
      <c r="J964" s="271"/>
      <c r="K964" s="271"/>
      <c r="L964" s="271"/>
      <c r="M964" s="271"/>
      <c r="N964" s="271"/>
    </row>
    <row r="965" spans="1:14" s="1" customFormat="1" ht="13.5" x14ac:dyDescent="0.25"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</row>
    <row r="966" spans="1:14" s="1" customFormat="1" ht="27" x14ac:dyDescent="0.25">
      <c r="C966" s="145" t="s">
        <v>4</v>
      </c>
      <c r="D966" s="280" t="s">
        <v>143</v>
      </c>
      <c r="E966" s="280"/>
      <c r="L966" s="271" t="s">
        <v>6</v>
      </c>
      <c r="M966" s="271"/>
    </row>
    <row r="967" spans="1:14" s="1" customFormat="1" ht="13.5" x14ac:dyDescent="0.25">
      <c r="C967" s="145"/>
      <c r="D967" s="146" t="s">
        <v>96</v>
      </c>
    </row>
    <row r="968" spans="1:14" s="1" customFormat="1" ht="13.5" x14ac:dyDescent="0.25">
      <c r="C968" s="145"/>
      <c r="D968" s="146"/>
    </row>
    <row r="969" spans="1:14" s="1" customFormat="1" ht="13.5" x14ac:dyDescent="0.25">
      <c r="C969" s="145"/>
      <c r="D969" s="145"/>
      <c r="G969" s="271" t="s">
        <v>8</v>
      </c>
      <c r="H969" s="271"/>
      <c r="I969" s="271"/>
      <c r="J969" s="271"/>
      <c r="K969" s="271"/>
      <c r="L969" s="272">
        <f>N987</f>
        <v>7213.2082950127206</v>
      </c>
      <c r="M969" s="272"/>
      <c r="N969" s="145" t="s">
        <v>9</v>
      </c>
    </row>
    <row r="970" spans="1:14" s="1" customFormat="1" ht="13.5" x14ac:dyDescent="0.25">
      <c r="G970" s="273" t="s">
        <v>10</v>
      </c>
      <c r="H970" s="273"/>
      <c r="I970" s="273"/>
      <c r="J970" s="273"/>
      <c r="K970" s="273"/>
      <c r="L970" s="274">
        <f>I981</f>
        <v>2917.3155647999997</v>
      </c>
      <c r="M970" s="274"/>
      <c r="N970" s="145" t="s">
        <v>9</v>
      </c>
    </row>
    <row r="971" spans="1:14" s="1" customFormat="1" ht="13.5" x14ac:dyDescent="0.25">
      <c r="G971" s="147"/>
      <c r="H971" s="147"/>
      <c r="I971" s="147"/>
      <c r="J971" s="147"/>
      <c r="K971" s="147"/>
      <c r="L971" s="148"/>
      <c r="M971" s="148"/>
      <c r="N971" s="145"/>
    </row>
    <row r="972" spans="1:14" s="1" customFormat="1" ht="32.25" customHeight="1" x14ac:dyDescent="0.25">
      <c r="B972" s="302" t="s">
        <v>11</v>
      </c>
      <c r="C972" s="304" t="s">
        <v>12</v>
      </c>
      <c r="D972" s="302" t="s">
        <v>13</v>
      </c>
      <c r="E972" s="306" t="s">
        <v>14</v>
      </c>
      <c r="F972" s="306"/>
      <c r="G972" s="306"/>
      <c r="H972" s="306" t="s">
        <v>15</v>
      </c>
      <c r="I972" s="306"/>
      <c r="J972" s="306" t="s">
        <v>16</v>
      </c>
      <c r="K972" s="306"/>
      <c r="L972" s="306" t="s">
        <v>17</v>
      </c>
      <c r="M972" s="306"/>
      <c r="N972" s="304" t="s">
        <v>91</v>
      </c>
    </row>
    <row r="973" spans="1:14" s="1" customFormat="1" ht="83.25" x14ac:dyDescent="0.25">
      <c r="B973" s="303"/>
      <c r="C973" s="305"/>
      <c r="D973" s="303"/>
      <c r="E973" s="154" t="s">
        <v>18</v>
      </c>
      <c r="F973" s="154" t="s">
        <v>19</v>
      </c>
      <c r="G973" s="154" t="s">
        <v>20</v>
      </c>
      <c r="H973" s="154" t="s">
        <v>21</v>
      </c>
      <c r="I973" s="154" t="s">
        <v>22</v>
      </c>
      <c r="J973" s="154" t="s">
        <v>21</v>
      </c>
      <c r="K973" s="154" t="s">
        <v>22</v>
      </c>
      <c r="L973" s="154" t="s">
        <v>21</v>
      </c>
      <c r="M973" s="154" t="s">
        <v>22</v>
      </c>
      <c r="N973" s="305"/>
    </row>
    <row r="974" spans="1:14" s="1" customFormat="1" ht="13.5" x14ac:dyDescent="0.25">
      <c r="B974" s="149">
        <v>1</v>
      </c>
      <c r="C974" s="149"/>
      <c r="D974" s="149">
        <v>2</v>
      </c>
      <c r="E974" s="149">
        <v>3</v>
      </c>
      <c r="F974" s="149">
        <v>4</v>
      </c>
      <c r="G974" s="149">
        <v>5</v>
      </c>
      <c r="H974" s="149">
        <v>6</v>
      </c>
      <c r="I974" s="149">
        <v>7</v>
      </c>
      <c r="J974" s="149">
        <v>8</v>
      </c>
      <c r="K974" s="149">
        <v>9</v>
      </c>
      <c r="L974" s="149">
        <v>10</v>
      </c>
      <c r="M974" s="149">
        <v>11</v>
      </c>
      <c r="N974" s="149">
        <v>12</v>
      </c>
    </row>
    <row r="975" spans="1:14" s="1" customFormat="1" ht="13.5" x14ac:dyDescent="0.25">
      <c r="B975" s="144"/>
      <c r="C975" s="141"/>
      <c r="D975" s="149" t="s">
        <v>92</v>
      </c>
      <c r="E975" s="149" t="s">
        <v>26</v>
      </c>
      <c r="F975" s="149"/>
      <c r="G975" s="149">
        <v>604.63</v>
      </c>
      <c r="H975" s="144"/>
      <c r="I975" s="144"/>
      <c r="J975" s="144"/>
      <c r="K975" s="144"/>
      <c r="L975" s="144"/>
      <c r="M975" s="144"/>
      <c r="N975" s="144"/>
    </row>
    <row r="976" spans="1:14" s="1" customFormat="1" ht="13.5" x14ac:dyDescent="0.25">
      <c r="B976" s="266">
        <v>1</v>
      </c>
      <c r="C976" s="266" t="s">
        <v>24</v>
      </c>
      <c r="D976" s="144" t="s">
        <v>93</v>
      </c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</row>
    <row r="977" spans="2:18" s="1" customFormat="1" ht="13.5" x14ac:dyDescent="0.25">
      <c r="B977" s="267"/>
      <c r="C977" s="268"/>
      <c r="D977" s="144" t="s">
        <v>94</v>
      </c>
      <c r="E977" s="144" t="s">
        <v>29</v>
      </c>
      <c r="F977" s="144"/>
      <c r="G977" s="6">
        <f>G975*0.026</f>
        <v>15.720379999999999</v>
      </c>
      <c r="H977" s="144">
        <v>5.28</v>
      </c>
      <c r="I977" s="5">
        <f>H977*G977</f>
        <v>83.003606399999995</v>
      </c>
      <c r="J977" s="144"/>
      <c r="K977" s="144"/>
      <c r="L977" s="144">
        <v>31.71</v>
      </c>
      <c r="M977" s="5">
        <f>L977*G977</f>
        <v>498.49324979999994</v>
      </c>
      <c r="N977" s="5">
        <f>M977+K977+I977</f>
        <v>581.49685619999991</v>
      </c>
      <c r="R977" s="1" t="s">
        <v>106</v>
      </c>
    </row>
    <row r="978" spans="2:18" s="1" customFormat="1" ht="27" x14ac:dyDescent="0.25">
      <c r="B978" s="267"/>
      <c r="C978" s="200" t="s">
        <v>109</v>
      </c>
      <c r="D978" s="144" t="s">
        <v>312</v>
      </c>
      <c r="E978" s="144" t="s">
        <v>32</v>
      </c>
      <c r="F978" s="144">
        <v>1.6</v>
      </c>
      <c r="G978" s="144">
        <f>G975*F978</f>
        <v>967.40800000000002</v>
      </c>
      <c r="H978" s="5">
        <f>R978</f>
        <v>2.8439999999999994</v>
      </c>
      <c r="I978" s="5">
        <f>H978*G978</f>
        <v>2751.3083519999996</v>
      </c>
      <c r="J978" s="5"/>
      <c r="K978" s="5"/>
      <c r="L978" s="5">
        <f>Q978</f>
        <v>1.1759999999999999</v>
      </c>
      <c r="M978" s="5">
        <f>L978*G978</f>
        <v>1137.6718080000001</v>
      </c>
      <c r="N978" s="5">
        <f>M978+K978+I978</f>
        <v>3888.9801599999996</v>
      </c>
      <c r="O978" s="18">
        <v>4.0199999999999996</v>
      </c>
      <c r="P978" s="18">
        <v>14</v>
      </c>
      <c r="Q978" s="18">
        <f>P978*0.42*2/10</f>
        <v>1.1759999999999999</v>
      </c>
      <c r="R978" s="18">
        <f>O978-Q978</f>
        <v>2.8439999999999994</v>
      </c>
    </row>
    <row r="979" spans="2:18" s="1" customFormat="1" ht="13.5" x14ac:dyDescent="0.25">
      <c r="B979" s="267"/>
      <c r="C979" s="143" t="s">
        <v>24</v>
      </c>
      <c r="D979" s="144" t="s">
        <v>311</v>
      </c>
      <c r="E979" s="144" t="s">
        <v>26</v>
      </c>
      <c r="F979" s="144">
        <v>1.26</v>
      </c>
      <c r="G979" s="144">
        <f>G975*F979</f>
        <v>761.8338</v>
      </c>
      <c r="H979" s="5"/>
      <c r="I979" s="5"/>
      <c r="J979" s="5">
        <v>0</v>
      </c>
      <c r="K979" s="5">
        <f>J979*G979</f>
        <v>0</v>
      </c>
      <c r="L979" s="144"/>
      <c r="M979" s="5"/>
      <c r="N979" s="5">
        <f>M979+K979+I979</f>
        <v>0</v>
      </c>
    </row>
    <row r="980" spans="2:18" s="1" customFormat="1" ht="13.5" x14ac:dyDescent="0.25">
      <c r="B980" s="268"/>
      <c r="C980" s="144" t="s">
        <v>24</v>
      </c>
      <c r="D980" s="144" t="s">
        <v>95</v>
      </c>
      <c r="E980" s="144" t="s">
        <v>29</v>
      </c>
      <c r="F980" s="144"/>
      <c r="G980" s="6">
        <f>G975*0.026</f>
        <v>15.720379999999999</v>
      </c>
      <c r="H980" s="144">
        <v>5.28</v>
      </c>
      <c r="I980" s="5">
        <f>H980*G980</f>
        <v>83.003606399999995</v>
      </c>
      <c r="J980" s="5"/>
      <c r="K980" s="5"/>
      <c r="L980" s="144">
        <v>31.71</v>
      </c>
      <c r="M980" s="5">
        <f>L980*G980</f>
        <v>498.49324979999994</v>
      </c>
      <c r="N980" s="5">
        <f>M980+K980+I980</f>
        <v>581.49685619999991</v>
      </c>
    </row>
    <row r="981" spans="2:18" s="1" customFormat="1" ht="13.5" x14ac:dyDescent="0.25">
      <c r="B981" s="144"/>
      <c r="C981" s="144"/>
      <c r="D981" s="149" t="s">
        <v>46</v>
      </c>
      <c r="E981" s="149"/>
      <c r="F981" s="149"/>
      <c r="G981" s="149"/>
      <c r="H981" s="149"/>
      <c r="I981" s="12">
        <f>SUM(I977:I980)</f>
        <v>2917.3155647999997</v>
      </c>
      <c r="J981" s="149"/>
      <c r="K981" s="12">
        <f>SUM(K977:K980)</f>
        <v>0</v>
      </c>
      <c r="L981" s="149"/>
      <c r="M981" s="12">
        <f>SUM(M977:M980)</f>
        <v>2134.6583075999997</v>
      </c>
      <c r="N981" s="12">
        <f>SUM(N977:N980)</f>
        <v>5051.9738723999999</v>
      </c>
    </row>
    <row r="982" spans="2:18" s="1" customFormat="1" ht="13.5" x14ac:dyDescent="0.25">
      <c r="B982" s="144"/>
      <c r="C982" s="144"/>
      <c r="D982" s="149" t="s">
        <v>47</v>
      </c>
      <c r="E982" s="149" t="s">
        <v>48</v>
      </c>
      <c r="F982" s="149">
        <v>10</v>
      </c>
      <c r="G982" s="149"/>
      <c r="H982" s="149"/>
      <c r="I982" s="149"/>
      <c r="J982" s="149"/>
      <c r="K982" s="149"/>
      <c r="L982" s="149"/>
      <c r="M982" s="149"/>
      <c r="N982" s="12">
        <f>N981*F982/100</f>
        <v>505.19738723999995</v>
      </c>
    </row>
    <row r="983" spans="2:18" s="1" customFormat="1" ht="13.5" x14ac:dyDescent="0.25">
      <c r="B983" s="144"/>
      <c r="C983" s="144"/>
      <c r="D983" s="149" t="s">
        <v>49</v>
      </c>
      <c r="E983" s="149"/>
      <c r="F983" s="149"/>
      <c r="G983" s="149"/>
      <c r="H983" s="149"/>
      <c r="I983" s="149"/>
      <c r="J983" s="149"/>
      <c r="K983" s="149"/>
      <c r="L983" s="149"/>
      <c r="M983" s="149"/>
      <c r="N983" s="12">
        <f>SUM(N981:N982)</f>
        <v>5557.1712596400002</v>
      </c>
    </row>
    <row r="984" spans="2:18" s="1" customFormat="1" ht="13.5" x14ac:dyDescent="0.25">
      <c r="B984" s="144"/>
      <c r="C984" s="144"/>
      <c r="D984" s="149" t="s">
        <v>50</v>
      </c>
      <c r="E984" s="149" t="s">
        <v>48</v>
      </c>
      <c r="F984" s="149">
        <v>10</v>
      </c>
      <c r="G984" s="149"/>
      <c r="H984" s="149"/>
      <c r="I984" s="149"/>
      <c r="J984" s="149"/>
      <c r="K984" s="149"/>
      <c r="L984" s="149"/>
      <c r="M984" s="149"/>
      <c r="N984" s="12">
        <f>N983*F984/100</f>
        <v>555.71712596400005</v>
      </c>
    </row>
    <row r="985" spans="2:18" s="1" customFormat="1" ht="13.5" x14ac:dyDescent="0.25">
      <c r="B985" s="144"/>
      <c r="C985" s="144"/>
      <c r="D985" s="149" t="s">
        <v>49</v>
      </c>
      <c r="E985" s="149"/>
      <c r="F985" s="149"/>
      <c r="G985" s="149"/>
      <c r="H985" s="149"/>
      <c r="I985" s="149"/>
      <c r="J985" s="149"/>
      <c r="K985" s="149"/>
      <c r="L985" s="149"/>
      <c r="M985" s="149"/>
      <c r="N985" s="12">
        <f>SUM(N983:N984)</f>
        <v>6112.8883856040002</v>
      </c>
    </row>
    <row r="986" spans="2:18" s="1" customFormat="1" ht="13.5" x14ac:dyDescent="0.25">
      <c r="B986" s="144"/>
      <c r="C986" s="144"/>
      <c r="D986" s="149" t="s">
        <v>51</v>
      </c>
      <c r="E986" s="149" t="s">
        <v>48</v>
      </c>
      <c r="F986" s="149">
        <v>18</v>
      </c>
      <c r="G986" s="149"/>
      <c r="H986" s="149"/>
      <c r="I986" s="149"/>
      <c r="J986" s="149"/>
      <c r="K986" s="149"/>
      <c r="L986" s="149"/>
      <c r="M986" s="149"/>
      <c r="N986" s="12">
        <f>N985*F986/100</f>
        <v>1100.3199094087199</v>
      </c>
    </row>
    <row r="987" spans="2:18" s="1" customFormat="1" ht="13.5" x14ac:dyDescent="0.25">
      <c r="B987" s="144"/>
      <c r="C987" s="144"/>
      <c r="D987" s="149" t="s">
        <v>52</v>
      </c>
      <c r="E987" s="149"/>
      <c r="F987" s="149"/>
      <c r="G987" s="149"/>
      <c r="H987" s="149"/>
      <c r="I987" s="149"/>
      <c r="J987" s="149"/>
      <c r="K987" s="149"/>
      <c r="L987" s="149"/>
      <c r="M987" s="149"/>
      <c r="N987" s="4">
        <f>SUM(N985:N986)</f>
        <v>7213.2082950127206</v>
      </c>
      <c r="O987" s="1">
        <v>7213.2</v>
      </c>
    </row>
    <row r="988" spans="2:18" s="1" customFormat="1" ht="13.5" x14ac:dyDescent="0.25">
      <c r="B988" s="13"/>
      <c r="C988" s="13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8"/>
    </row>
    <row r="989" spans="2:18" s="1" customFormat="1" ht="13.5" x14ac:dyDescent="0.25">
      <c r="B989" s="13"/>
      <c r="C989" s="13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8"/>
    </row>
    <row r="990" spans="2:18" s="1" customFormat="1" ht="13.5" x14ac:dyDescent="0.25">
      <c r="B990" s="13"/>
      <c r="C990" s="13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8"/>
    </row>
    <row r="991" spans="2:18" s="1" customFormat="1" ht="13.5" x14ac:dyDescent="0.25">
      <c r="B991" s="13"/>
      <c r="C991" s="13"/>
      <c r="D991" s="145" t="s">
        <v>53</v>
      </c>
      <c r="E991" s="147"/>
      <c r="F991" s="147"/>
      <c r="G991" s="147"/>
      <c r="H991" s="147"/>
      <c r="I991" s="147"/>
      <c r="J991" s="147"/>
      <c r="K991" s="147"/>
      <c r="L991" s="147"/>
      <c r="M991" s="147"/>
      <c r="N991" s="148"/>
    </row>
    <row r="992" spans="2:18" s="1" customFormat="1" ht="13.5" x14ac:dyDescent="0.25">
      <c r="B992" s="13"/>
      <c r="C992" s="13"/>
      <c r="D992" s="145"/>
      <c r="E992" s="147"/>
      <c r="F992" s="147"/>
      <c r="G992" s="147"/>
      <c r="H992" s="147"/>
      <c r="I992" s="147"/>
      <c r="J992" s="147"/>
      <c r="K992" s="147"/>
      <c r="L992" s="147"/>
      <c r="M992" s="147"/>
      <c r="N992" s="148"/>
    </row>
    <row r="993" spans="1:18" s="1" customFormat="1" ht="13.5" x14ac:dyDescent="0.25">
      <c r="D993" s="14" t="s">
        <v>54</v>
      </c>
    </row>
    <row r="994" spans="1:18" s="56" customFormat="1" x14ac:dyDescent="0.25"/>
    <row r="996" spans="1:18" s="1" customFormat="1" ht="21" x14ac:dyDescent="0.25">
      <c r="A996" s="1" t="s">
        <v>0</v>
      </c>
      <c r="D996" s="152" t="s">
        <v>1</v>
      </c>
      <c r="F996" s="271" t="s">
        <v>2</v>
      </c>
      <c r="G996" s="271"/>
      <c r="H996" s="271"/>
      <c r="I996" s="271"/>
    </row>
    <row r="997" spans="1:18" s="1" customFormat="1" ht="13.5" x14ac:dyDescent="0.25">
      <c r="D997" s="145"/>
      <c r="E997" s="145"/>
      <c r="F997" s="145"/>
      <c r="G997" s="271" t="s">
        <v>3</v>
      </c>
      <c r="H997" s="271"/>
      <c r="I997" s="271"/>
      <c r="J997" s="271"/>
      <c r="K997" s="271"/>
      <c r="L997" s="271"/>
      <c r="M997" s="271"/>
      <c r="N997" s="271"/>
    </row>
    <row r="998" spans="1:18" s="1" customFormat="1" ht="13.5" x14ac:dyDescent="0.25"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</row>
    <row r="999" spans="1:18" s="1" customFormat="1" ht="27" x14ac:dyDescent="0.25">
      <c r="C999" s="145" t="s">
        <v>4</v>
      </c>
      <c r="D999" s="280" t="s">
        <v>205</v>
      </c>
      <c r="E999" s="280"/>
      <c r="L999" s="271" t="s">
        <v>6</v>
      </c>
      <c r="M999" s="271"/>
    </row>
    <row r="1000" spans="1:18" s="1" customFormat="1" ht="27" x14ac:dyDescent="0.25">
      <c r="C1000" s="145"/>
      <c r="D1000" s="146" t="s">
        <v>206</v>
      </c>
    </row>
    <row r="1001" spans="1:18" s="1" customFormat="1" ht="13.5" x14ac:dyDescent="0.25">
      <c r="C1001" s="145"/>
      <c r="D1001" s="145"/>
      <c r="G1001" s="271" t="s">
        <v>8</v>
      </c>
      <c r="H1001" s="271"/>
      <c r="I1001" s="271"/>
      <c r="J1001" s="271"/>
      <c r="K1001" s="271"/>
      <c r="L1001" s="272">
        <f>N1026</f>
        <v>11851.822523692803</v>
      </c>
      <c r="M1001" s="272"/>
      <c r="N1001" s="145" t="s">
        <v>9</v>
      </c>
    </row>
    <row r="1002" spans="1:18" s="1" customFormat="1" ht="13.5" x14ac:dyDescent="0.25">
      <c r="G1002" s="273" t="s">
        <v>10</v>
      </c>
      <c r="H1002" s="273"/>
      <c r="I1002" s="273"/>
      <c r="J1002" s="273"/>
      <c r="K1002" s="273"/>
      <c r="L1002" s="274">
        <f>I1017</f>
        <v>2695.8534720000002</v>
      </c>
      <c r="M1002" s="274"/>
      <c r="N1002" s="145" t="s">
        <v>9</v>
      </c>
    </row>
    <row r="1003" spans="1:18" s="1" customFormat="1" ht="13.5" x14ac:dyDescent="0.25">
      <c r="B1003" s="275" t="s">
        <v>11</v>
      </c>
      <c r="C1003" s="277" t="s">
        <v>12</v>
      </c>
      <c r="D1003" s="275" t="s">
        <v>13</v>
      </c>
      <c r="E1003" s="279" t="s">
        <v>14</v>
      </c>
      <c r="F1003" s="279"/>
      <c r="G1003" s="279"/>
      <c r="H1003" s="279" t="s">
        <v>15</v>
      </c>
      <c r="I1003" s="279"/>
      <c r="J1003" s="279" t="s">
        <v>16</v>
      </c>
      <c r="K1003" s="279"/>
      <c r="L1003" s="279" t="s">
        <v>17</v>
      </c>
      <c r="M1003" s="279"/>
      <c r="N1003" s="277" t="s">
        <v>91</v>
      </c>
    </row>
    <row r="1004" spans="1:18" s="1" customFormat="1" ht="83.25" x14ac:dyDescent="0.25">
      <c r="B1004" s="276"/>
      <c r="C1004" s="278"/>
      <c r="D1004" s="276"/>
      <c r="E1004" s="3" t="s">
        <v>18</v>
      </c>
      <c r="F1004" s="3" t="s">
        <v>19</v>
      </c>
      <c r="G1004" s="3" t="s">
        <v>20</v>
      </c>
      <c r="H1004" s="3" t="s">
        <v>21</v>
      </c>
      <c r="I1004" s="3" t="s">
        <v>22</v>
      </c>
      <c r="J1004" s="3" t="s">
        <v>21</v>
      </c>
      <c r="K1004" s="3" t="s">
        <v>22</v>
      </c>
      <c r="L1004" s="3" t="s">
        <v>21</v>
      </c>
      <c r="M1004" s="3" t="s">
        <v>22</v>
      </c>
      <c r="N1004" s="278"/>
    </row>
    <row r="1005" spans="1:18" s="1" customFormat="1" ht="13.5" x14ac:dyDescent="0.25">
      <c r="B1005" s="149">
        <v>1</v>
      </c>
      <c r="C1005" s="149"/>
      <c r="D1005" s="149">
        <v>2</v>
      </c>
      <c r="E1005" s="149">
        <v>3</v>
      </c>
      <c r="F1005" s="149">
        <v>4</v>
      </c>
      <c r="G1005" s="149">
        <v>5</v>
      </c>
      <c r="H1005" s="149">
        <v>6</v>
      </c>
      <c r="I1005" s="149">
        <v>7</v>
      </c>
      <c r="J1005" s="149">
        <v>8</v>
      </c>
      <c r="K1005" s="149">
        <v>9</v>
      </c>
      <c r="L1005" s="149">
        <v>10</v>
      </c>
      <c r="M1005" s="149">
        <v>11</v>
      </c>
      <c r="N1005" s="149">
        <v>12</v>
      </c>
    </row>
    <row r="1006" spans="1:18" s="1" customFormat="1" ht="13.5" x14ac:dyDescent="0.25">
      <c r="B1006" s="144"/>
      <c r="C1006" s="141"/>
      <c r="D1006" s="149" t="s">
        <v>92</v>
      </c>
      <c r="E1006" s="149" t="s">
        <v>26</v>
      </c>
      <c r="F1006" s="149"/>
      <c r="G1006" s="149">
        <v>240</v>
      </c>
      <c r="H1006" s="144"/>
      <c r="I1006" s="144"/>
      <c r="J1006" s="144"/>
      <c r="K1006" s="144"/>
      <c r="L1006" s="144"/>
      <c r="M1006" s="144"/>
      <c r="N1006" s="144"/>
    </row>
    <row r="1007" spans="1:18" s="1" customFormat="1" ht="13.5" x14ac:dyDescent="0.25">
      <c r="B1007" s="266">
        <v>1</v>
      </c>
      <c r="C1007" s="266" t="s">
        <v>24</v>
      </c>
      <c r="D1007" s="144" t="s">
        <v>209</v>
      </c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</row>
    <row r="1008" spans="1:18" s="1" customFormat="1" ht="13.5" x14ac:dyDescent="0.25">
      <c r="B1008" s="267"/>
      <c r="C1008" s="268"/>
      <c r="D1008" s="144" t="s">
        <v>94</v>
      </c>
      <c r="E1008" s="144" t="s">
        <v>29</v>
      </c>
      <c r="F1008" s="144"/>
      <c r="G1008" s="6">
        <v>16</v>
      </c>
      <c r="H1008" s="144">
        <v>5.28</v>
      </c>
      <c r="I1008" s="5">
        <f>H1008*G1008</f>
        <v>84.48</v>
      </c>
      <c r="J1008" s="144"/>
      <c r="K1008" s="144"/>
      <c r="L1008" s="144">
        <v>31.71</v>
      </c>
      <c r="M1008" s="5">
        <f>L1008*G1008</f>
        <v>507.36</v>
      </c>
      <c r="N1008" s="5">
        <f>M1008+K1008+I1008</f>
        <v>591.84</v>
      </c>
      <c r="R1008" s="1" t="s">
        <v>106</v>
      </c>
    </row>
    <row r="1009" spans="2:20" s="1" customFormat="1" ht="27" x14ac:dyDescent="0.25">
      <c r="B1009" s="267"/>
      <c r="C1009" s="144" t="s">
        <v>125</v>
      </c>
      <c r="D1009" s="144" t="s">
        <v>207</v>
      </c>
      <c r="E1009" s="144" t="s">
        <v>32</v>
      </c>
      <c r="F1009" s="144">
        <v>1.6</v>
      </c>
      <c r="G1009" s="144">
        <f>G1006*F1009</f>
        <v>384</v>
      </c>
      <c r="H1009" s="5">
        <f>R1009</f>
        <v>5.22</v>
      </c>
      <c r="I1009" s="5">
        <f>H1009*G1009</f>
        <v>2004.48</v>
      </c>
      <c r="J1009" s="5"/>
      <c r="K1009" s="5"/>
      <c r="L1009" s="5">
        <f>Q1009</f>
        <v>3.3600000000000003</v>
      </c>
      <c r="M1009" s="5">
        <f>L1009*G1009</f>
        <v>1290.2400000000002</v>
      </c>
      <c r="N1009" s="5">
        <f>M1009+K1009+I1009</f>
        <v>3294.7200000000003</v>
      </c>
      <c r="O1009" s="18">
        <v>8.58</v>
      </c>
      <c r="P1009" s="18">
        <v>40</v>
      </c>
      <c r="Q1009" s="18">
        <f>P1009*0.42*2/10</f>
        <v>3.3600000000000003</v>
      </c>
      <c r="R1009" s="18">
        <f>O1009-Q1009</f>
        <v>5.22</v>
      </c>
    </row>
    <row r="1010" spans="2:20" s="1" customFormat="1" ht="13.5" x14ac:dyDescent="0.25">
      <c r="B1010" s="267"/>
      <c r="C1010" s="143" t="s">
        <v>24</v>
      </c>
      <c r="D1010" s="144" t="s">
        <v>97</v>
      </c>
      <c r="E1010" s="144" t="s">
        <v>26</v>
      </c>
      <c r="F1010" s="144">
        <v>1.26</v>
      </c>
      <c r="G1010" s="144">
        <f>G1006*F1010</f>
        <v>302.39999999999998</v>
      </c>
      <c r="H1010" s="5"/>
      <c r="I1010" s="5"/>
      <c r="J1010" s="5">
        <v>10.17</v>
      </c>
      <c r="K1010" s="5">
        <f>J1010*G1010</f>
        <v>3075.4079999999999</v>
      </c>
      <c r="L1010" s="144"/>
      <c r="M1010" s="5"/>
      <c r="N1010" s="5">
        <f>M1010+K1010+I1010</f>
        <v>3075.4079999999999</v>
      </c>
    </row>
    <row r="1011" spans="2:20" s="1" customFormat="1" ht="13.5" x14ac:dyDescent="0.25">
      <c r="B1011" s="268"/>
      <c r="C1011" s="144" t="s">
        <v>24</v>
      </c>
      <c r="D1011" s="144" t="s">
        <v>95</v>
      </c>
      <c r="E1011" s="144" t="s">
        <v>29</v>
      </c>
      <c r="F1011" s="144"/>
      <c r="G1011" s="6">
        <f>G1010*0.026</f>
        <v>7.8623999999999992</v>
      </c>
      <c r="H1011" s="144">
        <v>5.28</v>
      </c>
      <c r="I1011" s="5">
        <f>H1011*G1011</f>
        <v>41.513472</v>
      </c>
      <c r="J1011" s="5"/>
      <c r="K1011" s="5"/>
      <c r="L1011" s="144">
        <v>31.71</v>
      </c>
      <c r="M1011" s="5">
        <f>L1011*G1011</f>
        <v>249.31670399999999</v>
      </c>
      <c r="N1011" s="5">
        <f>M1011+K1011+I1011</f>
        <v>290.83017599999999</v>
      </c>
    </row>
    <row r="1012" spans="2:20" s="42" customFormat="1" ht="40.5" x14ac:dyDescent="0.3">
      <c r="B1012" s="281">
        <v>2</v>
      </c>
      <c r="C1012" s="144" t="s">
        <v>24</v>
      </c>
      <c r="D1012" s="149" t="s">
        <v>178</v>
      </c>
      <c r="E1012" s="149" t="s">
        <v>26</v>
      </c>
      <c r="F1012" s="149"/>
      <c r="G1012" s="4">
        <f>Q1012</f>
        <v>150</v>
      </c>
      <c r="H1012" s="5"/>
      <c r="I1012" s="5"/>
      <c r="J1012" s="5"/>
      <c r="K1012" s="5"/>
      <c r="L1012" s="144"/>
      <c r="M1012" s="5"/>
      <c r="N1012" s="5"/>
      <c r="Q1012" s="42">
        <f>R1012*S1012*T1012</f>
        <v>150</v>
      </c>
      <c r="R1012" s="42">
        <v>0.6</v>
      </c>
      <c r="S1012" s="42">
        <v>0.5</v>
      </c>
      <c r="T1012" s="42">
        <v>500</v>
      </c>
    </row>
    <row r="1013" spans="2:20" s="42" customFormat="1" ht="15.75" x14ac:dyDescent="0.3">
      <c r="B1013" s="281"/>
      <c r="C1013" s="9" t="s">
        <v>144</v>
      </c>
      <c r="D1013" s="144" t="s">
        <v>28</v>
      </c>
      <c r="E1013" s="144" t="s">
        <v>29</v>
      </c>
      <c r="F1013" s="144"/>
      <c r="G1013" s="6">
        <f>G1012*0.14</f>
        <v>21.000000000000004</v>
      </c>
      <c r="H1013" s="5">
        <v>7.1</v>
      </c>
      <c r="I1013" s="5">
        <f>H1013*G1013</f>
        <v>149.10000000000002</v>
      </c>
      <c r="J1013" s="5"/>
      <c r="K1013" s="5"/>
      <c r="L1013" s="144">
        <v>11.34</v>
      </c>
      <c r="M1013" s="5">
        <f>L1013*G1013</f>
        <v>238.14000000000004</v>
      </c>
      <c r="N1013" s="5">
        <f>M1013+K1013+I1013</f>
        <v>387.24000000000007</v>
      </c>
    </row>
    <row r="1014" spans="2:20" s="42" customFormat="1" ht="15.75" x14ac:dyDescent="0.3">
      <c r="B1014" s="281"/>
      <c r="C1014" s="11" t="s">
        <v>24</v>
      </c>
      <c r="D1014" s="144" t="s">
        <v>146</v>
      </c>
      <c r="E1014" s="144" t="s">
        <v>32</v>
      </c>
      <c r="F1014" s="144">
        <v>1.6</v>
      </c>
      <c r="G1014" s="6">
        <f>G1012*F1014</f>
        <v>240</v>
      </c>
      <c r="H1014" s="31">
        <v>1.202</v>
      </c>
      <c r="I1014" s="5">
        <f>H1014*G1014</f>
        <v>288.48</v>
      </c>
      <c r="J1014" s="5"/>
      <c r="K1014" s="5"/>
      <c r="L1014" s="144">
        <v>0.16800000000000001</v>
      </c>
      <c r="M1014" s="5">
        <f>L1014*G1014</f>
        <v>40.32</v>
      </c>
      <c r="N1014" s="5">
        <f>M1014+K1014+I1014</f>
        <v>328.8</v>
      </c>
    </row>
    <row r="1015" spans="2:20" s="42" customFormat="1" ht="40.5" x14ac:dyDescent="0.3">
      <c r="B1015" s="281">
        <v>2</v>
      </c>
      <c r="C1015" s="144" t="s">
        <v>24</v>
      </c>
      <c r="D1015" s="149" t="s">
        <v>208</v>
      </c>
      <c r="E1015" s="149" t="s">
        <v>26</v>
      </c>
      <c r="F1015" s="149"/>
      <c r="G1015" s="4">
        <f>Q1015</f>
        <v>150</v>
      </c>
      <c r="H1015" s="5"/>
      <c r="I1015" s="5"/>
      <c r="J1015" s="5"/>
      <c r="K1015" s="5"/>
      <c r="L1015" s="144"/>
      <c r="M1015" s="5"/>
      <c r="N1015" s="5"/>
      <c r="Q1015" s="42">
        <f>R1015*S1015*T1015</f>
        <v>150</v>
      </c>
      <c r="R1015" s="42">
        <v>0.6</v>
      </c>
      <c r="S1015" s="42">
        <v>0.5</v>
      </c>
      <c r="T1015" s="42">
        <v>500</v>
      </c>
    </row>
    <row r="1016" spans="2:20" s="42" customFormat="1" ht="15.75" x14ac:dyDescent="0.3">
      <c r="B1016" s="281"/>
      <c r="C1016" s="9" t="s">
        <v>144</v>
      </c>
      <c r="D1016" s="144" t="s">
        <v>28</v>
      </c>
      <c r="E1016" s="144" t="s">
        <v>29</v>
      </c>
      <c r="F1016" s="144"/>
      <c r="G1016" s="6">
        <f>G1015*0.12</f>
        <v>18</v>
      </c>
      <c r="H1016" s="5">
        <v>7.1</v>
      </c>
      <c r="I1016" s="5">
        <f>H1016*G1016</f>
        <v>127.8</v>
      </c>
      <c r="J1016" s="5"/>
      <c r="K1016" s="5"/>
      <c r="L1016" s="144">
        <v>11.34</v>
      </c>
      <c r="M1016" s="5">
        <f>L1016*G1016</f>
        <v>204.12</v>
      </c>
      <c r="N1016" s="5">
        <f>M1016+K1016+I1016</f>
        <v>331.92</v>
      </c>
    </row>
    <row r="1017" spans="2:20" s="1" customFormat="1" ht="13.5" x14ac:dyDescent="0.25">
      <c r="B1017" s="144"/>
      <c r="C1017" s="144"/>
      <c r="D1017" s="149" t="s">
        <v>46</v>
      </c>
      <c r="E1017" s="149"/>
      <c r="F1017" s="149"/>
      <c r="G1017" s="149"/>
      <c r="H1017" s="149"/>
      <c r="I1017" s="12">
        <f>SUM(I1008:I1016)</f>
        <v>2695.8534720000002</v>
      </c>
      <c r="J1017" s="149"/>
      <c r="K1017" s="12">
        <f>SUM(K1008:K1016)</f>
        <v>3075.4079999999999</v>
      </c>
      <c r="L1017" s="149"/>
      <c r="M1017" s="12">
        <f>SUM(M1008:M1016)</f>
        <v>2529.4967040000006</v>
      </c>
      <c r="N1017" s="12">
        <f>SUM(N1008:N1016)</f>
        <v>8300.7581760000012</v>
      </c>
    </row>
    <row r="1018" spans="2:20" s="1" customFormat="1" ht="13.5" x14ac:dyDescent="0.25">
      <c r="B1018" s="13"/>
      <c r="C1018" s="13"/>
      <c r="D1018" s="147"/>
      <c r="E1018" s="147"/>
      <c r="F1018" s="147"/>
      <c r="G1018" s="147"/>
      <c r="H1018" s="147"/>
      <c r="I1018" s="148"/>
      <c r="J1018" s="147"/>
      <c r="K1018" s="148"/>
      <c r="L1018" s="147"/>
      <c r="M1018" s="148"/>
      <c r="N1018" s="148"/>
    </row>
    <row r="1019" spans="2:20" s="1" customFormat="1" ht="13.5" x14ac:dyDescent="0.25">
      <c r="B1019" s="13"/>
      <c r="C1019" s="13"/>
      <c r="D1019" s="147"/>
      <c r="E1019" s="147"/>
      <c r="F1019" s="147"/>
      <c r="G1019" s="147"/>
      <c r="H1019" s="147"/>
      <c r="I1019" s="148"/>
      <c r="J1019" s="147"/>
      <c r="K1019" s="148"/>
      <c r="L1019" s="147"/>
      <c r="M1019" s="148"/>
      <c r="N1019" s="148"/>
    </row>
    <row r="1020" spans="2:20" s="1" customFormat="1" ht="13.5" x14ac:dyDescent="0.25">
      <c r="B1020" s="13"/>
      <c r="C1020" s="13"/>
      <c r="D1020" s="147"/>
      <c r="E1020" s="147"/>
      <c r="F1020" s="147"/>
      <c r="G1020" s="147"/>
      <c r="H1020" s="147"/>
      <c r="I1020" s="148"/>
      <c r="J1020" s="147"/>
      <c r="K1020" s="148"/>
      <c r="L1020" s="147"/>
      <c r="M1020" s="148"/>
      <c r="N1020" s="148"/>
    </row>
    <row r="1021" spans="2:20" s="1" customFormat="1" ht="13.5" x14ac:dyDescent="0.25">
      <c r="B1021" s="144"/>
      <c r="C1021" s="144"/>
      <c r="D1021" s="149" t="s">
        <v>47</v>
      </c>
      <c r="E1021" s="149" t="s">
        <v>48</v>
      </c>
      <c r="F1021" s="149">
        <v>10</v>
      </c>
      <c r="G1021" s="149"/>
      <c r="H1021" s="149"/>
      <c r="I1021" s="149"/>
      <c r="J1021" s="149"/>
      <c r="K1021" s="149"/>
      <c r="L1021" s="149"/>
      <c r="M1021" s="149"/>
      <c r="N1021" s="12">
        <f>N1017*F1021/100</f>
        <v>830.07581760000016</v>
      </c>
    </row>
    <row r="1022" spans="2:20" s="1" customFormat="1" ht="13.5" x14ac:dyDescent="0.25">
      <c r="B1022" s="144"/>
      <c r="C1022" s="144"/>
      <c r="D1022" s="149" t="s">
        <v>49</v>
      </c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2">
        <f>SUM(N1017:N1021)</f>
        <v>9130.8339936000011</v>
      </c>
    </row>
    <row r="1023" spans="2:20" s="1" customFormat="1" ht="13.5" x14ac:dyDescent="0.25">
      <c r="B1023" s="144"/>
      <c r="C1023" s="144"/>
      <c r="D1023" s="149" t="s">
        <v>50</v>
      </c>
      <c r="E1023" s="149" t="s">
        <v>48</v>
      </c>
      <c r="F1023" s="149">
        <v>10</v>
      </c>
      <c r="G1023" s="149"/>
      <c r="H1023" s="149"/>
      <c r="I1023" s="149"/>
      <c r="J1023" s="149"/>
      <c r="K1023" s="149"/>
      <c r="L1023" s="149"/>
      <c r="M1023" s="149"/>
      <c r="N1023" s="12">
        <f>N1022*F1023/100</f>
        <v>913.08339936000004</v>
      </c>
    </row>
    <row r="1024" spans="2:20" s="1" customFormat="1" ht="13.5" x14ac:dyDescent="0.25">
      <c r="B1024" s="144"/>
      <c r="C1024" s="144"/>
      <c r="D1024" s="149" t="s">
        <v>49</v>
      </c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2">
        <f>SUM(N1022:N1023)</f>
        <v>10043.917392960002</v>
      </c>
    </row>
    <row r="1025" spans="2:14" s="1" customFormat="1" ht="13.5" x14ac:dyDescent="0.25">
      <c r="B1025" s="144"/>
      <c r="C1025" s="144"/>
      <c r="D1025" s="149" t="s">
        <v>51</v>
      </c>
      <c r="E1025" s="149" t="s">
        <v>48</v>
      </c>
      <c r="F1025" s="149">
        <v>18</v>
      </c>
      <c r="G1025" s="149"/>
      <c r="H1025" s="149"/>
      <c r="I1025" s="149"/>
      <c r="J1025" s="149"/>
      <c r="K1025" s="149"/>
      <c r="L1025" s="149"/>
      <c r="M1025" s="149"/>
      <c r="N1025" s="12">
        <f>N1024*F1025/100</f>
        <v>1807.9051307328004</v>
      </c>
    </row>
    <row r="1026" spans="2:14" s="1" customFormat="1" ht="13.5" x14ac:dyDescent="0.25">
      <c r="B1026" s="144"/>
      <c r="C1026" s="144"/>
      <c r="D1026" s="149" t="s">
        <v>52</v>
      </c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2">
        <f>SUM(N1024:N1025)</f>
        <v>11851.822523692803</v>
      </c>
    </row>
    <row r="1027" spans="2:14" s="1" customFormat="1" ht="13.5" x14ac:dyDescent="0.25">
      <c r="B1027" s="13"/>
      <c r="C1027" s="13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8"/>
    </row>
    <row r="1028" spans="2:14" s="1" customFormat="1" ht="13.5" x14ac:dyDescent="0.25">
      <c r="B1028" s="13"/>
      <c r="C1028" s="13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8"/>
    </row>
    <row r="1029" spans="2:14" s="1" customFormat="1" ht="13.5" x14ac:dyDescent="0.25">
      <c r="B1029" s="13"/>
      <c r="C1029" s="13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8"/>
    </row>
    <row r="1030" spans="2:14" s="1" customFormat="1" ht="13.5" x14ac:dyDescent="0.25">
      <c r="B1030" s="13"/>
      <c r="C1030" s="13"/>
      <c r="D1030" s="145" t="s">
        <v>53</v>
      </c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8"/>
    </row>
    <row r="1031" spans="2:14" s="1" customFormat="1" ht="13.5" x14ac:dyDescent="0.25">
      <c r="B1031" s="13"/>
      <c r="C1031" s="13"/>
      <c r="D1031" s="145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8"/>
    </row>
    <row r="1032" spans="2:14" s="1" customFormat="1" ht="13.5" x14ac:dyDescent="0.25">
      <c r="D1032" s="14" t="s">
        <v>54</v>
      </c>
    </row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="74" customFormat="1" x14ac:dyDescent="0.25"/>
    <row r="1042" s="74" customFormat="1" x14ac:dyDescent="0.25"/>
    <row r="1043" s="74" customFormat="1" x14ac:dyDescent="0.25"/>
    <row r="1044" s="74" customFormat="1" x14ac:dyDescent="0.25"/>
    <row r="1045" s="74" customFormat="1" x14ac:dyDescent="0.25"/>
    <row r="1046" s="74" customFormat="1" x14ac:dyDescent="0.25"/>
    <row r="1047" s="74" customFormat="1" x14ac:dyDescent="0.25"/>
    <row r="1048" s="74" customFormat="1" x14ac:dyDescent="0.25"/>
    <row r="1049" s="74" customFormat="1" x14ac:dyDescent="0.25"/>
    <row r="1058" spans="1:18" s="1" customFormat="1" ht="21" x14ac:dyDescent="0.25">
      <c r="A1058" s="1" t="s">
        <v>0</v>
      </c>
      <c r="D1058" s="152" t="s">
        <v>1</v>
      </c>
      <c r="F1058" s="271"/>
      <c r="G1058" s="271"/>
      <c r="H1058" s="271"/>
      <c r="I1058" s="271"/>
    </row>
    <row r="1059" spans="1:18" s="1" customFormat="1" ht="13.5" x14ac:dyDescent="0.25">
      <c r="D1059" s="145"/>
      <c r="E1059" s="145"/>
      <c r="F1059" s="145"/>
      <c r="G1059" s="271"/>
      <c r="H1059" s="271"/>
      <c r="I1059" s="271"/>
      <c r="J1059" s="271"/>
      <c r="K1059" s="271"/>
      <c r="L1059" s="271"/>
      <c r="M1059" s="271"/>
      <c r="N1059" s="271"/>
    </row>
    <row r="1060" spans="1:18" s="1" customFormat="1" ht="13.5" x14ac:dyDescent="0.25"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</row>
    <row r="1061" spans="1:18" s="1" customFormat="1" ht="27" x14ac:dyDescent="0.25">
      <c r="C1061" s="145" t="s">
        <v>4</v>
      </c>
      <c r="D1061" s="269" t="s">
        <v>215</v>
      </c>
      <c r="E1061" s="269"/>
      <c r="L1061" s="271"/>
      <c r="M1061" s="271"/>
    </row>
    <row r="1062" spans="1:18" s="1" customFormat="1" ht="13.5" x14ac:dyDescent="0.25">
      <c r="C1062" s="145"/>
      <c r="D1062" s="269" t="s">
        <v>216</v>
      </c>
      <c r="E1062" s="269"/>
    </row>
    <row r="1063" spans="1:18" s="1" customFormat="1" ht="27" x14ac:dyDescent="0.25">
      <c r="C1063" s="145"/>
      <c r="D1063" s="150" t="s">
        <v>217</v>
      </c>
      <c r="E1063" s="76"/>
      <c r="G1063" s="271" t="s">
        <v>8</v>
      </c>
      <c r="H1063" s="271"/>
      <c r="I1063" s="271"/>
      <c r="J1063" s="271"/>
      <c r="K1063" s="271"/>
      <c r="L1063" s="272">
        <f>N1081</f>
        <v>30944.328307200005</v>
      </c>
      <c r="M1063" s="272"/>
      <c r="N1063" s="145" t="s">
        <v>9</v>
      </c>
    </row>
    <row r="1064" spans="1:18" s="1" customFormat="1" ht="13.5" x14ac:dyDescent="0.25">
      <c r="D1064" s="270" t="s">
        <v>218</v>
      </c>
      <c r="E1064" s="270"/>
      <c r="G1064" s="273" t="s">
        <v>10</v>
      </c>
      <c r="H1064" s="273"/>
      <c r="I1064" s="273"/>
      <c r="J1064" s="273"/>
      <c r="K1064" s="273"/>
      <c r="L1064" s="274">
        <f>I1075</f>
        <v>7855.9679999999998</v>
      </c>
      <c r="M1064" s="274"/>
      <c r="N1064" s="145" t="s">
        <v>9</v>
      </c>
    </row>
    <row r="1065" spans="1:18" s="1" customFormat="1" ht="13.5" x14ac:dyDescent="0.25">
      <c r="D1065" s="77"/>
      <c r="E1065" s="151"/>
      <c r="G1065" s="147"/>
      <c r="H1065" s="147"/>
      <c r="I1065" s="147"/>
      <c r="J1065" s="147"/>
      <c r="K1065" s="147"/>
      <c r="L1065" s="148"/>
      <c r="M1065" s="148"/>
      <c r="N1065" s="145"/>
    </row>
    <row r="1066" spans="1:18" s="1" customFormat="1" ht="13.5" x14ac:dyDescent="0.25">
      <c r="B1066" s="275" t="s">
        <v>11</v>
      </c>
      <c r="C1066" s="277" t="s">
        <v>12</v>
      </c>
      <c r="D1066" s="275" t="s">
        <v>13</v>
      </c>
      <c r="E1066" s="279" t="s">
        <v>14</v>
      </c>
      <c r="F1066" s="279"/>
      <c r="G1066" s="279"/>
      <c r="H1066" s="279" t="s">
        <v>15</v>
      </c>
      <c r="I1066" s="279"/>
      <c r="J1066" s="279" t="s">
        <v>16</v>
      </c>
      <c r="K1066" s="279"/>
      <c r="L1066" s="279" t="s">
        <v>17</v>
      </c>
      <c r="M1066" s="279"/>
      <c r="N1066" s="277" t="s">
        <v>91</v>
      </c>
    </row>
    <row r="1067" spans="1:18" s="1" customFormat="1" ht="83.25" x14ac:dyDescent="0.25">
      <c r="B1067" s="276"/>
      <c r="C1067" s="278"/>
      <c r="D1067" s="276"/>
      <c r="E1067" s="3" t="s">
        <v>18</v>
      </c>
      <c r="F1067" s="3" t="s">
        <v>19</v>
      </c>
      <c r="G1067" s="3" t="s">
        <v>20</v>
      </c>
      <c r="H1067" s="3" t="s">
        <v>21</v>
      </c>
      <c r="I1067" s="3" t="s">
        <v>22</v>
      </c>
      <c r="J1067" s="3" t="s">
        <v>21</v>
      </c>
      <c r="K1067" s="3" t="s">
        <v>22</v>
      </c>
      <c r="L1067" s="3" t="s">
        <v>21</v>
      </c>
      <c r="M1067" s="3" t="s">
        <v>22</v>
      </c>
      <c r="N1067" s="278"/>
    </row>
    <row r="1068" spans="1:18" s="1" customFormat="1" ht="13.5" x14ac:dyDescent="0.25">
      <c r="B1068" s="149">
        <v>1</v>
      </c>
      <c r="C1068" s="149"/>
      <c r="D1068" s="149">
        <v>2</v>
      </c>
      <c r="E1068" s="149">
        <v>3</v>
      </c>
      <c r="F1068" s="149">
        <v>4</v>
      </c>
      <c r="G1068" s="149">
        <v>5</v>
      </c>
      <c r="H1068" s="149">
        <v>6</v>
      </c>
      <c r="I1068" s="149">
        <v>7</v>
      </c>
      <c r="J1068" s="149">
        <v>8</v>
      </c>
      <c r="K1068" s="149">
        <v>9</v>
      </c>
      <c r="L1068" s="149">
        <v>10</v>
      </c>
      <c r="M1068" s="149">
        <v>11</v>
      </c>
      <c r="N1068" s="149">
        <v>12</v>
      </c>
    </row>
    <row r="1069" spans="1:18" s="1" customFormat="1" ht="27" x14ac:dyDescent="0.25">
      <c r="B1069" s="144"/>
      <c r="C1069" s="141"/>
      <c r="D1069" s="149" t="s">
        <v>210</v>
      </c>
      <c r="E1069" s="149" t="s">
        <v>26</v>
      </c>
      <c r="F1069" s="149"/>
      <c r="G1069" s="149">
        <v>945</v>
      </c>
      <c r="H1069" s="144"/>
      <c r="I1069" s="144"/>
      <c r="J1069" s="144"/>
      <c r="K1069" s="144"/>
      <c r="L1069" s="144"/>
      <c r="M1069" s="144"/>
      <c r="N1069" s="144"/>
    </row>
    <row r="1070" spans="1:18" s="1" customFormat="1" ht="27" x14ac:dyDescent="0.25">
      <c r="B1070" s="266">
        <v>1</v>
      </c>
      <c r="C1070" s="266" t="s">
        <v>24</v>
      </c>
      <c r="D1070" s="144" t="s">
        <v>211</v>
      </c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</row>
    <row r="1071" spans="1:18" s="1" customFormat="1" ht="13.5" x14ac:dyDescent="0.25">
      <c r="B1071" s="267"/>
      <c r="C1071" s="268"/>
      <c r="D1071" s="144" t="s">
        <v>212</v>
      </c>
      <c r="E1071" s="144" t="s">
        <v>29</v>
      </c>
      <c r="F1071" s="144"/>
      <c r="G1071" s="6">
        <v>16</v>
      </c>
      <c r="H1071" s="144">
        <v>5.28</v>
      </c>
      <c r="I1071" s="5">
        <f>H1071*G1071</f>
        <v>84.48</v>
      </c>
      <c r="J1071" s="144"/>
      <c r="K1071" s="144"/>
      <c r="L1071" s="144">
        <v>31.71</v>
      </c>
      <c r="M1071" s="5">
        <f>L1071*G1071</f>
        <v>507.36</v>
      </c>
      <c r="N1071" s="5">
        <f>M1071+K1071+I1071</f>
        <v>591.84</v>
      </c>
      <c r="R1071" s="1" t="s">
        <v>106</v>
      </c>
    </row>
    <row r="1072" spans="1:18" s="1" customFormat="1" ht="27" x14ac:dyDescent="0.25">
      <c r="B1072" s="267"/>
      <c r="C1072" s="144" t="s">
        <v>125</v>
      </c>
      <c r="D1072" s="144" t="s">
        <v>219</v>
      </c>
      <c r="E1072" s="144" t="s">
        <v>32</v>
      </c>
      <c r="F1072" s="144">
        <v>1.6</v>
      </c>
      <c r="G1072" s="144">
        <f>G1069*F1072</f>
        <v>1512</v>
      </c>
      <c r="H1072" s="5">
        <f>R1072</f>
        <v>5.0840000000000005</v>
      </c>
      <c r="I1072" s="5">
        <f>H1072*G1072</f>
        <v>7687.0080000000007</v>
      </c>
      <c r="J1072" s="5"/>
      <c r="K1072" s="5"/>
      <c r="L1072" s="5">
        <f>Q1072</f>
        <v>2.8559999999999999</v>
      </c>
      <c r="M1072" s="5">
        <f>L1072*G1072</f>
        <v>4318.2719999999999</v>
      </c>
      <c r="N1072" s="5">
        <f>M1072+K1072+I1072</f>
        <v>12005.28</v>
      </c>
      <c r="O1072" s="18">
        <v>7.94</v>
      </c>
      <c r="P1072" s="18">
        <v>34</v>
      </c>
      <c r="Q1072" s="18">
        <f>P1072*0.42*2/10</f>
        <v>2.8559999999999999</v>
      </c>
      <c r="R1072" s="18">
        <f>O1072-Q1072</f>
        <v>5.0840000000000005</v>
      </c>
    </row>
    <row r="1073" spans="2:14" s="1" customFormat="1" ht="13.5" x14ac:dyDescent="0.25">
      <c r="B1073" s="267"/>
      <c r="C1073" s="143" t="s">
        <v>24</v>
      </c>
      <c r="D1073" s="144" t="s">
        <v>213</v>
      </c>
      <c r="E1073" s="144" t="s">
        <v>26</v>
      </c>
      <c r="F1073" s="144">
        <v>1.26</v>
      </c>
      <c r="G1073" s="144">
        <f>G1069*F1073</f>
        <v>1190.7</v>
      </c>
      <c r="H1073" s="5"/>
      <c r="I1073" s="5"/>
      <c r="J1073" s="5">
        <v>6.8</v>
      </c>
      <c r="K1073" s="5">
        <f>J1073*G1073</f>
        <v>8096.76</v>
      </c>
      <c r="L1073" s="144"/>
      <c r="M1073" s="5"/>
      <c r="N1073" s="5">
        <f>M1073+K1073+I1073</f>
        <v>8096.76</v>
      </c>
    </row>
    <row r="1074" spans="2:14" s="1" customFormat="1" ht="13.5" x14ac:dyDescent="0.25">
      <c r="B1074" s="268"/>
      <c r="C1074" s="144" t="s">
        <v>24</v>
      </c>
      <c r="D1074" s="144" t="s">
        <v>214</v>
      </c>
      <c r="E1074" s="144" t="s">
        <v>29</v>
      </c>
      <c r="F1074" s="144"/>
      <c r="G1074" s="6">
        <v>16</v>
      </c>
      <c r="H1074" s="144">
        <v>5.28</v>
      </c>
      <c r="I1074" s="5">
        <f>H1074*G1074</f>
        <v>84.48</v>
      </c>
      <c r="J1074" s="5"/>
      <c r="K1074" s="5"/>
      <c r="L1074" s="144">
        <v>31.71</v>
      </c>
      <c r="M1074" s="5">
        <f>L1074*G1074</f>
        <v>507.36</v>
      </c>
      <c r="N1074" s="5">
        <f>M1074+K1074+I1074</f>
        <v>591.84</v>
      </c>
    </row>
    <row r="1075" spans="2:14" s="1" customFormat="1" ht="13.5" x14ac:dyDescent="0.25">
      <c r="B1075" s="144"/>
      <c r="C1075" s="144"/>
      <c r="D1075" s="149" t="s">
        <v>46</v>
      </c>
      <c r="E1075" s="149"/>
      <c r="F1075" s="149"/>
      <c r="G1075" s="149"/>
      <c r="H1075" s="149"/>
      <c r="I1075" s="12">
        <f>SUM(I1071:I1074)</f>
        <v>7855.9679999999998</v>
      </c>
      <c r="J1075" s="149"/>
      <c r="K1075" s="12">
        <f>SUM(K1069:K1074)</f>
        <v>8096.76</v>
      </c>
      <c r="L1075" s="149"/>
      <c r="M1075" s="12">
        <f>SUM(M1071:M1074)</f>
        <v>5332.9919999999993</v>
      </c>
      <c r="N1075" s="12">
        <f>SUM(N1071:N1074)</f>
        <v>21285.72</v>
      </c>
    </row>
    <row r="1076" spans="2:14" s="1" customFormat="1" ht="13.5" x14ac:dyDescent="0.25">
      <c r="B1076" s="144"/>
      <c r="C1076" s="144"/>
      <c r="D1076" s="149" t="s">
        <v>47</v>
      </c>
      <c r="E1076" s="149" t="s">
        <v>48</v>
      </c>
      <c r="F1076" s="149">
        <v>12</v>
      </c>
      <c r="G1076" s="149"/>
      <c r="H1076" s="149"/>
      <c r="I1076" s="149"/>
      <c r="J1076" s="149"/>
      <c r="K1076" s="149"/>
      <c r="L1076" s="149"/>
      <c r="M1076" s="149"/>
      <c r="N1076" s="12">
        <f>N1075*F1076/100</f>
        <v>2554.2864</v>
      </c>
    </row>
    <row r="1077" spans="2:14" s="1" customFormat="1" ht="13.5" x14ac:dyDescent="0.25">
      <c r="B1077" s="144"/>
      <c r="C1077" s="144"/>
      <c r="D1077" s="149" t="s">
        <v>49</v>
      </c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2">
        <f>SUM(N1075:N1076)</f>
        <v>23840.006400000002</v>
      </c>
    </row>
    <row r="1078" spans="2:14" s="1" customFormat="1" ht="13.5" x14ac:dyDescent="0.25">
      <c r="B1078" s="144"/>
      <c r="C1078" s="144"/>
      <c r="D1078" s="149" t="s">
        <v>50</v>
      </c>
      <c r="E1078" s="149" t="s">
        <v>48</v>
      </c>
      <c r="F1078" s="149">
        <v>10</v>
      </c>
      <c r="G1078" s="149"/>
      <c r="H1078" s="149"/>
      <c r="I1078" s="149"/>
      <c r="J1078" s="149"/>
      <c r="K1078" s="149"/>
      <c r="L1078" s="149"/>
      <c r="M1078" s="149"/>
      <c r="N1078" s="12">
        <f>N1077*F1078/100</f>
        <v>2384.0006400000002</v>
      </c>
    </row>
    <row r="1079" spans="2:14" s="1" customFormat="1" ht="13.5" x14ac:dyDescent="0.25">
      <c r="B1079" s="144"/>
      <c r="C1079" s="144"/>
      <c r="D1079" s="149" t="s">
        <v>49</v>
      </c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2">
        <f>SUM(N1077:N1078)</f>
        <v>26224.007040000004</v>
      </c>
    </row>
    <row r="1080" spans="2:14" s="1" customFormat="1" ht="13.5" x14ac:dyDescent="0.25">
      <c r="B1080" s="144"/>
      <c r="C1080" s="144"/>
      <c r="D1080" s="149" t="s">
        <v>51</v>
      </c>
      <c r="E1080" s="149" t="s">
        <v>48</v>
      </c>
      <c r="F1080" s="149">
        <v>18</v>
      </c>
      <c r="G1080" s="149"/>
      <c r="H1080" s="149"/>
      <c r="I1080" s="149"/>
      <c r="J1080" s="149"/>
      <c r="K1080" s="149"/>
      <c r="L1080" s="149"/>
      <c r="M1080" s="149"/>
      <c r="N1080" s="12">
        <f>N1079*F1080/100</f>
        <v>4720.3212672000009</v>
      </c>
    </row>
    <row r="1081" spans="2:14" s="1" customFormat="1" ht="13.5" x14ac:dyDescent="0.25">
      <c r="B1081" s="144"/>
      <c r="C1081" s="144"/>
      <c r="D1081" s="149" t="s">
        <v>52</v>
      </c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2">
        <f>SUM(N1079:N1080)</f>
        <v>30944.328307200005</v>
      </c>
    </row>
    <row r="1082" spans="2:14" s="1" customFormat="1" ht="13.5" x14ac:dyDescent="0.25">
      <c r="B1082" s="13"/>
      <c r="C1082" s="13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8"/>
    </row>
    <row r="1083" spans="2:14" s="1" customFormat="1" ht="13.5" x14ac:dyDescent="0.25">
      <c r="B1083" s="13"/>
      <c r="C1083" s="13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8"/>
    </row>
    <row r="1084" spans="2:14" s="1" customFormat="1" ht="13.5" x14ac:dyDescent="0.25">
      <c r="B1084" s="13"/>
      <c r="C1084" s="13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8"/>
    </row>
    <row r="1085" spans="2:14" s="1" customFormat="1" ht="13.5" x14ac:dyDescent="0.25">
      <c r="B1085" s="13"/>
      <c r="C1085" s="13"/>
      <c r="D1085" s="145" t="s">
        <v>53</v>
      </c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8"/>
    </row>
    <row r="1086" spans="2:14" s="1" customFormat="1" ht="13.5" x14ac:dyDescent="0.25">
      <c r="B1086" s="13"/>
      <c r="C1086" s="13"/>
      <c r="D1086" s="145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8"/>
    </row>
    <row r="1087" spans="2:14" s="1" customFormat="1" ht="13.5" x14ac:dyDescent="0.25">
      <c r="D1087" s="14" t="s">
        <v>54</v>
      </c>
    </row>
    <row r="1088" spans="2:14" s="1" customFormat="1" ht="13.5" x14ac:dyDescent="0.25">
      <c r="D1088" s="14"/>
    </row>
    <row r="1089" spans="4:4" s="1" customFormat="1" ht="13.5" x14ac:dyDescent="0.25">
      <c r="D1089" s="14"/>
    </row>
    <row r="1090" spans="4:4" s="1" customFormat="1" ht="13.5" x14ac:dyDescent="0.25">
      <c r="D1090" s="14"/>
    </row>
    <row r="1091" spans="4:4" s="1" customFormat="1" ht="13.5" x14ac:dyDescent="0.25">
      <c r="D1091" s="14"/>
    </row>
    <row r="1092" spans="4:4" s="1" customFormat="1" ht="13.5" x14ac:dyDescent="0.25">
      <c r="D1092" s="14"/>
    </row>
    <row r="1093" spans="4:4" s="1" customFormat="1" ht="13.5" x14ac:dyDescent="0.25">
      <c r="D1093" s="14"/>
    </row>
    <row r="1094" spans="4:4" s="1" customFormat="1" ht="13.5" x14ac:dyDescent="0.25">
      <c r="D1094" s="14"/>
    </row>
    <row r="1095" spans="4:4" s="1" customFormat="1" ht="13.5" x14ac:dyDescent="0.25">
      <c r="D1095" s="14"/>
    </row>
    <row r="1096" spans="4:4" s="1" customFormat="1" ht="13.5" x14ac:dyDescent="0.25">
      <c r="D1096" s="14"/>
    </row>
    <row r="1097" spans="4:4" s="1" customFormat="1" ht="13.5" x14ac:dyDescent="0.25">
      <c r="D1097" s="14"/>
    </row>
    <row r="1098" spans="4:4" s="1" customFormat="1" ht="13.5" x14ac:dyDescent="0.25">
      <c r="D1098" s="14"/>
    </row>
    <row r="1099" spans="4:4" s="1" customFormat="1" ht="13.5" x14ac:dyDescent="0.25">
      <c r="D1099" s="14"/>
    </row>
    <row r="1100" spans="4:4" s="1" customFormat="1" ht="13.5" x14ac:dyDescent="0.25">
      <c r="D1100" s="14"/>
    </row>
    <row r="1101" spans="4:4" s="1" customFormat="1" ht="13.5" x14ac:dyDescent="0.25">
      <c r="D1101" s="14"/>
    </row>
    <row r="1102" spans="4:4" s="1" customFormat="1" ht="13.5" x14ac:dyDescent="0.25">
      <c r="D1102" s="14"/>
    </row>
    <row r="1103" spans="4:4" s="1" customFormat="1" ht="13.5" x14ac:dyDescent="0.25">
      <c r="D1103" s="14"/>
    </row>
    <row r="1104" spans="4:4" s="1" customFormat="1" ht="13.5" x14ac:dyDescent="0.25">
      <c r="D1104" s="14"/>
    </row>
    <row r="1105" spans="1:14" s="1" customFormat="1" ht="13.5" x14ac:dyDescent="0.25">
      <c r="D1105" s="14"/>
    </row>
    <row r="1115" spans="1:14" s="1" customFormat="1" ht="21" x14ac:dyDescent="0.25">
      <c r="A1115" s="1" t="s">
        <v>0</v>
      </c>
      <c r="D1115" s="188" t="s">
        <v>1</v>
      </c>
      <c r="F1115" s="271" t="s">
        <v>2</v>
      </c>
      <c r="G1115" s="271"/>
      <c r="H1115" s="271"/>
      <c r="I1115" s="271"/>
    </row>
    <row r="1116" spans="1:14" s="1" customFormat="1" ht="13.5" x14ac:dyDescent="0.25">
      <c r="D1116" s="182"/>
      <c r="E1116" s="182"/>
      <c r="F1116" s="182"/>
      <c r="G1116" s="271" t="s">
        <v>3</v>
      </c>
      <c r="H1116" s="271"/>
      <c r="I1116" s="271"/>
      <c r="J1116" s="271"/>
      <c r="K1116" s="271"/>
      <c r="L1116" s="271"/>
      <c r="M1116" s="271"/>
      <c r="N1116" s="271"/>
    </row>
    <row r="1117" spans="1:14" s="1" customFormat="1" ht="13.5" x14ac:dyDescent="0.25"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182"/>
    </row>
    <row r="1118" spans="1:14" s="1" customFormat="1" ht="27" x14ac:dyDescent="0.25">
      <c r="C1118" s="182" t="s">
        <v>4</v>
      </c>
      <c r="D1118" s="280" t="s">
        <v>329</v>
      </c>
      <c r="E1118" s="280"/>
      <c r="L1118" s="271" t="s">
        <v>6</v>
      </c>
      <c r="M1118" s="271"/>
    </row>
    <row r="1119" spans="1:14" s="1" customFormat="1" ht="13.5" x14ac:dyDescent="0.25">
      <c r="C1119" s="182"/>
      <c r="D1119" s="186" t="s">
        <v>96</v>
      </c>
    </row>
    <row r="1120" spans="1:14" s="1" customFormat="1" ht="13.5" x14ac:dyDescent="0.25">
      <c r="C1120" s="182"/>
      <c r="D1120" s="186"/>
    </row>
    <row r="1121" spans="2:18" s="1" customFormat="1" ht="13.5" x14ac:dyDescent="0.25">
      <c r="C1121" s="182"/>
      <c r="D1121" s="182"/>
      <c r="G1121" s="271" t="s">
        <v>8</v>
      </c>
      <c r="H1121" s="271"/>
      <c r="I1121" s="271"/>
      <c r="J1121" s="271"/>
      <c r="K1121" s="271"/>
      <c r="L1121" s="272">
        <f>N1139</f>
        <v>3484.4238776159996</v>
      </c>
      <c r="M1121" s="272"/>
      <c r="N1121" s="182" t="s">
        <v>9</v>
      </c>
    </row>
    <row r="1122" spans="2:18" s="1" customFormat="1" ht="13.5" x14ac:dyDescent="0.25">
      <c r="G1122" s="273" t="s">
        <v>10</v>
      </c>
      <c r="H1122" s="273"/>
      <c r="I1122" s="273"/>
      <c r="J1122" s="273"/>
      <c r="K1122" s="273"/>
      <c r="L1122" s="274">
        <f>I1133</f>
        <v>1448.2367999999999</v>
      </c>
      <c r="M1122" s="274"/>
      <c r="N1122" s="182" t="s">
        <v>9</v>
      </c>
    </row>
    <row r="1123" spans="2:18" s="1" customFormat="1" ht="13.5" x14ac:dyDescent="0.25">
      <c r="G1123" s="183"/>
      <c r="H1123" s="183"/>
      <c r="I1123" s="183"/>
      <c r="J1123" s="183"/>
      <c r="K1123" s="183"/>
      <c r="L1123" s="184"/>
      <c r="M1123" s="184"/>
      <c r="N1123" s="182"/>
    </row>
    <row r="1124" spans="2:18" s="1" customFormat="1" ht="32.25" customHeight="1" x14ac:dyDescent="0.25">
      <c r="B1124" s="275" t="s">
        <v>11</v>
      </c>
      <c r="C1124" s="277" t="s">
        <v>12</v>
      </c>
      <c r="D1124" s="275" t="s">
        <v>13</v>
      </c>
      <c r="E1124" s="279" t="s">
        <v>14</v>
      </c>
      <c r="F1124" s="279"/>
      <c r="G1124" s="279"/>
      <c r="H1124" s="279" t="s">
        <v>15</v>
      </c>
      <c r="I1124" s="279"/>
      <c r="J1124" s="279" t="s">
        <v>16</v>
      </c>
      <c r="K1124" s="279"/>
      <c r="L1124" s="279" t="s">
        <v>17</v>
      </c>
      <c r="M1124" s="279"/>
      <c r="N1124" s="277" t="s">
        <v>91</v>
      </c>
    </row>
    <row r="1125" spans="2:18" s="1" customFormat="1" ht="83.25" x14ac:dyDescent="0.25">
      <c r="B1125" s="276"/>
      <c r="C1125" s="278"/>
      <c r="D1125" s="276"/>
      <c r="E1125" s="3" t="s">
        <v>18</v>
      </c>
      <c r="F1125" s="3" t="s">
        <v>19</v>
      </c>
      <c r="G1125" s="3" t="s">
        <v>20</v>
      </c>
      <c r="H1125" s="3" t="s">
        <v>21</v>
      </c>
      <c r="I1125" s="3" t="s">
        <v>22</v>
      </c>
      <c r="J1125" s="3" t="s">
        <v>21</v>
      </c>
      <c r="K1125" s="3" t="s">
        <v>22</v>
      </c>
      <c r="L1125" s="3" t="s">
        <v>21</v>
      </c>
      <c r="M1125" s="3" t="s">
        <v>22</v>
      </c>
      <c r="N1125" s="278"/>
    </row>
    <row r="1126" spans="2:18" s="1" customFormat="1" ht="13.5" x14ac:dyDescent="0.25">
      <c r="B1126" s="185">
        <v>1</v>
      </c>
      <c r="C1126" s="185"/>
      <c r="D1126" s="185">
        <v>2</v>
      </c>
      <c r="E1126" s="185">
        <v>3</v>
      </c>
      <c r="F1126" s="185">
        <v>4</v>
      </c>
      <c r="G1126" s="185">
        <v>5</v>
      </c>
      <c r="H1126" s="185">
        <v>6</v>
      </c>
      <c r="I1126" s="185">
        <v>7</v>
      </c>
      <c r="J1126" s="185">
        <v>8</v>
      </c>
      <c r="K1126" s="185">
        <v>9</v>
      </c>
      <c r="L1126" s="185">
        <v>10</v>
      </c>
      <c r="M1126" s="185">
        <v>11</v>
      </c>
      <c r="N1126" s="185">
        <v>12</v>
      </c>
    </row>
    <row r="1127" spans="2:18" s="1" customFormat="1" ht="13.5" x14ac:dyDescent="0.25">
      <c r="B1127" s="187"/>
      <c r="C1127" s="180"/>
      <c r="D1127" s="185" t="s">
        <v>92</v>
      </c>
      <c r="E1127" s="185" t="s">
        <v>26</v>
      </c>
      <c r="F1127" s="185"/>
      <c r="G1127" s="185">
        <v>255</v>
      </c>
      <c r="H1127" s="187"/>
      <c r="I1127" s="187"/>
      <c r="J1127" s="187"/>
      <c r="K1127" s="187"/>
      <c r="L1127" s="187"/>
      <c r="M1127" s="187"/>
      <c r="N1127" s="187"/>
    </row>
    <row r="1128" spans="2:18" s="1" customFormat="1" ht="13.5" x14ac:dyDescent="0.25">
      <c r="B1128" s="266">
        <v>1</v>
      </c>
      <c r="C1128" s="266" t="s">
        <v>24</v>
      </c>
      <c r="D1128" s="187" t="s">
        <v>93</v>
      </c>
      <c r="E1128" s="187"/>
      <c r="F1128" s="187"/>
      <c r="G1128" s="187"/>
      <c r="H1128" s="187"/>
      <c r="I1128" s="187"/>
      <c r="J1128" s="187"/>
      <c r="K1128" s="187"/>
      <c r="L1128" s="187"/>
      <c r="M1128" s="187"/>
      <c r="N1128" s="187"/>
    </row>
    <row r="1129" spans="2:18" s="1" customFormat="1" ht="13.5" x14ac:dyDescent="0.25">
      <c r="B1129" s="267"/>
      <c r="C1129" s="268"/>
      <c r="D1129" s="187" t="s">
        <v>94</v>
      </c>
      <c r="E1129" s="187" t="s">
        <v>29</v>
      </c>
      <c r="F1129" s="187"/>
      <c r="G1129" s="6">
        <f>G1127*0.026</f>
        <v>6.63</v>
      </c>
      <c r="H1129" s="187">
        <v>5.28</v>
      </c>
      <c r="I1129" s="5">
        <f>H1129*G1129</f>
        <v>35.006399999999999</v>
      </c>
      <c r="J1129" s="187"/>
      <c r="K1129" s="187"/>
      <c r="L1129" s="187">
        <v>31.71</v>
      </c>
      <c r="M1129" s="5">
        <f>L1129*G1129</f>
        <v>210.2373</v>
      </c>
      <c r="N1129" s="5">
        <f>M1129+K1129+I1129</f>
        <v>245.24369999999999</v>
      </c>
      <c r="R1129" s="1" t="s">
        <v>106</v>
      </c>
    </row>
    <row r="1130" spans="2:18" s="1" customFormat="1" ht="27" x14ac:dyDescent="0.25">
      <c r="B1130" s="267"/>
      <c r="C1130" s="187" t="s">
        <v>331</v>
      </c>
      <c r="D1130" s="187" t="s">
        <v>330</v>
      </c>
      <c r="E1130" s="187" t="s">
        <v>32</v>
      </c>
      <c r="F1130" s="187">
        <v>1.6</v>
      </c>
      <c r="G1130" s="187">
        <f>G1127*F1130</f>
        <v>408</v>
      </c>
      <c r="H1130" s="5">
        <f>R1130</f>
        <v>3.3779999999999997</v>
      </c>
      <c r="I1130" s="5">
        <f>H1130*G1130</f>
        <v>1378.2239999999999</v>
      </c>
      <c r="J1130" s="5"/>
      <c r="K1130" s="5"/>
      <c r="L1130" s="5">
        <f>Q1130</f>
        <v>1.512</v>
      </c>
      <c r="M1130" s="5">
        <f>L1130*G1130</f>
        <v>616.89599999999996</v>
      </c>
      <c r="N1130" s="5">
        <f>M1130+K1130+I1130</f>
        <v>1995.12</v>
      </c>
      <c r="O1130" s="18">
        <v>4.8899999999999997</v>
      </c>
      <c r="P1130" s="18">
        <v>18</v>
      </c>
      <c r="Q1130" s="18">
        <f>P1130*0.42*2/10</f>
        <v>1.512</v>
      </c>
      <c r="R1130" s="18">
        <f>O1130-Q1130</f>
        <v>3.3779999999999997</v>
      </c>
    </row>
    <row r="1131" spans="2:18" s="1" customFormat="1" ht="13.5" x14ac:dyDescent="0.25">
      <c r="B1131" s="267"/>
      <c r="C1131" s="181" t="s">
        <v>24</v>
      </c>
      <c r="D1131" s="187" t="s">
        <v>311</v>
      </c>
      <c r="E1131" s="187" t="s">
        <v>26</v>
      </c>
      <c r="F1131" s="187">
        <v>1.26</v>
      </c>
      <c r="G1131" s="187">
        <f>G1127*F1131</f>
        <v>321.3</v>
      </c>
      <c r="H1131" s="5"/>
      <c r="I1131" s="5"/>
      <c r="J1131" s="5">
        <v>0</v>
      </c>
      <c r="K1131" s="5">
        <f>J1131*G1131</f>
        <v>0</v>
      </c>
      <c r="L1131" s="187"/>
      <c r="M1131" s="5"/>
      <c r="N1131" s="5">
        <f>M1131+K1131+I1131</f>
        <v>0</v>
      </c>
    </row>
    <row r="1132" spans="2:18" s="1" customFormat="1" ht="13.5" x14ac:dyDescent="0.25">
      <c r="B1132" s="268"/>
      <c r="C1132" s="187" t="s">
        <v>24</v>
      </c>
      <c r="D1132" s="187" t="s">
        <v>95</v>
      </c>
      <c r="E1132" s="187" t="s">
        <v>29</v>
      </c>
      <c r="F1132" s="187"/>
      <c r="G1132" s="6">
        <f>G1127*0.026</f>
        <v>6.63</v>
      </c>
      <c r="H1132" s="187">
        <v>5.28</v>
      </c>
      <c r="I1132" s="5">
        <f>H1132*G1132</f>
        <v>35.006399999999999</v>
      </c>
      <c r="J1132" s="5"/>
      <c r="K1132" s="5"/>
      <c r="L1132" s="187">
        <v>31.71</v>
      </c>
      <c r="M1132" s="5">
        <f>L1132*G1132</f>
        <v>210.2373</v>
      </c>
      <c r="N1132" s="5">
        <f>M1132+K1132+I1132</f>
        <v>245.24369999999999</v>
      </c>
    </row>
    <row r="1133" spans="2:18" s="1" customFormat="1" ht="13.5" x14ac:dyDescent="0.25">
      <c r="B1133" s="187"/>
      <c r="C1133" s="187"/>
      <c r="D1133" s="185" t="s">
        <v>46</v>
      </c>
      <c r="E1133" s="185"/>
      <c r="F1133" s="185"/>
      <c r="G1133" s="185"/>
      <c r="H1133" s="185"/>
      <c r="I1133" s="12">
        <f>SUM(I1129:I1132)</f>
        <v>1448.2367999999999</v>
      </c>
      <c r="J1133" s="185"/>
      <c r="K1133" s="12">
        <f>SUM(K1129:K1132)</f>
        <v>0</v>
      </c>
      <c r="L1133" s="185"/>
      <c r="M1133" s="12">
        <f>SUM(M1129:M1132)</f>
        <v>1037.3706</v>
      </c>
      <c r="N1133" s="12">
        <f>SUM(N1129:N1132)</f>
        <v>2485.6073999999999</v>
      </c>
    </row>
    <row r="1134" spans="2:18" s="1" customFormat="1" ht="13.5" x14ac:dyDescent="0.25">
      <c r="B1134" s="187"/>
      <c r="C1134" s="187"/>
      <c r="D1134" s="185" t="s">
        <v>47</v>
      </c>
      <c r="E1134" s="185" t="s">
        <v>48</v>
      </c>
      <c r="F1134" s="185">
        <v>10</v>
      </c>
      <c r="G1134" s="185"/>
      <c r="H1134" s="185"/>
      <c r="I1134" s="185"/>
      <c r="J1134" s="185"/>
      <c r="K1134" s="185"/>
      <c r="L1134" s="185"/>
      <c r="M1134" s="185"/>
      <c r="N1134" s="12">
        <f>N1133*F1134/100</f>
        <v>248.56074000000001</v>
      </c>
    </row>
    <row r="1135" spans="2:18" s="1" customFormat="1" ht="13.5" x14ac:dyDescent="0.25">
      <c r="B1135" s="187"/>
      <c r="C1135" s="187"/>
      <c r="D1135" s="185" t="s">
        <v>49</v>
      </c>
      <c r="E1135" s="185"/>
      <c r="F1135" s="185"/>
      <c r="G1135" s="185"/>
      <c r="H1135" s="185"/>
      <c r="I1135" s="185"/>
      <c r="J1135" s="185"/>
      <c r="K1135" s="185"/>
      <c r="L1135" s="185"/>
      <c r="M1135" s="185"/>
      <c r="N1135" s="12">
        <f>SUM(N1133:N1134)</f>
        <v>2734.1681399999998</v>
      </c>
    </row>
    <row r="1136" spans="2:18" s="1" customFormat="1" ht="13.5" x14ac:dyDescent="0.25">
      <c r="B1136" s="187"/>
      <c r="C1136" s="187"/>
      <c r="D1136" s="185" t="s">
        <v>50</v>
      </c>
      <c r="E1136" s="185" t="s">
        <v>48</v>
      </c>
      <c r="F1136" s="185">
        <v>8</v>
      </c>
      <c r="G1136" s="185"/>
      <c r="H1136" s="185"/>
      <c r="I1136" s="185"/>
      <c r="J1136" s="185"/>
      <c r="K1136" s="185"/>
      <c r="L1136" s="185"/>
      <c r="M1136" s="185"/>
      <c r="N1136" s="12">
        <f>N1135*F1136/100</f>
        <v>218.73345119999999</v>
      </c>
    </row>
    <row r="1137" spans="2:14" s="1" customFormat="1" ht="13.5" x14ac:dyDescent="0.25">
      <c r="B1137" s="187"/>
      <c r="C1137" s="187"/>
      <c r="D1137" s="185" t="s">
        <v>49</v>
      </c>
      <c r="E1137" s="185"/>
      <c r="F1137" s="185"/>
      <c r="G1137" s="185"/>
      <c r="H1137" s="185"/>
      <c r="I1137" s="185"/>
      <c r="J1137" s="185"/>
      <c r="K1137" s="185"/>
      <c r="L1137" s="185"/>
      <c r="M1137" s="185"/>
      <c r="N1137" s="12">
        <f>SUM(N1135:N1136)</f>
        <v>2952.9015911999995</v>
      </c>
    </row>
    <row r="1138" spans="2:14" s="1" customFormat="1" ht="13.5" x14ac:dyDescent="0.25">
      <c r="B1138" s="187"/>
      <c r="C1138" s="187"/>
      <c r="D1138" s="185" t="s">
        <v>51</v>
      </c>
      <c r="E1138" s="185" t="s">
        <v>48</v>
      </c>
      <c r="F1138" s="185">
        <v>18</v>
      </c>
      <c r="G1138" s="185"/>
      <c r="H1138" s="185"/>
      <c r="I1138" s="185"/>
      <c r="J1138" s="185"/>
      <c r="K1138" s="185"/>
      <c r="L1138" s="185"/>
      <c r="M1138" s="185"/>
      <c r="N1138" s="12">
        <f>N1137*F1138/100</f>
        <v>531.52228641599993</v>
      </c>
    </row>
    <row r="1139" spans="2:14" s="1" customFormat="1" ht="13.5" x14ac:dyDescent="0.25">
      <c r="B1139" s="187"/>
      <c r="C1139" s="187"/>
      <c r="D1139" s="185" t="s">
        <v>52</v>
      </c>
      <c r="E1139" s="185"/>
      <c r="F1139" s="185"/>
      <c r="G1139" s="185"/>
      <c r="H1139" s="185"/>
      <c r="I1139" s="185"/>
      <c r="J1139" s="185"/>
      <c r="K1139" s="185"/>
      <c r="L1139" s="185"/>
      <c r="M1139" s="185"/>
      <c r="N1139" s="4">
        <f>SUM(N1137:N1138)</f>
        <v>3484.4238776159996</v>
      </c>
    </row>
    <row r="1140" spans="2:14" s="1" customFormat="1" ht="13.5" x14ac:dyDescent="0.25">
      <c r="B1140" s="13"/>
      <c r="C1140" s="13"/>
      <c r="D1140" s="183"/>
      <c r="E1140" s="183"/>
      <c r="F1140" s="183"/>
      <c r="G1140" s="183"/>
      <c r="H1140" s="183"/>
      <c r="I1140" s="183"/>
      <c r="J1140" s="183"/>
      <c r="K1140" s="183"/>
      <c r="L1140" s="183"/>
      <c r="M1140" s="183"/>
      <c r="N1140" s="184"/>
    </row>
    <row r="1141" spans="2:14" s="1" customFormat="1" ht="13.5" x14ac:dyDescent="0.25">
      <c r="B1141" s="13"/>
      <c r="C1141" s="13"/>
      <c r="D1141" s="183"/>
      <c r="E1141" s="183"/>
      <c r="F1141" s="183"/>
      <c r="G1141" s="183"/>
      <c r="H1141" s="183"/>
      <c r="I1141" s="183"/>
      <c r="J1141" s="183"/>
      <c r="K1141" s="183"/>
      <c r="L1141" s="183"/>
      <c r="M1141" s="183"/>
      <c r="N1141" s="184"/>
    </row>
    <row r="1142" spans="2:14" s="1" customFormat="1" ht="13.5" x14ac:dyDescent="0.25">
      <c r="B1142" s="13"/>
      <c r="C1142" s="13"/>
      <c r="D1142" s="183"/>
      <c r="E1142" s="183"/>
      <c r="F1142" s="183"/>
      <c r="G1142" s="183"/>
      <c r="H1142" s="183"/>
      <c r="I1142" s="183"/>
      <c r="J1142" s="183"/>
      <c r="K1142" s="183"/>
      <c r="L1142" s="183"/>
      <c r="M1142" s="183"/>
      <c r="N1142" s="184"/>
    </row>
    <row r="1143" spans="2:14" s="1" customFormat="1" ht="13.5" x14ac:dyDescent="0.25">
      <c r="B1143" s="13"/>
      <c r="C1143" s="13"/>
      <c r="D1143" s="182" t="s">
        <v>53</v>
      </c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4"/>
    </row>
    <row r="1144" spans="2:14" s="1" customFormat="1" ht="13.5" x14ac:dyDescent="0.25">
      <c r="B1144" s="13"/>
      <c r="C1144" s="13"/>
      <c r="D1144" s="182"/>
      <c r="E1144" s="183"/>
      <c r="F1144" s="183"/>
      <c r="G1144" s="183"/>
      <c r="H1144" s="183"/>
      <c r="I1144" s="183"/>
      <c r="J1144" s="183"/>
      <c r="K1144" s="183"/>
      <c r="L1144" s="183"/>
      <c r="M1144" s="183"/>
      <c r="N1144" s="184"/>
    </row>
    <row r="1145" spans="2:14" s="1" customFormat="1" ht="13.5" x14ac:dyDescent="0.25">
      <c r="D1145" s="14" t="s">
        <v>54</v>
      </c>
    </row>
  </sheetData>
  <mergeCells count="584">
    <mergeCell ref="N1066:N1067"/>
    <mergeCell ref="B1070:B1074"/>
    <mergeCell ref="C1070:C1071"/>
    <mergeCell ref="D1064:E1064"/>
    <mergeCell ref="G1064:K1064"/>
    <mergeCell ref="L1064:M1064"/>
    <mergeCell ref="B1066:B1067"/>
    <mergeCell ref="C1066:C1067"/>
    <mergeCell ref="D1066:D1067"/>
    <mergeCell ref="E1066:G1066"/>
    <mergeCell ref="H1066:I1066"/>
    <mergeCell ref="J1066:K1066"/>
    <mergeCell ref="L1066:M1066"/>
    <mergeCell ref="F1058:I1058"/>
    <mergeCell ref="G1059:N1059"/>
    <mergeCell ref="D1061:E1061"/>
    <mergeCell ref="L1061:M1061"/>
    <mergeCell ref="D1062:E1062"/>
    <mergeCell ref="G1063:K1063"/>
    <mergeCell ref="L1063:M1063"/>
    <mergeCell ref="L1003:M1003"/>
    <mergeCell ref="N1003:N1004"/>
    <mergeCell ref="J1003:K1003"/>
    <mergeCell ref="B1007:B1011"/>
    <mergeCell ref="C1007:C1008"/>
    <mergeCell ref="B1012:B1014"/>
    <mergeCell ref="B1015:B1016"/>
    <mergeCell ref="B1003:B1004"/>
    <mergeCell ref="C1003:C1004"/>
    <mergeCell ref="D1003:D1004"/>
    <mergeCell ref="E1003:G1003"/>
    <mergeCell ref="H1003:I1003"/>
    <mergeCell ref="D999:E999"/>
    <mergeCell ref="L999:M999"/>
    <mergeCell ref="G1001:K1001"/>
    <mergeCell ref="L1001:M1001"/>
    <mergeCell ref="G1002:K1002"/>
    <mergeCell ref="L1002:M1002"/>
    <mergeCell ref="L972:M972"/>
    <mergeCell ref="N972:N973"/>
    <mergeCell ref="B976:B980"/>
    <mergeCell ref="C976:C977"/>
    <mergeCell ref="F996:I996"/>
    <mergeCell ref="G997:N997"/>
    <mergeCell ref="B972:B973"/>
    <mergeCell ref="C972:C973"/>
    <mergeCell ref="D972:D973"/>
    <mergeCell ref="E972:G972"/>
    <mergeCell ref="H972:I972"/>
    <mergeCell ref="J972:K972"/>
    <mergeCell ref="D966:E966"/>
    <mergeCell ref="L966:M966"/>
    <mergeCell ref="G969:K969"/>
    <mergeCell ref="L969:M969"/>
    <mergeCell ref="G970:K970"/>
    <mergeCell ref="L970:M970"/>
    <mergeCell ref="L939:M939"/>
    <mergeCell ref="N939:N940"/>
    <mergeCell ref="B943:B947"/>
    <mergeCell ref="C943:C944"/>
    <mergeCell ref="F963:I963"/>
    <mergeCell ref="G964:N964"/>
    <mergeCell ref="B939:B940"/>
    <mergeCell ref="C939:C940"/>
    <mergeCell ref="D939:D940"/>
    <mergeCell ref="E939:G939"/>
    <mergeCell ref="H939:I939"/>
    <mergeCell ref="J939:K939"/>
    <mergeCell ref="D933:E933"/>
    <mergeCell ref="L933:M933"/>
    <mergeCell ref="G936:K936"/>
    <mergeCell ref="L936:M936"/>
    <mergeCell ref="G937:K937"/>
    <mergeCell ref="L937:M937"/>
    <mergeCell ref="L906:M906"/>
    <mergeCell ref="N906:N907"/>
    <mergeCell ref="B910:B914"/>
    <mergeCell ref="C910:C911"/>
    <mergeCell ref="F930:I930"/>
    <mergeCell ref="G931:N931"/>
    <mergeCell ref="B906:B907"/>
    <mergeCell ref="C906:C907"/>
    <mergeCell ref="D906:D907"/>
    <mergeCell ref="E906:G906"/>
    <mergeCell ref="H906:I906"/>
    <mergeCell ref="J906:K906"/>
    <mergeCell ref="D900:E900"/>
    <mergeCell ref="L900:M900"/>
    <mergeCell ref="G903:K903"/>
    <mergeCell ref="L903:M903"/>
    <mergeCell ref="G904:K904"/>
    <mergeCell ref="L904:M904"/>
    <mergeCell ref="L870:M870"/>
    <mergeCell ref="N870:N871"/>
    <mergeCell ref="C874:C875"/>
    <mergeCell ref="F897:I897"/>
    <mergeCell ref="G898:N898"/>
    <mergeCell ref="B870:B871"/>
    <mergeCell ref="C870:C871"/>
    <mergeCell ref="D870:D871"/>
    <mergeCell ref="E870:G870"/>
    <mergeCell ref="H870:I870"/>
    <mergeCell ref="J870:K870"/>
    <mergeCell ref="B873:B877"/>
    <mergeCell ref="B878:B881"/>
    <mergeCell ref="D864:E864"/>
    <mergeCell ref="L864:M864"/>
    <mergeCell ref="G867:K867"/>
    <mergeCell ref="L867:M867"/>
    <mergeCell ref="G868:K868"/>
    <mergeCell ref="L868:M868"/>
    <mergeCell ref="L837:M837"/>
    <mergeCell ref="N837:N838"/>
    <mergeCell ref="B841:B845"/>
    <mergeCell ref="C841:C842"/>
    <mergeCell ref="F861:I861"/>
    <mergeCell ref="G862:N862"/>
    <mergeCell ref="B837:B838"/>
    <mergeCell ref="C837:C838"/>
    <mergeCell ref="D837:D838"/>
    <mergeCell ref="E837:G837"/>
    <mergeCell ref="H837:I837"/>
    <mergeCell ref="J837:K837"/>
    <mergeCell ref="D831:E831"/>
    <mergeCell ref="L831:M831"/>
    <mergeCell ref="G834:K834"/>
    <mergeCell ref="L834:M834"/>
    <mergeCell ref="G835:K835"/>
    <mergeCell ref="L835:M835"/>
    <mergeCell ref="L804:M804"/>
    <mergeCell ref="N804:N805"/>
    <mergeCell ref="B808:B812"/>
    <mergeCell ref="C808:C809"/>
    <mergeCell ref="F828:I828"/>
    <mergeCell ref="G829:N829"/>
    <mergeCell ref="B804:B805"/>
    <mergeCell ref="C804:C805"/>
    <mergeCell ref="D804:D805"/>
    <mergeCell ref="E804:G804"/>
    <mergeCell ref="H804:I804"/>
    <mergeCell ref="J804:K804"/>
    <mergeCell ref="D798:E798"/>
    <mergeCell ref="L798:M798"/>
    <mergeCell ref="G801:K801"/>
    <mergeCell ref="L801:M801"/>
    <mergeCell ref="G802:K802"/>
    <mergeCell ref="L802:M802"/>
    <mergeCell ref="L771:M771"/>
    <mergeCell ref="N771:N772"/>
    <mergeCell ref="B775:B779"/>
    <mergeCell ref="C775:C776"/>
    <mergeCell ref="F795:I795"/>
    <mergeCell ref="G796:N796"/>
    <mergeCell ref="B771:B772"/>
    <mergeCell ref="C771:C772"/>
    <mergeCell ref="D771:D772"/>
    <mergeCell ref="E771:G771"/>
    <mergeCell ref="H771:I771"/>
    <mergeCell ref="J771:K771"/>
    <mergeCell ref="D765:E765"/>
    <mergeCell ref="L765:M765"/>
    <mergeCell ref="G768:K768"/>
    <mergeCell ref="L768:M768"/>
    <mergeCell ref="G769:K769"/>
    <mergeCell ref="L769:M769"/>
    <mergeCell ref="L738:M738"/>
    <mergeCell ref="N738:N739"/>
    <mergeCell ref="B742:B746"/>
    <mergeCell ref="C742:C743"/>
    <mergeCell ref="F762:I762"/>
    <mergeCell ref="G763:N763"/>
    <mergeCell ref="B738:B739"/>
    <mergeCell ref="C738:C739"/>
    <mergeCell ref="D738:D739"/>
    <mergeCell ref="E738:G738"/>
    <mergeCell ref="H738:I738"/>
    <mergeCell ref="J738:K738"/>
    <mergeCell ref="D732:E732"/>
    <mergeCell ref="L732:M732"/>
    <mergeCell ref="G735:K735"/>
    <mergeCell ref="L735:M735"/>
    <mergeCell ref="G736:K736"/>
    <mergeCell ref="L736:M736"/>
    <mergeCell ref="L705:M705"/>
    <mergeCell ref="N705:N706"/>
    <mergeCell ref="B709:B713"/>
    <mergeCell ref="C709:C710"/>
    <mergeCell ref="F729:I729"/>
    <mergeCell ref="G730:N730"/>
    <mergeCell ref="B705:B706"/>
    <mergeCell ref="C705:C706"/>
    <mergeCell ref="D705:D706"/>
    <mergeCell ref="E705:G705"/>
    <mergeCell ref="H705:I705"/>
    <mergeCell ref="J705:K705"/>
    <mergeCell ref="D699:E699"/>
    <mergeCell ref="L699:M699"/>
    <mergeCell ref="G702:K702"/>
    <mergeCell ref="L702:M702"/>
    <mergeCell ref="G703:K703"/>
    <mergeCell ref="L703:M703"/>
    <mergeCell ref="L672:M672"/>
    <mergeCell ref="N672:N673"/>
    <mergeCell ref="B676:B680"/>
    <mergeCell ref="C676:C677"/>
    <mergeCell ref="F696:I696"/>
    <mergeCell ref="G697:N697"/>
    <mergeCell ref="B672:B673"/>
    <mergeCell ref="C672:C673"/>
    <mergeCell ref="D672:D673"/>
    <mergeCell ref="E672:G672"/>
    <mergeCell ref="H672:I672"/>
    <mergeCell ref="J672:K672"/>
    <mergeCell ref="D666:E666"/>
    <mergeCell ref="L666:M666"/>
    <mergeCell ref="G669:K669"/>
    <mergeCell ref="L669:M669"/>
    <mergeCell ref="G670:K670"/>
    <mergeCell ref="L670:M670"/>
    <mergeCell ref="L639:M639"/>
    <mergeCell ref="N639:N640"/>
    <mergeCell ref="B643:B647"/>
    <mergeCell ref="C643:C644"/>
    <mergeCell ref="F663:I663"/>
    <mergeCell ref="G664:N664"/>
    <mergeCell ref="B639:B640"/>
    <mergeCell ref="C639:C640"/>
    <mergeCell ref="D639:D640"/>
    <mergeCell ref="E639:G639"/>
    <mergeCell ref="H639:I639"/>
    <mergeCell ref="J639:K639"/>
    <mergeCell ref="D633:E633"/>
    <mergeCell ref="L633:M633"/>
    <mergeCell ref="G636:K636"/>
    <mergeCell ref="L636:M636"/>
    <mergeCell ref="G637:K637"/>
    <mergeCell ref="L637:M637"/>
    <mergeCell ref="L606:M606"/>
    <mergeCell ref="N606:N607"/>
    <mergeCell ref="B610:B614"/>
    <mergeCell ref="C610:C611"/>
    <mergeCell ref="F630:I630"/>
    <mergeCell ref="G631:N631"/>
    <mergeCell ref="B606:B607"/>
    <mergeCell ref="C606:C607"/>
    <mergeCell ref="D606:D607"/>
    <mergeCell ref="E606:G606"/>
    <mergeCell ref="H606:I606"/>
    <mergeCell ref="J606:K606"/>
    <mergeCell ref="D600:E600"/>
    <mergeCell ref="L600:M600"/>
    <mergeCell ref="G603:K603"/>
    <mergeCell ref="L603:M603"/>
    <mergeCell ref="G604:K604"/>
    <mergeCell ref="L604:M604"/>
    <mergeCell ref="L573:M573"/>
    <mergeCell ref="N573:N574"/>
    <mergeCell ref="B577:B581"/>
    <mergeCell ref="C577:C578"/>
    <mergeCell ref="F597:I597"/>
    <mergeCell ref="G598:N598"/>
    <mergeCell ref="B573:B574"/>
    <mergeCell ref="C573:C574"/>
    <mergeCell ref="D573:D574"/>
    <mergeCell ref="E573:G573"/>
    <mergeCell ref="H573:I573"/>
    <mergeCell ref="J573:K573"/>
    <mergeCell ref="D567:E567"/>
    <mergeCell ref="L567:M567"/>
    <mergeCell ref="G570:K570"/>
    <mergeCell ref="L570:M570"/>
    <mergeCell ref="G571:K571"/>
    <mergeCell ref="L571:M571"/>
    <mergeCell ref="L540:M540"/>
    <mergeCell ref="N540:N541"/>
    <mergeCell ref="B544:B548"/>
    <mergeCell ref="C544:C545"/>
    <mergeCell ref="F564:I564"/>
    <mergeCell ref="G565:N565"/>
    <mergeCell ref="B540:B541"/>
    <mergeCell ref="C540:C541"/>
    <mergeCell ref="D540:D541"/>
    <mergeCell ref="E540:G540"/>
    <mergeCell ref="H540:I540"/>
    <mergeCell ref="J540:K540"/>
    <mergeCell ref="D534:E534"/>
    <mergeCell ref="L534:M534"/>
    <mergeCell ref="G537:K537"/>
    <mergeCell ref="L537:M537"/>
    <mergeCell ref="G538:K538"/>
    <mergeCell ref="L538:M538"/>
    <mergeCell ref="L508:M508"/>
    <mergeCell ref="N508:N509"/>
    <mergeCell ref="B512:B516"/>
    <mergeCell ref="C512:C513"/>
    <mergeCell ref="F531:I531"/>
    <mergeCell ref="G532:N532"/>
    <mergeCell ref="B508:B509"/>
    <mergeCell ref="C508:C509"/>
    <mergeCell ref="D508:D509"/>
    <mergeCell ref="E508:G508"/>
    <mergeCell ref="H508:I508"/>
    <mergeCell ref="J508:K508"/>
    <mergeCell ref="D502:E502"/>
    <mergeCell ref="L502:M502"/>
    <mergeCell ref="G505:K505"/>
    <mergeCell ref="L505:M505"/>
    <mergeCell ref="G506:K506"/>
    <mergeCell ref="L506:M506"/>
    <mergeCell ref="L474:M474"/>
    <mergeCell ref="N474:N475"/>
    <mergeCell ref="B478:B482"/>
    <mergeCell ref="C478:C479"/>
    <mergeCell ref="F499:I499"/>
    <mergeCell ref="G500:N500"/>
    <mergeCell ref="B474:B475"/>
    <mergeCell ref="C474:C475"/>
    <mergeCell ref="D474:D475"/>
    <mergeCell ref="E474:G474"/>
    <mergeCell ref="H474:I474"/>
    <mergeCell ref="J474:K474"/>
    <mergeCell ref="D468:E468"/>
    <mergeCell ref="L468:M468"/>
    <mergeCell ref="G471:K471"/>
    <mergeCell ref="L471:M471"/>
    <mergeCell ref="G472:K472"/>
    <mergeCell ref="L472:M472"/>
    <mergeCell ref="L442:M442"/>
    <mergeCell ref="N442:N443"/>
    <mergeCell ref="B446:B450"/>
    <mergeCell ref="C446:C447"/>
    <mergeCell ref="F465:I465"/>
    <mergeCell ref="G466:N466"/>
    <mergeCell ref="B442:B443"/>
    <mergeCell ref="C442:C443"/>
    <mergeCell ref="D442:D443"/>
    <mergeCell ref="E442:G442"/>
    <mergeCell ref="H442:I442"/>
    <mergeCell ref="J442:K442"/>
    <mergeCell ref="D436:E436"/>
    <mergeCell ref="L436:M436"/>
    <mergeCell ref="G439:K439"/>
    <mergeCell ref="L439:M439"/>
    <mergeCell ref="G440:K440"/>
    <mergeCell ref="L440:M440"/>
    <mergeCell ref="L409:M409"/>
    <mergeCell ref="N409:N410"/>
    <mergeCell ref="B413:B417"/>
    <mergeCell ref="C413:C414"/>
    <mergeCell ref="F433:I433"/>
    <mergeCell ref="G434:N434"/>
    <mergeCell ref="B409:B410"/>
    <mergeCell ref="C409:C410"/>
    <mergeCell ref="D409:D410"/>
    <mergeCell ref="E409:G409"/>
    <mergeCell ref="H409:I409"/>
    <mergeCell ref="J409:K409"/>
    <mergeCell ref="D403:E403"/>
    <mergeCell ref="L403:M403"/>
    <mergeCell ref="G406:K406"/>
    <mergeCell ref="L406:M406"/>
    <mergeCell ref="G407:K407"/>
    <mergeCell ref="L407:M407"/>
    <mergeCell ref="L376:M376"/>
    <mergeCell ref="N376:N377"/>
    <mergeCell ref="B380:B384"/>
    <mergeCell ref="C380:C381"/>
    <mergeCell ref="F400:I400"/>
    <mergeCell ref="G401:N401"/>
    <mergeCell ref="B376:B377"/>
    <mergeCell ref="C376:C377"/>
    <mergeCell ref="D376:D377"/>
    <mergeCell ref="E376:G376"/>
    <mergeCell ref="H376:I376"/>
    <mergeCell ref="J376:K376"/>
    <mergeCell ref="D370:E370"/>
    <mergeCell ref="L370:M370"/>
    <mergeCell ref="G373:K373"/>
    <mergeCell ref="L373:M373"/>
    <mergeCell ref="G374:K374"/>
    <mergeCell ref="L374:M374"/>
    <mergeCell ref="L343:M343"/>
    <mergeCell ref="N343:N344"/>
    <mergeCell ref="B347:B351"/>
    <mergeCell ref="C347:C348"/>
    <mergeCell ref="F367:I367"/>
    <mergeCell ref="G368:N368"/>
    <mergeCell ref="B343:B344"/>
    <mergeCell ref="C343:C344"/>
    <mergeCell ref="D343:D344"/>
    <mergeCell ref="E343:G343"/>
    <mergeCell ref="H343:I343"/>
    <mergeCell ref="J343:K343"/>
    <mergeCell ref="D337:E337"/>
    <mergeCell ref="L337:M337"/>
    <mergeCell ref="G340:K340"/>
    <mergeCell ref="L340:M340"/>
    <mergeCell ref="G341:K341"/>
    <mergeCell ref="L341:M341"/>
    <mergeCell ref="L310:M310"/>
    <mergeCell ref="N310:N311"/>
    <mergeCell ref="B314:B318"/>
    <mergeCell ref="C314:C315"/>
    <mergeCell ref="F334:I334"/>
    <mergeCell ref="G335:N335"/>
    <mergeCell ref="B310:B311"/>
    <mergeCell ref="C310:C311"/>
    <mergeCell ref="D310:D311"/>
    <mergeCell ref="E310:G310"/>
    <mergeCell ref="H310:I310"/>
    <mergeCell ref="J310:K310"/>
    <mergeCell ref="D304:E304"/>
    <mergeCell ref="L304:M304"/>
    <mergeCell ref="G307:K307"/>
    <mergeCell ref="L307:M307"/>
    <mergeCell ref="G308:K308"/>
    <mergeCell ref="L308:M308"/>
    <mergeCell ref="L277:M277"/>
    <mergeCell ref="N277:N278"/>
    <mergeCell ref="B281:B285"/>
    <mergeCell ref="C281:C282"/>
    <mergeCell ref="F301:I301"/>
    <mergeCell ref="G302:N302"/>
    <mergeCell ref="B277:B278"/>
    <mergeCell ref="C277:C278"/>
    <mergeCell ref="D277:D278"/>
    <mergeCell ref="E277:G277"/>
    <mergeCell ref="H277:I277"/>
    <mergeCell ref="J277:K277"/>
    <mergeCell ref="D271:E271"/>
    <mergeCell ref="L271:M271"/>
    <mergeCell ref="G274:K274"/>
    <mergeCell ref="L274:M274"/>
    <mergeCell ref="G275:K275"/>
    <mergeCell ref="L275:M275"/>
    <mergeCell ref="L244:M244"/>
    <mergeCell ref="N244:N245"/>
    <mergeCell ref="B248:B252"/>
    <mergeCell ref="C248:C249"/>
    <mergeCell ref="F268:I268"/>
    <mergeCell ref="G269:N269"/>
    <mergeCell ref="B244:B245"/>
    <mergeCell ref="C244:C245"/>
    <mergeCell ref="D244:D245"/>
    <mergeCell ref="E244:G244"/>
    <mergeCell ref="H244:I244"/>
    <mergeCell ref="J244:K244"/>
    <mergeCell ref="D238:E238"/>
    <mergeCell ref="L238:M238"/>
    <mergeCell ref="G241:K241"/>
    <mergeCell ref="L241:M241"/>
    <mergeCell ref="G242:K242"/>
    <mergeCell ref="L242:M242"/>
    <mergeCell ref="L211:M211"/>
    <mergeCell ref="N211:N212"/>
    <mergeCell ref="B215:B219"/>
    <mergeCell ref="C215:C216"/>
    <mergeCell ref="F235:I235"/>
    <mergeCell ref="G236:N236"/>
    <mergeCell ref="B211:B212"/>
    <mergeCell ref="C211:C212"/>
    <mergeCell ref="D211:D212"/>
    <mergeCell ref="E211:G211"/>
    <mergeCell ref="H211:I211"/>
    <mergeCell ref="J211:K211"/>
    <mergeCell ref="D205:E205"/>
    <mergeCell ref="L205:M205"/>
    <mergeCell ref="G208:K208"/>
    <mergeCell ref="L208:M208"/>
    <mergeCell ref="G209:K209"/>
    <mergeCell ref="L209:M209"/>
    <mergeCell ref="L178:M178"/>
    <mergeCell ref="N178:N179"/>
    <mergeCell ref="B182:B186"/>
    <mergeCell ref="C182:C183"/>
    <mergeCell ref="F202:I202"/>
    <mergeCell ref="G203:N203"/>
    <mergeCell ref="B178:B179"/>
    <mergeCell ref="C178:C179"/>
    <mergeCell ref="D178:D179"/>
    <mergeCell ref="E178:G178"/>
    <mergeCell ref="H178:I178"/>
    <mergeCell ref="J178:K178"/>
    <mergeCell ref="D172:E172"/>
    <mergeCell ref="L172:M172"/>
    <mergeCell ref="G175:K175"/>
    <mergeCell ref="L175:M175"/>
    <mergeCell ref="G176:K176"/>
    <mergeCell ref="L176:M176"/>
    <mergeCell ref="L144:M144"/>
    <mergeCell ref="N144:N145"/>
    <mergeCell ref="B148:B152"/>
    <mergeCell ref="C148:C149"/>
    <mergeCell ref="F169:I169"/>
    <mergeCell ref="G170:N170"/>
    <mergeCell ref="B144:B145"/>
    <mergeCell ref="C144:C145"/>
    <mergeCell ref="D144:D145"/>
    <mergeCell ref="E144:G144"/>
    <mergeCell ref="H144:I144"/>
    <mergeCell ref="J144:K144"/>
    <mergeCell ref="D138:E138"/>
    <mergeCell ref="L138:M138"/>
    <mergeCell ref="G141:K141"/>
    <mergeCell ref="L141:M141"/>
    <mergeCell ref="G142:K142"/>
    <mergeCell ref="L142:M142"/>
    <mergeCell ref="L108:M108"/>
    <mergeCell ref="N108:N109"/>
    <mergeCell ref="B112:B116"/>
    <mergeCell ref="C112:C113"/>
    <mergeCell ref="F135:I135"/>
    <mergeCell ref="G136:N136"/>
    <mergeCell ref="G105:K105"/>
    <mergeCell ref="L105:M105"/>
    <mergeCell ref="G106:K106"/>
    <mergeCell ref="L106:M106"/>
    <mergeCell ref="B108:B109"/>
    <mergeCell ref="C108:C109"/>
    <mergeCell ref="D108:D109"/>
    <mergeCell ref="E108:G108"/>
    <mergeCell ref="H108:I108"/>
    <mergeCell ref="J108:K108"/>
    <mergeCell ref="N74:N75"/>
    <mergeCell ref="B78:B82"/>
    <mergeCell ref="C78:C79"/>
    <mergeCell ref="F99:I99"/>
    <mergeCell ref="G100:N100"/>
    <mergeCell ref="D102:E102"/>
    <mergeCell ref="L102:M102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F65:I65"/>
    <mergeCell ref="G66:N66"/>
    <mergeCell ref="D68:E68"/>
    <mergeCell ref="L68:M68"/>
    <mergeCell ref="G71:K71"/>
    <mergeCell ref="L71:M71"/>
    <mergeCell ref="N12:N13"/>
    <mergeCell ref="B16:B18"/>
    <mergeCell ref="B19:B23"/>
    <mergeCell ref="B24:B27"/>
    <mergeCell ref="B28:B31"/>
    <mergeCell ref="B32:B35"/>
    <mergeCell ref="F3:I3"/>
    <mergeCell ref="G4:N4"/>
    <mergeCell ref="D6:E6"/>
    <mergeCell ref="L6:M6"/>
    <mergeCell ref="G9:K9"/>
    <mergeCell ref="L9:M9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128:B1132"/>
    <mergeCell ref="C1128:C1129"/>
    <mergeCell ref="F1115:I1115"/>
    <mergeCell ref="G1116:N1116"/>
    <mergeCell ref="D1118:E1118"/>
    <mergeCell ref="L1118:M1118"/>
    <mergeCell ref="G1121:K1121"/>
    <mergeCell ref="L1121:M1121"/>
    <mergeCell ref="G1122:K1122"/>
    <mergeCell ref="L1122:M1122"/>
    <mergeCell ref="B1124:B1125"/>
    <mergeCell ref="C1124:C1125"/>
    <mergeCell ref="D1124:D1125"/>
    <mergeCell ref="E1124:G1124"/>
    <mergeCell ref="H1124:I1124"/>
    <mergeCell ref="J1124:K1124"/>
    <mergeCell ref="L1124:M1124"/>
    <mergeCell ref="N1124:N1125"/>
  </mergeCells>
  <pageMargins left="0" right="0" top="0" bottom="0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tabSelected="1" workbookViewId="0">
      <selection activeCell="T22" sqref="S22:T22"/>
    </sheetView>
  </sheetViews>
  <sheetFormatPr defaultRowHeight="12.75" x14ac:dyDescent="0.2"/>
  <cols>
    <col min="1" max="1" width="3.140625" style="226" customWidth="1"/>
    <col min="2" max="2" width="12.42578125" style="226" customWidth="1"/>
    <col min="3" max="3" width="59.140625" style="226" customWidth="1"/>
    <col min="4" max="4" width="8.7109375" style="226" customWidth="1"/>
    <col min="5" max="5" width="9.140625" style="226"/>
    <col min="6" max="7" width="8" style="226" customWidth="1"/>
    <col min="8" max="8" width="8.7109375" style="226" customWidth="1"/>
    <col min="9" max="9" width="9.140625" style="226" customWidth="1"/>
    <col min="10" max="10" width="8.140625" style="226" customWidth="1"/>
    <col min="11" max="11" width="9.42578125" style="226" customWidth="1"/>
    <col min="12" max="12" width="9.85546875" style="226" customWidth="1"/>
    <col min="13" max="13" width="11.140625" style="240" customWidth="1"/>
    <col min="14" max="14" width="7.5703125" style="226" customWidth="1"/>
    <col min="15" max="39" width="5.140625" style="226" customWidth="1"/>
    <col min="40" max="16384" width="9.140625" style="226"/>
  </cols>
  <sheetData>
    <row r="1" spans="1:13" ht="18" customHeight="1" x14ac:dyDescent="0.2">
      <c r="A1" s="224"/>
      <c r="B1" s="224"/>
      <c r="C1" s="255"/>
      <c r="D1" s="224"/>
      <c r="E1" s="313"/>
      <c r="F1" s="313"/>
      <c r="G1" s="313"/>
      <c r="H1" s="313"/>
      <c r="I1" s="224"/>
      <c r="J1" s="224"/>
      <c r="K1" s="224"/>
      <c r="L1" s="307" t="s">
        <v>385</v>
      </c>
      <c r="M1" s="307"/>
    </row>
    <row r="2" spans="1:13" ht="22.5" customHeight="1" x14ac:dyDescent="0.2">
      <c r="A2" s="307" t="s">
        <v>370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8.75" customHeight="1" x14ac:dyDescent="0.2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3.5" x14ac:dyDescent="0.2">
      <c r="A4" s="314" t="s">
        <v>11</v>
      </c>
      <c r="B4" s="315" t="s">
        <v>12</v>
      </c>
      <c r="C4" s="316" t="s">
        <v>13</v>
      </c>
      <c r="D4" s="312" t="s">
        <v>14</v>
      </c>
      <c r="E4" s="312"/>
      <c r="F4" s="312"/>
      <c r="G4" s="312" t="s">
        <v>15</v>
      </c>
      <c r="H4" s="312"/>
      <c r="I4" s="312" t="s">
        <v>16</v>
      </c>
      <c r="J4" s="312"/>
      <c r="K4" s="312" t="s">
        <v>17</v>
      </c>
      <c r="L4" s="312"/>
      <c r="M4" s="308" t="s">
        <v>49</v>
      </c>
    </row>
    <row r="5" spans="1:13" ht="84.75" customHeight="1" x14ac:dyDescent="0.2">
      <c r="A5" s="314"/>
      <c r="B5" s="315"/>
      <c r="C5" s="317"/>
      <c r="D5" s="253" t="s">
        <v>18</v>
      </c>
      <c r="E5" s="253" t="s">
        <v>19</v>
      </c>
      <c r="F5" s="253" t="s">
        <v>20</v>
      </c>
      <c r="G5" s="253" t="s">
        <v>21</v>
      </c>
      <c r="H5" s="253" t="s">
        <v>22</v>
      </c>
      <c r="I5" s="253" t="s">
        <v>21</v>
      </c>
      <c r="J5" s="253" t="s">
        <v>22</v>
      </c>
      <c r="K5" s="253" t="s">
        <v>21</v>
      </c>
      <c r="L5" s="253" t="s">
        <v>22</v>
      </c>
      <c r="M5" s="308"/>
    </row>
    <row r="6" spans="1:13" ht="13.5" x14ac:dyDescent="0.2">
      <c r="A6" s="244">
        <v>1</v>
      </c>
      <c r="B6" s="244">
        <v>2</v>
      </c>
      <c r="C6" s="233">
        <v>3</v>
      </c>
      <c r="D6" s="233">
        <v>4</v>
      </c>
      <c r="E6" s="233">
        <v>5</v>
      </c>
      <c r="F6" s="233">
        <v>6</v>
      </c>
      <c r="G6" s="233">
        <v>7</v>
      </c>
      <c r="H6" s="233">
        <v>8</v>
      </c>
      <c r="I6" s="233">
        <v>9</v>
      </c>
      <c r="J6" s="233">
        <v>10</v>
      </c>
      <c r="K6" s="233">
        <v>11</v>
      </c>
      <c r="L6" s="233">
        <v>12</v>
      </c>
      <c r="M6" s="234">
        <v>13</v>
      </c>
    </row>
    <row r="7" spans="1:13" ht="15.75" x14ac:dyDescent="0.2">
      <c r="A7" s="309">
        <v>1</v>
      </c>
      <c r="B7" s="243"/>
      <c r="C7" s="223" t="s">
        <v>383</v>
      </c>
      <c r="D7" s="252" t="s">
        <v>364</v>
      </c>
      <c r="E7" s="252"/>
      <c r="F7" s="230">
        <v>0.71</v>
      </c>
      <c r="G7" s="236"/>
      <c r="H7" s="236"/>
      <c r="I7" s="236"/>
      <c r="J7" s="236"/>
      <c r="K7" s="236"/>
      <c r="L7" s="236"/>
      <c r="M7" s="236"/>
    </row>
    <row r="8" spans="1:13" ht="13.5" x14ac:dyDescent="0.2">
      <c r="A8" s="310"/>
      <c r="B8" s="237"/>
      <c r="C8" s="208" t="s">
        <v>359</v>
      </c>
      <c r="D8" s="213" t="s">
        <v>355</v>
      </c>
      <c r="E8" s="214">
        <v>28.6</v>
      </c>
      <c r="F8" s="222">
        <f>F7*E8</f>
        <v>20.306000000000001</v>
      </c>
      <c r="G8" s="236"/>
      <c r="H8" s="236"/>
      <c r="I8" s="236"/>
      <c r="J8" s="236"/>
      <c r="K8" s="236"/>
      <c r="L8" s="236"/>
      <c r="M8" s="236"/>
    </row>
    <row r="9" spans="1:13" ht="15.75" x14ac:dyDescent="0.2">
      <c r="A9" s="309">
        <v>2</v>
      </c>
      <c r="B9" s="243"/>
      <c r="C9" s="223" t="s">
        <v>371</v>
      </c>
      <c r="D9" s="252" t="s">
        <v>358</v>
      </c>
      <c r="E9" s="252"/>
      <c r="F9" s="230">
        <v>0.32</v>
      </c>
      <c r="G9" s="236"/>
      <c r="H9" s="236"/>
      <c r="I9" s="236"/>
      <c r="J9" s="236"/>
      <c r="K9" s="236"/>
      <c r="L9" s="236"/>
      <c r="M9" s="236"/>
    </row>
    <row r="10" spans="1:13" ht="17.25" customHeight="1" x14ac:dyDescent="0.2">
      <c r="A10" s="310"/>
      <c r="B10" s="237"/>
      <c r="C10" s="208" t="s">
        <v>359</v>
      </c>
      <c r="D10" s="213" t="s">
        <v>355</v>
      </c>
      <c r="E10" s="214">
        <v>209</v>
      </c>
      <c r="F10" s="222">
        <f>E10*F9</f>
        <v>66.88</v>
      </c>
      <c r="G10" s="236"/>
      <c r="H10" s="236"/>
      <c r="I10" s="236"/>
      <c r="J10" s="236"/>
      <c r="K10" s="236"/>
      <c r="L10" s="236"/>
      <c r="M10" s="236"/>
    </row>
    <row r="11" spans="1:13" ht="17.25" customHeight="1" x14ac:dyDescent="0.2">
      <c r="A11" s="310"/>
      <c r="B11" s="210"/>
      <c r="C11" s="212" t="s">
        <v>45</v>
      </c>
      <c r="D11" s="254" t="s">
        <v>357</v>
      </c>
      <c r="E11" s="211">
        <v>1.02</v>
      </c>
      <c r="F11" s="209">
        <f>F9*E11*100</f>
        <v>32.64</v>
      </c>
      <c r="G11" s="236"/>
      <c r="H11" s="236"/>
      <c r="I11" s="236"/>
      <c r="J11" s="236"/>
      <c r="K11" s="236"/>
      <c r="L11" s="236"/>
      <c r="M11" s="236"/>
    </row>
    <row r="12" spans="1:13" ht="17.25" customHeight="1" x14ac:dyDescent="0.2">
      <c r="A12" s="310"/>
      <c r="B12" s="210"/>
      <c r="C12" s="212" t="s">
        <v>372</v>
      </c>
      <c r="D12" s="254" t="s">
        <v>357</v>
      </c>
      <c r="E12" s="211">
        <v>1.6</v>
      </c>
      <c r="F12" s="211">
        <f>F11*E12</f>
        <v>52.224000000000004</v>
      </c>
      <c r="G12" s="236"/>
      <c r="H12" s="236"/>
      <c r="I12" s="236"/>
      <c r="J12" s="236"/>
      <c r="K12" s="236"/>
      <c r="L12" s="236"/>
      <c r="M12" s="236"/>
    </row>
    <row r="13" spans="1:13" ht="15.75" x14ac:dyDescent="0.2">
      <c r="A13" s="309">
        <v>3</v>
      </c>
      <c r="B13" s="245"/>
      <c r="C13" s="223" t="s">
        <v>376</v>
      </c>
      <c r="D13" s="252" t="s">
        <v>360</v>
      </c>
      <c r="E13" s="254"/>
      <c r="F13" s="230">
        <v>8.52</v>
      </c>
      <c r="G13" s="236"/>
      <c r="H13" s="236"/>
      <c r="I13" s="236"/>
      <c r="J13" s="236"/>
      <c r="K13" s="236"/>
      <c r="L13" s="236"/>
      <c r="M13" s="236"/>
    </row>
    <row r="14" spans="1:13" ht="15.75" customHeight="1" x14ac:dyDescent="0.2">
      <c r="A14" s="310"/>
      <c r="B14" s="218"/>
      <c r="C14" s="246" t="s">
        <v>373</v>
      </c>
      <c r="D14" s="254" t="s">
        <v>355</v>
      </c>
      <c r="E14" s="211">
        <v>0.89</v>
      </c>
      <c r="F14" s="211">
        <f>E14*F13</f>
        <v>7.5827999999999998</v>
      </c>
      <c r="G14" s="236"/>
      <c r="H14" s="236"/>
      <c r="I14" s="236"/>
      <c r="J14" s="236"/>
      <c r="K14" s="236"/>
      <c r="L14" s="236"/>
      <c r="M14" s="236"/>
    </row>
    <row r="15" spans="1:13" ht="15.75" customHeight="1" x14ac:dyDescent="0.2">
      <c r="A15" s="310"/>
      <c r="B15" s="247"/>
      <c r="C15" s="208" t="s">
        <v>362</v>
      </c>
      <c r="D15" s="213" t="s">
        <v>9</v>
      </c>
      <c r="E15" s="248">
        <v>0.37</v>
      </c>
      <c r="F15" s="248">
        <f>F13*E15</f>
        <v>3.1523999999999996</v>
      </c>
      <c r="G15" s="236"/>
      <c r="H15" s="236"/>
      <c r="I15" s="236"/>
      <c r="J15" s="236"/>
      <c r="K15" s="236"/>
      <c r="L15" s="236"/>
      <c r="M15" s="236"/>
    </row>
    <row r="16" spans="1:13" ht="15.75" customHeight="1" x14ac:dyDescent="0.2">
      <c r="A16" s="310"/>
      <c r="B16" s="249"/>
      <c r="C16" s="208" t="s">
        <v>374</v>
      </c>
      <c r="D16" s="213" t="s">
        <v>357</v>
      </c>
      <c r="E16" s="213">
        <v>1.1499999999999999</v>
      </c>
      <c r="F16" s="222">
        <f>F13*E16</f>
        <v>9.7979999999999983</v>
      </c>
      <c r="G16" s="236"/>
      <c r="H16" s="236"/>
      <c r="I16" s="236"/>
      <c r="J16" s="236"/>
      <c r="K16" s="236"/>
      <c r="L16" s="236"/>
      <c r="M16" s="236"/>
    </row>
    <row r="17" spans="1:13" ht="15.75" customHeight="1" x14ac:dyDescent="0.2">
      <c r="A17" s="311"/>
      <c r="B17" s="250"/>
      <c r="C17" s="246" t="s">
        <v>375</v>
      </c>
      <c r="D17" s="254" t="s">
        <v>356</v>
      </c>
      <c r="E17" s="254">
        <v>1.65</v>
      </c>
      <c r="F17" s="220">
        <f>F16*E17</f>
        <v>16.166699999999995</v>
      </c>
      <c r="G17" s="236"/>
      <c r="H17" s="236"/>
      <c r="I17" s="236"/>
      <c r="J17" s="236"/>
      <c r="K17" s="236"/>
      <c r="L17" s="236"/>
      <c r="M17" s="236"/>
    </row>
    <row r="18" spans="1:13" ht="15.75" x14ac:dyDescent="0.2">
      <c r="A18" s="309">
        <v>4</v>
      </c>
      <c r="B18" s="245"/>
      <c r="C18" s="223" t="s">
        <v>377</v>
      </c>
      <c r="D18" s="252" t="s">
        <v>364</v>
      </c>
      <c r="E18" s="252"/>
      <c r="F18" s="230">
        <v>0.71</v>
      </c>
      <c r="G18" s="236"/>
      <c r="H18" s="236"/>
      <c r="I18" s="236"/>
      <c r="J18" s="236"/>
      <c r="K18" s="236"/>
      <c r="L18" s="236"/>
      <c r="M18" s="236"/>
    </row>
    <row r="19" spans="1:13" ht="19.5" customHeight="1" x14ac:dyDescent="0.2">
      <c r="A19" s="310"/>
      <c r="B19" s="237"/>
      <c r="C19" s="208" t="s">
        <v>379</v>
      </c>
      <c r="D19" s="213" t="s">
        <v>355</v>
      </c>
      <c r="E19" s="213">
        <v>50.8</v>
      </c>
      <c r="F19" s="222">
        <f>E19*F18</f>
        <v>36.067999999999998</v>
      </c>
      <c r="G19" s="236"/>
      <c r="H19" s="236"/>
      <c r="I19" s="236"/>
      <c r="J19" s="236"/>
      <c r="K19" s="236"/>
      <c r="L19" s="236"/>
      <c r="M19" s="236"/>
    </row>
    <row r="20" spans="1:13" ht="19.5" customHeight="1" x14ac:dyDescent="0.2">
      <c r="A20" s="251"/>
      <c r="B20" s="247"/>
      <c r="C20" s="208" t="s">
        <v>380</v>
      </c>
      <c r="D20" s="213" t="s">
        <v>9</v>
      </c>
      <c r="E20" s="248">
        <v>4.54</v>
      </c>
      <c r="F20" s="248">
        <f>F18*E20</f>
        <v>3.2233999999999998</v>
      </c>
      <c r="G20" s="236"/>
      <c r="H20" s="236"/>
      <c r="I20" s="236"/>
      <c r="J20" s="236"/>
      <c r="K20" s="236"/>
      <c r="L20" s="236"/>
      <c r="M20" s="236"/>
    </row>
    <row r="21" spans="1:13" ht="19.5" customHeight="1" x14ac:dyDescent="0.2">
      <c r="A21" s="251"/>
      <c r="B21" s="210"/>
      <c r="C21" s="212" t="s">
        <v>381</v>
      </c>
      <c r="D21" s="213" t="s">
        <v>357</v>
      </c>
      <c r="E21" s="211">
        <v>8.16</v>
      </c>
      <c r="F21" s="211">
        <f>F18*E21</f>
        <v>5.7935999999999996</v>
      </c>
      <c r="G21" s="236"/>
      <c r="H21" s="236"/>
      <c r="I21" s="236"/>
      <c r="J21" s="236"/>
      <c r="K21" s="236"/>
      <c r="L21" s="236"/>
      <c r="M21" s="236"/>
    </row>
    <row r="22" spans="1:13" ht="19.5" customHeight="1" x14ac:dyDescent="0.2">
      <c r="A22" s="251"/>
      <c r="B22" s="210"/>
      <c r="C22" s="257" t="s">
        <v>382</v>
      </c>
      <c r="D22" s="258" t="s">
        <v>356</v>
      </c>
      <c r="E22" s="216">
        <v>2.2000000000000002</v>
      </c>
      <c r="F22" s="216">
        <f>F21*E22</f>
        <v>12.74592</v>
      </c>
      <c r="G22" s="236"/>
      <c r="H22" s="236"/>
      <c r="I22" s="236"/>
      <c r="J22" s="236"/>
      <c r="K22" s="236"/>
      <c r="L22" s="236"/>
      <c r="M22" s="236"/>
    </row>
    <row r="23" spans="1:13" ht="19.5" customHeight="1" x14ac:dyDescent="0.2">
      <c r="A23" s="251"/>
      <c r="B23" s="235"/>
      <c r="C23" s="215" t="s">
        <v>363</v>
      </c>
      <c r="D23" s="242" t="s">
        <v>9</v>
      </c>
      <c r="E23" s="216">
        <v>6.64</v>
      </c>
      <c r="F23" s="216">
        <f>F18*E23</f>
        <v>4.7143999999999995</v>
      </c>
      <c r="G23" s="236"/>
      <c r="H23" s="236"/>
      <c r="I23" s="236"/>
      <c r="J23" s="236"/>
      <c r="K23" s="236"/>
      <c r="L23" s="236"/>
      <c r="M23" s="236"/>
    </row>
    <row r="24" spans="1:13" ht="40.5" x14ac:dyDescent="0.2">
      <c r="A24" s="309">
        <v>5</v>
      </c>
      <c r="B24" s="243"/>
      <c r="C24" s="223" t="s">
        <v>365</v>
      </c>
      <c r="D24" s="259" t="s">
        <v>364</v>
      </c>
      <c r="E24" s="259"/>
      <c r="F24" s="230">
        <v>0.71</v>
      </c>
      <c r="G24" s="236"/>
      <c r="H24" s="236"/>
      <c r="I24" s="236"/>
      <c r="J24" s="236"/>
      <c r="K24" s="236"/>
      <c r="L24" s="236"/>
      <c r="M24" s="236"/>
    </row>
    <row r="25" spans="1:13" ht="18" customHeight="1" x14ac:dyDescent="0.2">
      <c r="A25" s="310"/>
      <c r="B25" s="237"/>
      <c r="C25" s="208" t="s">
        <v>359</v>
      </c>
      <c r="D25" s="213" t="s">
        <v>355</v>
      </c>
      <c r="E25" s="213">
        <v>71</v>
      </c>
      <c r="F25" s="222">
        <f>E25*F24</f>
        <v>50.41</v>
      </c>
      <c r="G25" s="236"/>
      <c r="H25" s="236"/>
      <c r="I25" s="236"/>
      <c r="J25" s="236"/>
      <c r="K25" s="236"/>
      <c r="L25" s="236"/>
      <c r="M25" s="236"/>
    </row>
    <row r="26" spans="1:13" ht="18" customHeight="1" x14ac:dyDescent="0.2">
      <c r="A26" s="310"/>
      <c r="B26" s="221"/>
      <c r="C26" s="238" t="s">
        <v>362</v>
      </c>
      <c r="D26" s="217" t="s">
        <v>9</v>
      </c>
      <c r="E26" s="239">
        <v>3.01</v>
      </c>
      <c r="F26" s="219">
        <f>F24*E26</f>
        <v>2.1370999999999998</v>
      </c>
      <c r="G26" s="236"/>
      <c r="H26" s="236"/>
      <c r="I26" s="236"/>
      <c r="J26" s="236"/>
      <c r="K26" s="236"/>
      <c r="L26" s="236"/>
      <c r="M26" s="236"/>
    </row>
    <row r="27" spans="1:13" ht="18" customHeight="1" x14ac:dyDescent="0.2">
      <c r="A27" s="310"/>
      <c r="B27" s="210"/>
      <c r="C27" s="212" t="s">
        <v>366</v>
      </c>
      <c r="D27" s="260" t="s">
        <v>367</v>
      </c>
      <c r="E27" s="211"/>
      <c r="F27" s="209">
        <f>F24*100</f>
        <v>71</v>
      </c>
      <c r="G27" s="236"/>
      <c r="H27" s="236"/>
      <c r="I27" s="236"/>
      <c r="J27" s="236"/>
      <c r="K27" s="236"/>
      <c r="L27" s="236"/>
      <c r="M27" s="236"/>
    </row>
    <row r="28" spans="1:13" ht="18" customHeight="1" x14ac:dyDescent="0.2">
      <c r="A28" s="311"/>
      <c r="B28" s="210"/>
      <c r="C28" s="212" t="s">
        <v>368</v>
      </c>
      <c r="D28" s="260" t="s">
        <v>367</v>
      </c>
      <c r="E28" s="211">
        <v>1.02</v>
      </c>
      <c r="F28" s="209">
        <f>F24*E28*100</f>
        <v>72.42</v>
      </c>
      <c r="G28" s="236"/>
      <c r="H28" s="236"/>
      <c r="I28" s="236"/>
      <c r="J28" s="236"/>
      <c r="K28" s="236"/>
      <c r="L28" s="236"/>
      <c r="M28" s="236"/>
    </row>
    <row r="29" spans="1:13" ht="18" customHeight="1" x14ac:dyDescent="0.2">
      <c r="A29" s="263"/>
      <c r="B29" s="210"/>
      <c r="C29" s="212" t="s">
        <v>378</v>
      </c>
      <c r="D29" s="261" t="s">
        <v>367</v>
      </c>
      <c r="E29" s="211"/>
      <c r="F29" s="209">
        <v>71</v>
      </c>
      <c r="G29" s="236"/>
      <c r="H29" s="236"/>
      <c r="I29" s="236"/>
      <c r="J29" s="236"/>
      <c r="K29" s="236"/>
      <c r="L29" s="236"/>
      <c r="M29" s="236"/>
    </row>
    <row r="30" spans="1:13" ht="18" customHeight="1" x14ac:dyDescent="0.2">
      <c r="A30" s="264"/>
      <c r="B30" s="235"/>
      <c r="C30" s="246" t="s">
        <v>363</v>
      </c>
      <c r="D30" s="210" t="s">
        <v>9</v>
      </c>
      <c r="E30" s="211">
        <v>10.7</v>
      </c>
      <c r="F30" s="211">
        <f>F24*E30</f>
        <v>7.5969999999999995</v>
      </c>
      <c r="G30" s="236"/>
      <c r="H30" s="236"/>
      <c r="I30" s="236"/>
      <c r="J30" s="236"/>
      <c r="K30" s="236"/>
      <c r="L30" s="236"/>
      <c r="M30" s="236"/>
    </row>
    <row r="31" spans="1:13" ht="13.5" x14ac:dyDescent="0.2">
      <c r="A31" s="218"/>
      <c r="B31" s="218"/>
      <c r="C31" s="252" t="s">
        <v>49</v>
      </c>
      <c r="D31" s="252"/>
      <c r="E31" s="252"/>
      <c r="F31" s="252"/>
      <c r="G31" s="236"/>
      <c r="H31" s="236"/>
      <c r="I31" s="236"/>
      <c r="J31" s="236"/>
      <c r="K31" s="236"/>
      <c r="L31" s="236"/>
      <c r="M31" s="236"/>
    </row>
    <row r="32" spans="1:13" ht="13.5" x14ac:dyDescent="0.2">
      <c r="A32" s="241"/>
      <c r="B32" s="218"/>
      <c r="C32" s="252" t="s">
        <v>361</v>
      </c>
      <c r="D32" s="229"/>
      <c r="E32" s="218"/>
      <c r="F32" s="218"/>
      <c r="G32" s="236"/>
      <c r="H32" s="236"/>
      <c r="I32" s="236"/>
      <c r="J32" s="236"/>
      <c r="K32" s="236"/>
      <c r="L32" s="236"/>
      <c r="M32" s="236"/>
    </row>
    <row r="33" spans="1:13" ht="13.5" x14ac:dyDescent="0.2">
      <c r="A33" s="241"/>
      <c r="B33" s="218"/>
      <c r="C33" s="252" t="s">
        <v>49</v>
      </c>
      <c r="D33" s="252"/>
      <c r="E33" s="218"/>
      <c r="F33" s="218"/>
      <c r="G33" s="236"/>
      <c r="H33" s="236"/>
      <c r="I33" s="236"/>
      <c r="J33" s="236"/>
      <c r="K33" s="236"/>
      <c r="L33" s="236"/>
      <c r="M33" s="236"/>
    </row>
    <row r="34" spans="1:13" ht="13.5" x14ac:dyDescent="0.2">
      <c r="A34" s="241"/>
      <c r="B34" s="218"/>
      <c r="C34" s="252" t="s">
        <v>47</v>
      </c>
      <c r="D34" s="229"/>
      <c r="E34" s="218"/>
      <c r="F34" s="218"/>
      <c r="G34" s="236"/>
      <c r="H34" s="236"/>
      <c r="I34" s="236"/>
      <c r="J34" s="236"/>
      <c r="K34" s="236"/>
      <c r="L34" s="236"/>
      <c r="M34" s="236"/>
    </row>
    <row r="35" spans="1:13" ht="13.5" x14ac:dyDescent="0.2">
      <c r="A35" s="241"/>
      <c r="B35" s="218"/>
      <c r="C35" s="252" t="s">
        <v>49</v>
      </c>
      <c r="D35" s="252"/>
      <c r="E35" s="218"/>
      <c r="F35" s="218"/>
      <c r="G35" s="236"/>
      <c r="H35" s="236"/>
      <c r="I35" s="236"/>
      <c r="J35" s="236"/>
      <c r="K35" s="236"/>
      <c r="L35" s="236"/>
      <c r="M35" s="236"/>
    </row>
    <row r="36" spans="1:13" ht="13.5" x14ac:dyDescent="0.2">
      <c r="A36" s="241"/>
      <c r="B36" s="218"/>
      <c r="C36" s="252" t="s">
        <v>50</v>
      </c>
      <c r="D36" s="229"/>
      <c r="E36" s="218"/>
      <c r="F36" s="218"/>
      <c r="G36" s="236"/>
      <c r="H36" s="236"/>
      <c r="I36" s="236"/>
      <c r="J36" s="236"/>
      <c r="K36" s="236"/>
      <c r="L36" s="236"/>
      <c r="M36" s="236"/>
    </row>
    <row r="37" spans="1:13" ht="13.5" x14ac:dyDescent="0.2">
      <c r="A37" s="241"/>
      <c r="B37" s="218"/>
      <c r="C37" s="252" t="s">
        <v>49</v>
      </c>
      <c r="D37" s="252"/>
      <c r="E37" s="218"/>
      <c r="F37" s="218"/>
      <c r="G37" s="236"/>
      <c r="H37" s="236"/>
      <c r="I37" s="236"/>
      <c r="J37" s="236"/>
      <c r="K37" s="236"/>
      <c r="L37" s="236"/>
      <c r="M37" s="236"/>
    </row>
    <row r="38" spans="1:13" ht="13.5" x14ac:dyDescent="0.2">
      <c r="A38" s="241"/>
      <c r="B38" s="218"/>
      <c r="C38" s="262" t="s">
        <v>384</v>
      </c>
      <c r="D38" s="229">
        <v>0.03</v>
      </c>
      <c r="E38" s="218"/>
      <c r="F38" s="218"/>
      <c r="G38" s="236"/>
      <c r="H38" s="236"/>
      <c r="I38" s="236"/>
      <c r="J38" s="236"/>
      <c r="K38" s="236"/>
      <c r="L38" s="236"/>
      <c r="M38" s="236"/>
    </row>
    <row r="39" spans="1:13" ht="13.5" x14ac:dyDescent="0.2">
      <c r="A39" s="241"/>
      <c r="B39" s="218"/>
      <c r="C39" s="262" t="s">
        <v>49</v>
      </c>
      <c r="D39" s="262"/>
      <c r="E39" s="218"/>
      <c r="F39" s="218"/>
      <c r="G39" s="236"/>
      <c r="H39" s="236"/>
      <c r="I39" s="236"/>
      <c r="J39" s="236"/>
      <c r="K39" s="236"/>
      <c r="L39" s="236"/>
      <c r="M39" s="236"/>
    </row>
    <row r="40" spans="1:13" ht="13.5" x14ac:dyDescent="0.2">
      <c r="A40" s="241"/>
      <c r="B40" s="218"/>
      <c r="C40" s="252" t="s">
        <v>51</v>
      </c>
      <c r="D40" s="229">
        <v>0.18</v>
      </c>
      <c r="E40" s="218"/>
      <c r="F40" s="218"/>
      <c r="G40" s="236"/>
      <c r="H40" s="236"/>
      <c r="I40" s="236"/>
      <c r="J40" s="236"/>
      <c r="K40" s="236"/>
      <c r="L40" s="236"/>
      <c r="M40" s="236"/>
    </row>
    <row r="41" spans="1:13" ht="13.5" x14ac:dyDescent="0.2">
      <c r="A41" s="241"/>
      <c r="B41" s="218"/>
      <c r="C41" s="252" t="s">
        <v>369</v>
      </c>
      <c r="D41" s="229"/>
      <c r="E41" s="218"/>
      <c r="F41" s="218"/>
      <c r="G41" s="236"/>
      <c r="H41" s="236"/>
      <c r="I41" s="236"/>
      <c r="J41" s="236"/>
      <c r="K41" s="236"/>
      <c r="L41" s="236"/>
      <c r="M41" s="236"/>
    </row>
    <row r="42" spans="1:13" ht="13.5" x14ac:dyDescent="0.2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31"/>
    </row>
    <row r="43" spans="1:13" ht="16.5" x14ac:dyDescent="0.2">
      <c r="A43" s="224"/>
      <c r="B43" s="224"/>
      <c r="C43" s="225"/>
      <c r="D43" s="232"/>
      <c r="E43" s="232"/>
      <c r="F43" s="224"/>
      <c r="G43" s="224"/>
      <c r="H43" s="224"/>
      <c r="I43" s="224"/>
      <c r="J43" s="224"/>
      <c r="K43" s="224"/>
      <c r="L43" s="224"/>
      <c r="M43" s="227"/>
    </row>
    <row r="44" spans="1:13" ht="13.5" x14ac:dyDescent="0.2">
      <c r="A44" s="224"/>
      <c r="B44" s="224"/>
      <c r="C44" s="232"/>
      <c r="D44" s="232"/>
      <c r="E44" s="232"/>
      <c r="F44" s="224"/>
      <c r="G44" s="224"/>
      <c r="H44" s="224"/>
      <c r="I44" s="224"/>
      <c r="J44" s="224"/>
      <c r="K44" s="224"/>
      <c r="L44" s="224"/>
      <c r="M44" s="228"/>
    </row>
    <row r="45" spans="1:13" x14ac:dyDescent="0.2">
      <c r="D45" s="265"/>
      <c r="E45" s="265"/>
      <c r="F45" s="265"/>
      <c r="G45" s="265" t="s">
        <v>386</v>
      </c>
      <c r="H45" s="265"/>
    </row>
    <row r="46" spans="1:13" x14ac:dyDescent="0.2">
      <c r="D46" s="265"/>
      <c r="E46" s="265"/>
      <c r="F46" s="265"/>
      <c r="G46" s="265" t="s">
        <v>387</v>
      </c>
      <c r="H46" s="265"/>
    </row>
  </sheetData>
  <mergeCells count="17">
    <mergeCell ref="A24:A28"/>
    <mergeCell ref="E1:H1"/>
    <mergeCell ref="A18:A19"/>
    <mergeCell ref="A4:A5"/>
    <mergeCell ref="B4:B5"/>
    <mergeCell ref="C4:C5"/>
    <mergeCell ref="D4:F4"/>
    <mergeCell ref="A2:M2"/>
    <mergeCell ref="A3:M3"/>
    <mergeCell ref="L1:M1"/>
    <mergeCell ref="M4:M5"/>
    <mergeCell ref="A7:A8"/>
    <mergeCell ref="A9:A12"/>
    <mergeCell ref="A13:A17"/>
    <mergeCell ref="G4:H4"/>
    <mergeCell ref="I4:J4"/>
    <mergeCell ref="K4:L4"/>
  </mergeCells>
  <pageMargins left="0.3543307086614173" right="0.27165354330708663" top="0.51181102362204722" bottom="0.51181102362204722" header="0.23622047244094488" footer="0.23622047244094488"/>
  <pageSetup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moxreSva</vt:lpstr>
      <vt:lpstr>nakrebi</vt:lpstr>
      <vt:lpstr>arxebi</vt:lpstr>
      <vt:lpstr>xidbogirebi</vt:lpstr>
      <vt:lpstr>f-2 arxebi</vt:lpstr>
      <vt:lpstr>f-2 xidbogirebi</vt:lpstr>
      <vt:lpstr>f-2 nakrebi</vt:lpstr>
      <vt:lpstr>moxreSva axali</vt:lpstr>
      <vt:lpstr>ხარჯთაღრიცხვა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2016-10-04T14:49:53Z</dcterms:modified>
</cp:coreProperties>
</file>