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95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<sst xmlns="http://schemas.openxmlformats.org/spreadsheetml/2006/main" count="206" uniqueCount="92">
  <si>
    <t>masalebi</t>
  </si>
  <si>
    <t>sul</t>
  </si>
  <si>
    <t>Sromis  danaxarji</t>
  </si>
  <si>
    <t>kac/sT</t>
  </si>
  <si>
    <t>gruntis  gatana  10  km  manZilze</t>
  </si>
  <si>
    <t>t</t>
  </si>
  <si>
    <t>materialuri  resursebi</t>
  </si>
  <si>
    <t>qviSa</t>
  </si>
  <si>
    <t>m3</t>
  </si>
  <si>
    <t>manqanebi</t>
  </si>
  <si>
    <t>lari</t>
  </si>
  <si>
    <t>sxva  masalebi</t>
  </si>
  <si>
    <t>m</t>
  </si>
  <si>
    <t>kg</t>
  </si>
  <si>
    <t>c</t>
  </si>
  <si>
    <t>mastika  bitum-polimeruli</t>
  </si>
  <si>
    <t>minaqsovili</t>
  </si>
  <si>
    <t>m2</t>
  </si>
  <si>
    <t>qaRaldi  tomris</t>
  </si>
  <si>
    <t>sxva  manqanebi</t>
  </si>
  <si>
    <t>liTonis  naWedi</t>
  </si>
  <si>
    <t>rezini</t>
  </si>
  <si>
    <t>bitumi</t>
  </si>
  <si>
    <t>ZenZi</t>
  </si>
  <si>
    <t>zeTis  saRebavi</t>
  </si>
  <si>
    <t>jami</t>
  </si>
  <si>
    <t>mowyobilobis  montaJi</t>
  </si>
  <si>
    <t>ganz. erT.</t>
  </si>
  <si>
    <t>gruntis  damuSaveba  tranSeaSi xeliT</t>
  </si>
  <si>
    <t>qviSis  baliSis  mowyoba  da milis  dafarva</t>
  </si>
  <si>
    <t>garcmis  milis  boloebis amovseba</t>
  </si>
  <si>
    <t>milebis  gamocda</t>
  </si>
  <si>
    <t>milebis  SeRebva</t>
  </si>
  <si>
    <t>#</t>
  </si>
  <si>
    <t>samuSaoTa dasaxeleba</t>
  </si>
  <si>
    <t>raodenoba</t>
  </si>
  <si>
    <t>Tanxa  larebSi</t>
  </si>
  <si>
    <t>sul pirdapiri danaxarjebi  larebSi</t>
  </si>
  <si>
    <t>xelfasi</t>
  </si>
  <si>
    <t>manqana-meqanizmebi da transporti</t>
  </si>
  <si>
    <t>erTeul.  Ffasi</t>
  </si>
  <si>
    <t>sxva masalebi</t>
  </si>
  <si>
    <t>Sromis danaxarjebi</t>
  </si>
  <si>
    <t xml:space="preserve">jami </t>
  </si>
  <si>
    <t>zednadebi xarjebi</t>
  </si>
  <si>
    <t>gegmiuri mogeba</t>
  </si>
  <si>
    <t xml:space="preserve">gauTvaliswinebeli xarjebi </t>
  </si>
  <si>
    <t>d R g</t>
  </si>
  <si>
    <t xml:space="preserve">s u l </t>
  </si>
  <si>
    <t>manq. sT.</t>
  </si>
  <si>
    <t>sxva manqanebi</t>
  </si>
  <si>
    <t>kac-sT</t>
  </si>
  <si>
    <t>metri</t>
  </si>
  <si>
    <t>sasignalo lenta</t>
  </si>
  <si>
    <t>grm</t>
  </si>
  <si>
    <t xml:space="preserve"> manqanebi</t>
  </si>
  <si>
    <t>II kategoriis gruntis damuSaveba meqanizmebiT</t>
  </si>
  <si>
    <r>
      <t xml:space="preserve">betoni  </t>
    </r>
    <r>
      <rPr>
        <sz val="11"/>
        <color indexed="8"/>
        <rFont val="Calibri"/>
        <family val="2"/>
      </rPr>
      <t>B</t>
    </r>
    <r>
      <rPr>
        <sz val="11"/>
        <color indexed="8"/>
        <rFont val="AcadMtavr"/>
        <family val="0"/>
      </rPr>
      <t>-20</t>
    </r>
  </si>
  <si>
    <t>erTwvera el. MmavTuli</t>
  </si>
  <si>
    <t>foladis milebis montaJi d-50 mm-de</t>
  </si>
  <si>
    <t xml:space="preserve">rkinis Jaluzi 50X50 </t>
  </si>
  <si>
    <t>cali</t>
  </si>
  <si>
    <t>refleqtori  25</t>
  </si>
  <si>
    <t>foladis  milebis  d-72  mm   Zlier gaZlierebuli  bitum- polimeruli  izoliacia</t>
  </si>
  <si>
    <t>gruntis ukuCayra, qviSis Cayra xeliT</t>
  </si>
  <si>
    <r>
      <t xml:space="preserve">polieTilenis  milebis  montaJi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Mtavr"/>
        <family val="0"/>
      </rPr>
      <t>-50  mm-de</t>
    </r>
  </si>
  <si>
    <r>
      <t xml:space="preserve">mili  </t>
    </r>
    <r>
      <rPr>
        <sz val="11"/>
        <color indexed="8"/>
        <rFont val="Arial"/>
        <family val="2"/>
      </rPr>
      <t>d</t>
    </r>
    <r>
      <rPr>
        <sz val="11"/>
        <color indexed="8"/>
        <rFont val="AcadMtavr"/>
        <family val="0"/>
      </rPr>
      <t>-73 -110 mm</t>
    </r>
  </si>
  <si>
    <t>onkanis  montaJi  d-50 mm-mde  mm (saWiroebis SemTxvevaSi)</t>
  </si>
  <si>
    <t>zedmeti  gruntis  30 km-ze datvirTva  xeliT</t>
  </si>
  <si>
    <r>
      <t xml:space="preserve">garcmis  milis  montaJi 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Mtavr"/>
        <family val="0"/>
      </rPr>
      <t>-73 -110 mm (milis diametri da sigrZe dazustdes adgilze)</t>
    </r>
  </si>
  <si>
    <t xml:space="preserve">garcmis  milSi,  milis  gatareba </t>
  </si>
  <si>
    <t>onkani    d-25-20  mm</t>
  </si>
  <si>
    <t>damatebiTi qseli (saWiroebis SemTxvevaSi)</t>
  </si>
  <si>
    <t>mili foladis d-25-20</t>
  </si>
  <si>
    <r>
      <t>eqskevatori CamCis tevadobiT 0,5 m</t>
    </r>
    <r>
      <rPr>
        <vertAlign val="superscript"/>
        <sz val="11"/>
        <color indexed="8"/>
        <rFont val="AcadMtavr"/>
        <family val="0"/>
      </rPr>
      <t>3</t>
    </r>
  </si>
  <si>
    <t>polieTilenis mili   d-40</t>
  </si>
  <si>
    <t>gadamyvani  d-40*25  mm-ze</t>
  </si>
  <si>
    <t>gadamyvani 25*20 mm-ze</t>
  </si>
  <si>
    <t>quro d-40</t>
  </si>
  <si>
    <t>muxli d-40</t>
  </si>
  <si>
    <t>muxli  d-25-20  mm, fason. Naw.</t>
  </si>
  <si>
    <t>gadaamyvani  d-40*25  mm</t>
  </si>
  <si>
    <t>gadaamyvani  d-25*20  mm (saWiroebis SemTxvevaSi</t>
  </si>
  <si>
    <t>gadaamyvani  d-25*20  mm</t>
  </si>
  <si>
    <t xml:space="preserve">onkani    d-40  mm </t>
  </si>
  <si>
    <t>mili foladis d-32-20</t>
  </si>
  <si>
    <t>liTonis  gadamyvanebis  montaJi (dazustdes adgilze)</t>
  </si>
  <si>
    <t>liTonis  muxlebis, fas. Nnaw.  montaJi (dazustdes adgilze)</t>
  </si>
  <si>
    <t>naxvretebis  gakeTeba 50 sm kedelSi</t>
  </si>
  <si>
    <t>betonis safaris gaWra (saWiroebis SemTxvevaSi)</t>
  </si>
  <si>
    <r>
      <t xml:space="preserve">betonis safaris aRdgena  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AcadMtavr"/>
        <family val="0"/>
      </rPr>
      <t>-20 (saWiroebis SemTxvevaSi)</t>
    </r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</si>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</sst>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#,##0.0000"/>
    <numFmt numFmtId="182" formatCode="#,##0.0"/>
    <numFmt numFmtId="183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color indexed="8"/>
      <name val="Arial"/>
      <family val="2"/>
    </font>
    <font>
      <u val="single"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vertAlign val="superscript"/>
      <sz val="14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0"/>
      <name val="Arial Cyr"/>
      <family val="0"/>
    </font>
    <font>
      <sz val="10"/>
      <name val="AcadNusx"/>
      <family val="0"/>
    </font>
    <font>
      <vertAlign val="superscript"/>
      <sz val="11"/>
      <color indexed="8"/>
      <name val="AcadMtav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4" fontId="8" fillId="33" borderId="10" xfId="61" applyNumberFormat="1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vertical="center"/>
    </xf>
    <xf numFmtId="0" fontId="8" fillId="33" borderId="10" xfId="6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vertical="center" textRotation="90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0" fontId="8" fillId="33" borderId="10" xfId="61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textRotation="90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დემონტაჟი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PageLayoutView="0" workbookViewId="0" topLeftCell="A31">
      <selection activeCell="B115" sqref="B115"/>
    </sheetView>
  </sheetViews>
  <sheetFormatPr defaultColWidth="12.28125" defaultRowHeight="15"/>
  <cols>
    <col min="1" max="1" width="3.421875" style="4" customWidth="1"/>
    <col min="2" max="2" width="34.8515625" style="15" customWidth="1"/>
    <col min="3" max="3" width="8.8515625" style="16" customWidth="1"/>
    <col min="4" max="4" width="9.57421875" style="17" customWidth="1"/>
    <col min="5" max="5" width="8.00390625" style="17" customWidth="1"/>
    <col min="6" max="6" width="10.57421875" style="14" customWidth="1"/>
    <col min="7" max="7" width="9.28125" style="17" customWidth="1"/>
    <col min="8" max="8" width="9.421875" style="17" customWidth="1"/>
    <col min="9" max="9" width="7.28125" style="17" customWidth="1"/>
    <col min="10" max="10" width="9.28125" style="17" customWidth="1"/>
    <col min="11" max="11" width="10.7109375" style="17" customWidth="1"/>
    <col min="12" max="16384" width="12.28125" style="4" customWidth="1"/>
  </cols>
  <sheetData>
    <row r="1" spans="1:14" s="1" customFormat="1" ht="24" customHeight="1">
      <c r="A1" s="18"/>
      <c r="B1" s="55"/>
      <c r="C1" s="55"/>
      <c r="D1" s="55"/>
      <c r="E1" s="55"/>
      <c r="F1" s="55"/>
      <c r="G1" s="55"/>
      <c r="H1" s="55"/>
      <c r="I1" s="55"/>
      <c r="J1" s="55"/>
      <c r="K1" s="55"/>
      <c r="L1" s="51"/>
      <c r="M1" s="18"/>
      <c r="N1" s="18"/>
    </row>
    <row r="2" spans="1:14" ht="28.5" customHeight="1">
      <c r="A2" s="59" t="s">
        <v>33</v>
      </c>
      <c r="B2" s="60" t="s">
        <v>34</v>
      </c>
      <c r="C2" s="54" t="s">
        <v>27</v>
      </c>
      <c r="D2" s="54" t="s">
        <v>35</v>
      </c>
      <c r="E2" s="53" t="s">
        <v>36</v>
      </c>
      <c r="F2" s="53"/>
      <c r="G2" s="53"/>
      <c r="H2" s="53"/>
      <c r="I2" s="53"/>
      <c r="J2" s="53"/>
      <c r="K2" s="52" t="s">
        <v>37</v>
      </c>
      <c r="L2" s="3"/>
      <c r="M2" s="3"/>
      <c r="N2" s="3"/>
    </row>
    <row r="3" spans="1:14" ht="47.25" customHeight="1">
      <c r="A3" s="59"/>
      <c r="B3" s="60"/>
      <c r="C3" s="54"/>
      <c r="D3" s="54"/>
      <c r="E3" s="53" t="s">
        <v>0</v>
      </c>
      <c r="F3" s="53"/>
      <c r="G3" s="53" t="s">
        <v>38</v>
      </c>
      <c r="H3" s="53"/>
      <c r="I3" s="56" t="s">
        <v>39</v>
      </c>
      <c r="J3" s="56"/>
      <c r="K3" s="52"/>
      <c r="L3" s="3"/>
      <c r="M3" s="3"/>
      <c r="N3" s="3"/>
    </row>
    <row r="4" spans="1:14" ht="55.5" customHeight="1">
      <c r="A4" s="59"/>
      <c r="B4" s="60"/>
      <c r="C4" s="54"/>
      <c r="D4" s="54"/>
      <c r="E4" s="32" t="s">
        <v>40</v>
      </c>
      <c r="F4" s="32" t="s">
        <v>1</v>
      </c>
      <c r="G4" s="32" t="s">
        <v>40</v>
      </c>
      <c r="H4" s="32" t="s">
        <v>1</v>
      </c>
      <c r="I4" s="32" t="s">
        <v>40</v>
      </c>
      <c r="J4" s="32" t="s">
        <v>1</v>
      </c>
      <c r="K4" s="52"/>
      <c r="L4" s="3"/>
      <c r="M4" s="3"/>
      <c r="N4" s="3"/>
    </row>
    <row r="5" spans="1:14" ht="21.75" customHeight="1">
      <c r="A5" s="19">
        <v>1</v>
      </c>
      <c r="B5" s="20">
        <v>3</v>
      </c>
      <c r="C5" s="20">
        <v>4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1">
        <v>10</v>
      </c>
      <c r="J5" s="21">
        <v>11</v>
      </c>
      <c r="K5" s="21">
        <v>12</v>
      </c>
      <c r="L5" s="3"/>
      <c r="M5" s="3"/>
      <c r="N5" s="3"/>
    </row>
    <row r="6" spans="1:14" ht="34.5" customHeight="1">
      <c r="A6" s="20">
        <v>1</v>
      </c>
      <c r="B6" s="34" t="s">
        <v>56</v>
      </c>
      <c r="C6" s="35" t="s">
        <v>8</v>
      </c>
      <c r="D6" s="35">
        <v>55.6</v>
      </c>
      <c r="E6" s="6"/>
      <c r="F6" s="6"/>
      <c r="G6" s="22"/>
      <c r="H6" s="6"/>
      <c r="I6" s="23"/>
      <c r="J6" s="6"/>
      <c r="K6" s="6"/>
      <c r="L6" s="3"/>
      <c r="M6" s="3"/>
      <c r="N6" s="3"/>
    </row>
    <row r="7" spans="1:11" s="3" customFormat="1" ht="22.5" customHeight="1">
      <c r="A7" s="20"/>
      <c r="B7" s="36" t="s">
        <v>2</v>
      </c>
      <c r="C7" s="37" t="s">
        <v>3</v>
      </c>
      <c r="D7" s="38">
        <f>D6*0.0155</f>
        <v>0.8618</v>
      </c>
      <c r="E7" s="6"/>
      <c r="F7" s="6"/>
      <c r="G7" s="6"/>
      <c r="H7" s="6"/>
      <c r="I7" s="23"/>
      <c r="J7" s="6"/>
      <c r="K7" s="6"/>
    </row>
    <row r="8" spans="1:11" s="3" customFormat="1" ht="34.5" customHeight="1">
      <c r="A8" s="20"/>
      <c r="B8" s="36" t="s">
        <v>74</v>
      </c>
      <c r="C8" s="37" t="s">
        <v>49</v>
      </c>
      <c r="D8" s="39">
        <f>D6*0.0347</f>
        <v>1.9293200000000001</v>
      </c>
      <c r="E8" s="6"/>
      <c r="F8" s="6"/>
      <c r="G8" s="23"/>
      <c r="H8" s="6"/>
      <c r="I8" s="6"/>
      <c r="J8" s="6"/>
      <c r="K8" s="6"/>
    </row>
    <row r="9" spans="1:11" s="3" customFormat="1" ht="21.75" customHeight="1">
      <c r="A9" s="20"/>
      <c r="B9" s="36" t="s">
        <v>50</v>
      </c>
      <c r="C9" s="37" t="s">
        <v>10</v>
      </c>
      <c r="D9" s="38">
        <f>D6*0.000209</f>
        <v>0.011620400000000001</v>
      </c>
      <c r="E9" s="6"/>
      <c r="F9" s="6"/>
      <c r="G9" s="23"/>
      <c r="H9" s="6"/>
      <c r="I9" s="6"/>
      <c r="J9" s="6"/>
      <c r="K9" s="6"/>
    </row>
    <row r="10" spans="1:11" s="3" customFormat="1" ht="40.5" customHeight="1">
      <c r="A10" s="20">
        <v>2</v>
      </c>
      <c r="B10" s="34" t="s">
        <v>28</v>
      </c>
      <c r="C10" s="35" t="s">
        <v>8</v>
      </c>
      <c r="D10" s="37">
        <v>10.5</v>
      </c>
      <c r="E10" s="6"/>
      <c r="F10" s="6"/>
      <c r="G10" s="6"/>
      <c r="H10" s="6"/>
      <c r="I10" s="6"/>
      <c r="J10" s="6"/>
      <c r="K10" s="6"/>
    </row>
    <row r="11" spans="1:11" s="3" customFormat="1" ht="20.25" customHeight="1">
      <c r="A11" s="20"/>
      <c r="B11" s="36" t="s">
        <v>2</v>
      </c>
      <c r="C11" s="37" t="s">
        <v>3</v>
      </c>
      <c r="D11" s="38">
        <f>D10*1.54</f>
        <v>16.17</v>
      </c>
      <c r="E11" s="6"/>
      <c r="F11" s="6"/>
      <c r="G11" s="6"/>
      <c r="H11" s="6"/>
      <c r="I11" s="23"/>
      <c r="J11" s="6"/>
      <c r="K11" s="6"/>
    </row>
    <row r="12" spans="1:14" ht="42" customHeight="1">
      <c r="A12" s="20">
        <v>3</v>
      </c>
      <c r="B12" s="34" t="s">
        <v>68</v>
      </c>
      <c r="C12" s="35" t="s">
        <v>8</v>
      </c>
      <c r="D12" s="38">
        <f>D11*0.993</f>
        <v>16.056810000000002</v>
      </c>
      <c r="E12" s="6"/>
      <c r="F12" s="6"/>
      <c r="G12" s="6"/>
      <c r="H12" s="6"/>
      <c r="I12" s="6"/>
      <c r="J12" s="6"/>
      <c r="K12" s="6"/>
      <c r="L12" s="3"/>
      <c r="M12" s="3"/>
      <c r="N12" s="3"/>
    </row>
    <row r="13" spans="1:14" ht="22.5" customHeight="1">
      <c r="A13" s="20"/>
      <c r="B13" s="36" t="s">
        <v>2</v>
      </c>
      <c r="C13" s="37" t="s">
        <v>3</v>
      </c>
      <c r="D13" s="38">
        <f>D12*1.21</f>
        <v>19.428740100000002</v>
      </c>
      <c r="E13" s="6"/>
      <c r="F13" s="6"/>
      <c r="G13" s="6"/>
      <c r="H13" s="6"/>
      <c r="I13" s="23"/>
      <c r="J13" s="6"/>
      <c r="K13" s="6"/>
      <c r="L13" s="3"/>
      <c r="M13" s="3"/>
      <c r="N13" s="3"/>
    </row>
    <row r="14" spans="1:14" ht="34.5" customHeight="1">
      <c r="A14" s="20">
        <v>4</v>
      </c>
      <c r="B14" s="34" t="s">
        <v>4</v>
      </c>
      <c r="C14" s="37" t="s">
        <v>5</v>
      </c>
      <c r="D14" s="37">
        <v>51.5</v>
      </c>
      <c r="E14" s="6"/>
      <c r="F14" s="6"/>
      <c r="G14" s="6"/>
      <c r="H14" s="6"/>
      <c r="I14" s="6"/>
      <c r="J14" s="25"/>
      <c r="K14" s="6"/>
      <c r="L14" s="3"/>
      <c r="M14" s="3"/>
      <c r="N14" s="3"/>
    </row>
    <row r="15" spans="1:11" s="3" customFormat="1" ht="46.5" customHeight="1">
      <c r="A15" s="20">
        <v>5</v>
      </c>
      <c r="B15" s="34" t="s">
        <v>29</v>
      </c>
      <c r="C15" s="35" t="s">
        <v>8</v>
      </c>
      <c r="D15" s="37">
        <v>22.5</v>
      </c>
      <c r="E15" s="6"/>
      <c r="F15" s="6"/>
      <c r="G15" s="6"/>
      <c r="H15" s="6"/>
      <c r="I15" s="6"/>
      <c r="J15" s="25"/>
      <c r="K15" s="25"/>
    </row>
    <row r="16" spans="1:14" ht="21" customHeight="1">
      <c r="A16" s="20"/>
      <c r="B16" s="36" t="s">
        <v>2</v>
      </c>
      <c r="C16" s="37" t="s">
        <v>3</v>
      </c>
      <c r="D16" s="35">
        <f>D15*1.8</f>
        <v>40.5</v>
      </c>
      <c r="E16" s="6"/>
      <c r="F16" s="6"/>
      <c r="G16" s="6"/>
      <c r="H16" s="6"/>
      <c r="I16" s="23"/>
      <c r="J16" s="6"/>
      <c r="K16" s="6"/>
      <c r="L16" s="3"/>
      <c r="M16" s="3"/>
      <c r="N16" s="3"/>
    </row>
    <row r="17" spans="1:14" ht="20.25" customHeight="1">
      <c r="A17" s="20"/>
      <c r="B17" s="34" t="s">
        <v>6</v>
      </c>
      <c r="C17" s="37"/>
      <c r="D17" s="37"/>
      <c r="E17" s="6"/>
      <c r="F17" s="6"/>
      <c r="G17" s="6"/>
      <c r="H17" s="6"/>
      <c r="I17" s="6"/>
      <c r="J17" s="25"/>
      <c r="K17" s="25"/>
      <c r="L17" s="3"/>
      <c r="M17" s="3"/>
      <c r="N17" s="3"/>
    </row>
    <row r="18" spans="1:14" ht="20.25" customHeight="1">
      <c r="A18" s="20"/>
      <c r="B18" s="36" t="s">
        <v>7</v>
      </c>
      <c r="C18" s="37" t="s">
        <v>8</v>
      </c>
      <c r="D18" s="35">
        <f>D15*1.1</f>
        <v>24.750000000000004</v>
      </c>
      <c r="E18" s="6"/>
      <c r="F18" s="6"/>
      <c r="G18" s="6"/>
      <c r="H18" s="6"/>
      <c r="I18" s="6"/>
      <c r="J18" s="25"/>
      <c r="K18" s="25"/>
      <c r="L18" s="3"/>
      <c r="M18" s="3"/>
      <c r="N18" s="3"/>
    </row>
    <row r="19" spans="1:14" ht="36.75" customHeight="1">
      <c r="A19" s="20">
        <v>6</v>
      </c>
      <c r="B19" s="34" t="s">
        <v>64</v>
      </c>
      <c r="C19" s="35" t="s">
        <v>8</v>
      </c>
      <c r="D19" s="49">
        <v>46.5</v>
      </c>
      <c r="E19" s="6"/>
      <c r="F19" s="6"/>
      <c r="G19" s="6"/>
      <c r="H19" s="6"/>
      <c r="I19" s="6"/>
      <c r="J19" s="25"/>
      <c r="K19" s="25"/>
      <c r="L19" s="3"/>
      <c r="M19" s="3"/>
      <c r="N19" s="3"/>
    </row>
    <row r="20" spans="1:14" ht="21" customHeight="1">
      <c r="A20" s="20"/>
      <c r="B20" s="36" t="s">
        <v>2</v>
      </c>
      <c r="C20" s="37" t="s">
        <v>3</v>
      </c>
      <c r="D20" s="37">
        <f>D19*1.21</f>
        <v>56.265</v>
      </c>
      <c r="E20" s="6"/>
      <c r="F20" s="6"/>
      <c r="G20" s="6"/>
      <c r="H20" s="6"/>
      <c r="I20" s="23"/>
      <c r="J20" s="6"/>
      <c r="K20" s="6"/>
      <c r="L20" s="3"/>
      <c r="M20" s="3"/>
      <c r="N20" s="3"/>
    </row>
    <row r="21" spans="1:14" ht="30" customHeight="1">
      <c r="A21" s="20">
        <v>7</v>
      </c>
      <c r="B21" s="34" t="s">
        <v>65</v>
      </c>
      <c r="C21" s="35" t="s">
        <v>12</v>
      </c>
      <c r="D21" s="38">
        <v>85</v>
      </c>
      <c r="E21" s="35"/>
      <c r="F21" s="6"/>
      <c r="G21" s="6"/>
      <c r="H21" s="6"/>
      <c r="I21" s="6"/>
      <c r="J21" s="25"/>
      <c r="K21" s="25"/>
      <c r="L21" s="3"/>
      <c r="M21" s="3"/>
      <c r="N21" s="3"/>
    </row>
    <row r="22" spans="1:14" ht="23.25" customHeight="1">
      <c r="A22" s="20"/>
      <c r="B22" s="20" t="s">
        <v>42</v>
      </c>
      <c r="C22" s="28" t="s">
        <v>51</v>
      </c>
      <c r="D22" s="6">
        <f>0.0959*D21</f>
        <v>8.1515</v>
      </c>
      <c r="E22" s="6"/>
      <c r="F22" s="26"/>
      <c r="G22" s="6"/>
      <c r="H22" s="6"/>
      <c r="I22" s="23"/>
      <c r="J22" s="6"/>
      <c r="K22" s="6"/>
      <c r="L22" s="27"/>
      <c r="M22" s="27"/>
      <c r="N22" s="3"/>
    </row>
    <row r="23" spans="1:14" ht="21" customHeight="1">
      <c r="A23" s="20"/>
      <c r="B23" s="20" t="s">
        <v>9</v>
      </c>
      <c r="C23" s="28" t="s">
        <v>10</v>
      </c>
      <c r="D23" s="6">
        <f>0.0452*D21</f>
        <v>3.8419999999999996</v>
      </c>
      <c r="E23" s="6"/>
      <c r="F23" s="26"/>
      <c r="G23" s="26"/>
      <c r="H23" s="26"/>
      <c r="I23" s="26"/>
      <c r="J23" s="26"/>
      <c r="K23" s="26"/>
      <c r="L23" s="27"/>
      <c r="M23" s="27"/>
      <c r="N23" s="3"/>
    </row>
    <row r="24" spans="1:14" ht="24" customHeight="1">
      <c r="A24" s="20"/>
      <c r="B24" s="20" t="s">
        <v>75</v>
      </c>
      <c r="C24" s="20" t="s">
        <v>52</v>
      </c>
      <c r="D24" s="41">
        <f>D21*1.01</f>
        <v>85.85</v>
      </c>
      <c r="E24" s="6"/>
      <c r="F24" s="26"/>
      <c r="G24" s="26"/>
      <c r="H24" s="26"/>
      <c r="I24" s="26"/>
      <c r="J24" s="26"/>
      <c r="K24" s="26"/>
      <c r="L24" s="27"/>
      <c r="M24" s="27"/>
      <c r="N24" s="3"/>
    </row>
    <row r="25" spans="1:14" ht="21" customHeight="1">
      <c r="A25" s="20"/>
      <c r="B25" s="29" t="s">
        <v>76</v>
      </c>
      <c r="C25" s="37" t="s">
        <v>14</v>
      </c>
      <c r="D25" s="20">
        <v>2</v>
      </c>
      <c r="E25" s="6"/>
      <c r="F25" s="26"/>
      <c r="G25" s="26"/>
      <c r="H25" s="26"/>
      <c r="I25" s="26"/>
      <c r="J25" s="26"/>
      <c r="K25" s="26"/>
      <c r="L25" s="27"/>
      <c r="M25" s="27"/>
      <c r="N25" s="3"/>
    </row>
    <row r="26" spans="1:14" ht="24.75" customHeight="1">
      <c r="A26" s="20"/>
      <c r="B26" s="29" t="s">
        <v>77</v>
      </c>
      <c r="C26" s="37" t="s">
        <v>14</v>
      </c>
      <c r="D26" s="20">
        <v>2</v>
      </c>
      <c r="E26" s="6"/>
      <c r="F26" s="26"/>
      <c r="G26" s="26"/>
      <c r="H26" s="26"/>
      <c r="I26" s="26"/>
      <c r="J26" s="26"/>
      <c r="K26" s="26"/>
      <c r="L26" s="27"/>
      <c r="M26" s="27"/>
      <c r="N26" s="3"/>
    </row>
    <row r="27" spans="1:14" ht="23.25" customHeight="1">
      <c r="A27" s="20"/>
      <c r="B27" s="29" t="s">
        <v>78</v>
      </c>
      <c r="C27" s="37" t="s">
        <v>14</v>
      </c>
      <c r="D27" s="20">
        <v>4</v>
      </c>
      <c r="E27" s="6"/>
      <c r="F27" s="26"/>
      <c r="G27" s="26"/>
      <c r="H27" s="26"/>
      <c r="I27" s="26"/>
      <c r="J27" s="26"/>
      <c r="K27" s="26"/>
      <c r="L27" s="27"/>
      <c r="M27" s="27"/>
      <c r="N27" s="3"/>
    </row>
    <row r="28" spans="1:14" ht="23.25" customHeight="1">
      <c r="A28" s="20"/>
      <c r="B28" s="29" t="s">
        <v>79</v>
      </c>
      <c r="C28" s="37" t="s">
        <v>14</v>
      </c>
      <c r="D28" s="20">
        <v>4</v>
      </c>
      <c r="E28" s="6"/>
      <c r="F28" s="26"/>
      <c r="G28" s="26"/>
      <c r="H28" s="26"/>
      <c r="I28" s="26"/>
      <c r="J28" s="26"/>
      <c r="K28" s="26"/>
      <c r="L28" s="27"/>
      <c r="M28" s="27"/>
      <c r="N28" s="3"/>
    </row>
    <row r="29" spans="1:14" ht="27" customHeight="1">
      <c r="A29" s="20"/>
      <c r="B29" s="29" t="s">
        <v>53</v>
      </c>
      <c r="C29" s="37" t="s">
        <v>12</v>
      </c>
      <c r="D29" s="41">
        <v>105</v>
      </c>
      <c r="E29" s="6"/>
      <c r="F29" s="26"/>
      <c r="G29" s="26"/>
      <c r="H29" s="26"/>
      <c r="I29" s="26"/>
      <c r="J29" s="26"/>
      <c r="K29" s="26"/>
      <c r="L29" s="27"/>
      <c r="M29" s="27"/>
      <c r="N29" s="3"/>
    </row>
    <row r="30" spans="1:14" ht="27.75" customHeight="1">
      <c r="A30" s="20"/>
      <c r="B30" s="24" t="s">
        <v>58</v>
      </c>
      <c r="C30" s="37" t="s">
        <v>12</v>
      </c>
      <c r="D30" s="41">
        <v>105</v>
      </c>
      <c r="E30" s="6"/>
      <c r="F30" s="26"/>
      <c r="G30" s="26"/>
      <c r="H30" s="26"/>
      <c r="I30" s="26"/>
      <c r="J30" s="26"/>
      <c r="K30" s="26"/>
      <c r="L30" s="27"/>
      <c r="M30" s="27"/>
      <c r="N30" s="3"/>
    </row>
    <row r="31" spans="1:14" ht="27.75" customHeight="1">
      <c r="A31" s="20"/>
      <c r="B31" s="20" t="s">
        <v>41</v>
      </c>
      <c r="C31" s="20" t="s">
        <v>10</v>
      </c>
      <c r="D31" s="23">
        <f>0.0006*D21</f>
        <v>0.051</v>
      </c>
      <c r="E31" s="6"/>
      <c r="F31" s="26"/>
      <c r="G31" s="26"/>
      <c r="H31" s="26"/>
      <c r="I31" s="26"/>
      <c r="J31" s="26"/>
      <c r="K31" s="26"/>
      <c r="L31" s="3"/>
      <c r="M31" s="3"/>
      <c r="N31" s="3"/>
    </row>
    <row r="32" spans="1:11" s="3" customFormat="1" ht="66" customHeight="1">
      <c r="A32" s="30">
        <v>8</v>
      </c>
      <c r="B32" s="34" t="s">
        <v>69</v>
      </c>
      <c r="C32" s="35" t="s">
        <v>12</v>
      </c>
      <c r="D32" s="35">
        <v>5.5</v>
      </c>
      <c r="E32" s="35"/>
      <c r="F32" s="26"/>
      <c r="G32" s="26"/>
      <c r="H32" s="26"/>
      <c r="I32" s="26"/>
      <c r="J32" s="26"/>
      <c r="K32" s="26"/>
    </row>
    <row r="33" spans="1:14" ht="18" customHeight="1">
      <c r="A33" s="30"/>
      <c r="B33" s="40" t="s">
        <v>2</v>
      </c>
      <c r="C33" s="37" t="s">
        <v>3</v>
      </c>
      <c r="D33" s="35">
        <f>0.345*D32</f>
        <v>1.8975</v>
      </c>
      <c r="E33" s="35"/>
      <c r="F33" s="26"/>
      <c r="G33" s="6"/>
      <c r="H33" s="6"/>
      <c r="I33" s="23"/>
      <c r="J33" s="6"/>
      <c r="K33" s="6"/>
      <c r="L33" s="3"/>
      <c r="M33" s="3"/>
      <c r="N33" s="3"/>
    </row>
    <row r="34" spans="1:14" ht="19.5" customHeight="1">
      <c r="A34" s="30"/>
      <c r="B34" s="40" t="s">
        <v>9</v>
      </c>
      <c r="C34" s="37" t="s">
        <v>10</v>
      </c>
      <c r="D34" s="39">
        <f>D32*0.02267</f>
        <v>0.12468499999999999</v>
      </c>
      <c r="E34" s="35"/>
      <c r="F34" s="26"/>
      <c r="G34" s="26"/>
      <c r="H34" s="26"/>
      <c r="I34" s="26"/>
      <c r="J34" s="26"/>
      <c r="K34" s="26"/>
      <c r="L34" s="3"/>
      <c r="M34" s="3"/>
      <c r="N34" s="3"/>
    </row>
    <row r="35" spans="1:14" ht="26.25" customHeight="1">
      <c r="A35" s="30"/>
      <c r="B35" s="40" t="s">
        <v>66</v>
      </c>
      <c r="C35" s="37" t="s">
        <v>12</v>
      </c>
      <c r="D35" s="35">
        <v>5.5</v>
      </c>
      <c r="E35" s="35"/>
      <c r="F35" s="26"/>
      <c r="G35" s="26"/>
      <c r="H35" s="26"/>
      <c r="I35" s="26"/>
      <c r="J35" s="26"/>
      <c r="K35" s="26"/>
      <c r="L35" s="3"/>
      <c r="M35" s="3"/>
      <c r="N35" s="3"/>
    </row>
    <row r="36" spans="1:14" ht="22.5" customHeight="1">
      <c r="A36" s="30"/>
      <c r="B36" s="40" t="s">
        <v>11</v>
      </c>
      <c r="C36" s="37" t="s">
        <v>10</v>
      </c>
      <c r="D36" s="35">
        <f>D32*0.0548</f>
        <v>0.3014</v>
      </c>
      <c r="E36" s="6"/>
      <c r="F36" s="26"/>
      <c r="G36" s="26"/>
      <c r="H36" s="26"/>
      <c r="I36" s="26"/>
      <c r="J36" s="26"/>
      <c r="K36" s="26"/>
      <c r="L36" s="3"/>
      <c r="M36" s="3"/>
      <c r="N36" s="3"/>
    </row>
    <row r="37" spans="1:14" ht="45" customHeight="1">
      <c r="A37" s="30">
        <v>9</v>
      </c>
      <c r="B37" s="34" t="s">
        <v>63</v>
      </c>
      <c r="C37" s="35" t="s">
        <v>54</v>
      </c>
      <c r="D37" s="6">
        <v>5.5</v>
      </c>
      <c r="E37" s="6"/>
      <c r="F37" s="26"/>
      <c r="G37" s="26"/>
      <c r="H37" s="26"/>
      <c r="I37" s="26"/>
      <c r="J37" s="26"/>
      <c r="K37" s="26"/>
      <c r="L37" s="3"/>
      <c r="M37" s="3"/>
      <c r="N37" s="3"/>
    </row>
    <row r="38" spans="1:14" ht="20.25" customHeight="1">
      <c r="A38" s="30"/>
      <c r="B38" s="36" t="s">
        <v>2</v>
      </c>
      <c r="C38" s="37" t="s">
        <v>3</v>
      </c>
      <c r="D38" s="22">
        <f>D37*0.128</f>
        <v>0.704</v>
      </c>
      <c r="E38" s="6"/>
      <c r="F38" s="26"/>
      <c r="G38" s="6"/>
      <c r="H38" s="6"/>
      <c r="I38" s="23"/>
      <c r="J38" s="6"/>
      <c r="K38" s="6"/>
      <c r="L38" s="3"/>
      <c r="M38" s="3"/>
      <c r="N38" s="3"/>
    </row>
    <row r="39" spans="1:14" ht="24" customHeight="1">
      <c r="A39" s="30"/>
      <c r="B39" s="36" t="s">
        <v>9</v>
      </c>
      <c r="C39" s="37" t="s">
        <v>10</v>
      </c>
      <c r="D39" s="23">
        <f>D37*0.0546</f>
        <v>0.3003</v>
      </c>
      <c r="E39" s="6"/>
      <c r="F39" s="26"/>
      <c r="G39" s="26"/>
      <c r="H39" s="26"/>
      <c r="I39" s="26"/>
      <c r="J39" s="26"/>
      <c r="K39" s="26"/>
      <c r="L39" s="3"/>
      <c r="M39" s="3"/>
      <c r="N39" s="3"/>
    </row>
    <row r="40" spans="1:14" ht="22.5" customHeight="1">
      <c r="A40" s="30"/>
      <c r="B40" s="36" t="s">
        <v>15</v>
      </c>
      <c r="C40" s="37" t="s">
        <v>5</v>
      </c>
      <c r="D40" s="38">
        <f>1.03*D37/1000</f>
        <v>0.005665</v>
      </c>
      <c r="E40" s="6"/>
      <c r="F40" s="26"/>
      <c r="G40" s="26"/>
      <c r="H40" s="26"/>
      <c r="I40" s="26"/>
      <c r="J40" s="26"/>
      <c r="K40" s="26"/>
      <c r="L40" s="3"/>
      <c r="M40" s="3"/>
      <c r="N40" s="3"/>
    </row>
    <row r="41" spans="1:14" ht="27.75" customHeight="1">
      <c r="A41" s="30"/>
      <c r="B41" s="40" t="s">
        <v>16</v>
      </c>
      <c r="C41" s="37" t="s">
        <v>17</v>
      </c>
      <c r="D41" s="37">
        <f>280*D37/1000</f>
        <v>1.54</v>
      </c>
      <c r="E41" s="6"/>
      <c r="F41" s="26"/>
      <c r="G41" s="26"/>
      <c r="H41" s="26"/>
      <c r="I41" s="26"/>
      <c r="J41" s="26"/>
      <c r="K41" s="26"/>
      <c r="L41" s="3"/>
      <c r="M41" s="3"/>
      <c r="N41" s="3"/>
    </row>
    <row r="42" spans="1:14" ht="23.25" customHeight="1">
      <c r="A42" s="30"/>
      <c r="B42" s="40" t="s">
        <v>18</v>
      </c>
      <c r="C42" s="37" t="s">
        <v>17</v>
      </c>
      <c r="D42" s="37">
        <f>300*D37/1000</f>
        <v>1.65</v>
      </c>
      <c r="E42" s="6"/>
      <c r="F42" s="26"/>
      <c r="G42" s="26"/>
      <c r="H42" s="26"/>
      <c r="I42" s="26"/>
      <c r="J42" s="26"/>
      <c r="K42" s="26"/>
      <c r="L42" s="3"/>
      <c r="M42" s="3"/>
      <c r="N42" s="3"/>
    </row>
    <row r="43" spans="1:14" ht="21.75" customHeight="1">
      <c r="A43" s="30"/>
      <c r="B43" s="40" t="s">
        <v>11</v>
      </c>
      <c r="C43" s="37" t="s">
        <v>10</v>
      </c>
      <c r="D43" s="23">
        <f>D37*0.0156</f>
        <v>0.0858</v>
      </c>
      <c r="E43" s="6"/>
      <c r="F43" s="26"/>
      <c r="G43" s="26"/>
      <c r="H43" s="26"/>
      <c r="I43" s="26"/>
      <c r="J43" s="26"/>
      <c r="K43" s="26"/>
      <c r="L43" s="3"/>
      <c r="M43" s="3"/>
      <c r="N43" s="3"/>
    </row>
    <row r="44" spans="1:11" s="3" customFormat="1" ht="31.5" customHeight="1">
      <c r="A44" s="30">
        <v>10</v>
      </c>
      <c r="B44" s="34" t="s">
        <v>70</v>
      </c>
      <c r="C44" s="35" t="s">
        <v>12</v>
      </c>
      <c r="D44" s="6">
        <v>5.5</v>
      </c>
      <c r="E44" s="6"/>
      <c r="F44" s="26"/>
      <c r="G44" s="26"/>
      <c r="H44" s="26"/>
      <c r="I44" s="26"/>
      <c r="J44" s="26"/>
      <c r="K44" s="26"/>
    </row>
    <row r="45" spans="1:11" s="3" customFormat="1" ht="24" customHeight="1">
      <c r="A45" s="30"/>
      <c r="B45" s="40" t="s">
        <v>2</v>
      </c>
      <c r="C45" s="37" t="s">
        <v>3</v>
      </c>
      <c r="D45" s="6">
        <f>D44*0.97</f>
        <v>5.335</v>
      </c>
      <c r="E45" s="6"/>
      <c r="F45" s="26"/>
      <c r="G45" s="6"/>
      <c r="H45" s="6"/>
      <c r="I45" s="23"/>
      <c r="J45" s="6"/>
      <c r="K45" s="6"/>
    </row>
    <row r="46" spans="1:11" s="3" customFormat="1" ht="20.25" customHeight="1">
      <c r="A46" s="30"/>
      <c r="B46" s="40" t="s">
        <v>55</v>
      </c>
      <c r="C46" s="37" t="s">
        <v>10</v>
      </c>
      <c r="D46" s="23">
        <f>D44*0.0009</f>
        <v>0.0049499999999999995</v>
      </c>
      <c r="E46" s="6"/>
      <c r="F46" s="26"/>
      <c r="G46" s="26"/>
      <c r="H46" s="26"/>
      <c r="I46" s="26"/>
      <c r="J46" s="26"/>
      <c r="K46" s="26"/>
    </row>
    <row r="47" spans="1:11" s="3" customFormat="1" ht="27.75" customHeight="1">
      <c r="A47" s="30"/>
      <c r="B47" s="40" t="s">
        <v>20</v>
      </c>
      <c r="C47" s="37" t="s">
        <v>13</v>
      </c>
      <c r="D47" s="38">
        <f>D44*0.538</f>
        <v>2.959</v>
      </c>
      <c r="E47" s="6"/>
      <c r="F47" s="26"/>
      <c r="G47" s="26"/>
      <c r="H47" s="26"/>
      <c r="I47" s="26"/>
      <c r="J47" s="26"/>
      <c r="K47" s="26"/>
    </row>
    <row r="48" spans="1:11" s="3" customFormat="1" ht="27.75" customHeight="1">
      <c r="A48" s="30"/>
      <c r="B48" s="40" t="s">
        <v>21</v>
      </c>
      <c r="C48" s="37" t="s">
        <v>13</v>
      </c>
      <c r="D48" s="38">
        <f>0.226*D44</f>
        <v>1.243</v>
      </c>
      <c r="E48" s="6"/>
      <c r="F48" s="26"/>
      <c r="G48" s="26"/>
      <c r="H48" s="26"/>
      <c r="I48" s="26"/>
      <c r="J48" s="26"/>
      <c r="K48" s="26"/>
    </row>
    <row r="49" spans="1:11" s="3" customFormat="1" ht="23.25" customHeight="1">
      <c r="A49" s="30"/>
      <c r="B49" s="40" t="s">
        <v>11</v>
      </c>
      <c r="C49" s="37" t="s">
        <v>10</v>
      </c>
      <c r="D49" s="41">
        <f>D44*0.0101</f>
        <v>0.055549999999999995</v>
      </c>
      <c r="E49" s="6"/>
      <c r="F49" s="26"/>
      <c r="G49" s="26"/>
      <c r="H49" s="26"/>
      <c r="I49" s="26"/>
      <c r="J49" s="26"/>
      <c r="K49" s="26"/>
    </row>
    <row r="50" spans="1:14" ht="35.25" customHeight="1">
      <c r="A50" s="30">
        <v>11</v>
      </c>
      <c r="B50" s="34" t="s">
        <v>30</v>
      </c>
      <c r="C50" s="35" t="s">
        <v>14</v>
      </c>
      <c r="D50" s="6">
        <v>6</v>
      </c>
      <c r="E50" s="6"/>
      <c r="F50" s="26"/>
      <c r="G50" s="26"/>
      <c r="H50" s="26"/>
      <c r="I50" s="26"/>
      <c r="J50" s="26"/>
      <c r="K50" s="26"/>
      <c r="L50" s="3"/>
      <c r="M50" s="3"/>
      <c r="N50" s="3"/>
    </row>
    <row r="51" spans="1:14" ht="21" customHeight="1">
      <c r="A51" s="30"/>
      <c r="B51" s="36" t="s">
        <v>2</v>
      </c>
      <c r="C51" s="37" t="s">
        <v>3</v>
      </c>
      <c r="D51" s="41">
        <f>D50*8.04</f>
        <v>48.239999999999995</v>
      </c>
      <c r="E51" s="6"/>
      <c r="F51" s="26"/>
      <c r="G51" s="6"/>
      <c r="H51" s="6"/>
      <c r="I51" s="23"/>
      <c r="J51" s="6"/>
      <c r="K51" s="6"/>
      <c r="L51" s="3"/>
      <c r="M51" s="3"/>
      <c r="N51" s="3"/>
    </row>
    <row r="52" spans="1:14" ht="21" customHeight="1">
      <c r="A52" s="30"/>
      <c r="B52" s="36" t="s">
        <v>19</v>
      </c>
      <c r="C52" s="37" t="s">
        <v>10</v>
      </c>
      <c r="D52" s="41">
        <f>D50*2.07</f>
        <v>12.419999999999998</v>
      </c>
      <c r="E52" s="6"/>
      <c r="F52" s="26"/>
      <c r="G52" s="26"/>
      <c r="H52" s="26"/>
      <c r="I52" s="26"/>
      <c r="J52" s="26"/>
      <c r="K52" s="26"/>
      <c r="L52" s="3"/>
      <c r="M52" s="3"/>
      <c r="N52" s="3"/>
    </row>
    <row r="53" spans="1:14" ht="21.75" customHeight="1">
      <c r="A53" s="30"/>
      <c r="B53" s="36" t="s">
        <v>22</v>
      </c>
      <c r="C53" s="37" t="s">
        <v>13</v>
      </c>
      <c r="D53" s="38">
        <f>D50*2.85</f>
        <v>17.1</v>
      </c>
      <c r="E53" s="6"/>
      <c r="F53" s="26"/>
      <c r="G53" s="26"/>
      <c r="H53" s="26"/>
      <c r="I53" s="26"/>
      <c r="J53" s="26"/>
      <c r="K53" s="26"/>
      <c r="L53" s="3"/>
      <c r="M53" s="3"/>
      <c r="N53" s="3"/>
    </row>
    <row r="54" spans="1:14" ht="21.75" customHeight="1">
      <c r="A54" s="30"/>
      <c r="B54" s="36" t="s">
        <v>23</v>
      </c>
      <c r="C54" s="37" t="s">
        <v>13</v>
      </c>
      <c r="D54" s="38">
        <f>D50*6.8</f>
        <v>40.8</v>
      </c>
      <c r="E54" s="6"/>
      <c r="F54" s="26"/>
      <c r="G54" s="26"/>
      <c r="H54" s="26"/>
      <c r="I54" s="26"/>
      <c r="J54" s="26"/>
      <c r="K54" s="26"/>
      <c r="L54" s="3"/>
      <c r="M54" s="3"/>
      <c r="N54" s="3"/>
    </row>
    <row r="55" spans="1:14" ht="19.5" customHeight="1">
      <c r="A55" s="30"/>
      <c r="B55" s="36" t="s">
        <v>11</v>
      </c>
      <c r="C55" s="37" t="s">
        <v>10</v>
      </c>
      <c r="D55" s="6">
        <f>D50*0.52</f>
        <v>3.12</v>
      </c>
      <c r="E55" s="6"/>
      <c r="F55" s="26"/>
      <c r="G55" s="26"/>
      <c r="H55" s="26"/>
      <c r="I55" s="26"/>
      <c r="J55" s="26"/>
      <c r="K55" s="26"/>
      <c r="L55" s="3"/>
      <c r="M55" s="3"/>
      <c r="N55" s="3"/>
    </row>
    <row r="56" spans="1:14" ht="30" customHeight="1">
      <c r="A56" s="30">
        <v>13</v>
      </c>
      <c r="B56" s="34" t="s">
        <v>67</v>
      </c>
      <c r="C56" s="35" t="s">
        <v>14</v>
      </c>
      <c r="D56" s="37">
        <v>2</v>
      </c>
      <c r="E56" s="6"/>
      <c r="F56" s="6"/>
      <c r="G56" s="6"/>
      <c r="H56" s="6"/>
      <c r="I56" s="6"/>
      <c r="J56" s="6"/>
      <c r="K56" s="33"/>
      <c r="L56" s="3"/>
      <c r="M56" s="3"/>
      <c r="N56" s="3"/>
    </row>
    <row r="57" spans="1:14" ht="18" customHeight="1">
      <c r="A57" s="31"/>
      <c r="B57" s="36" t="s">
        <v>2</v>
      </c>
      <c r="C57" s="37" t="s">
        <v>3</v>
      </c>
      <c r="D57" s="6">
        <f>D56*1.51</f>
        <v>3.02</v>
      </c>
      <c r="E57" s="6"/>
      <c r="F57" s="26"/>
      <c r="G57" s="6"/>
      <c r="H57" s="6"/>
      <c r="I57" s="23"/>
      <c r="J57" s="6"/>
      <c r="K57" s="6"/>
      <c r="L57" s="3"/>
      <c r="M57" s="3"/>
      <c r="N57" s="3"/>
    </row>
    <row r="58" spans="1:14" ht="16.5" customHeight="1">
      <c r="A58" s="31"/>
      <c r="B58" s="36" t="s">
        <v>9</v>
      </c>
      <c r="C58" s="37" t="s">
        <v>10</v>
      </c>
      <c r="D58" s="6">
        <f>D56*0.13</f>
        <v>0.26</v>
      </c>
      <c r="E58" s="6"/>
      <c r="F58" s="26"/>
      <c r="G58" s="26"/>
      <c r="H58" s="26"/>
      <c r="I58" s="26"/>
      <c r="J58" s="26"/>
      <c r="K58" s="26"/>
      <c r="L58" s="3"/>
      <c r="M58" s="3"/>
      <c r="N58" s="3"/>
    </row>
    <row r="59" spans="1:14" ht="17.25" customHeight="1">
      <c r="A59" s="31"/>
      <c r="B59" s="36" t="s">
        <v>84</v>
      </c>
      <c r="C59" s="37" t="s">
        <v>14</v>
      </c>
      <c r="D59" s="42">
        <v>1</v>
      </c>
      <c r="E59" s="6"/>
      <c r="F59" s="26"/>
      <c r="G59" s="26"/>
      <c r="H59" s="26"/>
      <c r="I59" s="26"/>
      <c r="J59" s="26"/>
      <c r="K59" s="26"/>
      <c r="L59" s="3"/>
      <c r="M59" s="3"/>
      <c r="N59" s="3"/>
    </row>
    <row r="60" spans="1:14" ht="16.5" customHeight="1">
      <c r="A60" s="31"/>
      <c r="B60" s="36" t="s">
        <v>71</v>
      </c>
      <c r="C60" s="37" t="s">
        <v>14</v>
      </c>
      <c r="D60" s="42">
        <v>2</v>
      </c>
      <c r="E60" s="6"/>
      <c r="F60" s="26"/>
      <c r="G60" s="26"/>
      <c r="H60" s="26"/>
      <c r="I60" s="26"/>
      <c r="J60" s="26"/>
      <c r="K60" s="26"/>
      <c r="L60" s="3"/>
      <c r="M60" s="3"/>
      <c r="N60" s="3"/>
    </row>
    <row r="61" spans="1:14" ht="20.25" customHeight="1">
      <c r="A61" s="31"/>
      <c r="B61" s="36" t="s">
        <v>11</v>
      </c>
      <c r="C61" s="37" t="s">
        <v>10</v>
      </c>
      <c r="D61" s="37">
        <f>D56*0.07</f>
        <v>0.14</v>
      </c>
      <c r="E61" s="6"/>
      <c r="F61" s="26"/>
      <c r="G61" s="26"/>
      <c r="H61" s="26"/>
      <c r="I61" s="26"/>
      <c r="J61" s="26"/>
      <c r="K61" s="26"/>
      <c r="L61" s="3"/>
      <c r="M61" s="3"/>
      <c r="N61" s="3"/>
    </row>
    <row r="62" spans="1:14" ht="31.5" customHeight="1">
      <c r="A62" s="30">
        <v>14</v>
      </c>
      <c r="B62" s="34" t="s">
        <v>87</v>
      </c>
      <c r="C62" s="35" t="s">
        <v>5</v>
      </c>
      <c r="D62" s="42">
        <v>0.015</v>
      </c>
      <c r="E62" s="6"/>
      <c r="F62" s="6"/>
      <c r="G62" s="6"/>
      <c r="H62" s="6"/>
      <c r="I62" s="6"/>
      <c r="J62" s="6"/>
      <c r="K62" s="6"/>
      <c r="L62" s="3"/>
      <c r="M62" s="3"/>
      <c r="N62" s="3"/>
    </row>
    <row r="63" spans="1:14" ht="20.25" customHeight="1">
      <c r="A63" s="31"/>
      <c r="B63" s="36" t="s">
        <v>2</v>
      </c>
      <c r="C63" s="37" t="s">
        <v>3</v>
      </c>
      <c r="D63" s="42">
        <f>D62*305</f>
        <v>4.575</v>
      </c>
      <c r="E63" s="6"/>
      <c r="F63" s="6"/>
      <c r="G63" s="6"/>
      <c r="H63" s="6"/>
      <c r="I63" s="23"/>
      <c r="J63" s="6"/>
      <c r="K63" s="6"/>
      <c r="L63" s="3"/>
      <c r="M63" s="3"/>
      <c r="N63" s="3"/>
    </row>
    <row r="64" spans="1:14" ht="21" customHeight="1">
      <c r="A64" s="31"/>
      <c r="B64" s="36" t="s">
        <v>9</v>
      </c>
      <c r="C64" s="37" t="s">
        <v>10</v>
      </c>
      <c r="D64" s="6">
        <f>D62*162</f>
        <v>2.4299999999999997</v>
      </c>
      <c r="E64" s="6"/>
      <c r="F64" s="6"/>
      <c r="G64" s="26"/>
      <c r="H64" s="26"/>
      <c r="I64" s="26"/>
      <c r="J64" s="26"/>
      <c r="K64" s="26"/>
      <c r="L64" s="3"/>
      <c r="M64" s="3"/>
      <c r="N64" s="3"/>
    </row>
    <row r="65" spans="1:14" ht="34.5" customHeight="1">
      <c r="A65" s="31"/>
      <c r="B65" s="36" t="s">
        <v>80</v>
      </c>
      <c r="C65" s="37" t="s">
        <v>14</v>
      </c>
      <c r="D65" s="44">
        <v>8</v>
      </c>
      <c r="E65" s="6"/>
      <c r="F65" s="6"/>
      <c r="G65" s="6"/>
      <c r="H65" s="6"/>
      <c r="I65" s="6"/>
      <c r="J65" s="6"/>
      <c r="K65" s="6"/>
      <c r="L65" s="3"/>
      <c r="M65" s="3"/>
      <c r="N65" s="3"/>
    </row>
    <row r="66" spans="1:14" ht="18.75" customHeight="1">
      <c r="A66" s="31"/>
      <c r="B66" s="36" t="s">
        <v>11</v>
      </c>
      <c r="C66" s="37" t="s">
        <v>10</v>
      </c>
      <c r="D66" s="6">
        <f>D62*49.2</f>
        <v>0.738</v>
      </c>
      <c r="E66" s="6"/>
      <c r="F66" s="26"/>
      <c r="G66" s="26"/>
      <c r="H66" s="26"/>
      <c r="I66" s="26"/>
      <c r="J66" s="26"/>
      <c r="K66" s="26"/>
      <c r="L66" s="3"/>
      <c r="M66" s="3"/>
      <c r="N66" s="3"/>
    </row>
    <row r="67" spans="1:14" ht="42.75">
      <c r="A67" s="43">
        <v>15</v>
      </c>
      <c r="B67" s="34" t="s">
        <v>86</v>
      </c>
      <c r="C67" s="35" t="s">
        <v>5</v>
      </c>
      <c r="D67" s="35">
        <v>0.0002</v>
      </c>
      <c r="E67" s="6"/>
      <c r="F67" s="6"/>
      <c r="G67" s="6"/>
      <c r="H67" s="6"/>
      <c r="I67" s="6"/>
      <c r="J67" s="6"/>
      <c r="K67" s="6"/>
      <c r="L67" s="3"/>
      <c r="M67" s="3"/>
      <c r="N67" s="3"/>
    </row>
    <row r="68" spans="1:14" ht="15.75">
      <c r="A68" s="31"/>
      <c r="B68" s="36" t="s">
        <v>2</v>
      </c>
      <c r="C68" s="37" t="s">
        <v>3</v>
      </c>
      <c r="D68" s="42">
        <f>D67*305</f>
        <v>0.061000000000000006</v>
      </c>
      <c r="E68" s="6"/>
      <c r="F68" s="6"/>
      <c r="G68" s="6"/>
      <c r="H68" s="6"/>
      <c r="I68" s="23"/>
      <c r="J68" s="6"/>
      <c r="K68" s="6"/>
      <c r="L68" s="3"/>
      <c r="M68" s="3"/>
      <c r="N68" s="3"/>
    </row>
    <row r="69" spans="1:14" ht="15.75">
      <c r="A69" s="31"/>
      <c r="B69" s="36" t="s">
        <v>9</v>
      </c>
      <c r="C69" s="37" t="s">
        <v>10</v>
      </c>
      <c r="D69" s="6">
        <f>D67*162</f>
        <v>0.0324</v>
      </c>
      <c r="E69" s="6"/>
      <c r="F69" s="6"/>
      <c r="G69" s="26"/>
      <c r="H69" s="26"/>
      <c r="I69" s="26"/>
      <c r="J69" s="26"/>
      <c r="K69" s="26"/>
      <c r="L69" s="3"/>
      <c r="M69" s="3"/>
      <c r="N69" s="3"/>
    </row>
    <row r="70" spans="1:14" ht="24" customHeight="1">
      <c r="A70" s="31"/>
      <c r="B70" s="36" t="s">
        <v>81</v>
      </c>
      <c r="C70" s="37" t="s">
        <v>14</v>
      </c>
      <c r="D70" s="37">
        <v>2</v>
      </c>
      <c r="E70" s="6"/>
      <c r="F70" s="6"/>
      <c r="G70" s="6"/>
      <c r="H70" s="6"/>
      <c r="I70" s="6"/>
      <c r="J70" s="6"/>
      <c r="K70" s="6"/>
      <c r="L70" s="3"/>
      <c r="M70" s="3"/>
      <c r="N70" s="3"/>
    </row>
    <row r="71" spans="1:14" ht="32.25" customHeight="1">
      <c r="A71" s="31"/>
      <c r="B71" s="36" t="s">
        <v>82</v>
      </c>
      <c r="C71" s="37" t="s">
        <v>14</v>
      </c>
      <c r="D71" s="37">
        <v>2</v>
      </c>
      <c r="E71" s="6"/>
      <c r="F71" s="6"/>
      <c r="G71" s="6"/>
      <c r="H71" s="6"/>
      <c r="I71" s="6"/>
      <c r="J71" s="6"/>
      <c r="K71" s="6"/>
      <c r="L71" s="3"/>
      <c r="M71" s="3"/>
      <c r="N71" s="3"/>
    </row>
    <row r="72" spans="1:14" ht="32.25" customHeight="1">
      <c r="A72" s="31"/>
      <c r="B72" s="36" t="s">
        <v>83</v>
      </c>
      <c r="C72" s="37" t="s">
        <v>14</v>
      </c>
      <c r="D72" s="37">
        <v>2</v>
      </c>
      <c r="E72" s="6"/>
      <c r="F72" s="6"/>
      <c r="G72" s="6"/>
      <c r="H72" s="6"/>
      <c r="I72" s="6"/>
      <c r="J72" s="6"/>
      <c r="K72" s="6"/>
      <c r="L72" s="3"/>
      <c r="M72" s="3"/>
      <c r="N72" s="3"/>
    </row>
    <row r="73" spans="1:14" ht="17.25" customHeight="1">
      <c r="A73" s="31"/>
      <c r="B73" s="36" t="s">
        <v>11</v>
      </c>
      <c r="C73" s="37" t="s">
        <v>10</v>
      </c>
      <c r="D73" s="37">
        <f>D67*49.2</f>
        <v>0.009840000000000002</v>
      </c>
      <c r="E73" s="6"/>
      <c r="F73" s="26"/>
      <c r="G73" s="26"/>
      <c r="H73" s="26"/>
      <c r="I73" s="26"/>
      <c r="J73" s="26"/>
      <c r="K73" s="26"/>
      <c r="L73" s="3"/>
      <c r="M73" s="3"/>
      <c r="N73" s="3"/>
    </row>
    <row r="74" spans="1:14" ht="23.25" customHeight="1">
      <c r="A74" s="43">
        <v>16</v>
      </c>
      <c r="B74" s="34" t="s">
        <v>31</v>
      </c>
      <c r="C74" s="35" t="s">
        <v>12</v>
      </c>
      <c r="D74" s="35">
        <v>115</v>
      </c>
      <c r="E74" s="6"/>
      <c r="F74" s="6"/>
      <c r="G74" s="6"/>
      <c r="H74" s="6"/>
      <c r="I74" s="6"/>
      <c r="J74" s="6"/>
      <c r="K74" s="6"/>
      <c r="L74" s="3"/>
      <c r="M74" s="3"/>
      <c r="N74" s="3"/>
    </row>
    <row r="75" spans="1:14" ht="28.5">
      <c r="A75" s="43">
        <v>17</v>
      </c>
      <c r="B75" s="34" t="s">
        <v>88</v>
      </c>
      <c r="C75" s="35" t="s">
        <v>14</v>
      </c>
      <c r="D75" s="35">
        <v>1</v>
      </c>
      <c r="E75" s="6"/>
      <c r="F75" s="6"/>
      <c r="G75" s="6"/>
      <c r="H75" s="6"/>
      <c r="I75" s="6"/>
      <c r="J75" s="6"/>
      <c r="K75" s="6"/>
      <c r="L75" s="3"/>
      <c r="M75" s="3"/>
      <c r="N75" s="3"/>
    </row>
    <row r="76" spans="1:14" ht="17.25" customHeight="1">
      <c r="A76" s="31"/>
      <c r="B76" s="36" t="s">
        <v>2</v>
      </c>
      <c r="C76" s="37" t="s">
        <v>3</v>
      </c>
      <c r="D76" s="37">
        <f>D75*1.13</f>
        <v>1.13</v>
      </c>
      <c r="E76" s="6"/>
      <c r="F76" s="6"/>
      <c r="G76" s="6"/>
      <c r="H76" s="6"/>
      <c r="I76" s="23"/>
      <c r="J76" s="6"/>
      <c r="K76" s="6"/>
      <c r="L76" s="3"/>
      <c r="M76" s="3"/>
      <c r="N76" s="3"/>
    </row>
    <row r="77" spans="1:14" ht="17.25" customHeight="1">
      <c r="A77" s="31"/>
      <c r="B77" s="36" t="s">
        <v>9</v>
      </c>
      <c r="C77" s="37" t="s">
        <v>10</v>
      </c>
      <c r="D77" s="37">
        <f>D75*0.69</f>
        <v>0.69</v>
      </c>
      <c r="E77" s="6"/>
      <c r="F77" s="6"/>
      <c r="G77" s="26"/>
      <c r="H77" s="26"/>
      <c r="I77" s="26"/>
      <c r="J77" s="26"/>
      <c r="K77" s="26"/>
      <c r="L77" s="3"/>
      <c r="M77" s="3"/>
      <c r="N77" s="3"/>
    </row>
    <row r="78" spans="1:14" ht="21.75" customHeight="1">
      <c r="A78" s="20">
        <v>18</v>
      </c>
      <c r="B78" s="34" t="s">
        <v>32</v>
      </c>
      <c r="C78" s="35" t="s">
        <v>17</v>
      </c>
      <c r="D78" s="35">
        <v>3.4</v>
      </c>
      <c r="E78" s="6"/>
      <c r="F78" s="6"/>
      <c r="G78" s="6"/>
      <c r="H78" s="6"/>
      <c r="I78" s="23"/>
      <c r="J78" s="6"/>
      <c r="K78" s="6"/>
      <c r="L78" s="3"/>
      <c r="M78" s="3"/>
      <c r="N78" s="3"/>
    </row>
    <row r="79" spans="1:14" ht="16.5" customHeight="1">
      <c r="A79" s="31"/>
      <c r="B79" s="36" t="s">
        <v>2</v>
      </c>
      <c r="C79" s="37" t="s">
        <v>3</v>
      </c>
      <c r="D79" s="37">
        <f>D78*0.388</f>
        <v>1.3192</v>
      </c>
      <c r="E79" s="6"/>
      <c r="F79" s="6"/>
      <c r="G79" s="6"/>
      <c r="H79" s="6"/>
      <c r="I79" s="23"/>
      <c r="J79" s="6"/>
      <c r="K79" s="6"/>
      <c r="L79" s="3"/>
      <c r="M79" s="3"/>
      <c r="N79" s="3"/>
    </row>
    <row r="80" spans="1:14" ht="18" customHeight="1">
      <c r="A80" s="31"/>
      <c r="B80" s="36" t="s">
        <v>9</v>
      </c>
      <c r="C80" s="37" t="s">
        <v>10</v>
      </c>
      <c r="D80" s="37">
        <f>D78*0.0003</f>
        <v>0.0010199999999999999</v>
      </c>
      <c r="E80" s="6"/>
      <c r="F80" s="6"/>
      <c r="G80" s="26"/>
      <c r="H80" s="26"/>
      <c r="I80" s="26"/>
      <c r="J80" s="45"/>
      <c r="K80" s="45"/>
      <c r="L80" s="3"/>
      <c r="M80" s="3"/>
      <c r="N80" s="3"/>
    </row>
    <row r="81" spans="1:14" ht="17.25" customHeight="1">
      <c r="A81" s="31"/>
      <c r="B81" s="36" t="s">
        <v>24</v>
      </c>
      <c r="C81" s="37" t="s">
        <v>13</v>
      </c>
      <c r="D81" s="37">
        <v>3.2</v>
      </c>
      <c r="E81" s="6"/>
      <c r="F81" s="6"/>
      <c r="G81" s="6"/>
      <c r="H81" s="6"/>
      <c r="I81" s="6"/>
      <c r="J81" s="6"/>
      <c r="K81" s="6"/>
      <c r="L81" s="3"/>
      <c r="M81" s="3"/>
      <c r="N81" s="3"/>
    </row>
    <row r="82" spans="1:14" ht="16.5" customHeight="1">
      <c r="A82" s="31"/>
      <c r="B82" s="36" t="s">
        <v>11</v>
      </c>
      <c r="C82" s="37" t="s">
        <v>10</v>
      </c>
      <c r="D82" s="37">
        <f>D78*0.0019</f>
        <v>0.00646</v>
      </c>
      <c r="E82" s="6"/>
      <c r="F82" s="6"/>
      <c r="G82" s="6"/>
      <c r="H82" s="6"/>
      <c r="I82" s="6"/>
      <c r="J82" s="6"/>
      <c r="K82" s="6"/>
      <c r="L82" s="3"/>
      <c r="M82" s="3"/>
      <c r="N82" s="3"/>
    </row>
    <row r="83" spans="1:14" ht="23.25" customHeight="1">
      <c r="A83" s="46"/>
      <c r="B83" s="47" t="s">
        <v>26</v>
      </c>
      <c r="C83" s="37"/>
      <c r="D83" s="37"/>
      <c r="E83" s="6"/>
      <c r="F83" s="6"/>
      <c r="G83" s="6"/>
      <c r="H83" s="6"/>
      <c r="I83" s="6"/>
      <c r="J83" s="6"/>
      <c r="K83" s="6"/>
      <c r="L83" s="3"/>
      <c r="M83" s="3"/>
      <c r="N83" s="3"/>
    </row>
    <row r="84" spans="1:14" ht="30.75" customHeight="1">
      <c r="A84" s="43">
        <v>19</v>
      </c>
      <c r="B84" s="34" t="s">
        <v>89</v>
      </c>
      <c r="C84" s="37" t="s">
        <v>8</v>
      </c>
      <c r="D84" s="37">
        <v>4</v>
      </c>
      <c r="E84" s="6"/>
      <c r="F84" s="6"/>
      <c r="G84" s="6"/>
      <c r="H84" s="6"/>
      <c r="I84" s="6"/>
      <c r="J84" s="6"/>
      <c r="K84" s="6"/>
      <c r="L84" s="3"/>
      <c r="M84" s="3"/>
      <c r="N84" s="3"/>
    </row>
    <row r="85" spans="1:14" ht="21" customHeight="1">
      <c r="A85" s="43"/>
      <c r="B85" s="40" t="s">
        <v>2</v>
      </c>
      <c r="C85" s="37" t="s">
        <v>3</v>
      </c>
      <c r="D85" s="37">
        <f>D84*19.02</f>
        <v>76.08</v>
      </c>
      <c r="E85" s="6"/>
      <c r="F85" s="6"/>
      <c r="G85" s="6"/>
      <c r="H85" s="6"/>
      <c r="I85" s="23"/>
      <c r="J85" s="6"/>
      <c r="K85" s="6"/>
      <c r="L85" s="3"/>
      <c r="M85" s="3"/>
      <c r="N85" s="3"/>
    </row>
    <row r="86" spans="1:14" ht="32.25" customHeight="1">
      <c r="A86" s="43">
        <v>20</v>
      </c>
      <c r="B86" s="34" t="s">
        <v>90</v>
      </c>
      <c r="C86" s="37" t="s">
        <v>8</v>
      </c>
      <c r="D86" s="37">
        <v>0.6</v>
      </c>
      <c r="E86" s="6"/>
      <c r="F86" s="6"/>
      <c r="G86" s="6"/>
      <c r="H86" s="6"/>
      <c r="I86" s="6"/>
      <c r="J86" s="6"/>
      <c r="K86" s="6"/>
      <c r="L86" s="3"/>
      <c r="M86" s="3"/>
      <c r="N86" s="3"/>
    </row>
    <row r="87" spans="1:14" ht="21" customHeight="1">
      <c r="A87" s="43"/>
      <c r="B87" s="40" t="s">
        <v>2</v>
      </c>
      <c r="C87" s="37" t="s">
        <v>3</v>
      </c>
      <c r="D87" s="37">
        <f>D86*9.57</f>
        <v>5.742</v>
      </c>
      <c r="E87" s="6"/>
      <c r="F87" s="6"/>
      <c r="G87" s="6"/>
      <c r="H87" s="6"/>
      <c r="I87" s="23"/>
      <c r="J87" s="6"/>
      <c r="K87" s="6"/>
      <c r="L87" s="3"/>
      <c r="M87" s="3"/>
      <c r="N87" s="3"/>
    </row>
    <row r="88" spans="1:14" ht="26.25" customHeight="1">
      <c r="A88" s="43"/>
      <c r="B88" s="40" t="s">
        <v>57</v>
      </c>
      <c r="C88" s="37" t="s">
        <v>8</v>
      </c>
      <c r="D88" s="37">
        <f>D86*1.02</f>
        <v>0.612</v>
      </c>
      <c r="E88" s="6"/>
      <c r="F88" s="6"/>
      <c r="G88" s="6"/>
      <c r="H88" s="6"/>
      <c r="I88" s="23"/>
      <c r="J88" s="6"/>
      <c r="K88" s="6"/>
      <c r="L88" s="3"/>
      <c r="M88" s="3"/>
      <c r="N88" s="3"/>
    </row>
    <row r="89" spans="1:14" ht="28.5" customHeight="1">
      <c r="A89" s="43"/>
      <c r="B89" s="47" t="s">
        <v>72</v>
      </c>
      <c r="C89" s="37"/>
      <c r="D89" s="37"/>
      <c r="E89" s="6"/>
      <c r="F89" s="6"/>
      <c r="G89" s="6"/>
      <c r="H89" s="6"/>
      <c r="I89" s="23"/>
      <c r="J89" s="6"/>
      <c r="K89" s="6"/>
      <c r="L89" s="3"/>
      <c r="M89" s="3"/>
      <c r="N89" s="3"/>
    </row>
    <row r="90" spans="1:14" ht="33" customHeight="1">
      <c r="A90" s="43">
        <v>21</v>
      </c>
      <c r="B90" s="48" t="s">
        <v>59</v>
      </c>
      <c r="C90" s="37"/>
      <c r="D90" s="37">
        <v>15</v>
      </c>
      <c r="E90" s="6"/>
      <c r="F90" s="6"/>
      <c r="G90" s="6"/>
      <c r="H90" s="6"/>
      <c r="I90" s="23"/>
      <c r="J90" s="6"/>
      <c r="K90" s="6"/>
      <c r="L90" s="3"/>
      <c r="M90" s="3"/>
      <c r="N90" s="3"/>
    </row>
    <row r="91" spans="1:14" ht="20.25" customHeight="1">
      <c r="A91" s="43"/>
      <c r="B91" s="40" t="s">
        <v>2</v>
      </c>
      <c r="C91" s="37" t="s">
        <v>3</v>
      </c>
      <c r="D91" s="35">
        <f>D90*0.432</f>
        <v>6.4799999999999995</v>
      </c>
      <c r="E91" s="35"/>
      <c r="F91" s="26"/>
      <c r="G91" s="6"/>
      <c r="H91" s="6"/>
      <c r="I91" s="23"/>
      <c r="J91" s="6"/>
      <c r="K91" s="6"/>
      <c r="L91" s="3"/>
      <c r="M91" s="3"/>
      <c r="N91" s="3"/>
    </row>
    <row r="92" spans="1:14" ht="18.75" customHeight="1">
      <c r="A92" s="43"/>
      <c r="B92" s="40" t="s">
        <v>9</v>
      </c>
      <c r="C92" s="37" t="s">
        <v>10</v>
      </c>
      <c r="D92" s="39">
        <f>D90*0.0259</f>
        <v>0.3885</v>
      </c>
      <c r="E92" s="35"/>
      <c r="F92" s="26"/>
      <c r="G92" s="26"/>
      <c r="H92" s="26"/>
      <c r="I92" s="26"/>
      <c r="J92" s="26"/>
      <c r="K92" s="26"/>
      <c r="L92" s="3"/>
      <c r="M92" s="3"/>
      <c r="N92" s="3"/>
    </row>
    <row r="93" spans="1:14" ht="21" customHeight="1">
      <c r="A93" s="43"/>
      <c r="B93" s="40" t="s">
        <v>73</v>
      </c>
      <c r="C93" s="37" t="s">
        <v>12</v>
      </c>
      <c r="D93" s="37">
        <v>12</v>
      </c>
      <c r="E93" s="6"/>
      <c r="F93" s="6"/>
      <c r="G93" s="6"/>
      <c r="H93" s="6"/>
      <c r="I93" s="23"/>
      <c r="J93" s="6"/>
      <c r="K93" s="6"/>
      <c r="L93" s="3"/>
      <c r="M93" s="3"/>
      <c r="N93" s="3"/>
    </row>
    <row r="94" spans="1:14" ht="26.25" customHeight="1">
      <c r="A94" s="43"/>
      <c r="B94" s="40" t="s">
        <v>85</v>
      </c>
      <c r="C94" s="37" t="s">
        <v>12</v>
      </c>
      <c r="D94" s="37">
        <v>4</v>
      </c>
      <c r="E94" s="6"/>
      <c r="F94" s="6"/>
      <c r="G94" s="6"/>
      <c r="H94" s="6"/>
      <c r="I94" s="23"/>
      <c r="J94" s="6"/>
      <c r="K94" s="6"/>
      <c r="L94" s="3"/>
      <c r="M94" s="3"/>
      <c r="N94" s="3"/>
    </row>
    <row r="95" spans="1:14" ht="19.5" customHeight="1">
      <c r="A95" s="43"/>
      <c r="B95" s="40" t="s">
        <v>11</v>
      </c>
      <c r="C95" s="37" t="s">
        <v>10</v>
      </c>
      <c r="D95" s="35">
        <f>D91*0.0174</f>
        <v>0.11275199999999999</v>
      </c>
      <c r="E95" s="6"/>
      <c r="F95" s="6"/>
      <c r="G95" s="6"/>
      <c r="H95" s="6"/>
      <c r="I95" s="23"/>
      <c r="J95" s="6"/>
      <c r="K95" s="6"/>
      <c r="L95" s="3"/>
      <c r="M95" s="3"/>
      <c r="N95" s="3"/>
    </row>
    <row r="96" spans="1:14" ht="33" customHeight="1">
      <c r="A96" s="43">
        <v>22</v>
      </c>
      <c r="B96" s="48" t="s">
        <v>60</v>
      </c>
      <c r="C96" s="37" t="s">
        <v>61</v>
      </c>
      <c r="D96" s="35">
        <v>1</v>
      </c>
      <c r="E96" s="6"/>
      <c r="F96" s="6"/>
      <c r="G96" s="6"/>
      <c r="H96" s="6"/>
      <c r="I96" s="23"/>
      <c r="J96" s="6"/>
      <c r="K96" s="6"/>
      <c r="L96" s="3"/>
      <c r="M96" s="3"/>
      <c r="N96" s="3"/>
    </row>
    <row r="97" spans="1:14" ht="21.75" customHeight="1">
      <c r="A97" s="43">
        <v>23</v>
      </c>
      <c r="B97" s="40" t="s">
        <v>62</v>
      </c>
      <c r="C97" s="37" t="s">
        <v>61</v>
      </c>
      <c r="D97" s="35">
        <v>1</v>
      </c>
      <c r="E97" s="6"/>
      <c r="F97" s="6"/>
      <c r="G97" s="6"/>
      <c r="H97" s="6"/>
      <c r="I97" s="23"/>
      <c r="J97" s="6"/>
      <c r="K97" s="6"/>
      <c r="L97" s="3"/>
      <c r="M97" s="3"/>
      <c r="N97" s="3"/>
    </row>
    <row r="98" spans="1:14" ht="30" customHeight="1">
      <c r="A98" s="50"/>
      <c r="B98" s="5" t="s">
        <v>43</v>
      </c>
      <c r="C98" s="5"/>
      <c r="D98" s="5"/>
      <c r="E98" s="7"/>
      <c r="F98" s="9"/>
      <c r="G98" s="10"/>
      <c r="H98" s="10"/>
      <c r="I98" s="10"/>
      <c r="J98" s="10"/>
      <c r="K98" s="10"/>
      <c r="L98" s="3"/>
      <c r="M98" s="3"/>
      <c r="N98" s="3"/>
    </row>
    <row r="99" spans="1:14" ht="30" customHeight="1">
      <c r="A99" s="50"/>
      <c r="B99" s="5" t="s">
        <v>44</v>
      </c>
      <c r="C99" s="11" t="s">
        <v>91</v>
      </c>
      <c r="D99" s="11"/>
      <c r="E99" s="7"/>
      <c r="F99" s="6"/>
      <c r="G99" s="7"/>
      <c r="H99" s="7"/>
      <c r="I99" s="7"/>
      <c r="J99" s="7"/>
      <c r="K99" s="10"/>
      <c r="L99" s="3"/>
      <c r="M99" s="3"/>
      <c r="N99" s="3"/>
    </row>
    <row r="100" spans="1:14" ht="27.75" customHeight="1">
      <c r="A100" s="50"/>
      <c r="B100" s="5" t="s">
        <v>25</v>
      </c>
      <c r="C100" s="11"/>
      <c r="D100" s="11"/>
      <c r="E100" s="7"/>
      <c r="F100" s="6"/>
      <c r="G100" s="7"/>
      <c r="H100" s="7"/>
      <c r="I100" s="7"/>
      <c r="J100" s="7"/>
      <c r="K100" s="10"/>
      <c r="L100" s="3"/>
      <c r="M100" s="3"/>
      <c r="N100" s="3"/>
    </row>
    <row r="101" spans="1:14" ht="25.5" customHeight="1">
      <c r="A101" s="50"/>
      <c r="B101" s="5" t="s">
        <v>45</v>
      </c>
      <c r="C101" s="11" t="s">
        <v>91</v>
      </c>
      <c r="D101" s="11"/>
      <c r="E101" s="7"/>
      <c r="F101" s="6"/>
      <c r="G101" s="7"/>
      <c r="H101" s="7"/>
      <c r="I101" s="7"/>
      <c r="J101" s="7"/>
      <c r="K101" s="12"/>
      <c r="L101" s="3"/>
      <c r="M101" s="3"/>
      <c r="N101" s="3"/>
    </row>
    <row r="102" spans="1:14" ht="24.75" customHeight="1">
      <c r="A102" s="50"/>
      <c r="B102" s="5" t="s">
        <v>25</v>
      </c>
      <c r="C102" s="11"/>
      <c r="D102" s="11"/>
      <c r="E102" s="7"/>
      <c r="F102" s="6"/>
      <c r="G102" s="7"/>
      <c r="H102" s="7"/>
      <c r="I102" s="7"/>
      <c r="J102" s="7"/>
      <c r="K102" s="12"/>
      <c r="L102" s="3"/>
      <c r="M102" s="3"/>
      <c r="N102" s="3"/>
    </row>
    <row r="103" spans="1:14" ht="32.25" customHeight="1">
      <c r="A103" s="50"/>
      <c r="B103" s="5" t="s">
        <v>46</v>
      </c>
      <c r="C103" s="11">
        <v>0.05</v>
      </c>
      <c r="D103" s="11"/>
      <c r="E103" s="7"/>
      <c r="F103" s="6"/>
      <c r="G103" s="7"/>
      <c r="H103" s="7"/>
      <c r="I103" s="7"/>
      <c r="J103" s="7"/>
      <c r="K103" s="12"/>
      <c r="L103" s="3"/>
      <c r="M103" s="3"/>
      <c r="N103" s="3"/>
    </row>
    <row r="104" spans="1:14" ht="31.5" customHeight="1">
      <c r="A104" s="50"/>
      <c r="B104" s="5" t="s">
        <v>25</v>
      </c>
      <c r="C104" s="11"/>
      <c r="D104" s="11"/>
      <c r="E104" s="7"/>
      <c r="F104" s="6"/>
      <c r="G104" s="7"/>
      <c r="H104" s="7"/>
      <c r="I104" s="7"/>
      <c r="J104" s="7"/>
      <c r="K104" s="12"/>
      <c r="L104" s="3"/>
      <c r="M104" s="3"/>
      <c r="N104" s="3"/>
    </row>
    <row r="105" spans="1:14" ht="24" customHeight="1">
      <c r="A105" s="50"/>
      <c r="B105" s="5" t="s">
        <v>47</v>
      </c>
      <c r="C105" s="11">
        <v>0.18</v>
      </c>
      <c r="D105" s="11"/>
      <c r="E105" s="7"/>
      <c r="F105" s="6"/>
      <c r="G105" s="7"/>
      <c r="H105" s="7"/>
      <c r="I105" s="7"/>
      <c r="J105" s="7"/>
      <c r="K105" s="12"/>
      <c r="L105" s="3"/>
      <c r="M105" s="3"/>
      <c r="N105" s="3"/>
    </row>
    <row r="106" spans="1:14" ht="30" customHeight="1">
      <c r="A106" s="8"/>
      <c r="B106" s="5" t="s">
        <v>48</v>
      </c>
      <c r="C106" s="5"/>
      <c r="D106" s="5"/>
      <c r="E106" s="7"/>
      <c r="F106" s="6"/>
      <c r="G106" s="7"/>
      <c r="H106" s="7"/>
      <c r="I106" s="7"/>
      <c r="J106" s="7"/>
      <c r="K106" s="12"/>
      <c r="L106" s="3"/>
      <c r="M106" s="3"/>
      <c r="N106" s="3"/>
    </row>
    <row r="107" spans="1:14" ht="15.75">
      <c r="A107" s="3"/>
      <c r="B107" s="2"/>
      <c r="C107" s="13"/>
      <c r="D107" s="13"/>
      <c r="E107" s="14"/>
      <c r="G107" s="14"/>
      <c r="H107" s="14"/>
      <c r="I107" s="14"/>
      <c r="J107" s="14"/>
      <c r="K107" s="14"/>
      <c r="L107" s="3"/>
      <c r="M107" s="3"/>
      <c r="N107" s="3"/>
    </row>
    <row r="108" spans="1:14" ht="15.75">
      <c r="A108" s="3"/>
      <c r="B108" s="2"/>
      <c r="C108" s="13"/>
      <c r="D108" s="13"/>
      <c r="E108" s="14"/>
      <c r="G108" s="14"/>
      <c r="H108" s="14"/>
      <c r="I108" s="14"/>
      <c r="J108" s="14"/>
      <c r="K108" s="14"/>
      <c r="L108" s="3"/>
      <c r="M108" s="3"/>
      <c r="N108" s="3"/>
    </row>
    <row r="109" spans="1:14" ht="15.75">
      <c r="A109" s="3"/>
      <c r="B109" s="57"/>
      <c r="C109" s="57"/>
      <c r="D109" s="57"/>
      <c r="E109" s="14"/>
      <c r="G109" s="14"/>
      <c r="H109" s="58"/>
      <c r="I109" s="58"/>
      <c r="J109" s="14"/>
      <c r="K109" s="14"/>
      <c r="L109" s="3"/>
      <c r="M109" s="3"/>
      <c r="N109" s="3"/>
    </row>
    <row r="110" spans="1:12" ht="15.75">
      <c r="A110" s="3"/>
      <c r="B110" s="2"/>
      <c r="C110" s="13"/>
      <c r="D110" s="14"/>
      <c r="E110" s="14"/>
      <c r="G110" s="14"/>
      <c r="H110" s="14"/>
      <c r="I110" s="14"/>
      <c r="J110" s="14"/>
      <c r="K110" s="14"/>
      <c r="L110" s="3"/>
    </row>
    <row r="111" spans="1:12" ht="15.75">
      <c r="A111" s="3"/>
      <c r="B111" s="2"/>
      <c r="C111" s="13"/>
      <c r="D111" s="14"/>
      <c r="E111" s="14"/>
      <c r="G111" s="14"/>
      <c r="H111" s="14"/>
      <c r="I111" s="14"/>
      <c r="J111" s="14"/>
      <c r="K111" s="14"/>
      <c r="L111" s="3"/>
    </row>
    <row r="112" spans="1:12" ht="15.75">
      <c r="A112" s="3"/>
      <c r="B112" s="2"/>
      <c r="C112" s="13"/>
      <c r="D112" s="14"/>
      <c r="E112" s="14"/>
      <c r="G112" s="14"/>
      <c r="H112" s="14"/>
      <c r="I112" s="14"/>
      <c r="J112" s="14"/>
      <c r="K112" s="14"/>
      <c r="L112" s="3"/>
    </row>
    <row r="113" spans="1:12" ht="15.75">
      <c r="A113" s="3"/>
      <c r="B113" s="2"/>
      <c r="C113" s="13"/>
      <c r="D113" s="14"/>
      <c r="E113" s="14"/>
      <c r="G113" s="14"/>
      <c r="H113" s="14"/>
      <c r="I113" s="14"/>
      <c r="J113" s="14"/>
      <c r="K113" s="14"/>
      <c r="L113" s="3"/>
    </row>
  </sheetData>
  <sheetProtection/>
  <mergeCells count="12">
    <mergeCell ref="B109:D109"/>
    <mergeCell ref="H109:I109"/>
    <mergeCell ref="A2:A4"/>
    <mergeCell ref="B2:B4"/>
    <mergeCell ref="K2:K4"/>
    <mergeCell ref="E3:F3"/>
    <mergeCell ref="C2:C4"/>
    <mergeCell ref="D2:D4"/>
    <mergeCell ref="E2:J2"/>
    <mergeCell ref="B1:K1"/>
    <mergeCell ref="G3:H3"/>
    <mergeCell ref="I3:J3"/>
  </mergeCells>
  <printOptions/>
  <pageMargins left="0.7" right="0.7" top="0.75" bottom="0.75" header="0.3" footer="0.3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</dc:creator>
  <cp:keywords/>
  <dc:description/>
  <cp:lastModifiedBy>Z</cp:lastModifiedBy>
  <cp:lastPrinted>2016-09-12T08:14:05Z</cp:lastPrinted>
  <dcterms:created xsi:type="dcterms:W3CDTF">2014-07-27T17:34:19Z</dcterms:created>
  <dcterms:modified xsi:type="dcterms:W3CDTF">2016-09-16T13:06:27Z</dcterms:modified>
  <cp:category/>
  <cp:version/>
  <cp:contentType/>
  <cp:contentStatus/>
</cp:coreProperties>
</file>