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990" yWindow="90" windowWidth="13470" windowHeight="11715" activeTab="1"/>
  </bookViews>
  <sheets>
    <sheet name="ხარჯთაღრიცხვა " sheetId="4" r:id="rId1"/>
    <sheet name="გაგმა გრაფიკი" sheetId="1" r:id="rId2"/>
    <sheet name="Лист2" sheetId="2" r:id="rId3"/>
    <sheet name="Лист3" sheetId="3" r:id="rId4"/>
  </sheets>
  <definedNames>
    <definedName name="_xlnm.Print_Titles" localSheetId="1">'გაგმა გრაფიკი'!$10:$10</definedName>
    <definedName name="_xlnm.Print_Titles" localSheetId="0">'ხარჯთაღრიცხვა '!$10:$10</definedName>
  </definedNames>
  <calcPr calcId="145621"/>
</workbook>
</file>

<file path=xl/calcChain.xml><?xml version="1.0" encoding="utf-8"?>
<calcChain xmlns="http://schemas.openxmlformats.org/spreadsheetml/2006/main">
  <c r="J38" i="4" l="1"/>
  <c r="H38" i="4"/>
  <c r="E38" i="4"/>
  <c r="F37" i="4"/>
  <c r="H37" i="4" s="1"/>
  <c r="J36" i="4"/>
  <c r="H36" i="4"/>
  <c r="J35" i="4"/>
  <c r="H35" i="4"/>
  <c r="F34" i="4"/>
  <c r="J34" i="4" s="1"/>
  <c r="J33" i="4"/>
  <c r="K33" i="4" s="1"/>
  <c r="H33" i="4"/>
  <c r="E33" i="4"/>
  <c r="E35" i="4" s="1"/>
  <c r="F32" i="4"/>
  <c r="J32" i="4" s="1"/>
  <c r="F31" i="4"/>
  <c r="J31" i="4" s="1"/>
  <c r="J30" i="4"/>
  <c r="H30" i="4"/>
  <c r="K30" i="4" s="1"/>
  <c r="E30" i="4"/>
  <c r="F27" i="4"/>
  <c r="F29" i="4" s="1"/>
  <c r="F24" i="4"/>
  <c r="F26" i="4" s="1"/>
  <c r="F23" i="4"/>
  <c r="J23" i="4" s="1"/>
  <c r="F22" i="4"/>
  <c r="J22" i="4" s="1"/>
  <c r="J21" i="4"/>
  <c r="H21" i="4"/>
  <c r="E21" i="4"/>
  <c r="J20" i="4"/>
  <c r="H20" i="4"/>
  <c r="F18" i="4"/>
  <c r="H18" i="4" s="1"/>
  <c r="J17" i="4"/>
  <c r="H17" i="4"/>
  <c r="E17" i="4"/>
  <c r="J16" i="4"/>
  <c r="H16" i="4"/>
  <c r="F14" i="4"/>
  <c r="F15" i="4" s="1"/>
  <c r="J13" i="4"/>
  <c r="H13" i="4"/>
  <c r="E13" i="4"/>
  <c r="J12" i="4"/>
  <c r="H12" i="4"/>
  <c r="J11" i="4"/>
  <c r="H11" i="4"/>
  <c r="E11" i="4"/>
  <c r="H14" i="4" l="1"/>
  <c r="J18" i="4"/>
  <c r="K18" i="4" s="1"/>
  <c r="K13" i="4"/>
  <c r="J14" i="4"/>
  <c r="K17" i="4"/>
  <c r="K20" i="4"/>
  <c r="K35" i="4"/>
  <c r="K36" i="4"/>
  <c r="K38" i="4"/>
  <c r="K21" i="4"/>
  <c r="K12" i="4"/>
  <c r="K16" i="4"/>
  <c r="H15" i="4"/>
  <c r="J15" i="4"/>
  <c r="J26" i="4"/>
  <c r="H26" i="4"/>
  <c r="K26" i="4" s="1"/>
  <c r="J29" i="4"/>
  <c r="H29" i="4"/>
  <c r="F19" i="4"/>
  <c r="H22" i="4"/>
  <c r="K22" i="4" s="1"/>
  <c r="H23" i="4"/>
  <c r="K23" i="4" s="1"/>
  <c r="H24" i="4"/>
  <c r="H27" i="4"/>
  <c r="H31" i="4"/>
  <c r="K31" i="4" s="1"/>
  <c r="H32" i="4"/>
  <c r="K32" i="4" s="1"/>
  <c r="H34" i="4"/>
  <c r="K34" i="4" s="1"/>
  <c r="J37" i="4"/>
  <c r="K37" i="4" s="1"/>
  <c r="K11" i="4"/>
  <c r="J24" i="4"/>
  <c r="J27" i="4"/>
  <c r="F25" i="4"/>
  <c r="F28" i="4"/>
  <c r="K29" i="4" l="1"/>
  <c r="K14" i="4"/>
  <c r="K27" i="4"/>
  <c r="J19" i="4"/>
  <c r="H19" i="4"/>
  <c r="J28" i="4"/>
  <c r="H28" i="4"/>
  <c r="K24" i="4"/>
  <c r="J25" i="4"/>
  <c r="H25" i="4"/>
  <c r="K15" i="4"/>
  <c r="K28" i="4" l="1"/>
  <c r="K19" i="4"/>
  <c r="H39" i="4"/>
  <c r="J39" i="4"/>
  <c r="K25" i="4"/>
  <c r="K40" i="4" l="1"/>
  <c r="K39" i="4"/>
  <c r="K41" i="4" s="1"/>
  <c r="K42" i="4" l="1"/>
  <c r="K43" i="4" s="1"/>
  <c r="K44" i="4" l="1"/>
  <c r="K45" i="4" s="1"/>
  <c r="K46" i="4" l="1"/>
  <c r="K47" i="4"/>
  <c r="K48" i="4" l="1"/>
  <c r="K49" i="4" s="1"/>
</calcChain>
</file>

<file path=xl/sharedStrings.xml><?xml version="1.0" encoding="utf-8"?>
<sst xmlns="http://schemas.openxmlformats.org/spreadsheetml/2006/main" count="131" uniqueCount="74">
  <si>
    <t>##</t>
  </si>
  <si>
    <t>დასაბუთება</t>
  </si>
  <si>
    <t>სამუშაოს დასახელება</t>
  </si>
  <si>
    <t>მოცულობა</t>
  </si>
  <si>
    <t>მასალა</t>
  </si>
  <si>
    <t>ხელფასი</t>
  </si>
  <si>
    <t>სულ დანახარჯები</t>
  </si>
  <si>
    <t>ერთეულის</t>
  </si>
  <si>
    <t>სულ</t>
  </si>
  <si>
    <t>კვმ</t>
  </si>
  <si>
    <t>II</t>
  </si>
  <si>
    <t>I</t>
  </si>
  <si>
    <t>ახალი გადახურვის მოწყობა</t>
  </si>
  <si>
    <t>ხის მასალა</t>
  </si>
  <si>
    <t>ლურსმანი</t>
  </si>
  <si>
    <t>კბმ</t>
  </si>
  <si>
    <t>კგ</t>
  </si>
  <si>
    <t>სპეცლურსმანი</t>
  </si>
  <si>
    <t>ც</t>
  </si>
  <si>
    <t>გ/მ</t>
  </si>
  <si>
    <t>სამაგრები</t>
  </si>
  <si>
    <t>სულ ხარჯთაღრიცხვით</t>
  </si>
  <si>
    <t>ს უ ლ     დანახარჯები</t>
  </si>
  <si>
    <t xml:space="preserve">კეხის მოწყობა  </t>
  </si>
  <si>
    <t xml:space="preserve">წყალსაწრეტი მილი დ–100 პლ. სამაგრებით  </t>
  </si>
  <si>
    <t xml:space="preserve">ენდოვოების მოწყობა მოთუთიებული თუნუქის ფურცელით 0,5მმ    </t>
  </si>
  <si>
    <t xml:space="preserve">წყალმიმღები ღარის "ჟოლუბის" მოწყობა  </t>
  </si>
  <si>
    <t>metalokramitis kexi</t>
  </si>
  <si>
    <t xml:space="preserve">metalokramitis   თუნუქის ფურცლი 0,5მმ </t>
  </si>
  <si>
    <t>g/m</t>
  </si>
  <si>
    <t>wyalmimRebi Rari pl</t>
  </si>
  <si>
    <t>gauTvaliswinebeli xarjebi</t>
  </si>
  <si>
    <t>dRg</t>
  </si>
  <si>
    <t xml:space="preserve">გეგმიური დაგროვება  </t>
  </si>
  <si>
    <t xml:space="preserve">ზედნადები ხარჯები  </t>
  </si>
  <si>
    <t>ტრანსპორტის ხარჯი            (მასალის ღირებულებიდან)</t>
  </si>
  <si>
    <t>წყალმიმRები ძაბრების მოწყობა (თუნუქის)</t>
  </si>
  <si>
    <t>c</t>
  </si>
  <si>
    <t>liTonis samagri detalebi</t>
  </si>
  <si>
    <t>kvm</t>
  </si>
  <si>
    <t>მრავალბინიანი orsarTuliani შენობის სახურავის რეაბილიტაციის სამუშაოები</t>
  </si>
  <si>
    <t>lursmani</t>
  </si>
  <si>
    <t>kg</t>
  </si>
  <si>
    <t>5,1,1</t>
  </si>
  <si>
    <t>1,10,2</t>
  </si>
  <si>
    <t xml:space="preserve">ხის მასალა  30mm  </t>
  </si>
  <si>
    <t>saxuravis frontonebis aficvris reabilitacia</t>
  </si>
  <si>
    <t>1,5,36</t>
  </si>
  <si>
    <t>1,10,27</t>
  </si>
  <si>
    <t>1,5,37</t>
  </si>
  <si>
    <t>ქ.ბორჯომი dumbaZis  ქუჩა #22</t>
  </si>
  <si>
    <r>
      <t xml:space="preserve">Senobis naWilze                        </t>
    </r>
    <r>
      <rPr>
        <b/>
        <sz val="12"/>
        <color theme="1"/>
        <rFont val="AcadNusx"/>
      </rPr>
      <t>(a da b RerZebs Soris)</t>
    </r>
    <r>
      <rPr>
        <sz val="12"/>
        <color theme="1"/>
        <rFont val="AcadNusx"/>
      </rPr>
      <t xml:space="preserve"> axali ხის mzidi კონსტრუქციების mowyoba                                                        (ix.proeqti)                                         </t>
    </r>
  </si>
  <si>
    <t>ხ ა რ ჯ თ ა ღ რ ი ც ხ ვ ა</t>
  </si>
  <si>
    <t>ნორმა განზ. ერთ.</t>
  </si>
  <si>
    <t>განზ/ ერთ.</t>
  </si>
  <si>
    <t>pretendenti</t>
  </si>
  <si>
    <t>ხის მოლარტყვის მოწყობა                187+68=255კვმ  100%</t>
  </si>
  <si>
    <t xml:space="preserve">სახურავის მოწყობა metalokramitis   თუნუქის ფურცლით 0,5მმ </t>
  </si>
  <si>
    <t>არსებული დაზიანებული სახურავისა და დაზიანებული ხის კონსტრუქციების დაშლა, ჩამოტანა და გატანა ავტოთვითმცლელით 5კმ  (ჰორიზ.ფართი 206,0კვმ)</t>
  </si>
  <si>
    <r>
      <t>Senobis nawilze</t>
    </r>
    <r>
      <rPr>
        <b/>
        <sz val="12"/>
        <rFont val="AcadNusx"/>
      </rPr>
      <t xml:space="preserve">                        (b da g RerZebs Soris)</t>
    </r>
    <r>
      <rPr>
        <sz val="12"/>
        <rFont val="AcadNusx"/>
      </rPr>
      <t xml:space="preserve"> დაზიანებული ხის mzidi კონსტრუქციების აღდგენა                                                        157kvm * 30% 47კვმ                                          </t>
    </r>
  </si>
  <si>
    <t>#</t>
  </si>
  <si>
    <t>samuSaoTa dasaxeleba</t>
  </si>
  <si>
    <t>ხანგრძლივობა (დღე)</t>
  </si>
  <si>
    <t xml:space="preserve">Tveebis mixedviT samuSaoTa warmoebis dawyebidan </t>
  </si>
  <si>
    <t>1-5</t>
  </si>
  <si>
    <t>6-10</t>
  </si>
  <si>
    <t>11-15</t>
  </si>
  <si>
    <t>16-20</t>
  </si>
  <si>
    <t>21-25</t>
  </si>
  <si>
    <t>26-30</t>
  </si>
  <si>
    <t>kalendaruli gegma grafiki</t>
  </si>
  <si>
    <r>
      <t xml:space="preserve">Senobis nawilze                        </t>
    </r>
    <r>
      <rPr>
        <b/>
        <sz val="12"/>
        <rFont val="AcadNusx"/>
      </rPr>
      <t>(a da b RerZebs Soris)</t>
    </r>
    <r>
      <rPr>
        <sz val="12"/>
        <rFont val="AcadNusx"/>
      </rPr>
      <t xml:space="preserve"> axali ხის mzidi კონსტრუქციების mowyoba                                                        (ix.proeqti)                                         </t>
    </r>
  </si>
  <si>
    <t>დანართი #3</t>
  </si>
  <si>
    <t>დანართი #4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</si>
</sst>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color rgb="FFFF0000"/>
      <name val="AcadNusx"/>
    </font>
    <font>
      <b/>
      <sz val="12"/>
      <color theme="1"/>
      <name val="AcadNusx"/>
    </font>
    <font>
      <sz val="12"/>
      <color theme="1"/>
      <name val="AcadNusx"/>
    </font>
    <font>
      <sz val="12"/>
      <name val="AcadNusx"/>
    </font>
    <font>
      <sz val="12"/>
      <color theme="0"/>
      <name val="AcadNusx"/>
    </font>
    <font>
      <b/>
      <sz val="12"/>
      <name val="AcadNusx"/>
    </font>
    <font>
      <b/>
      <sz val="11"/>
      <name val="AcadNusx"/>
    </font>
    <font>
      <sz val="11"/>
      <color indexed="8"/>
      <name val="AcadNusx"/>
    </font>
    <font>
      <sz val="14"/>
      <name val="Geo AcadNusx"/>
    </font>
    <font>
      <sz val="10"/>
      <color indexed="8"/>
      <name val="AcadNusx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8" fillId="0" borderId="0" xfId="0" applyFont="1" applyBorder="1"/>
    <xf numFmtId="0" fontId="8" fillId="0" borderId="0" xfId="0" applyFont="1"/>
    <xf numFmtId="0" fontId="10" fillId="0" borderId="0" xfId="0" applyFont="1"/>
    <xf numFmtId="49" fontId="9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51"/>
  <sheetViews>
    <sheetView zoomScaleNormal="100" workbookViewId="0">
      <selection activeCell="I1" sqref="I1:K1"/>
    </sheetView>
  </sheetViews>
  <sheetFormatPr defaultColWidth="8.85546875" defaultRowHeight="16.5" x14ac:dyDescent="0.25"/>
  <cols>
    <col min="1" max="1" width="4.5703125" style="19" customWidth="1"/>
    <col min="2" max="2" width="8.28515625" style="19" customWidth="1"/>
    <col min="3" max="3" width="40.28515625" style="19" customWidth="1"/>
    <col min="4" max="4" width="6.42578125" style="19" customWidth="1"/>
    <col min="5" max="5" width="9.5703125" style="19" customWidth="1"/>
    <col min="6" max="6" width="12.28515625" style="19" customWidth="1"/>
    <col min="7" max="10" width="8.7109375" style="19" customWidth="1"/>
    <col min="11" max="11" width="14.85546875" style="19" customWidth="1"/>
    <col min="12" max="16384" width="8.85546875" style="19"/>
  </cols>
  <sheetData>
    <row r="1" spans="1:11" x14ac:dyDescent="0.25">
      <c r="I1" s="27" t="s">
        <v>72</v>
      </c>
      <c r="J1" s="27"/>
      <c r="K1" s="27"/>
    </row>
    <row r="2" spans="1:11" ht="20.25" customHeight="1" x14ac:dyDescent="0.25">
      <c r="A2" s="27" t="s">
        <v>50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7.5" customHeight="1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x14ac:dyDescent="0.25">
      <c r="A4" s="27" t="s">
        <v>40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ht="9" customHeight="1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1" x14ac:dyDescent="0.25">
      <c r="A6" s="27" t="s">
        <v>52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2.75" customHeight="1" x14ac:dyDescent="0.25"/>
    <row r="8" spans="1:11" x14ac:dyDescent="0.25">
      <c r="A8" s="30" t="s">
        <v>0</v>
      </c>
      <c r="B8" s="30" t="s">
        <v>1</v>
      </c>
      <c r="C8" s="30" t="s">
        <v>2</v>
      </c>
      <c r="D8" s="30" t="s">
        <v>54</v>
      </c>
      <c r="E8" s="30" t="s">
        <v>53</v>
      </c>
      <c r="F8" s="30" t="s">
        <v>3</v>
      </c>
      <c r="G8" s="28" t="s">
        <v>4</v>
      </c>
      <c r="H8" s="29"/>
      <c r="I8" s="28" t="s">
        <v>5</v>
      </c>
      <c r="J8" s="29"/>
      <c r="K8" s="30" t="s">
        <v>6</v>
      </c>
    </row>
    <row r="9" spans="1:11" ht="33" x14ac:dyDescent="0.25">
      <c r="A9" s="30"/>
      <c r="B9" s="30"/>
      <c r="C9" s="30"/>
      <c r="D9" s="30"/>
      <c r="E9" s="30"/>
      <c r="F9" s="30"/>
      <c r="G9" s="21" t="s">
        <v>7</v>
      </c>
      <c r="H9" s="21" t="s">
        <v>8</v>
      </c>
      <c r="I9" s="21" t="s">
        <v>7</v>
      </c>
      <c r="J9" s="21" t="s">
        <v>8</v>
      </c>
      <c r="K9" s="30"/>
    </row>
    <row r="10" spans="1:11" x14ac:dyDescent="0.25">
      <c r="A10" s="21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  <c r="I10" s="21">
        <v>9</v>
      </c>
      <c r="J10" s="21">
        <v>10</v>
      </c>
      <c r="K10" s="21">
        <v>11</v>
      </c>
    </row>
    <row r="11" spans="1:11" ht="82.5" x14ac:dyDescent="0.25">
      <c r="A11" s="21" t="s">
        <v>11</v>
      </c>
      <c r="C11" s="5" t="s">
        <v>58</v>
      </c>
      <c r="D11" s="21" t="s">
        <v>9</v>
      </c>
      <c r="E11" s="12">
        <f>9.4*(14.15+2.5)+3.5*14.15</f>
        <v>206.035</v>
      </c>
      <c r="F11" s="21">
        <v>206</v>
      </c>
      <c r="G11" s="21"/>
      <c r="H11" s="21">
        <f>F11*G11</f>
        <v>0</v>
      </c>
      <c r="I11" s="21"/>
      <c r="J11" s="21">
        <f>F11*I11</f>
        <v>0</v>
      </c>
      <c r="K11" s="21">
        <f>H11+J11</f>
        <v>0</v>
      </c>
    </row>
    <row r="12" spans="1:11" ht="20.25" customHeight="1" x14ac:dyDescent="0.25">
      <c r="A12" s="21" t="s">
        <v>10</v>
      </c>
      <c r="B12" s="21"/>
      <c r="C12" s="5" t="s">
        <v>12</v>
      </c>
      <c r="D12" s="21"/>
      <c r="E12" s="21"/>
      <c r="F12" s="21"/>
      <c r="G12" s="21"/>
      <c r="H12" s="21">
        <f t="shared" ref="H12:H38" si="0">F12*G12</f>
        <v>0</v>
      </c>
      <c r="I12" s="21"/>
      <c r="J12" s="21">
        <f t="shared" ref="J12:J38" si="1">F12*I12</f>
        <v>0</v>
      </c>
      <c r="K12" s="21">
        <f t="shared" ref="K12:K39" si="2">H12+J12</f>
        <v>0</v>
      </c>
    </row>
    <row r="13" spans="1:11" ht="82.5" x14ac:dyDescent="0.25">
      <c r="A13" s="21">
        <v>1.1000000000000001</v>
      </c>
      <c r="B13" s="21"/>
      <c r="C13" s="5" t="s">
        <v>59</v>
      </c>
      <c r="D13" s="21" t="s">
        <v>9</v>
      </c>
      <c r="E13" s="12">
        <f>9.4*(14.15+2.5)*0.3</f>
        <v>46.952999999999996</v>
      </c>
      <c r="F13" s="21">
        <v>47</v>
      </c>
      <c r="G13" s="21"/>
      <c r="H13" s="21">
        <f t="shared" si="0"/>
        <v>0</v>
      </c>
      <c r="I13" s="21"/>
      <c r="J13" s="21">
        <f t="shared" si="1"/>
        <v>0</v>
      </c>
      <c r="K13" s="21">
        <f t="shared" si="2"/>
        <v>0</v>
      </c>
    </row>
    <row r="14" spans="1:11" x14ac:dyDescent="0.25">
      <c r="A14" s="21"/>
      <c r="B14" s="21" t="s">
        <v>43</v>
      </c>
      <c r="C14" s="21" t="s">
        <v>13</v>
      </c>
      <c r="D14" s="21" t="s">
        <v>15</v>
      </c>
      <c r="E14" s="5">
        <v>0.06</v>
      </c>
      <c r="F14" s="21">
        <f>F13*E14</f>
        <v>2.82</v>
      </c>
      <c r="G14" s="21"/>
      <c r="H14" s="21">
        <f t="shared" si="0"/>
        <v>0</v>
      </c>
      <c r="I14" s="21"/>
      <c r="J14" s="21">
        <f t="shared" si="1"/>
        <v>0</v>
      </c>
      <c r="K14" s="21">
        <f t="shared" si="2"/>
        <v>0</v>
      </c>
    </row>
    <row r="15" spans="1:11" x14ac:dyDescent="0.25">
      <c r="A15" s="21"/>
      <c r="B15" s="21" t="s">
        <v>44</v>
      </c>
      <c r="C15" s="21" t="s">
        <v>41</v>
      </c>
      <c r="D15" s="21" t="s">
        <v>42</v>
      </c>
      <c r="E15" s="5">
        <v>3.98</v>
      </c>
      <c r="F15" s="6">
        <f>F14*E15</f>
        <v>11.223599999999999</v>
      </c>
      <c r="G15" s="21"/>
      <c r="H15" s="21">
        <f t="shared" si="0"/>
        <v>0</v>
      </c>
      <c r="I15" s="21"/>
      <c r="J15" s="21">
        <f t="shared" si="1"/>
        <v>0</v>
      </c>
      <c r="K15" s="21">
        <f t="shared" si="2"/>
        <v>0</v>
      </c>
    </row>
    <row r="16" spans="1:11" x14ac:dyDescent="0.25">
      <c r="A16" s="21"/>
      <c r="B16" s="21"/>
      <c r="C16" s="21" t="s">
        <v>38</v>
      </c>
      <c r="D16" s="21" t="s">
        <v>37</v>
      </c>
      <c r="E16" s="21"/>
      <c r="F16" s="21">
        <v>60</v>
      </c>
      <c r="G16" s="21"/>
      <c r="H16" s="21">
        <f t="shared" si="0"/>
        <v>0</v>
      </c>
      <c r="I16" s="21"/>
      <c r="J16" s="21">
        <f t="shared" si="1"/>
        <v>0</v>
      </c>
      <c r="K16" s="21">
        <f t="shared" si="2"/>
        <v>0</v>
      </c>
    </row>
    <row r="17" spans="1:11" ht="82.5" x14ac:dyDescent="0.25">
      <c r="A17" s="21">
        <v>1.2</v>
      </c>
      <c r="B17" s="21"/>
      <c r="C17" s="21" t="s">
        <v>51</v>
      </c>
      <c r="D17" s="21" t="s">
        <v>39</v>
      </c>
      <c r="E17" s="12">
        <f>3.5*14.15</f>
        <v>49.524999999999999</v>
      </c>
      <c r="F17" s="21">
        <v>50</v>
      </c>
      <c r="G17" s="21"/>
      <c r="H17" s="21">
        <f t="shared" si="0"/>
        <v>0</v>
      </c>
      <c r="I17" s="21"/>
      <c r="J17" s="21">
        <f t="shared" si="1"/>
        <v>0</v>
      </c>
      <c r="K17" s="21">
        <f t="shared" si="2"/>
        <v>0</v>
      </c>
    </row>
    <row r="18" spans="1:11" ht="21" customHeight="1" x14ac:dyDescent="0.25">
      <c r="A18" s="21"/>
      <c r="B18" s="21" t="s">
        <v>43</v>
      </c>
      <c r="C18" s="21" t="s">
        <v>13</v>
      </c>
      <c r="D18" s="21" t="s">
        <v>15</v>
      </c>
      <c r="E18" s="5"/>
      <c r="F18" s="6">
        <f>0.1*0.15*(3.5+5.7+5.7+2.6+3.5)+  0.2*0.15*(3.5+5.7+5.7+2.6+3.5)+  0.18*0.08*(4.35)*14+   0.15*0.15*1*14</f>
        <v>2.1369599999999997</v>
      </c>
      <c r="G18" s="21"/>
      <c r="H18" s="21">
        <f t="shared" si="0"/>
        <v>0</v>
      </c>
      <c r="I18" s="21"/>
      <c r="J18" s="21">
        <f t="shared" si="1"/>
        <v>0</v>
      </c>
      <c r="K18" s="21">
        <f t="shared" si="2"/>
        <v>0</v>
      </c>
    </row>
    <row r="19" spans="1:11" ht="21" customHeight="1" x14ac:dyDescent="0.25">
      <c r="A19" s="21"/>
      <c r="B19" s="21" t="s">
        <v>44</v>
      </c>
      <c r="C19" s="21" t="s">
        <v>41</v>
      </c>
      <c r="D19" s="21" t="s">
        <v>42</v>
      </c>
      <c r="E19" s="5">
        <v>3.98</v>
      </c>
      <c r="F19" s="6">
        <f>F18*E19</f>
        <v>8.5051007999999992</v>
      </c>
      <c r="G19" s="21"/>
      <c r="H19" s="21">
        <f t="shared" si="0"/>
        <v>0</v>
      </c>
      <c r="I19" s="21"/>
      <c r="J19" s="21">
        <f t="shared" si="1"/>
        <v>0</v>
      </c>
      <c r="K19" s="21">
        <f t="shared" si="2"/>
        <v>0</v>
      </c>
    </row>
    <row r="20" spans="1:11" ht="21" customHeight="1" x14ac:dyDescent="0.25">
      <c r="A20" s="21"/>
      <c r="B20" s="21"/>
      <c r="C20" s="5" t="s">
        <v>38</v>
      </c>
      <c r="D20" s="21" t="s">
        <v>37</v>
      </c>
      <c r="E20" s="21"/>
      <c r="F20" s="21">
        <v>40</v>
      </c>
      <c r="G20" s="21"/>
      <c r="H20" s="21">
        <f t="shared" si="0"/>
        <v>0</v>
      </c>
      <c r="I20" s="21"/>
      <c r="J20" s="21">
        <f t="shared" si="1"/>
        <v>0</v>
      </c>
      <c r="K20" s="21">
        <f t="shared" si="2"/>
        <v>0</v>
      </c>
    </row>
    <row r="21" spans="1:11" ht="33" x14ac:dyDescent="0.25">
      <c r="A21" s="21">
        <v>2</v>
      </c>
      <c r="B21" s="21"/>
      <c r="C21" s="5" t="s">
        <v>56</v>
      </c>
      <c r="D21" s="21" t="s">
        <v>9</v>
      </c>
      <c r="E21" s="11">
        <f>5.15*2*(15.65+2.5)+     4.35*15.65</f>
        <v>255.02249999999998</v>
      </c>
      <c r="F21" s="21">
        <v>255</v>
      </c>
      <c r="G21" s="21"/>
      <c r="H21" s="21">
        <f t="shared" si="0"/>
        <v>0</v>
      </c>
      <c r="I21" s="21"/>
      <c r="J21" s="21">
        <f t="shared" si="1"/>
        <v>0</v>
      </c>
      <c r="K21" s="21">
        <f t="shared" si="2"/>
        <v>0</v>
      </c>
    </row>
    <row r="22" spans="1:11" x14ac:dyDescent="0.25">
      <c r="A22" s="21"/>
      <c r="B22" s="21" t="s">
        <v>43</v>
      </c>
      <c r="C22" s="5" t="s">
        <v>13</v>
      </c>
      <c r="D22" s="21" t="s">
        <v>15</v>
      </c>
      <c r="E22" s="21">
        <v>1.4999999999999999E-2</v>
      </c>
      <c r="F22" s="21">
        <f>F21*E22</f>
        <v>3.8249999999999997</v>
      </c>
      <c r="G22" s="21"/>
      <c r="H22" s="21">
        <f t="shared" si="0"/>
        <v>0</v>
      </c>
      <c r="I22" s="21"/>
      <c r="J22" s="21">
        <f t="shared" si="1"/>
        <v>0</v>
      </c>
      <c r="K22" s="21">
        <f t="shared" si="2"/>
        <v>0</v>
      </c>
    </row>
    <row r="23" spans="1:11" x14ac:dyDescent="0.25">
      <c r="A23" s="21"/>
      <c r="B23" s="21" t="s">
        <v>44</v>
      </c>
      <c r="C23" s="5" t="s">
        <v>14</v>
      </c>
      <c r="D23" s="21" t="s">
        <v>16</v>
      </c>
      <c r="E23" s="21">
        <v>7.1999999999999995E-2</v>
      </c>
      <c r="F23" s="21">
        <f>F21*E23</f>
        <v>18.36</v>
      </c>
      <c r="G23" s="21"/>
      <c r="H23" s="21">
        <f t="shared" si="0"/>
        <v>0</v>
      </c>
      <c r="I23" s="21"/>
      <c r="J23" s="21">
        <f t="shared" si="1"/>
        <v>0</v>
      </c>
      <c r="K23" s="21">
        <f t="shared" si="2"/>
        <v>0</v>
      </c>
    </row>
    <row r="24" spans="1:11" ht="37.5" customHeight="1" x14ac:dyDescent="0.25">
      <c r="A24" s="21">
        <v>3</v>
      </c>
      <c r="B24" s="21"/>
      <c r="C24" s="5" t="s">
        <v>46</v>
      </c>
      <c r="D24" s="21" t="s">
        <v>39</v>
      </c>
      <c r="E24" s="21"/>
      <c r="F24" s="21">
        <f>(10.2*3)/2*2+(4.2*1)/2*2</f>
        <v>34.799999999999997</v>
      </c>
      <c r="G24" s="21"/>
      <c r="H24" s="21">
        <f t="shared" si="0"/>
        <v>0</v>
      </c>
      <c r="I24" s="21"/>
      <c r="J24" s="21">
        <f t="shared" si="1"/>
        <v>0</v>
      </c>
      <c r="K24" s="21">
        <f t="shared" si="2"/>
        <v>0</v>
      </c>
    </row>
    <row r="25" spans="1:11" ht="20.25" customHeight="1" x14ac:dyDescent="0.25">
      <c r="A25" s="21"/>
      <c r="B25" s="21" t="s">
        <v>43</v>
      </c>
      <c r="C25" s="5" t="s">
        <v>45</v>
      </c>
      <c r="D25" s="21" t="s">
        <v>15</v>
      </c>
      <c r="E25" s="21">
        <v>0.03</v>
      </c>
      <c r="F25" s="6">
        <f>F24*E25*50%</f>
        <v>0.52199999999999991</v>
      </c>
      <c r="G25" s="21"/>
      <c r="H25" s="21">
        <f t="shared" si="0"/>
        <v>0</v>
      </c>
      <c r="I25" s="21"/>
      <c r="J25" s="21">
        <f t="shared" si="1"/>
        <v>0</v>
      </c>
      <c r="K25" s="21">
        <f t="shared" si="2"/>
        <v>0</v>
      </c>
    </row>
    <row r="26" spans="1:11" ht="19.5" customHeight="1" x14ac:dyDescent="0.25">
      <c r="A26" s="21"/>
      <c r="B26" s="21" t="s">
        <v>44</v>
      </c>
      <c r="C26" s="5" t="s">
        <v>14</v>
      </c>
      <c r="D26" s="21" t="s">
        <v>16</v>
      </c>
      <c r="E26" s="21">
        <v>0.26200000000000001</v>
      </c>
      <c r="F26" s="6">
        <f>F24*E26</f>
        <v>9.1175999999999995</v>
      </c>
      <c r="G26" s="21"/>
      <c r="H26" s="21">
        <f t="shared" si="0"/>
        <v>0</v>
      </c>
      <c r="I26" s="21"/>
      <c r="J26" s="21">
        <f t="shared" si="1"/>
        <v>0</v>
      </c>
      <c r="K26" s="21">
        <f t="shared" si="2"/>
        <v>0</v>
      </c>
    </row>
    <row r="27" spans="1:11" ht="53.25" customHeight="1" x14ac:dyDescent="0.25">
      <c r="A27" s="21">
        <v>3</v>
      </c>
      <c r="B27" s="21"/>
      <c r="C27" s="5" t="s">
        <v>57</v>
      </c>
      <c r="D27" s="21" t="s">
        <v>9</v>
      </c>
      <c r="E27" s="1"/>
      <c r="F27" s="21">
        <f>F21</f>
        <v>255</v>
      </c>
      <c r="G27" s="21"/>
      <c r="H27" s="21">
        <f t="shared" si="0"/>
        <v>0</v>
      </c>
      <c r="I27" s="21"/>
      <c r="J27" s="21">
        <f t="shared" si="1"/>
        <v>0</v>
      </c>
      <c r="K27" s="21">
        <f t="shared" si="2"/>
        <v>0</v>
      </c>
    </row>
    <row r="28" spans="1:11" ht="37.5" customHeight="1" x14ac:dyDescent="0.25">
      <c r="A28" s="21"/>
      <c r="B28" s="21" t="s">
        <v>47</v>
      </c>
      <c r="C28" s="5" t="s">
        <v>28</v>
      </c>
      <c r="D28" s="21" t="s">
        <v>9</v>
      </c>
      <c r="E28" s="21">
        <v>1.25</v>
      </c>
      <c r="F28" s="21">
        <f>F27*E28</f>
        <v>318.75</v>
      </c>
      <c r="G28" s="1"/>
      <c r="H28" s="21">
        <f t="shared" si="0"/>
        <v>0</v>
      </c>
      <c r="I28" s="21"/>
      <c r="J28" s="21">
        <f t="shared" si="1"/>
        <v>0</v>
      </c>
      <c r="K28" s="21">
        <f t="shared" si="2"/>
        <v>0</v>
      </c>
    </row>
    <row r="29" spans="1:11" ht="20.25" customHeight="1" x14ac:dyDescent="0.25">
      <c r="A29" s="21"/>
      <c r="B29" s="21" t="s">
        <v>48</v>
      </c>
      <c r="C29" s="5" t="s">
        <v>17</v>
      </c>
      <c r="D29" s="21" t="s">
        <v>18</v>
      </c>
      <c r="E29" s="21">
        <v>6</v>
      </c>
      <c r="F29" s="21">
        <f>F27*E29</f>
        <v>1530</v>
      </c>
      <c r="G29" s="1"/>
      <c r="H29" s="21">
        <f t="shared" si="0"/>
        <v>0</v>
      </c>
      <c r="I29" s="21"/>
      <c r="J29" s="21">
        <f t="shared" si="1"/>
        <v>0</v>
      </c>
      <c r="K29" s="21">
        <f t="shared" si="2"/>
        <v>0</v>
      </c>
    </row>
    <row r="30" spans="1:11" ht="20.25" customHeight="1" x14ac:dyDescent="0.25">
      <c r="A30" s="21">
        <v>4</v>
      </c>
      <c r="B30" s="21"/>
      <c r="C30" s="5" t="s">
        <v>23</v>
      </c>
      <c r="D30" s="21" t="s">
        <v>19</v>
      </c>
      <c r="E30" s="11">
        <f>15.65+2.5+3.5*2</f>
        <v>25.15</v>
      </c>
      <c r="F30" s="21">
        <v>26</v>
      </c>
      <c r="G30" s="21"/>
      <c r="H30" s="21">
        <f t="shared" si="0"/>
        <v>0</v>
      </c>
      <c r="I30" s="21"/>
      <c r="J30" s="21">
        <f t="shared" si="1"/>
        <v>0</v>
      </c>
      <c r="K30" s="21">
        <f t="shared" si="2"/>
        <v>0</v>
      </c>
    </row>
    <row r="31" spans="1:11" ht="24" customHeight="1" x14ac:dyDescent="0.25">
      <c r="A31" s="21"/>
      <c r="B31" s="21" t="s">
        <v>49</v>
      </c>
      <c r="C31" s="5" t="s">
        <v>27</v>
      </c>
      <c r="D31" s="21" t="s">
        <v>19</v>
      </c>
      <c r="E31" s="21">
        <v>1.1000000000000001</v>
      </c>
      <c r="F31" s="21">
        <f>F30*E31</f>
        <v>28.6</v>
      </c>
      <c r="G31" s="1"/>
      <c r="H31" s="21">
        <f t="shared" si="0"/>
        <v>0</v>
      </c>
      <c r="I31" s="21"/>
      <c r="J31" s="21">
        <f t="shared" si="1"/>
        <v>0</v>
      </c>
      <c r="K31" s="21">
        <f t="shared" si="2"/>
        <v>0</v>
      </c>
    </row>
    <row r="32" spans="1:11" ht="21.75" customHeight="1" x14ac:dyDescent="0.25">
      <c r="A32" s="21"/>
      <c r="B32" s="21" t="s">
        <v>48</v>
      </c>
      <c r="C32" s="5" t="s">
        <v>17</v>
      </c>
      <c r="D32" s="21" t="s">
        <v>18</v>
      </c>
      <c r="E32" s="21">
        <v>3</v>
      </c>
      <c r="F32" s="21">
        <f>F30*E32</f>
        <v>78</v>
      </c>
      <c r="G32" s="1"/>
      <c r="H32" s="21">
        <f t="shared" si="0"/>
        <v>0</v>
      </c>
      <c r="I32" s="21"/>
      <c r="J32" s="21">
        <f t="shared" si="1"/>
        <v>0</v>
      </c>
      <c r="K32" s="21">
        <f t="shared" si="2"/>
        <v>0</v>
      </c>
    </row>
    <row r="33" spans="1:11" ht="33" x14ac:dyDescent="0.25">
      <c r="A33" s="21">
        <v>5</v>
      </c>
      <c r="B33" s="21"/>
      <c r="C33" s="5" t="s">
        <v>26</v>
      </c>
      <c r="D33" s="21" t="s">
        <v>29</v>
      </c>
      <c r="E33" s="12">
        <f>(14.4+15.65+2.5)*2</f>
        <v>65.099999999999994</v>
      </c>
      <c r="F33" s="21">
        <v>65</v>
      </c>
      <c r="G33" s="21"/>
      <c r="H33" s="21">
        <f t="shared" si="0"/>
        <v>0</v>
      </c>
      <c r="I33" s="21"/>
      <c r="J33" s="21">
        <f t="shared" si="1"/>
        <v>0</v>
      </c>
      <c r="K33" s="21">
        <f t="shared" si="2"/>
        <v>0</v>
      </c>
    </row>
    <row r="34" spans="1:11" ht="27" customHeight="1" x14ac:dyDescent="0.25">
      <c r="A34" s="21"/>
      <c r="B34" s="21"/>
      <c r="C34" s="5" t="s">
        <v>30</v>
      </c>
      <c r="D34" s="21" t="s">
        <v>9</v>
      </c>
      <c r="E34" s="21">
        <v>1.1000000000000001</v>
      </c>
      <c r="F34" s="21">
        <f>F33*E34</f>
        <v>71.5</v>
      </c>
      <c r="G34" s="21"/>
      <c r="H34" s="21">
        <f t="shared" si="0"/>
        <v>0</v>
      </c>
      <c r="I34" s="21"/>
      <c r="J34" s="21">
        <f t="shared" si="1"/>
        <v>0</v>
      </c>
      <c r="K34" s="21">
        <f t="shared" si="2"/>
        <v>0</v>
      </c>
    </row>
    <row r="35" spans="1:11" ht="27" customHeight="1" x14ac:dyDescent="0.25">
      <c r="A35" s="21"/>
      <c r="B35" s="21"/>
      <c r="C35" s="5" t="s">
        <v>20</v>
      </c>
      <c r="D35" s="21" t="s">
        <v>18</v>
      </c>
      <c r="E35" s="12">
        <f>E33/0.5</f>
        <v>130.19999999999999</v>
      </c>
      <c r="F35" s="21">
        <v>130</v>
      </c>
      <c r="G35" s="21"/>
      <c r="H35" s="21">
        <f t="shared" si="0"/>
        <v>0</v>
      </c>
      <c r="I35" s="21"/>
      <c r="J35" s="21">
        <f t="shared" si="1"/>
        <v>0</v>
      </c>
      <c r="K35" s="21">
        <f t="shared" si="2"/>
        <v>0</v>
      </c>
    </row>
    <row r="36" spans="1:11" ht="42" customHeight="1" x14ac:dyDescent="0.25">
      <c r="A36" s="21"/>
      <c r="B36" s="21"/>
      <c r="C36" s="21" t="s">
        <v>36</v>
      </c>
      <c r="D36" s="21" t="s">
        <v>18</v>
      </c>
      <c r="E36" s="1"/>
      <c r="F36" s="21">
        <v>9</v>
      </c>
      <c r="G36" s="21"/>
      <c r="H36" s="21">
        <f t="shared" si="0"/>
        <v>0</v>
      </c>
      <c r="I36" s="21"/>
      <c r="J36" s="21">
        <f t="shared" si="1"/>
        <v>0</v>
      </c>
      <c r="K36" s="21">
        <f t="shared" si="2"/>
        <v>0</v>
      </c>
    </row>
    <row r="37" spans="1:11" ht="33" x14ac:dyDescent="0.25">
      <c r="A37" s="21"/>
      <c r="B37" s="21"/>
      <c r="C37" s="21" t="s">
        <v>24</v>
      </c>
      <c r="D37" s="21" t="s">
        <v>19</v>
      </c>
      <c r="E37" s="21">
        <v>1.1000000000000001</v>
      </c>
      <c r="F37" s="21">
        <f>F36*6*E37</f>
        <v>59.400000000000006</v>
      </c>
      <c r="G37" s="21"/>
      <c r="H37" s="21">
        <f t="shared" si="0"/>
        <v>0</v>
      </c>
      <c r="I37" s="21"/>
      <c r="J37" s="21">
        <f t="shared" si="1"/>
        <v>0</v>
      </c>
      <c r="K37" s="21">
        <f t="shared" si="2"/>
        <v>0</v>
      </c>
    </row>
    <row r="38" spans="1:11" ht="53.25" customHeight="1" x14ac:dyDescent="0.25">
      <c r="A38" s="21">
        <v>6</v>
      </c>
      <c r="B38" s="21"/>
      <c r="C38" s="21" t="s">
        <v>25</v>
      </c>
      <c r="D38" s="21" t="s">
        <v>19</v>
      </c>
      <c r="E38" s="11">
        <f>4.5*2</f>
        <v>9</v>
      </c>
      <c r="F38" s="21">
        <v>9</v>
      </c>
      <c r="G38" s="21"/>
      <c r="H38" s="21">
        <f t="shared" si="0"/>
        <v>0</v>
      </c>
      <c r="I38" s="21"/>
      <c r="J38" s="21">
        <f t="shared" si="1"/>
        <v>0</v>
      </c>
      <c r="K38" s="21">
        <f t="shared" si="2"/>
        <v>0</v>
      </c>
    </row>
    <row r="39" spans="1:11" ht="22.5" customHeight="1" x14ac:dyDescent="0.25">
      <c r="A39" s="13"/>
      <c r="B39" s="13"/>
      <c r="C39" s="13" t="s">
        <v>22</v>
      </c>
      <c r="D39" s="13"/>
      <c r="E39" s="13"/>
      <c r="F39" s="13"/>
      <c r="G39" s="13"/>
      <c r="H39" s="15">
        <f>SUM(H11:H38)</f>
        <v>0</v>
      </c>
      <c r="I39" s="15"/>
      <c r="J39" s="15">
        <f>SUM(J11:J38)</f>
        <v>0</v>
      </c>
      <c r="K39" s="15">
        <f t="shared" si="2"/>
        <v>0</v>
      </c>
    </row>
    <row r="40" spans="1:11" ht="33" x14ac:dyDescent="0.25">
      <c r="A40" s="21"/>
      <c r="B40" s="21"/>
      <c r="C40" s="21" t="s">
        <v>35</v>
      </c>
      <c r="D40" s="21"/>
      <c r="E40" s="21"/>
      <c r="F40" s="7"/>
      <c r="G40" s="21"/>
      <c r="H40" s="21"/>
      <c r="I40" s="21"/>
      <c r="J40" s="21"/>
      <c r="K40" s="6">
        <f>H39*F40</f>
        <v>0</v>
      </c>
    </row>
    <row r="41" spans="1:11" ht="22.5" customHeight="1" x14ac:dyDescent="0.25">
      <c r="A41" s="21"/>
      <c r="B41" s="21"/>
      <c r="C41" s="21"/>
      <c r="D41" s="21"/>
      <c r="E41" s="21"/>
      <c r="F41" s="21"/>
      <c r="G41" s="21"/>
      <c r="H41" s="21"/>
      <c r="I41" s="21"/>
      <c r="J41" s="21" t="s">
        <v>8</v>
      </c>
      <c r="K41" s="6">
        <f>K39+K40</f>
        <v>0</v>
      </c>
    </row>
    <row r="42" spans="1:11" ht="22.5" customHeight="1" x14ac:dyDescent="0.25">
      <c r="A42" s="21"/>
      <c r="B42" s="21"/>
      <c r="C42" s="21" t="s">
        <v>34</v>
      </c>
      <c r="D42" s="21"/>
      <c r="E42" s="21"/>
      <c r="F42" s="7"/>
      <c r="G42" s="21"/>
      <c r="H42" s="21"/>
      <c r="I42" s="21"/>
      <c r="J42" s="21"/>
      <c r="K42" s="6">
        <f>K41*F42</f>
        <v>0</v>
      </c>
    </row>
    <row r="43" spans="1:11" ht="22.5" customHeight="1" x14ac:dyDescent="0.25">
      <c r="A43" s="21"/>
      <c r="B43" s="21"/>
      <c r="C43" s="21"/>
      <c r="D43" s="21"/>
      <c r="E43" s="21"/>
      <c r="F43" s="21"/>
      <c r="G43" s="21"/>
      <c r="H43" s="21"/>
      <c r="I43" s="21"/>
      <c r="J43" s="21" t="s">
        <v>8</v>
      </c>
      <c r="K43" s="6">
        <f>K41+K42</f>
        <v>0</v>
      </c>
    </row>
    <row r="44" spans="1:11" ht="22.5" customHeight="1" x14ac:dyDescent="0.25">
      <c r="A44" s="21"/>
      <c r="B44" s="21"/>
      <c r="C44" s="21" t="s">
        <v>33</v>
      </c>
      <c r="D44" s="21"/>
      <c r="E44" s="21"/>
      <c r="F44" s="7"/>
      <c r="G44" s="21"/>
      <c r="H44" s="21"/>
      <c r="I44" s="21"/>
      <c r="J44" s="21"/>
      <c r="K44" s="6">
        <f>K43*F44</f>
        <v>0</v>
      </c>
    </row>
    <row r="45" spans="1:11" ht="22.5" customHeight="1" x14ac:dyDescent="0.25">
      <c r="A45" s="21"/>
      <c r="B45" s="21"/>
      <c r="C45" s="21"/>
      <c r="D45" s="21"/>
      <c r="E45" s="21"/>
      <c r="F45" s="21"/>
      <c r="G45" s="21"/>
      <c r="H45" s="21"/>
      <c r="I45" s="21"/>
      <c r="J45" s="21" t="s">
        <v>8</v>
      </c>
      <c r="K45" s="6">
        <f>K43+K44</f>
        <v>0</v>
      </c>
    </row>
    <row r="46" spans="1:11" ht="22.5" customHeight="1" x14ac:dyDescent="0.25">
      <c r="A46" s="21"/>
      <c r="B46" s="21"/>
      <c r="C46" s="21" t="s">
        <v>31</v>
      </c>
      <c r="D46" s="21"/>
      <c r="E46" s="21"/>
      <c r="F46" s="8">
        <v>0.03</v>
      </c>
      <c r="G46" s="21"/>
      <c r="H46" s="21"/>
      <c r="I46" s="21"/>
      <c r="J46" s="21"/>
      <c r="K46" s="6">
        <f>K45*F46</f>
        <v>0</v>
      </c>
    </row>
    <row r="47" spans="1:11" ht="22.5" customHeight="1" x14ac:dyDescent="0.25">
      <c r="A47" s="21"/>
      <c r="B47" s="21"/>
      <c r="C47" s="21"/>
      <c r="D47" s="21"/>
      <c r="E47" s="21"/>
      <c r="F47" s="7"/>
      <c r="G47" s="21"/>
      <c r="H47" s="21"/>
      <c r="I47" s="21"/>
      <c r="J47" s="21" t="s">
        <v>8</v>
      </c>
      <c r="K47" s="6">
        <f>K45+K46</f>
        <v>0</v>
      </c>
    </row>
    <row r="48" spans="1:11" ht="22.5" customHeight="1" x14ac:dyDescent="0.25">
      <c r="A48" s="21"/>
      <c r="B48" s="21"/>
      <c r="C48" s="21" t="s">
        <v>32</v>
      </c>
      <c r="D48" s="21"/>
      <c r="E48" s="21"/>
      <c r="F48" s="8">
        <v>0.18</v>
      </c>
      <c r="G48" s="21"/>
      <c r="H48" s="21"/>
      <c r="I48" s="21"/>
      <c r="J48" s="21"/>
      <c r="K48" s="6">
        <f>K47*F48</f>
        <v>0</v>
      </c>
    </row>
    <row r="49" spans="1:11" ht="22.5" customHeight="1" x14ac:dyDescent="0.25">
      <c r="A49" s="16"/>
      <c r="B49" s="16"/>
      <c r="C49" s="13" t="s">
        <v>21</v>
      </c>
      <c r="D49" s="16"/>
      <c r="E49" s="16"/>
      <c r="F49" s="16"/>
      <c r="G49" s="16"/>
      <c r="H49" s="16"/>
      <c r="I49" s="16"/>
      <c r="J49" s="16" t="s">
        <v>8</v>
      </c>
      <c r="K49" s="14">
        <f>K47+K48</f>
        <v>0</v>
      </c>
    </row>
    <row r="51" spans="1:11" x14ac:dyDescent="0.25">
      <c r="C51" s="19" t="s">
        <v>55</v>
      </c>
      <c r="I51" s="31"/>
      <c r="J51" s="31"/>
      <c r="K51" s="31"/>
    </row>
  </sheetData>
  <mergeCells count="14">
    <mergeCell ref="I1:K1"/>
    <mergeCell ref="I8:J8"/>
    <mergeCell ref="K8:K9"/>
    <mergeCell ref="I51:K51"/>
    <mergeCell ref="A2:K2"/>
    <mergeCell ref="A4:K4"/>
    <mergeCell ref="A6:K6"/>
    <mergeCell ref="A8:A9"/>
    <mergeCell ref="B8:B9"/>
    <mergeCell ref="C8:C9"/>
    <mergeCell ref="D8:D9"/>
    <mergeCell ref="E8:E9"/>
    <mergeCell ref="F8:F9"/>
    <mergeCell ref="G8:H8"/>
  </mergeCells>
  <pageMargins left="0.62992125984251968" right="0.19685039370078741" top="0.52" bottom="0.44" header="0.31496062992125984" footer="0.19685039370078741"/>
  <pageSetup paperSize="9" orientation="landscape" horizontalDpi="180" verticalDpi="180" r:id="rId1"/>
  <headerFooter>
    <oddHeader>&amp;R&amp;P</oddHeader>
    <oddFooter>&amp;RD.R.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22"/>
  <sheetViews>
    <sheetView tabSelected="1" topLeftCell="A13" zoomScale="90" zoomScaleNormal="90" workbookViewId="0">
      <selection activeCell="E27" sqref="E27"/>
    </sheetView>
  </sheetViews>
  <sheetFormatPr defaultColWidth="8.85546875" defaultRowHeight="16.5" x14ac:dyDescent="0.25"/>
  <cols>
    <col min="1" max="1" width="4.5703125" style="2" customWidth="1"/>
    <col min="2" max="2" width="40.28515625" style="2" customWidth="1"/>
    <col min="3" max="3" width="9.7109375" style="2" customWidth="1"/>
    <col min="4" max="8" width="8.85546875" style="2"/>
    <col min="9" max="9" width="9.42578125" style="2" customWidth="1"/>
    <col min="10" max="16384" width="8.85546875" style="2"/>
  </cols>
  <sheetData>
    <row r="1" spans="1:15" s="19" customFormat="1" ht="19.5" customHeight="1" x14ac:dyDescent="0.25">
      <c r="I1" s="27" t="s">
        <v>73</v>
      </c>
      <c r="J1" s="27"/>
      <c r="K1" s="27"/>
      <c r="L1" s="27"/>
    </row>
    <row r="2" spans="1:15" ht="21.75" customHeight="1" x14ac:dyDescent="0.25">
      <c r="A2" s="27" t="s">
        <v>50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5" ht="4.5" customHeight="1" x14ac:dyDescent="0.25">
      <c r="A3" s="3"/>
      <c r="B3" s="3"/>
    </row>
    <row r="4" spans="1:15" ht="16.5" customHeight="1" x14ac:dyDescent="0.25">
      <c r="A4" s="27" t="s">
        <v>40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5" ht="3.75" customHeight="1" x14ac:dyDescent="0.25">
      <c r="A5" s="3"/>
      <c r="B5" s="3"/>
    </row>
    <row r="6" spans="1:15" ht="26.25" customHeight="1" x14ac:dyDescent="0.25">
      <c r="A6" s="27" t="s">
        <v>70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5" ht="8.25" customHeight="1" x14ac:dyDescent="0.25"/>
    <row r="8" spans="1:15" s="24" customFormat="1" ht="24.75" customHeight="1" x14ac:dyDescent="0.3">
      <c r="A8" s="34" t="s">
        <v>60</v>
      </c>
      <c r="B8" s="37" t="s">
        <v>61</v>
      </c>
      <c r="C8" s="34" t="s">
        <v>62</v>
      </c>
      <c r="D8" s="40" t="s">
        <v>63</v>
      </c>
      <c r="E8" s="40"/>
      <c r="F8" s="40"/>
      <c r="G8" s="40"/>
      <c r="H8" s="40"/>
      <c r="I8" s="40"/>
      <c r="J8" s="40"/>
      <c r="K8" s="40"/>
      <c r="L8" s="40"/>
      <c r="M8" s="23"/>
      <c r="N8" s="23"/>
      <c r="O8" s="23"/>
    </row>
    <row r="9" spans="1:15" s="25" customFormat="1" ht="28.15" customHeight="1" x14ac:dyDescent="0.25">
      <c r="A9" s="35"/>
      <c r="B9" s="38"/>
      <c r="C9" s="35"/>
      <c r="D9" s="32" t="s">
        <v>11</v>
      </c>
      <c r="E9" s="33"/>
      <c r="F9" s="33"/>
      <c r="G9" s="33"/>
      <c r="H9" s="33"/>
      <c r="I9" s="33"/>
      <c r="J9" s="41" t="s">
        <v>10</v>
      </c>
      <c r="K9" s="41"/>
      <c r="L9" s="41"/>
    </row>
    <row r="10" spans="1:15" s="24" customFormat="1" ht="25.5" customHeight="1" x14ac:dyDescent="0.3">
      <c r="A10" s="36"/>
      <c r="B10" s="39"/>
      <c r="C10" s="36"/>
      <c r="D10" s="26" t="s">
        <v>64</v>
      </c>
      <c r="E10" s="26" t="s">
        <v>65</v>
      </c>
      <c r="F10" s="26" t="s">
        <v>66</v>
      </c>
      <c r="G10" s="26" t="s">
        <v>67</v>
      </c>
      <c r="H10" s="26" t="s">
        <v>68</v>
      </c>
      <c r="I10" s="26" t="s">
        <v>69</v>
      </c>
      <c r="J10" s="26" t="s">
        <v>64</v>
      </c>
      <c r="K10" s="26" t="s">
        <v>65</v>
      </c>
      <c r="L10" s="26" t="s">
        <v>66</v>
      </c>
    </row>
    <row r="11" spans="1:15" ht="87.75" customHeight="1" x14ac:dyDescent="0.25">
      <c r="A11" s="4" t="s">
        <v>11</v>
      </c>
      <c r="B11" s="5" t="s">
        <v>58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5" ht="25.5" customHeight="1" x14ac:dyDescent="0.25">
      <c r="A12" s="4" t="s">
        <v>10</v>
      </c>
      <c r="B12" s="5" t="s">
        <v>12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</row>
    <row r="13" spans="1:15" ht="82.5" x14ac:dyDescent="0.25">
      <c r="A13" s="4">
        <v>1.1000000000000001</v>
      </c>
      <c r="B13" s="5" t="s">
        <v>59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</row>
    <row r="14" spans="1:15" s="17" customFormat="1" ht="82.5" x14ac:dyDescent="0.25">
      <c r="A14" s="18">
        <v>1.2</v>
      </c>
      <c r="B14" s="5" t="s">
        <v>71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</row>
    <row r="15" spans="1:15" ht="45" customHeight="1" x14ac:dyDescent="0.25">
      <c r="A15" s="4">
        <v>2</v>
      </c>
      <c r="B15" s="5" t="s">
        <v>56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</row>
    <row r="16" spans="1:15" s="9" customFormat="1" ht="45" customHeight="1" x14ac:dyDescent="0.25">
      <c r="A16" s="10">
        <v>3</v>
      </c>
      <c r="B16" s="5" t="s">
        <v>46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</row>
    <row r="17" spans="1:12" ht="52.5" customHeight="1" x14ac:dyDescent="0.25">
      <c r="A17" s="4">
        <v>3</v>
      </c>
      <c r="B17" s="5" t="s">
        <v>57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</row>
    <row r="18" spans="1:12" ht="22.5" customHeight="1" x14ac:dyDescent="0.25">
      <c r="A18" s="4">
        <v>4</v>
      </c>
      <c r="B18" s="5" t="s">
        <v>23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</row>
    <row r="19" spans="1:12" ht="33" x14ac:dyDescent="0.25">
      <c r="A19" s="4">
        <v>5</v>
      </c>
      <c r="B19" s="5" t="s">
        <v>26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</row>
    <row r="20" spans="1:12" ht="56.25" customHeight="1" x14ac:dyDescent="0.25">
      <c r="A20" s="4">
        <v>6</v>
      </c>
      <c r="B20" s="5" t="s">
        <v>25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</row>
    <row r="22" spans="1:12" ht="28.5" customHeight="1" x14ac:dyDescent="0.25">
      <c r="B22" s="2" t="s">
        <v>55</v>
      </c>
      <c r="E22" s="22"/>
      <c r="F22" s="22"/>
      <c r="G22" s="22"/>
      <c r="H22" s="22"/>
    </row>
  </sheetData>
  <mergeCells count="10">
    <mergeCell ref="I1:L1"/>
    <mergeCell ref="A2:L2"/>
    <mergeCell ref="D9:I9"/>
    <mergeCell ref="A6:L6"/>
    <mergeCell ref="A4:K4"/>
    <mergeCell ref="A8:A10"/>
    <mergeCell ref="B8:B10"/>
    <mergeCell ref="C8:C10"/>
    <mergeCell ref="D8:L8"/>
    <mergeCell ref="J9:L9"/>
  </mergeCells>
  <pageMargins left="0.62992125984251968" right="0.19685039370078741" top="0.52" bottom="0.44" header="0.31496062992125984" footer="0.19685039370078741"/>
  <pageSetup paperSize="9" orientation="landscape" horizontalDpi="180" verticalDpi="180" r:id="rId1"/>
  <headerFooter>
    <oddHeader>&amp;R&amp;P</oddHeader>
    <oddFooter>&amp;RD.R.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ხარჯთაღრიცხვა </vt:lpstr>
      <vt:lpstr>გაგმა გრაფიკი</vt:lpstr>
      <vt:lpstr>Лист2</vt:lpstr>
      <vt:lpstr>Лист3</vt:lpstr>
      <vt:lpstr>'გაგმა გრაფიკი'!Print_Titles</vt:lpstr>
      <vt:lpstr>'ხარჯთაღრიცხვა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2016-08-22T12:13:48Z</dcterms:modified>
</cp:coreProperties>
</file>