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180"/>
  </bookViews>
  <sheets>
    <sheet name="xarjtagricxva" sheetId="3" r:id="rId1"/>
  </sheets>
  <calcPr calcId="125725"/>
</workbook>
</file>

<file path=xl/calcChain.xml><?xml version="1.0" encoding="utf-8"?>
<calcChain xmlns="http://schemas.openxmlformats.org/spreadsheetml/2006/main">
  <c r="L6" i="3"/>
  <c r="M70"/>
  <c r="H67" l="1"/>
  <c r="M68" l="1"/>
  <c r="F39"/>
  <c r="L39" s="1"/>
  <c r="M39" s="1"/>
  <c r="F12"/>
  <c r="J58" l="1"/>
  <c r="M58" s="1"/>
  <c r="J57"/>
  <c r="M57" s="1"/>
  <c r="F55"/>
  <c r="J55" s="1"/>
  <c r="M55" s="1"/>
  <c r="F54"/>
  <c r="J54" s="1"/>
  <c r="M54" s="1"/>
  <c r="F53"/>
  <c r="J53" s="1"/>
  <c r="M53" s="1"/>
  <c r="J56"/>
  <c r="M56" s="1"/>
  <c r="F38"/>
  <c r="F49" l="1"/>
  <c r="H38"/>
  <c r="M38" s="1"/>
  <c r="F45"/>
  <c r="J45" s="1"/>
  <c r="M45" s="1"/>
  <c r="F43"/>
  <c r="J43" s="1"/>
  <c r="M43" s="1"/>
  <c r="F42"/>
  <c r="J42" s="1"/>
  <c r="M42" s="1"/>
  <c r="E47"/>
  <c r="E46"/>
  <c r="F46" s="1"/>
  <c r="J46" s="1"/>
  <c r="M46" s="1"/>
  <c r="J44"/>
  <c r="M44" s="1"/>
  <c r="F40"/>
  <c r="L40" s="1"/>
  <c r="M40" s="1"/>
  <c r="E35"/>
  <c r="E34"/>
  <c r="F33"/>
  <c r="J33" s="1"/>
  <c r="M33" s="1"/>
  <c r="F32"/>
  <c r="J32" s="1"/>
  <c r="M32" s="1"/>
  <c r="F31"/>
  <c r="J31" s="1"/>
  <c r="M31" s="1"/>
  <c r="F30"/>
  <c r="J30" s="1"/>
  <c r="M30" s="1"/>
  <c r="F61" l="1"/>
  <c r="F63" s="1"/>
  <c r="J63" s="1"/>
  <c r="M63" s="1"/>
  <c r="F51"/>
  <c r="L51" s="1"/>
  <c r="M51" s="1"/>
  <c r="F50"/>
  <c r="H50" s="1"/>
  <c r="F59"/>
  <c r="J59" s="1"/>
  <c r="M59" s="1"/>
  <c r="F60"/>
  <c r="J60" s="1"/>
  <c r="M60" s="1"/>
  <c r="F47"/>
  <c r="J47" s="1"/>
  <c r="M47" s="1"/>
  <c r="F41"/>
  <c r="F48"/>
  <c r="J48" s="1"/>
  <c r="M48" s="1"/>
  <c r="F25"/>
  <c r="F17"/>
  <c r="M19"/>
  <c r="M50" l="1"/>
  <c r="F29"/>
  <c r="J29" s="1"/>
  <c r="F27"/>
  <c r="L27" s="1"/>
  <c r="F52"/>
  <c r="L52" s="1"/>
  <c r="M52" s="1"/>
  <c r="J41"/>
  <c r="F28"/>
  <c r="L28" s="1"/>
  <c r="M28" s="1"/>
  <c r="F34"/>
  <c r="J34" s="1"/>
  <c r="M34" s="1"/>
  <c r="F35"/>
  <c r="J35" s="1"/>
  <c r="M35" s="1"/>
  <c r="F26"/>
  <c r="H26" s="1"/>
  <c r="F36"/>
  <c r="J36" s="1"/>
  <c r="M36" s="1"/>
  <c r="F19"/>
  <c r="F20" s="1"/>
  <c r="H20" s="1"/>
  <c r="M20" s="1"/>
  <c r="F18"/>
  <c r="H18" s="1"/>
  <c r="M18" s="1"/>
  <c r="F14"/>
  <c r="L14" s="1"/>
  <c r="F21"/>
  <c r="L21" s="1"/>
  <c r="M21" s="1"/>
  <c r="F15"/>
  <c r="L15" s="1"/>
  <c r="M15" s="1"/>
  <c r="F16"/>
  <c r="J16" s="1"/>
  <c r="J22" s="1"/>
  <c r="F13"/>
  <c r="H13" s="1"/>
  <c r="H22" s="1"/>
  <c r="M29" l="1"/>
  <c r="M26"/>
  <c r="L22"/>
  <c r="M22" s="1"/>
  <c r="M27"/>
  <c r="L66"/>
  <c r="M41"/>
  <c r="M16"/>
  <c r="F65"/>
  <c r="J65" s="1"/>
  <c r="M65" s="1"/>
  <c r="F64"/>
  <c r="J64" s="1"/>
  <c r="M64" s="1"/>
  <c r="F62"/>
  <c r="H62" s="1"/>
  <c r="M62" s="1"/>
  <c r="M14"/>
  <c r="M13"/>
  <c r="J66" l="1"/>
  <c r="J67" s="1"/>
  <c r="J69" s="1"/>
  <c r="L67"/>
  <c r="L69" s="1"/>
  <c r="H66"/>
  <c r="M66" l="1"/>
  <c r="M67" l="1"/>
  <c r="H69"/>
  <c r="M69" s="1"/>
  <c r="M71" s="1"/>
  <c r="M72" s="1"/>
  <c r="M73" l="1"/>
  <c r="M74" s="1"/>
  <c r="M75" l="1"/>
  <c r="M76" s="1"/>
  <c r="M77" l="1"/>
  <c r="M78" s="1"/>
  <c r="M79" l="1"/>
  <c r="M80" s="1"/>
  <c r="L5" s="1"/>
</calcChain>
</file>

<file path=xl/sharedStrings.xml><?xml version="1.0" encoding="utf-8"?>
<sst xmlns="http://schemas.openxmlformats.org/spreadsheetml/2006/main" count="205" uniqueCount="101">
  <si>
    <t>safuZveli: proeqti</t>
  </si>
  <si>
    <t xml:space="preserve">saxarjTaRricxvo Rirebuleba </t>
  </si>
  <si>
    <t>lari</t>
  </si>
  <si>
    <t xml:space="preserve"> maT Soris xelfasi</t>
  </si>
  <si>
    <t>#</t>
  </si>
  <si>
    <t>safuZveli</t>
  </si>
  <si>
    <t>samuSaos dasaxeleba</t>
  </si>
  <si>
    <t>ganzomilebis erTeuli</t>
  </si>
  <si>
    <t>normatiuli</t>
  </si>
  <si>
    <t>xelfasi</t>
  </si>
  <si>
    <t>masala</t>
  </si>
  <si>
    <t>manqana meqanizmebi</t>
  </si>
  <si>
    <t>sul jami</t>
  </si>
  <si>
    <t>erTeuli</t>
  </si>
  <si>
    <t>sul</t>
  </si>
  <si>
    <t>I Tavi</t>
  </si>
  <si>
    <t>miwis samuSaoebi</t>
  </si>
  <si>
    <t>1-22-15.</t>
  </si>
  <si>
    <t>SromiTi resursebi</t>
  </si>
  <si>
    <t>kac/sT</t>
  </si>
  <si>
    <t>eqskavatoris eqspluatacia</t>
  </si>
  <si>
    <t>m/sT</t>
  </si>
  <si>
    <t xml:space="preserve">sxva manqanebi </t>
  </si>
  <si>
    <t>RorRi</t>
  </si>
  <si>
    <t xml:space="preserve">SromiTi resursebi </t>
  </si>
  <si>
    <t>1-81-2.</t>
  </si>
  <si>
    <t>tona</t>
  </si>
  <si>
    <t>jami I Tavis</t>
  </si>
  <si>
    <t>II Tavi</t>
  </si>
  <si>
    <t xml:space="preserve">saZirkvlebi </t>
  </si>
  <si>
    <t>sxva xarjebi</t>
  </si>
  <si>
    <t>pr</t>
  </si>
  <si>
    <t xml:space="preserve">manqanebi </t>
  </si>
  <si>
    <t xml:space="preserve">igive, IIIx. 40-60mm-iani  </t>
  </si>
  <si>
    <t>eleqtrodi</t>
  </si>
  <si>
    <t>kg</t>
  </si>
  <si>
    <t>saRebavi  antikoroziuli</t>
  </si>
  <si>
    <t>kg.</t>
  </si>
  <si>
    <t>jami</t>
  </si>
  <si>
    <t>zednadebi xarji</t>
  </si>
  <si>
    <t xml:space="preserve">samSeneblo samuSaoebi </t>
  </si>
  <si>
    <t xml:space="preserve"> d.R.g. 18%</t>
  </si>
  <si>
    <t>gruntis  damuSaveba xeliT III kat. gruntSi</t>
  </si>
  <si>
    <t>III kat. gruntis ukuCayra xeliT saZirkvlebis mowyobis Semdeg</t>
  </si>
  <si>
    <t xml:space="preserve">betoni ~Β20~ mitaniT da pompis momsaxurebiT;  </t>
  </si>
  <si>
    <r>
      <rPr>
        <sz val="11"/>
        <color theme="1"/>
        <rFont val="Arial"/>
        <family val="2"/>
      </rPr>
      <t xml:space="preserve">A-1- A240C </t>
    </r>
    <r>
      <rPr>
        <sz val="11"/>
        <color theme="1"/>
        <rFont val="AcadNusx"/>
      </rPr>
      <t>klasis armatura</t>
    </r>
  </si>
  <si>
    <r>
      <rPr>
        <sz val="11"/>
        <color theme="1"/>
        <rFont val="Arial"/>
        <family val="2"/>
      </rPr>
      <t xml:space="preserve">AIII-A500C </t>
    </r>
    <r>
      <rPr>
        <sz val="11"/>
        <color theme="1"/>
        <rFont val="AcadNusx"/>
      </rPr>
      <t>klasis armatura</t>
    </r>
  </si>
  <si>
    <t>6-1-22.</t>
  </si>
  <si>
    <t>liTonis kvadratuli mili 100X70</t>
  </si>
  <si>
    <t>liTonis samontaJo furceli 7X70</t>
  </si>
  <si>
    <t>sabazro fasi</t>
  </si>
  <si>
    <r>
      <t>1000m</t>
    </r>
    <r>
      <rPr>
        <vertAlign val="superscript"/>
        <sz val="10"/>
        <color theme="1"/>
        <rFont val="AcadNusx"/>
      </rPr>
      <t>3</t>
    </r>
    <r>
      <rPr>
        <sz val="10"/>
        <color theme="1"/>
        <rFont val="AcadNusx"/>
      </rPr>
      <t>³</t>
    </r>
  </si>
  <si>
    <r>
      <t>m</t>
    </r>
    <r>
      <rPr>
        <vertAlign val="superscript"/>
        <sz val="10"/>
        <color theme="1"/>
        <rFont val="AcadNusx"/>
      </rPr>
      <t>3</t>
    </r>
  </si>
  <si>
    <r>
      <t>100m</t>
    </r>
    <r>
      <rPr>
        <vertAlign val="superscript"/>
        <sz val="10"/>
        <color theme="1"/>
        <rFont val="AcadNusx"/>
      </rPr>
      <t>3</t>
    </r>
    <r>
      <rPr>
        <sz val="10"/>
        <color theme="1"/>
        <rFont val="AcadNusx"/>
      </rPr>
      <t>³</t>
    </r>
  </si>
  <si>
    <r>
      <t>m</t>
    </r>
    <r>
      <rPr>
        <vertAlign val="superscript"/>
        <sz val="10"/>
        <color theme="1"/>
        <rFont val="AcadNusx"/>
      </rPr>
      <t>2</t>
    </r>
  </si>
  <si>
    <t>yalibis fari 25mm.</t>
  </si>
  <si>
    <t>t</t>
  </si>
  <si>
    <t>sxva masalebi</t>
  </si>
  <si>
    <t>pr.</t>
  </si>
  <si>
    <t>liTonkonstruqcia samontaJod</t>
  </si>
  <si>
    <t>olifa</t>
  </si>
  <si>
    <t>34-33-1</t>
  </si>
  <si>
    <t>liTonis kvadratuli mili 80X50</t>
  </si>
  <si>
    <t>liTonis kvadratuli mili 60X30</t>
  </si>
  <si>
    <t>liTonis kvadratuli mili 30X30</t>
  </si>
  <si>
    <t xml:space="preserve">liTonis  Robis (alayafTan eraTad)  montaJi </t>
  </si>
  <si>
    <r>
      <t xml:space="preserve">mon. r/betonis saZirkvlisa da cokolis kedlis   mowyoba </t>
    </r>
    <r>
      <rPr>
        <b/>
        <sz val="11"/>
        <color theme="1"/>
        <rFont val="Arial"/>
        <family val="2"/>
      </rPr>
      <t xml:space="preserve">(A-D;  D-C; C-B </t>
    </r>
    <r>
      <rPr>
        <b/>
        <sz val="11"/>
        <color theme="1"/>
        <rFont val="AcadNusx"/>
      </rPr>
      <t>monakveTebSi)</t>
    </r>
  </si>
  <si>
    <r>
      <t>m</t>
    </r>
    <r>
      <rPr>
        <b/>
        <vertAlign val="superscript"/>
        <sz val="10"/>
        <color theme="1"/>
        <rFont val="AcadNusx"/>
      </rPr>
      <t>3</t>
    </r>
  </si>
  <si>
    <t>liTonis samontaJo furceli 7X50; 7X100</t>
  </si>
  <si>
    <t>alayafis samontaJo meqanizmebi</t>
  </si>
  <si>
    <t>kompl.</t>
  </si>
  <si>
    <t>jami II Tavis</t>
  </si>
  <si>
    <t>jami I+II Tavebis</t>
  </si>
  <si>
    <t xml:space="preserve"> jami</t>
  </si>
  <si>
    <t xml:space="preserve">gauTvaliswinebeli xarji </t>
  </si>
  <si>
    <t>liTonis elementebis SeRebava antikoroziuli  saRebavebiT 2fenad</t>
  </si>
  <si>
    <r>
      <t xml:space="preserve">mon. r/betonis daSeneba-Camagrebis   mowyoba </t>
    </r>
    <r>
      <rPr>
        <b/>
        <sz val="11"/>
        <color theme="1"/>
        <rFont val="Arial"/>
        <family val="2"/>
      </rPr>
      <t xml:space="preserve">(D-C </t>
    </r>
    <r>
      <rPr>
        <b/>
        <sz val="11"/>
        <color theme="1"/>
        <rFont val="AcadNusx"/>
      </rPr>
      <t>monakveTebSi)</t>
    </r>
  </si>
  <si>
    <t xml:space="preserve">gruntis transportireba 20km-ze   </t>
  </si>
  <si>
    <t>III kat.   gruntis damuSaveba qvabulSi eqskavatoriT muxluxa svlaze, CamCis moc. 0,5kub.m. da avtomanqanebze datvirTva</t>
  </si>
  <si>
    <t>1-80-3</t>
  </si>
  <si>
    <t>pompis momsaxureba</t>
  </si>
  <si>
    <t>4,1-322</t>
  </si>
  <si>
    <t>1.1-12</t>
  </si>
  <si>
    <t>2.2-1</t>
  </si>
  <si>
    <t>5.1-115</t>
  </si>
  <si>
    <t>5.1-22</t>
  </si>
  <si>
    <t>1.1-10</t>
  </si>
  <si>
    <t>9-32-12</t>
  </si>
  <si>
    <t>14-46</t>
  </si>
  <si>
    <t xml:space="preserve">amwe saavtomobilo svlaze 16t. </t>
  </si>
  <si>
    <t>m-sT.</t>
  </si>
  <si>
    <t>1.5-23</t>
  </si>
  <si>
    <t>1.9-17</t>
  </si>
  <si>
    <t>samSeneblo samuSaoebi</t>
  </si>
  <si>
    <t>zednadebi xarji liTonis konstruqciebis samontaJo samuSaoebze</t>
  </si>
  <si>
    <t>droebiTi Senoba-nagebobebi</t>
  </si>
  <si>
    <t xml:space="preserve">sajaro reestris arqivis Robis mowyobis </t>
  </si>
  <si>
    <t>lari           (araumetes)</t>
  </si>
  <si>
    <t>maT Soris liTonkonstruqciebis samontaJo samusaoebi</t>
  </si>
  <si>
    <t>gegmiuri dagroveba</t>
  </si>
  <si>
    <t>xarjTaRricxva #1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</si>
</sst>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"/>
    <numFmt numFmtId="167" formatCode="0.0000000"/>
  </numFmts>
  <fonts count="30">
    <font>
      <sz val="11"/>
      <color theme="1"/>
      <name val="Calibri"/>
      <family val="2"/>
      <scheme val="minor"/>
    </font>
    <font>
      <sz val="14"/>
      <color theme="1"/>
      <name val="AcadNusx"/>
    </font>
    <font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AcadNusx"/>
    </font>
    <font>
      <sz val="9"/>
      <color theme="1"/>
      <name val="AcadNusx"/>
    </font>
    <font>
      <sz val="12"/>
      <color theme="1"/>
      <name val="AcadNusx"/>
    </font>
    <font>
      <sz val="11"/>
      <color theme="1"/>
      <name val="AcadNusx"/>
    </font>
    <font>
      <sz val="11"/>
      <color rgb="FFFF0000"/>
      <name val="AcadNusx"/>
    </font>
    <font>
      <sz val="9"/>
      <color rgb="FFFF0000"/>
      <name val="AcadNusx"/>
    </font>
    <font>
      <sz val="10"/>
      <color rgb="FFFF0000"/>
      <name val="AcadNusx"/>
    </font>
    <font>
      <b/>
      <sz val="11"/>
      <color theme="1"/>
      <name val="AcadNusx"/>
    </font>
    <font>
      <b/>
      <sz val="12"/>
      <color theme="1"/>
      <name val="AcadNusx"/>
    </font>
    <font>
      <b/>
      <sz val="10"/>
      <color theme="1"/>
      <name val="AcadNusx"/>
    </font>
    <font>
      <sz val="11"/>
      <color theme="1"/>
      <name val="Arial"/>
      <family val="2"/>
    </font>
    <font>
      <sz val="11"/>
      <color theme="1"/>
      <name val="AcadNusx"/>
      <family val="2"/>
    </font>
    <font>
      <vertAlign val="superscript"/>
      <sz val="10"/>
      <color theme="1"/>
      <name val="AcadNusx"/>
    </font>
    <font>
      <sz val="11"/>
      <name val="AcadNusx"/>
    </font>
    <font>
      <b/>
      <sz val="11"/>
      <name val="AcadNusx"/>
    </font>
    <font>
      <sz val="9"/>
      <name val="AcadNusx"/>
    </font>
    <font>
      <b/>
      <sz val="11"/>
      <color theme="1"/>
      <name val="Arial"/>
      <family val="2"/>
    </font>
    <font>
      <b/>
      <sz val="9"/>
      <color theme="1"/>
      <name val="AcadNusx"/>
    </font>
    <font>
      <b/>
      <vertAlign val="superscript"/>
      <sz val="10"/>
      <color theme="1"/>
      <name val="AcadNusx"/>
    </font>
    <font>
      <b/>
      <sz val="9"/>
      <name val="AcadNusx"/>
    </font>
    <font>
      <sz val="12"/>
      <color rgb="FFFF0000"/>
      <name val="AcadNusx"/>
    </font>
    <font>
      <b/>
      <sz val="12"/>
      <name val="AcadNusx"/>
    </font>
    <font>
      <b/>
      <u/>
      <sz val="12"/>
      <name val="AcadNusx"/>
    </font>
    <font>
      <sz val="12"/>
      <name val="AcadNusx"/>
    </font>
    <font>
      <sz val="12"/>
      <name val="Arachveulebrivi Thin"/>
      <family val="2"/>
    </font>
    <font>
      <sz val="12"/>
      <color theme="1"/>
      <name val="Arachveulebrivi Thi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</cellStyleXfs>
  <cellXfs count="134">
    <xf numFmtId="0" fontId="0" fillId="0" borderId="0" xfId="0"/>
    <xf numFmtId="0" fontId="6" fillId="0" borderId="0" xfId="3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7" applyFont="1" applyBorder="1" applyAlignment="1">
      <alignment vertical="center" wrapText="1"/>
    </xf>
    <xf numFmtId="0" fontId="7" fillId="0" borderId="0" xfId="0" applyFont="1"/>
    <xf numFmtId="0" fontId="7" fillId="0" borderId="5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/>
    <xf numFmtId="0" fontId="7" fillId="2" borderId="5" xfId="7" applyFont="1" applyFill="1" applyBorder="1" applyAlignment="1">
      <alignment wrapText="1"/>
    </xf>
    <xf numFmtId="0" fontId="7" fillId="0" borderId="5" xfId="7" applyFont="1" applyBorder="1" applyAlignment="1">
      <alignment wrapText="1"/>
    </xf>
    <xf numFmtId="0" fontId="6" fillId="0" borderId="0" xfId="3" applyFont="1" applyFill="1" applyAlignment="1">
      <alignment horizontal="center" vertical="center" wrapText="1"/>
    </xf>
    <xf numFmtId="0" fontId="15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4" fillId="2" borderId="5" xfId="7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7" fillId="2" borderId="5" xfId="7" applyFont="1" applyFill="1" applyBorder="1" applyAlignment="1">
      <alignment horizontal="left" wrapText="1"/>
    </xf>
    <xf numFmtId="0" fontId="17" fillId="0" borderId="5" xfId="5" applyFont="1" applyBorder="1" applyAlignment="1">
      <alignment horizontal="left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wrapText="1"/>
    </xf>
    <xf numFmtId="165" fontId="6" fillId="0" borderId="5" xfId="7" applyNumberFormat="1" applyFont="1" applyBorder="1" applyAlignment="1">
      <alignment horizontal="center" vertical="center" wrapText="1"/>
    </xf>
    <xf numFmtId="0" fontId="6" fillId="0" borderId="0" xfId="3" applyFont="1" applyFill="1" applyAlignment="1">
      <alignment horizontal="center" vertical="center" wrapText="1"/>
    </xf>
    <xf numFmtId="0" fontId="17" fillId="0" borderId="5" xfId="5" applyFont="1" applyBorder="1" applyAlignment="1">
      <alignment horizontal="center" vertical="center"/>
    </xf>
    <xf numFmtId="0" fontId="18" fillId="0" borderId="5" xfId="5" applyFont="1" applyBorder="1" applyAlignment="1">
      <alignment horizontal="left" vertical="center" wrapText="1"/>
    </xf>
    <xf numFmtId="0" fontId="11" fillId="2" borderId="5" xfId="7" applyFont="1" applyFill="1" applyBorder="1" applyAlignment="1">
      <alignment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5" xfId="2" applyFont="1" applyBorder="1" applyAlignment="1">
      <alignment horizontal="center" wrapText="1"/>
    </xf>
    <xf numFmtId="9" fontId="7" fillId="0" borderId="5" xfId="8" applyFont="1" applyBorder="1" applyAlignment="1">
      <alignment horizontal="center" wrapText="1"/>
    </xf>
    <xf numFmtId="0" fontId="11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18" fillId="0" borderId="5" xfId="5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6" fillId="2" borderId="5" xfId="7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2" fontId="6" fillId="0" borderId="5" xfId="7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165" fontId="12" fillId="2" borderId="5" xfId="7" applyNumberFormat="1" applyFont="1" applyFill="1" applyBorder="1" applyAlignment="1">
      <alignment horizontal="center" vertical="center" wrapText="1"/>
    </xf>
    <xf numFmtId="2" fontId="12" fillId="2" borderId="5" xfId="7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6" fillId="2" borderId="5" xfId="7" applyNumberFormat="1" applyFont="1" applyFill="1" applyBorder="1" applyAlignment="1">
      <alignment horizontal="center" vertical="center" wrapText="1"/>
    </xf>
    <xf numFmtId="166" fontId="6" fillId="2" borderId="5" xfId="7" applyNumberFormat="1" applyFont="1" applyFill="1" applyBorder="1" applyAlignment="1">
      <alignment horizontal="center" vertical="center" wrapText="1"/>
    </xf>
    <xf numFmtId="0" fontId="25" fillId="0" borderId="5" xfId="5" applyFont="1" applyBorder="1" applyAlignment="1">
      <alignment horizontal="center"/>
    </xf>
    <xf numFmtId="165" fontId="26" fillId="0" borderId="5" xfId="5" applyNumberFormat="1" applyFont="1" applyBorder="1" applyAlignment="1">
      <alignment horizontal="center" vertical="center"/>
    </xf>
    <xf numFmtId="2" fontId="27" fillId="0" borderId="5" xfId="5" applyNumberFormat="1" applyFont="1" applyBorder="1" applyAlignment="1">
      <alignment horizontal="center"/>
    </xf>
    <xf numFmtId="2" fontId="27" fillId="0" borderId="5" xfId="5" applyNumberFormat="1" applyFont="1" applyBorder="1" applyAlignment="1">
      <alignment horizontal="center" vertical="center"/>
    </xf>
    <xf numFmtId="0" fontId="27" fillId="0" borderId="5" xfId="5" applyFont="1" applyBorder="1" applyAlignment="1">
      <alignment horizontal="center"/>
    </xf>
    <xf numFmtId="1" fontId="6" fillId="0" borderId="5" xfId="0" applyNumberFormat="1" applyFont="1" applyBorder="1" applyAlignment="1">
      <alignment horizontal="center" vertical="center" wrapText="1"/>
    </xf>
    <xf numFmtId="165" fontId="12" fillId="0" borderId="5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6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0" fontId="6" fillId="2" borderId="5" xfId="7" applyFont="1" applyFill="1" applyBorder="1" applyAlignment="1">
      <alignment horizontal="center" vertical="center" wrapText="1"/>
    </xf>
    <xf numFmtId="0" fontId="12" fillId="2" borderId="5" xfId="7" applyFont="1" applyFill="1" applyBorder="1" applyAlignment="1">
      <alignment horizontal="center" vertical="center" wrapText="1"/>
    </xf>
    <xf numFmtId="49" fontId="28" fillId="0" borderId="5" xfId="5" applyNumberFormat="1" applyFont="1" applyBorder="1" applyAlignment="1">
      <alignment horizontal="center" vertical="center"/>
    </xf>
    <xf numFmtId="0" fontId="28" fillId="0" borderId="5" xfId="5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/>
    </xf>
    <xf numFmtId="0" fontId="6" fillId="0" borderId="5" xfId="7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10" fontId="6" fillId="0" borderId="5" xfId="0" applyNumberFormat="1" applyFont="1" applyBorder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6" fillId="0" borderId="5" xfId="5" applyFont="1" applyFill="1" applyBorder="1" applyAlignment="1">
      <alignment horizontal="center" vertical="center" wrapText="1"/>
    </xf>
    <xf numFmtId="1" fontId="6" fillId="0" borderId="5" xfId="6" applyNumberFormat="1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vertical="center" wrapText="1"/>
    </xf>
    <xf numFmtId="0" fontId="6" fillId="0" borderId="10" xfId="6" applyFont="1" applyFill="1" applyBorder="1" applyAlignment="1">
      <alignment horizontal="center" vertical="center" wrapText="1"/>
    </xf>
    <xf numFmtId="0" fontId="5" fillId="2" borderId="9" xfId="5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3" fillId="0" borderId="9" xfId="5" applyNumberFormat="1" applyFont="1" applyBorder="1" applyAlignment="1">
      <alignment horizontal="center" vertical="center"/>
    </xf>
    <xf numFmtId="0" fontId="19" fillId="0" borderId="9" xfId="5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11" fillId="0" borderId="16" xfId="2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" fontId="12" fillId="4" borderId="17" xfId="0" applyNumberFormat="1" applyFont="1" applyFill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 wrapText="1"/>
    </xf>
    <xf numFmtId="0" fontId="6" fillId="0" borderId="9" xfId="4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6" fillId="0" borderId="10" xfId="4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9" xfId="3" applyFont="1" applyFill="1" applyBorder="1" applyAlignment="1">
      <alignment horizontal="center" vertical="center" wrapText="1"/>
    </xf>
    <xf numFmtId="0" fontId="1" fillId="0" borderId="5" xfId="3" applyFont="1" applyFill="1" applyBorder="1" applyAlignment="1">
      <alignment horizontal="center" vertical="center" wrapText="1"/>
    </xf>
    <xf numFmtId="0" fontId="1" fillId="0" borderId="10" xfId="3" applyFont="1" applyFill="1" applyBorder="1" applyAlignment="1">
      <alignment horizontal="center" vertical="center" wrapText="1"/>
    </xf>
    <xf numFmtId="0" fontId="6" fillId="0" borderId="9" xfId="5" applyFont="1" applyFill="1" applyBorder="1" applyAlignment="1">
      <alignment horizontal="left" vertical="center" wrapText="1"/>
    </xf>
    <xf numFmtId="0" fontId="6" fillId="0" borderId="5" xfId="5" applyFont="1" applyFill="1" applyBorder="1" applyAlignment="1">
      <alignment horizontal="left" vertical="center" wrapText="1"/>
    </xf>
    <xf numFmtId="0" fontId="6" fillId="0" borderId="5" xfId="6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9">
    <cellStyle name="Normal" xfId="0" builtinId="0"/>
    <cellStyle name="Normal 10" xfId="3"/>
    <cellStyle name="Normal 14_anakia II etapi.xls sm. defeqturi" xfId="1"/>
    <cellStyle name="Normal 3" xfId="2"/>
    <cellStyle name="Normal 8" xfId="4"/>
    <cellStyle name="Normal_gare wyalsadfenigagarini 2_SMSH2008-IIkv ." xfId="5"/>
    <cellStyle name="Normal_sida wyalsadeni 2_SMSH2008-IIkv ." xfId="6"/>
    <cellStyle name="Percent 2" xfId="8"/>
    <cellStyle name="Обычный 5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workbookViewId="0">
      <selection activeCell="A4" sqref="A4:M4"/>
    </sheetView>
  </sheetViews>
  <sheetFormatPr defaultRowHeight="16.5"/>
  <cols>
    <col min="1" max="1" width="5.42578125" style="11" customWidth="1"/>
    <col min="2" max="2" width="11.140625" style="81" customWidth="1"/>
    <col min="3" max="3" width="34.28515625" style="10" customWidth="1"/>
    <col min="4" max="4" width="11.7109375" style="23" customWidth="1"/>
    <col min="5" max="5" width="13.42578125" style="69" customWidth="1"/>
    <col min="6" max="6" width="9.42578125" style="69" bestFit="1" customWidth="1"/>
    <col min="7" max="7" width="9.140625" style="69"/>
    <col min="8" max="8" width="10.140625" style="69" customWidth="1"/>
    <col min="9" max="9" width="7.42578125" style="69" customWidth="1"/>
    <col min="10" max="10" width="10.140625" style="69" customWidth="1"/>
    <col min="11" max="11" width="7.28515625" style="69" customWidth="1"/>
    <col min="12" max="12" width="11" style="69" customWidth="1"/>
    <col min="13" max="13" width="14.140625" style="69" customWidth="1"/>
    <col min="14" max="14" width="10.7109375" style="69" customWidth="1"/>
    <col min="15" max="16" width="9.140625" style="9"/>
    <col min="17" max="16384" width="9.140625" style="12"/>
  </cols>
  <sheetData>
    <row r="1" spans="1:17" ht="17.25" thickBot="1"/>
    <row r="2" spans="1:17" s="1" customFormat="1">
      <c r="A2" s="114" t="s">
        <v>96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  <c r="N2" s="30"/>
      <c r="O2" s="15"/>
      <c r="P2" s="15"/>
      <c r="Q2" s="15"/>
    </row>
    <row r="3" spans="1:17" s="1" customFormat="1" ht="21" customHeight="1">
      <c r="A3" s="122" t="s">
        <v>100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30"/>
      <c r="O3" s="15"/>
      <c r="P3" s="15"/>
      <c r="Q3" s="15"/>
    </row>
    <row r="4" spans="1:17" s="1" customFormat="1">
      <c r="A4" s="117" t="s">
        <v>40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/>
      <c r="N4" s="30"/>
      <c r="O4" s="15"/>
      <c r="P4" s="15"/>
      <c r="Q4" s="15"/>
    </row>
    <row r="5" spans="1:17" s="1" customFormat="1">
      <c r="A5" s="125" t="s">
        <v>0</v>
      </c>
      <c r="B5" s="126"/>
      <c r="C5" s="126"/>
      <c r="D5" s="83"/>
      <c r="E5" s="84"/>
      <c r="F5" s="84"/>
      <c r="G5" s="84"/>
      <c r="H5" s="127" t="s">
        <v>1</v>
      </c>
      <c r="I5" s="127"/>
      <c r="J5" s="127"/>
      <c r="K5" s="127"/>
      <c r="L5" s="85">
        <f>M80</f>
        <v>0</v>
      </c>
      <c r="M5" s="88" t="s">
        <v>2</v>
      </c>
      <c r="N5" s="30"/>
      <c r="O5" s="15"/>
      <c r="P5" s="15"/>
      <c r="Q5" s="15"/>
    </row>
    <row r="6" spans="1:17" s="1" customFormat="1">
      <c r="A6" s="89"/>
      <c r="B6" s="86"/>
      <c r="C6" s="87"/>
      <c r="D6" s="83"/>
      <c r="E6" s="84"/>
      <c r="F6" s="84"/>
      <c r="G6" s="84"/>
      <c r="H6" s="127" t="s">
        <v>3</v>
      </c>
      <c r="I6" s="127"/>
      <c r="J6" s="127"/>
      <c r="K6" s="127"/>
      <c r="L6" s="85">
        <f>H67</f>
        <v>0</v>
      </c>
      <c r="M6" s="88" t="s">
        <v>2</v>
      </c>
      <c r="N6" s="30"/>
      <c r="O6" s="15"/>
      <c r="P6" s="15"/>
      <c r="Q6" s="15"/>
    </row>
    <row r="7" spans="1:17" s="2" customFormat="1" ht="39.75" customHeight="1">
      <c r="A7" s="128" t="s">
        <v>4</v>
      </c>
      <c r="B7" s="130" t="s">
        <v>5</v>
      </c>
      <c r="C7" s="132" t="s">
        <v>6</v>
      </c>
      <c r="D7" s="110" t="s">
        <v>7</v>
      </c>
      <c r="E7" s="112" t="s">
        <v>8</v>
      </c>
      <c r="F7" s="113"/>
      <c r="G7" s="112" t="s">
        <v>9</v>
      </c>
      <c r="H7" s="113"/>
      <c r="I7" s="112" t="s">
        <v>10</v>
      </c>
      <c r="J7" s="113"/>
      <c r="K7" s="112" t="s">
        <v>11</v>
      </c>
      <c r="L7" s="113"/>
      <c r="M7" s="120" t="s">
        <v>12</v>
      </c>
      <c r="N7" s="48"/>
    </row>
    <row r="8" spans="1:17" s="2" customFormat="1" ht="69.75" customHeight="1">
      <c r="A8" s="129"/>
      <c r="B8" s="131"/>
      <c r="C8" s="133"/>
      <c r="D8" s="111"/>
      <c r="E8" s="19" t="s">
        <v>13</v>
      </c>
      <c r="F8" s="19" t="s">
        <v>14</v>
      </c>
      <c r="G8" s="19" t="s">
        <v>13</v>
      </c>
      <c r="H8" s="19" t="s">
        <v>14</v>
      </c>
      <c r="I8" s="19" t="s">
        <v>13</v>
      </c>
      <c r="J8" s="19" t="s">
        <v>14</v>
      </c>
      <c r="K8" s="19" t="s">
        <v>13</v>
      </c>
      <c r="L8" s="19" t="s">
        <v>14</v>
      </c>
      <c r="M8" s="121"/>
      <c r="N8" s="48"/>
    </row>
    <row r="9" spans="1:17" s="2" customFormat="1">
      <c r="A9" s="90">
        <v>1</v>
      </c>
      <c r="B9" s="71">
        <v>2</v>
      </c>
      <c r="C9" s="3">
        <v>3</v>
      </c>
      <c r="D9" s="20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91">
        <v>13</v>
      </c>
      <c r="N9" s="48"/>
    </row>
    <row r="10" spans="1:17" s="2" customFormat="1">
      <c r="A10" s="90"/>
      <c r="B10" s="71"/>
      <c r="C10" s="3" t="s">
        <v>15</v>
      </c>
      <c r="D10" s="20"/>
      <c r="E10" s="19"/>
      <c r="F10" s="19"/>
      <c r="G10" s="19"/>
      <c r="H10" s="19"/>
      <c r="I10" s="19"/>
      <c r="J10" s="19"/>
      <c r="K10" s="19"/>
      <c r="L10" s="19"/>
      <c r="M10" s="91"/>
      <c r="N10" s="48"/>
    </row>
    <row r="11" spans="1:17" s="2" customFormat="1">
      <c r="A11" s="90"/>
      <c r="B11" s="71"/>
      <c r="C11" s="3" t="s">
        <v>16</v>
      </c>
      <c r="D11" s="20"/>
      <c r="E11" s="19"/>
      <c r="F11" s="19"/>
      <c r="G11" s="19"/>
      <c r="H11" s="19"/>
      <c r="I11" s="19"/>
      <c r="J11" s="19"/>
      <c r="K11" s="19"/>
      <c r="L11" s="19"/>
      <c r="M11" s="91"/>
      <c r="N11" s="48"/>
    </row>
    <row r="12" spans="1:17" s="5" customFormat="1" ht="83.25" customHeight="1">
      <c r="A12" s="90">
        <v>1</v>
      </c>
      <c r="B12" s="72" t="s">
        <v>17</v>
      </c>
      <c r="C12" s="4" t="s">
        <v>78</v>
      </c>
      <c r="D12" s="21" t="s">
        <v>51</v>
      </c>
      <c r="E12" s="29"/>
      <c r="F12" s="58">
        <f>170*1*0.8/1000</f>
        <v>0.13600000000000001</v>
      </c>
      <c r="G12" s="19"/>
      <c r="H12" s="19"/>
      <c r="I12" s="19"/>
      <c r="J12" s="19"/>
      <c r="K12" s="19"/>
      <c r="L12" s="19"/>
      <c r="M12" s="91"/>
      <c r="N12" s="50"/>
      <c r="O12" s="2"/>
      <c r="P12" s="2"/>
    </row>
    <row r="13" spans="1:17" s="5" customFormat="1">
      <c r="A13" s="90"/>
      <c r="B13" s="73"/>
      <c r="C13" s="4" t="s">
        <v>18</v>
      </c>
      <c r="D13" s="21" t="s">
        <v>19</v>
      </c>
      <c r="E13" s="47">
        <v>20</v>
      </c>
      <c r="F13" s="51">
        <f>F12*E13</f>
        <v>2.72</v>
      </c>
      <c r="G13" s="19"/>
      <c r="H13" s="52">
        <f>G13*F13</f>
        <v>0</v>
      </c>
      <c r="I13" s="52"/>
      <c r="J13" s="52"/>
      <c r="K13" s="52"/>
      <c r="L13" s="52"/>
      <c r="M13" s="92">
        <f>L13+J13+H13</f>
        <v>0</v>
      </c>
      <c r="N13" s="48"/>
      <c r="O13" s="2"/>
      <c r="P13" s="2"/>
    </row>
    <row r="14" spans="1:17" s="5" customFormat="1">
      <c r="A14" s="90"/>
      <c r="B14" s="73"/>
      <c r="C14" s="4" t="s">
        <v>20</v>
      </c>
      <c r="D14" s="21" t="s">
        <v>21</v>
      </c>
      <c r="E14" s="47">
        <v>44.8</v>
      </c>
      <c r="F14" s="51">
        <f>F12*E14</f>
        <v>6.0928000000000004</v>
      </c>
      <c r="G14" s="19"/>
      <c r="H14" s="52"/>
      <c r="I14" s="52"/>
      <c r="J14" s="52"/>
      <c r="K14" s="27"/>
      <c r="L14" s="52">
        <f>K14*F14</f>
        <v>0</v>
      </c>
      <c r="M14" s="92">
        <f t="shared" ref="M14:M21" si="0">L14+J14+H14</f>
        <v>0</v>
      </c>
      <c r="N14" s="48"/>
      <c r="O14" s="2"/>
      <c r="P14" s="2"/>
    </row>
    <row r="15" spans="1:17" s="5" customFormat="1">
      <c r="A15" s="90"/>
      <c r="B15" s="71"/>
      <c r="C15" s="6" t="s">
        <v>22</v>
      </c>
      <c r="D15" s="20" t="s">
        <v>2</v>
      </c>
      <c r="E15" s="19">
        <v>2.1</v>
      </c>
      <c r="F15" s="27">
        <f>E15*F12</f>
        <v>0.28560000000000002</v>
      </c>
      <c r="G15" s="19"/>
      <c r="H15" s="52"/>
      <c r="I15" s="52"/>
      <c r="J15" s="52"/>
      <c r="K15" s="52"/>
      <c r="L15" s="52">
        <f>K15*F15</f>
        <v>0</v>
      </c>
      <c r="M15" s="93">
        <f t="shared" si="0"/>
        <v>0</v>
      </c>
      <c r="N15" s="48"/>
      <c r="O15" s="2"/>
      <c r="P15" s="2"/>
    </row>
    <row r="16" spans="1:17" s="5" customFormat="1">
      <c r="A16" s="90"/>
      <c r="B16" s="71"/>
      <c r="C16" s="6" t="s">
        <v>23</v>
      </c>
      <c r="D16" s="20" t="s">
        <v>52</v>
      </c>
      <c r="E16" s="19">
        <v>0.05</v>
      </c>
      <c r="F16" s="27">
        <f>E16*F12</f>
        <v>6.8000000000000005E-3</v>
      </c>
      <c r="G16" s="19"/>
      <c r="H16" s="52"/>
      <c r="I16" s="52"/>
      <c r="J16" s="52">
        <f>I16*F16</f>
        <v>0</v>
      </c>
      <c r="K16" s="52"/>
      <c r="L16" s="52"/>
      <c r="M16" s="93">
        <f t="shared" si="0"/>
        <v>0</v>
      </c>
      <c r="N16" s="48"/>
      <c r="O16" s="2"/>
      <c r="P16" s="2"/>
    </row>
    <row r="17" spans="1:16" s="5" customFormat="1" ht="31.5">
      <c r="A17" s="90">
        <v>2</v>
      </c>
      <c r="B17" s="71" t="s">
        <v>79</v>
      </c>
      <c r="C17" s="7" t="s">
        <v>42</v>
      </c>
      <c r="D17" s="21" t="s">
        <v>53</v>
      </c>
      <c r="E17" s="53"/>
      <c r="F17" s="70">
        <f>F12*1000*0.25*0.07/100</f>
        <v>2.3800000000000002E-2</v>
      </c>
      <c r="G17" s="19"/>
      <c r="H17" s="52"/>
      <c r="I17" s="52"/>
      <c r="J17" s="52"/>
      <c r="K17" s="52"/>
      <c r="L17" s="52"/>
      <c r="M17" s="92"/>
      <c r="N17" s="48"/>
      <c r="O17" s="2"/>
      <c r="P17" s="2"/>
    </row>
    <row r="18" spans="1:16" s="5" customFormat="1">
      <c r="A18" s="90"/>
      <c r="B18" s="71"/>
      <c r="C18" s="7" t="s">
        <v>24</v>
      </c>
      <c r="D18" s="22" t="s">
        <v>19</v>
      </c>
      <c r="E18" s="54">
        <v>206</v>
      </c>
      <c r="F18" s="53">
        <f>F17*E18</f>
        <v>4.9028</v>
      </c>
      <c r="G18" s="19"/>
      <c r="H18" s="52">
        <f>G18*F18</f>
        <v>0</v>
      </c>
      <c r="I18" s="52"/>
      <c r="J18" s="52"/>
      <c r="K18" s="52"/>
      <c r="L18" s="52"/>
      <c r="M18" s="92">
        <f t="shared" si="0"/>
        <v>0</v>
      </c>
      <c r="N18" s="48"/>
      <c r="O18" s="2"/>
      <c r="P18" s="2"/>
    </row>
    <row r="19" spans="1:16" s="5" customFormat="1" ht="47.25">
      <c r="A19" s="90">
        <v>3</v>
      </c>
      <c r="B19" s="71" t="s">
        <v>25</v>
      </c>
      <c r="C19" s="7" t="s">
        <v>43</v>
      </c>
      <c r="D19" s="22" t="s">
        <v>52</v>
      </c>
      <c r="E19" s="53"/>
      <c r="F19" s="53">
        <f>F17*100</f>
        <v>2.3800000000000003</v>
      </c>
      <c r="G19" s="19"/>
      <c r="H19" s="52"/>
      <c r="I19" s="52"/>
      <c r="J19" s="52"/>
      <c r="K19" s="52"/>
      <c r="L19" s="52"/>
      <c r="M19" s="92">
        <f t="shared" si="0"/>
        <v>0</v>
      </c>
      <c r="N19" s="48"/>
      <c r="O19" s="2"/>
      <c r="P19" s="2"/>
    </row>
    <row r="20" spans="1:16" s="5" customFormat="1">
      <c r="A20" s="90"/>
      <c r="B20" s="71"/>
      <c r="C20" s="7" t="s">
        <v>18</v>
      </c>
      <c r="D20" s="22" t="s">
        <v>19</v>
      </c>
      <c r="E20" s="53">
        <v>1.21</v>
      </c>
      <c r="F20" s="53">
        <f>F19*E20</f>
        <v>2.8798000000000004</v>
      </c>
      <c r="G20" s="19"/>
      <c r="H20" s="52">
        <f>G20*F20</f>
        <v>0</v>
      </c>
      <c r="I20" s="52"/>
      <c r="J20" s="52"/>
      <c r="K20" s="52"/>
      <c r="L20" s="52"/>
      <c r="M20" s="92">
        <f t="shared" si="0"/>
        <v>0</v>
      </c>
      <c r="N20" s="48"/>
      <c r="O20" s="2"/>
      <c r="P20" s="2"/>
    </row>
    <row r="21" spans="1:16" s="5" customFormat="1" ht="31.5">
      <c r="A21" s="90">
        <v>4</v>
      </c>
      <c r="B21" s="71"/>
      <c r="C21" s="7" t="s">
        <v>77</v>
      </c>
      <c r="D21" s="22" t="s">
        <v>26</v>
      </c>
      <c r="E21" s="53"/>
      <c r="F21" s="54">
        <f>F12*1000*1.8</f>
        <v>244.8</v>
      </c>
      <c r="G21" s="19"/>
      <c r="H21" s="52"/>
      <c r="I21" s="52"/>
      <c r="J21" s="52"/>
      <c r="K21" s="27"/>
      <c r="L21" s="52">
        <f>K21*F21</f>
        <v>0</v>
      </c>
      <c r="M21" s="92">
        <f t="shared" si="0"/>
        <v>0</v>
      </c>
      <c r="N21" s="48"/>
      <c r="O21" s="2"/>
      <c r="P21" s="2"/>
    </row>
    <row r="22" spans="1:16" s="5" customFormat="1">
      <c r="A22" s="90"/>
      <c r="B22" s="71"/>
      <c r="C22" s="8" t="s">
        <v>27</v>
      </c>
      <c r="D22" s="20"/>
      <c r="E22" s="19"/>
      <c r="F22" s="19"/>
      <c r="G22" s="19"/>
      <c r="H22" s="52">
        <f>SUM(H12:H21)</f>
        <v>0</v>
      </c>
      <c r="I22" s="52"/>
      <c r="J22" s="52">
        <f t="shared" ref="J22:L22" si="1">SUM(J12:J21)</f>
        <v>0</v>
      </c>
      <c r="K22" s="52"/>
      <c r="L22" s="52">
        <f t="shared" si="1"/>
        <v>0</v>
      </c>
      <c r="M22" s="94">
        <f>SUM(H22:L22)</f>
        <v>0</v>
      </c>
      <c r="N22" s="48"/>
      <c r="O22" s="2"/>
      <c r="P22" s="2"/>
    </row>
    <row r="23" spans="1:16" s="5" customFormat="1">
      <c r="A23" s="90"/>
      <c r="B23" s="71"/>
      <c r="C23" s="8" t="s">
        <v>28</v>
      </c>
      <c r="D23" s="20"/>
      <c r="E23" s="19"/>
      <c r="F23" s="19"/>
      <c r="G23" s="19"/>
      <c r="H23" s="52"/>
      <c r="I23" s="52"/>
      <c r="J23" s="52"/>
      <c r="K23" s="52"/>
      <c r="L23" s="52"/>
      <c r="M23" s="92"/>
      <c r="N23" s="48"/>
      <c r="O23" s="2"/>
      <c r="P23" s="2"/>
    </row>
    <row r="24" spans="1:16" s="5" customFormat="1">
      <c r="A24" s="90"/>
      <c r="B24" s="71"/>
      <c r="C24" s="8" t="s">
        <v>29</v>
      </c>
      <c r="D24" s="20"/>
      <c r="E24" s="19"/>
      <c r="F24" s="19"/>
      <c r="G24" s="19"/>
      <c r="H24" s="52"/>
      <c r="I24" s="52"/>
      <c r="J24" s="52"/>
      <c r="K24" s="52"/>
      <c r="L24" s="52"/>
      <c r="M24" s="92"/>
      <c r="N24" s="48"/>
      <c r="O24" s="2"/>
      <c r="P24" s="2"/>
    </row>
    <row r="25" spans="1:16" s="35" customFormat="1" ht="63">
      <c r="A25" s="95">
        <v>1</v>
      </c>
      <c r="B25" s="74" t="s">
        <v>47</v>
      </c>
      <c r="C25" s="33" t="s">
        <v>66</v>
      </c>
      <c r="D25" s="34" t="s">
        <v>67</v>
      </c>
      <c r="E25" s="55"/>
      <c r="F25" s="56">
        <f>17+15.5+22.5</f>
        <v>55</v>
      </c>
      <c r="G25" s="44"/>
      <c r="H25" s="44"/>
      <c r="I25" s="44"/>
      <c r="J25" s="45"/>
      <c r="K25" s="45"/>
      <c r="L25" s="45"/>
      <c r="M25" s="96"/>
      <c r="N25" s="57"/>
    </row>
    <row r="26" spans="1:16" s="2" customFormat="1" ht="33">
      <c r="A26" s="97"/>
      <c r="B26" s="73" t="s">
        <v>50</v>
      </c>
      <c r="C26" s="13" t="s">
        <v>24</v>
      </c>
      <c r="D26" s="34" t="s">
        <v>67</v>
      </c>
      <c r="E26" s="49">
        <v>1</v>
      </c>
      <c r="F26" s="58">
        <f>F25*E26</f>
        <v>55</v>
      </c>
      <c r="G26" s="19"/>
      <c r="H26" s="27">
        <f>G26*F26</f>
        <v>0</v>
      </c>
      <c r="I26" s="19"/>
      <c r="J26" s="27"/>
      <c r="K26" s="27"/>
      <c r="L26" s="27"/>
      <c r="M26" s="93">
        <f t="shared" ref="M26:M36" si="2">L26+J26+H26</f>
        <v>0</v>
      </c>
      <c r="N26" s="48"/>
    </row>
    <row r="27" spans="1:16" s="2" customFormat="1">
      <c r="A27" s="97"/>
      <c r="B27" s="73"/>
      <c r="C27" s="13" t="s">
        <v>80</v>
      </c>
      <c r="D27" s="34" t="s">
        <v>2</v>
      </c>
      <c r="E27" s="49">
        <v>1.0149999999999999</v>
      </c>
      <c r="F27" s="58">
        <f>E27*F25</f>
        <v>55.824999999999996</v>
      </c>
      <c r="G27" s="19"/>
      <c r="H27" s="27"/>
      <c r="I27" s="19"/>
      <c r="J27" s="27"/>
      <c r="K27" s="27"/>
      <c r="L27" s="27">
        <f>K27*F27</f>
        <v>0</v>
      </c>
      <c r="M27" s="93">
        <f t="shared" si="2"/>
        <v>0</v>
      </c>
      <c r="N27" s="48"/>
    </row>
    <row r="28" spans="1:16" s="2" customFormat="1">
      <c r="A28" s="97"/>
      <c r="B28" s="73"/>
      <c r="C28" s="13" t="s">
        <v>32</v>
      </c>
      <c r="D28" s="18" t="s">
        <v>2</v>
      </c>
      <c r="E28" s="49">
        <v>0.92</v>
      </c>
      <c r="F28" s="58">
        <f>F25*E28</f>
        <v>50.6</v>
      </c>
      <c r="G28" s="19"/>
      <c r="H28" s="19"/>
      <c r="I28" s="19"/>
      <c r="J28" s="27"/>
      <c r="K28" s="27"/>
      <c r="L28" s="27">
        <f>K28*F28</f>
        <v>0</v>
      </c>
      <c r="M28" s="93">
        <f t="shared" si="2"/>
        <v>0</v>
      </c>
      <c r="N28" s="48"/>
    </row>
    <row r="29" spans="1:16" s="2" customFormat="1" ht="31.5">
      <c r="A29" s="97"/>
      <c r="B29" s="73" t="s">
        <v>81</v>
      </c>
      <c r="C29" s="14" t="s">
        <v>44</v>
      </c>
      <c r="D29" s="20" t="s">
        <v>52</v>
      </c>
      <c r="E29" s="49">
        <v>1.0149999999999999</v>
      </c>
      <c r="F29" s="58">
        <f>F25*E29</f>
        <v>55.824999999999996</v>
      </c>
      <c r="G29" s="19"/>
      <c r="H29" s="19"/>
      <c r="I29" s="19"/>
      <c r="J29" s="27">
        <f>I29*F29</f>
        <v>0</v>
      </c>
      <c r="K29" s="27"/>
      <c r="L29" s="27"/>
      <c r="M29" s="93">
        <f t="shared" si="2"/>
        <v>0</v>
      </c>
      <c r="N29" s="48"/>
    </row>
    <row r="30" spans="1:16" s="2" customFormat="1">
      <c r="A30" s="90"/>
      <c r="B30" s="98" t="s">
        <v>86</v>
      </c>
      <c r="C30" s="16" t="s">
        <v>45</v>
      </c>
      <c r="D30" s="21" t="s">
        <v>26</v>
      </c>
      <c r="E30" s="29" t="s">
        <v>31</v>
      </c>
      <c r="F30" s="29">
        <f>(264+228.4+325.5)/1000</f>
        <v>0.81789999999999996</v>
      </c>
      <c r="G30" s="19"/>
      <c r="H30" s="19"/>
      <c r="I30" s="19"/>
      <c r="J30" s="27">
        <f t="shared" ref="J30:J35" si="3">I30*F30</f>
        <v>0</v>
      </c>
      <c r="K30" s="19"/>
      <c r="L30" s="19"/>
      <c r="M30" s="93">
        <f t="shared" si="2"/>
        <v>0</v>
      </c>
      <c r="N30" s="48"/>
    </row>
    <row r="31" spans="1:16" s="2" customFormat="1">
      <c r="A31" s="90"/>
      <c r="B31" s="73" t="s">
        <v>82</v>
      </c>
      <c r="C31" s="16" t="s">
        <v>46</v>
      </c>
      <c r="D31" s="21" t="s">
        <v>26</v>
      </c>
      <c r="E31" s="29" t="s">
        <v>31</v>
      </c>
      <c r="F31" s="29">
        <f>(237+1230.1+205.4+1049.2+323.9+1558)/1000</f>
        <v>4.6036000000000001</v>
      </c>
      <c r="G31" s="19"/>
      <c r="H31" s="19"/>
      <c r="I31" s="19"/>
      <c r="J31" s="27">
        <f t="shared" si="3"/>
        <v>0</v>
      </c>
      <c r="K31" s="19"/>
      <c r="L31" s="19"/>
      <c r="M31" s="93">
        <f t="shared" si="2"/>
        <v>0</v>
      </c>
      <c r="N31" s="48"/>
      <c r="P31" s="24"/>
    </row>
    <row r="32" spans="1:16" s="2" customFormat="1" ht="31.5">
      <c r="A32" s="90"/>
      <c r="B32" s="73" t="s">
        <v>83</v>
      </c>
      <c r="C32" s="16" t="s">
        <v>48</v>
      </c>
      <c r="D32" s="21" t="s">
        <v>26</v>
      </c>
      <c r="E32" s="29" t="s">
        <v>31</v>
      </c>
      <c r="F32" s="29">
        <f>(197.2+185.3+215.3)/1000</f>
        <v>0.5978</v>
      </c>
      <c r="G32" s="19"/>
      <c r="H32" s="19"/>
      <c r="I32" s="19"/>
      <c r="J32" s="27">
        <f t="shared" si="3"/>
        <v>0</v>
      </c>
      <c r="K32" s="19"/>
      <c r="L32" s="19"/>
      <c r="M32" s="93">
        <f t="shared" si="2"/>
        <v>0</v>
      </c>
      <c r="N32" s="48"/>
    </row>
    <row r="33" spans="1:15" s="2" customFormat="1" ht="31.5">
      <c r="A33" s="90"/>
      <c r="B33" s="73" t="s">
        <v>83</v>
      </c>
      <c r="C33" s="16" t="s">
        <v>49</v>
      </c>
      <c r="D33" s="21" t="s">
        <v>26</v>
      </c>
      <c r="E33" s="29" t="s">
        <v>31</v>
      </c>
      <c r="F33" s="29">
        <f>(94.3+88.6+105.9)/1000</f>
        <v>0.28879999999999995</v>
      </c>
      <c r="G33" s="19"/>
      <c r="H33" s="19"/>
      <c r="I33" s="19"/>
      <c r="J33" s="27">
        <f t="shared" si="3"/>
        <v>0</v>
      </c>
      <c r="K33" s="19"/>
      <c r="L33" s="19"/>
      <c r="M33" s="93">
        <f t="shared" si="2"/>
        <v>0</v>
      </c>
      <c r="N33" s="48"/>
    </row>
    <row r="34" spans="1:15" s="2" customFormat="1">
      <c r="A34" s="97"/>
      <c r="B34" s="73" t="s">
        <v>84</v>
      </c>
      <c r="C34" s="13" t="s">
        <v>55</v>
      </c>
      <c r="D34" s="18" t="s">
        <v>54</v>
      </c>
      <c r="E34" s="49">
        <f>73/100</f>
        <v>0.73</v>
      </c>
      <c r="F34" s="58">
        <f>F25*E34</f>
        <v>40.15</v>
      </c>
      <c r="G34" s="19"/>
      <c r="H34" s="19"/>
      <c r="I34" s="19"/>
      <c r="J34" s="27">
        <f t="shared" si="3"/>
        <v>0</v>
      </c>
      <c r="K34" s="27"/>
      <c r="L34" s="27"/>
      <c r="M34" s="93">
        <f t="shared" si="2"/>
        <v>0</v>
      </c>
      <c r="N34" s="48"/>
    </row>
    <row r="35" spans="1:15" s="2" customFormat="1">
      <c r="A35" s="97"/>
      <c r="B35" s="73" t="s">
        <v>85</v>
      </c>
      <c r="C35" s="13" t="s">
        <v>33</v>
      </c>
      <c r="D35" s="18" t="s">
        <v>52</v>
      </c>
      <c r="E35" s="59">
        <f>1.14/100</f>
        <v>1.1399999999999999E-2</v>
      </c>
      <c r="F35" s="58">
        <f>F25*E35</f>
        <v>0.62699999999999989</v>
      </c>
      <c r="G35" s="19"/>
      <c r="H35" s="19"/>
      <c r="I35" s="19"/>
      <c r="J35" s="27">
        <f t="shared" si="3"/>
        <v>0</v>
      </c>
      <c r="K35" s="27"/>
      <c r="L35" s="27"/>
      <c r="M35" s="93">
        <f t="shared" si="2"/>
        <v>0</v>
      </c>
      <c r="N35" s="48"/>
    </row>
    <row r="36" spans="1:15" s="2" customFormat="1">
      <c r="A36" s="97"/>
      <c r="B36" s="73"/>
      <c r="C36" s="17" t="s">
        <v>30</v>
      </c>
      <c r="D36" s="20" t="s">
        <v>2</v>
      </c>
      <c r="E36" s="19">
        <v>0.6</v>
      </c>
      <c r="F36" s="27">
        <f>E36*F25</f>
        <v>33</v>
      </c>
      <c r="G36" s="19"/>
      <c r="H36" s="19"/>
      <c r="I36" s="19"/>
      <c r="J36" s="27">
        <f t="shared" ref="J36" si="4">I36*F36</f>
        <v>0</v>
      </c>
      <c r="K36" s="27"/>
      <c r="L36" s="27"/>
      <c r="M36" s="93">
        <f t="shared" si="2"/>
        <v>0</v>
      </c>
      <c r="N36" s="48"/>
    </row>
    <row r="37" spans="1:15" s="35" customFormat="1" ht="47.25">
      <c r="A37" s="95">
        <v>2</v>
      </c>
      <c r="B37" s="74" t="s">
        <v>47</v>
      </c>
      <c r="C37" s="33" t="s">
        <v>76</v>
      </c>
      <c r="D37" s="34" t="s">
        <v>67</v>
      </c>
      <c r="E37" s="55"/>
      <c r="F37" s="56">
        <v>0.7</v>
      </c>
      <c r="G37" s="44"/>
      <c r="H37" s="44"/>
      <c r="I37" s="44"/>
      <c r="J37" s="45"/>
      <c r="K37" s="45"/>
      <c r="L37" s="45"/>
      <c r="M37" s="96"/>
      <c r="N37" s="57"/>
    </row>
    <row r="38" spans="1:15" s="2" customFormat="1" ht="33">
      <c r="A38" s="97"/>
      <c r="B38" s="73" t="s">
        <v>50</v>
      </c>
      <c r="C38" s="13" t="s">
        <v>24</v>
      </c>
      <c r="D38" s="34" t="s">
        <v>67</v>
      </c>
      <c r="E38" s="49">
        <v>1</v>
      </c>
      <c r="F38" s="58">
        <f>F37*E38</f>
        <v>0.7</v>
      </c>
      <c r="G38" s="19"/>
      <c r="H38" s="27">
        <f>G38*F38</f>
        <v>0</v>
      </c>
      <c r="I38" s="19"/>
      <c r="J38" s="27"/>
      <c r="K38" s="27"/>
      <c r="L38" s="27"/>
      <c r="M38" s="93">
        <f t="shared" ref="M38:M60" si="5">L38+J38+H38</f>
        <v>0</v>
      </c>
      <c r="N38" s="48"/>
    </row>
    <row r="39" spans="1:15" s="2" customFormat="1">
      <c r="A39" s="97"/>
      <c r="B39" s="73"/>
      <c r="C39" s="13" t="s">
        <v>80</v>
      </c>
      <c r="D39" s="34" t="s">
        <v>2</v>
      </c>
      <c r="E39" s="49">
        <v>1.0149999999999999</v>
      </c>
      <c r="F39" s="58">
        <f>E39*F37</f>
        <v>0.71049999999999991</v>
      </c>
      <c r="G39" s="19"/>
      <c r="H39" s="27"/>
      <c r="I39" s="19"/>
      <c r="J39" s="27"/>
      <c r="K39" s="27"/>
      <c r="L39" s="27">
        <f>K39*F39</f>
        <v>0</v>
      </c>
      <c r="M39" s="93">
        <f t="shared" si="5"/>
        <v>0</v>
      </c>
      <c r="N39" s="48"/>
    </row>
    <row r="40" spans="1:15" s="2" customFormat="1">
      <c r="A40" s="97"/>
      <c r="B40" s="73"/>
      <c r="C40" s="13" t="s">
        <v>32</v>
      </c>
      <c r="D40" s="18" t="s">
        <v>2</v>
      </c>
      <c r="E40" s="49">
        <v>0.92</v>
      </c>
      <c r="F40" s="58">
        <f>F37*E40</f>
        <v>0.64400000000000002</v>
      </c>
      <c r="G40" s="19"/>
      <c r="H40" s="19"/>
      <c r="I40" s="19"/>
      <c r="J40" s="27"/>
      <c r="K40" s="27"/>
      <c r="L40" s="27">
        <f>K40*F40</f>
        <v>0</v>
      </c>
      <c r="M40" s="93">
        <f t="shared" si="5"/>
        <v>0</v>
      </c>
      <c r="N40" s="48"/>
    </row>
    <row r="41" spans="1:15" s="2" customFormat="1" ht="31.5">
      <c r="A41" s="97"/>
      <c r="B41" s="73" t="s">
        <v>81</v>
      </c>
      <c r="C41" s="14" t="s">
        <v>44</v>
      </c>
      <c r="D41" s="20" t="s">
        <v>52</v>
      </c>
      <c r="E41" s="49">
        <v>1.0149999999999999</v>
      </c>
      <c r="F41" s="58">
        <f>F37*E41</f>
        <v>0.71049999999999991</v>
      </c>
      <c r="G41" s="19"/>
      <c r="H41" s="19"/>
      <c r="I41" s="19"/>
      <c r="J41" s="27">
        <f>I41*F41</f>
        <v>0</v>
      </c>
      <c r="K41" s="27"/>
      <c r="L41" s="27"/>
      <c r="M41" s="93">
        <f t="shared" si="5"/>
        <v>0</v>
      </c>
      <c r="N41" s="48"/>
      <c r="O41" s="24"/>
    </row>
    <row r="42" spans="1:15" s="2" customFormat="1">
      <c r="A42" s="90"/>
      <c r="B42" s="98" t="s">
        <v>86</v>
      </c>
      <c r="C42" s="16" t="s">
        <v>45</v>
      </c>
      <c r="D42" s="21" t="s">
        <v>26</v>
      </c>
      <c r="E42" s="29" t="s">
        <v>58</v>
      </c>
      <c r="F42" s="29">
        <f>14.1/1000</f>
        <v>1.41E-2</v>
      </c>
      <c r="G42" s="19"/>
      <c r="H42" s="19"/>
      <c r="I42" s="19"/>
      <c r="J42" s="27">
        <f t="shared" ref="J42:J48" si="6">I42*F42</f>
        <v>0</v>
      </c>
      <c r="K42" s="19"/>
      <c r="L42" s="19"/>
      <c r="M42" s="93">
        <f t="shared" si="5"/>
        <v>0</v>
      </c>
      <c r="N42" s="48"/>
    </row>
    <row r="43" spans="1:15" s="2" customFormat="1">
      <c r="A43" s="90"/>
      <c r="B43" s="73" t="s">
        <v>82</v>
      </c>
      <c r="C43" s="16" t="s">
        <v>46</v>
      </c>
      <c r="D43" s="21" t="s">
        <v>26</v>
      </c>
      <c r="E43" s="29" t="s">
        <v>58</v>
      </c>
      <c r="F43" s="29">
        <f>(74.3+26.1)/1000</f>
        <v>0.1004</v>
      </c>
      <c r="G43" s="19"/>
      <c r="H43" s="19"/>
      <c r="I43" s="19"/>
      <c r="J43" s="27">
        <f t="shared" si="6"/>
        <v>0</v>
      </c>
      <c r="K43" s="19"/>
      <c r="L43" s="19"/>
      <c r="M43" s="93">
        <f t="shared" si="5"/>
        <v>0</v>
      </c>
      <c r="N43" s="48"/>
    </row>
    <row r="44" spans="1:15" s="2" customFormat="1" ht="31.5">
      <c r="A44" s="90"/>
      <c r="B44" s="73" t="s">
        <v>83</v>
      </c>
      <c r="C44" s="16" t="s">
        <v>48</v>
      </c>
      <c r="D44" s="21" t="s">
        <v>26</v>
      </c>
      <c r="E44" s="29" t="s">
        <v>58</v>
      </c>
      <c r="F44" s="29">
        <v>6.0000000000000001E-3</v>
      </c>
      <c r="G44" s="19"/>
      <c r="H44" s="19"/>
      <c r="I44" s="19"/>
      <c r="J44" s="27">
        <f t="shared" si="6"/>
        <v>0</v>
      </c>
      <c r="K44" s="19"/>
      <c r="L44" s="19"/>
      <c r="M44" s="93">
        <f t="shared" si="5"/>
        <v>0</v>
      </c>
      <c r="N44" s="48"/>
    </row>
    <row r="45" spans="1:15" s="2" customFormat="1" ht="31.5">
      <c r="A45" s="90"/>
      <c r="B45" s="73" t="s">
        <v>83</v>
      </c>
      <c r="C45" s="16" t="s">
        <v>49</v>
      </c>
      <c r="D45" s="21" t="s">
        <v>26</v>
      </c>
      <c r="E45" s="29" t="s">
        <v>58</v>
      </c>
      <c r="F45" s="29">
        <f>(3.1+19.3+61.8)/1000</f>
        <v>8.4199999999999997E-2</v>
      </c>
      <c r="G45" s="19"/>
      <c r="H45" s="19"/>
      <c r="I45" s="19"/>
      <c r="J45" s="27">
        <f t="shared" si="6"/>
        <v>0</v>
      </c>
      <c r="K45" s="19"/>
      <c r="L45" s="19"/>
      <c r="M45" s="93">
        <f t="shared" si="5"/>
        <v>0</v>
      </c>
      <c r="N45" s="48"/>
    </row>
    <row r="46" spans="1:15" s="2" customFormat="1">
      <c r="A46" s="97"/>
      <c r="B46" s="73" t="s">
        <v>84</v>
      </c>
      <c r="C46" s="13" t="s">
        <v>55</v>
      </c>
      <c r="D46" s="18" t="s">
        <v>54</v>
      </c>
      <c r="E46" s="49">
        <f>73/100</f>
        <v>0.73</v>
      </c>
      <c r="F46" s="58">
        <f>F37*E46</f>
        <v>0.51100000000000001</v>
      </c>
      <c r="G46" s="19"/>
      <c r="H46" s="19"/>
      <c r="I46" s="19"/>
      <c r="J46" s="27">
        <f t="shared" si="6"/>
        <v>0</v>
      </c>
      <c r="K46" s="27"/>
      <c r="L46" s="27"/>
      <c r="M46" s="93">
        <f t="shared" si="5"/>
        <v>0</v>
      </c>
      <c r="N46" s="48"/>
    </row>
    <row r="47" spans="1:15" s="2" customFormat="1">
      <c r="A47" s="97"/>
      <c r="B47" s="73" t="s">
        <v>85</v>
      </c>
      <c r="C47" s="13" t="s">
        <v>33</v>
      </c>
      <c r="D47" s="18" t="s">
        <v>52</v>
      </c>
      <c r="E47" s="59">
        <f>1.14/100</f>
        <v>1.1399999999999999E-2</v>
      </c>
      <c r="F47" s="58">
        <f>F37*E47</f>
        <v>7.9799999999999992E-3</v>
      </c>
      <c r="G47" s="19"/>
      <c r="H47" s="19"/>
      <c r="I47" s="19"/>
      <c r="J47" s="27">
        <f t="shared" si="6"/>
        <v>0</v>
      </c>
      <c r="K47" s="27"/>
      <c r="L47" s="27"/>
      <c r="M47" s="93">
        <f t="shared" si="5"/>
        <v>0</v>
      </c>
      <c r="N47" s="48"/>
    </row>
    <row r="48" spans="1:15" s="2" customFormat="1">
      <c r="A48" s="97"/>
      <c r="B48" s="73"/>
      <c r="C48" s="17" t="s">
        <v>30</v>
      </c>
      <c r="D48" s="20" t="s">
        <v>2</v>
      </c>
      <c r="E48" s="19">
        <v>0.6</v>
      </c>
      <c r="F48" s="27">
        <f>E48*F37</f>
        <v>0.42</v>
      </c>
      <c r="G48" s="19"/>
      <c r="H48" s="19"/>
      <c r="I48" s="19"/>
      <c r="J48" s="27">
        <f t="shared" si="6"/>
        <v>0</v>
      </c>
      <c r="K48" s="27"/>
      <c r="L48" s="27"/>
      <c r="M48" s="93">
        <f t="shared" si="5"/>
        <v>0</v>
      </c>
      <c r="N48" s="48"/>
    </row>
    <row r="49" spans="1:17" s="35" customFormat="1" ht="47.25" customHeight="1">
      <c r="A49" s="99">
        <v>3</v>
      </c>
      <c r="B49" s="74" t="s">
        <v>87</v>
      </c>
      <c r="C49" s="32" t="s">
        <v>65</v>
      </c>
      <c r="D49" s="46" t="s">
        <v>56</v>
      </c>
      <c r="E49" s="60"/>
      <c r="F49" s="61">
        <f>SUM(F53:F56)</f>
        <v>18.6708</v>
      </c>
      <c r="G49" s="44"/>
      <c r="H49" s="44"/>
      <c r="I49" s="44"/>
      <c r="J49" s="45"/>
      <c r="K49" s="45"/>
      <c r="L49" s="45"/>
      <c r="M49" s="96"/>
      <c r="N49" s="57"/>
    </row>
    <row r="50" spans="1:17" s="2" customFormat="1">
      <c r="A50" s="100"/>
      <c r="B50" s="75"/>
      <c r="C50" s="25" t="s">
        <v>24</v>
      </c>
      <c r="D50" s="18" t="s">
        <v>19</v>
      </c>
      <c r="E50" s="62">
        <v>53.8</v>
      </c>
      <c r="F50" s="63">
        <f>E50*F49</f>
        <v>1004.4890399999999</v>
      </c>
      <c r="G50" s="19"/>
      <c r="H50" s="19">
        <f>G50*F50</f>
        <v>0</v>
      </c>
      <c r="I50" s="19"/>
      <c r="J50" s="27"/>
      <c r="K50" s="27"/>
      <c r="L50" s="27"/>
      <c r="M50" s="93">
        <f t="shared" si="5"/>
        <v>0</v>
      </c>
      <c r="N50" s="48"/>
    </row>
    <row r="51" spans="1:17" s="2" customFormat="1" ht="31.5">
      <c r="A51" s="100"/>
      <c r="B51" s="75" t="s">
        <v>88</v>
      </c>
      <c r="C51" s="26" t="s">
        <v>89</v>
      </c>
      <c r="D51" s="37" t="s">
        <v>90</v>
      </c>
      <c r="E51" s="64">
        <v>0.35</v>
      </c>
      <c r="F51" s="63">
        <f>E51*F49</f>
        <v>6.5347799999999996</v>
      </c>
      <c r="G51" s="19"/>
      <c r="H51" s="19"/>
      <c r="I51" s="19"/>
      <c r="J51" s="27"/>
      <c r="K51" s="27"/>
      <c r="L51" s="27">
        <f>K51*F51</f>
        <v>0</v>
      </c>
      <c r="M51" s="93">
        <f t="shared" si="5"/>
        <v>0</v>
      </c>
      <c r="N51" s="48"/>
    </row>
    <row r="52" spans="1:17" s="2" customFormat="1">
      <c r="A52" s="97"/>
      <c r="B52" s="73"/>
      <c r="C52" s="25" t="s">
        <v>32</v>
      </c>
      <c r="D52" s="18" t="s">
        <v>2</v>
      </c>
      <c r="E52" s="49">
        <v>18.399999999999999</v>
      </c>
      <c r="F52" s="58">
        <f>F51*E52</f>
        <v>120.23995199999999</v>
      </c>
      <c r="G52" s="19"/>
      <c r="H52" s="19"/>
      <c r="I52" s="19"/>
      <c r="J52" s="27"/>
      <c r="K52" s="27"/>
      <c r="L52" s="27">
        <f>K52*F52</f>
        <v>0</v>
      </c>
      <c r="M52" s="93">
        <f t="shared" si="5"/>
        <v>0</v>
      </c>
      <c r="N52" s="48"/>
    </row>
    <row r="53" spans="1:17" s="2" customFormat="1" ht="31.5">
      <c r="A53" s="100"/>
      <c r="B53" s="73" t="s">
        <v>83</v>
      </c>
      <c r="C53" s="26" t="s">
        <v>62</v>
      </c>
      <c r="D53" s="21" t="s">
        <v>26</v>
      </c>
      <c r="E53" s="29" t="s">
        <v>58</v>
      </c>
      <c r="F53" s="63">
        <f>(1032.7+969.4+1127.9+969.4)/1000</f>
        <v>4.0993999999999993</v>
      </c>
      <c r="G53" s="19"/>
      <c r="H53" s="19"/>
      <c r="I53" s="19"/>
      <c r="J53" s="27">
        <f>I53*F53</f>
        <v>0</v>
      </c>
      <c r="K53" s="27"/>
      <c r="L53" s="27"/>
      <c r="M53" s="93">
        <f t="shared" si="5"/>
        <v>0</v>
      </c>
      <c r="N53" s="48"/>
    </row>
    <row r="54" spans="1:17" s="2" customFormat="1" ht="31.5">
      <c r="A54" s="100"/>
      <c r="B54" s="73" t="s">
        <v>83</v>
      </c>
      <c r="C54" s="26" t="s">
        <v>63</v>
      </c>
      <c r="D54" s="21" t="s">
        <v>26</v>
      </c>
      <c r="E54" s="29" t="s">
        <v>58</v>
      </c>
      <c r="F54" s="63">
        <f>(3052.7+2861.9+3434.3+2928.4)/1000</f>
        <v>12.2773</v>
      </c>
      <c r="G54" s="19"/>
      <c r="H54" s="19"/>
      <c r="I54" s="19"/>
      <c r="J54" s="65">
        <f t="shared" ref="J54:J60" si="7">I54*F54</f>
        <v>0</v>
      </c>
      <c r="K54" s="27"/>
      <c r="L54" s="27"/>
      <c r="M54" s="93">
        <f t="shared" si="5"/>
        <v>0</v>
      </c>
      <c r="N54" s="48"/>
      <c r="Q54" s="36"/>
    </row>
    <row r="55" spans="1:17" s="2" customFormat="1" ht="31.5">
      <c r="A55" s="100"/>
      <c r="B55" s="73" t="s">
        <v>83</v>
      </c>
      <c r="C55" s="26" t="s">
        <v>64</v>
      </c>
      <c r="D55" s="21" t="s">
        <v>26</v>
      </c>
      <c r="E55" s="29" t="s">
        <v>58</v>
      </c>
      <c r="F55" s="63">
        <f>(547.2+532+654+532)/1000</f>
        <v>2.2651999999999997</v>
      </c>
      <c r="G55" s="19"/>
      <c r="H55" s="19"/>
      <c r="I55" s="19"/>
      <c r="J55" s="27">
        <f t="shared" si="7"/>
        <v>0</v>
      </c>
      <c r="K55" s="27"/>
      <c r="L55" s="27"/>
      <c r="M55" s="93">
        <f t="shared" si="5"/>
        <v>0</v>
      </c>
      <c r="N55" s="48"/>
    </row>
    <row r="56" spans="1:17" s="2" customFormat="1" ht="31.5">
      <c r="A56" s="90"/>
      <c r="B56" s="73" t="s">
        <v>91</v>
      </c>
      <c r="C56" s="16" t="s">
        <v>68</v>
      </c>
      <c r="D56" s="21" t="s">
        <v>26</v>
      </c>
      <c r="E56" s="29" t="s">
        <v>58</v>
      </c>
      <c r="F56" s="29">
        <v>2.8899999999999999E-2</v>
      </c>
      <c r="G56" s="19"/>
      <c r="H56" s="19"/>
      <c r="I56" s="19"/>
      <c r="J56" s="27">
        <f t="shared" si="7"/>
        <v>0</v>
      </c>
      <c r="K56" s="19"/>
      <c r="L56" s="19"/>
      <c r="M56" s="93">
        <f t="shared" ref="M56:M57" si="8">L56+J56+H56</f>
        <v>0</v>
      </c>
      <c r="N56" s="48"/>
    </row>
    <row r="57" spans="1:17" s="2" customFormat="1" ht="31.5">
      <c r="A57" s="90"/>
      <c r="B57" s="73"/>
      <c r="C57" s="16" t="s">
        <v>69</v>
      </c>
      <c r="D57" s="21" t="s">
        <v>70</v>
      </c>
      <c r="E57" s="29" t="s">
        <v>58</v>
      </c>
      <c r="F57" s="29">
        <v>1</v>
      </c>
      <c r="G57" s="19"/>
      <c r="H57" s="19"/>
      <c r="I57" s="19"/>
      <c r="J57" s="27">
        <f t="shared" si="7"/>
        <v>0</v>
      </c>
      <c r="K57" s="19"/>
      <c r="L57" s="19"/>
      <c r="M57" s="93">
        <f t="shared" si="8"/>
        <v>0</v>
      </c>
      <c r="N57" s="48"/>
    </row>
    <row r="58" spans="1:17" s="2" customFormat="1" ht="34.5" customHeight="1">
      <c r="A58" s="100"/>
      <c r="B58" s="76"/>
      <c r="C58" s="26" t="s">
        <v>59</v>
      </c>
      <c r="D58" s="31" t="s">
        <v>35</v>
      </c>
      <c r="E58" s="29" t="s">
        <v>58</v>
      </c>
      <c r="F58" s="63">
        <v>27</v>
      </c>
      <c r="G58" s="19"/>
      <c r="H58" s="19"/>
      <c r="I58" s="19"/>
      <c r="J58" s="27">
        <f t="shared" si="7"/>
        <v>0</v>
      </c>
      <c r="K58" s="27"/>
      <c r="L58" s="27"/>
      <c r="M58" s="93">
        <f t="shared" si="5"/>
        <v>0</v>
      </c>
      <c r="N58" s="48"/>
    </row>
    <row r="59" spans="1:17" s="2" customFormat="1">
      <c r="A59" s="100"/>
      <c r="B59" s="75" t="s">
        <v>92</v>
      </c>
      <c r="C59" s="26" t="s">
        <v>34</v>
      </c>
      <c r="D59" s="31" t="s">
        <v>35</v>
      </c>
      <c r="E59" s="62">
        <v>24.4</v>
      </c>
      <c r="F59" s="63">
        <f>E59*F49</f>
        <v>455.56751999999994</v>
      </c>
      <c r="G59" s="19"/>
      <c r="H59" s="19"/>
      <c r="I59" s="19"/>
      <c r="J59" s="27">
        <f t="shared" si="7"/>
        <v>0</v>
      </c>
      <c r="K59" s="27"/>
      <c r="L59" s="27"/>
      <c r="M59" s="93">
        <f t="shared" si="5"/>
        <v>0</v>
      </c>
      <c r="N59" s="48"/>
    </row>
    <row r="60" spans="1:17" s="2" customFormat="1">
      <c r="A60" s="100"/>
      <c r="B60" s="75"/>
      <c r="C60" s="26" t="s">
        <v>57</v>
      </c>
      <c r="D60" s="31" t="s">
        <v>2</v>
      </c>
      <c r="E60" s="64">
        <v>2.78</v>
      </c>
      <c r="F60" s="63">
        <f>E60*F49</f>
        <v>51.904823999999998</v>
      </c>
      <c r="G60" s="19"/>
      <c r="H60" s="19"/>
      <c r="I60" s="19"/>
      <c r="J60" s="27">
        <f t="shared" si="7"/>
        <v>0</v>
      </c>
      <c r="K60" s="27"/>
      <c r="L60" s="27"/>
      <c r="M60" s="93">
        <f t="shared" si="5"/>
        <v>0</v>
      </c>
      <c r="N60" s="48"/>
    </row>
    <row r="61" spans="1:17" s="35" customFormat="1" ht="47.25">
      <c r="A61" s="95">
        <v>4</v>
      </c>
      <c r="B61" s="77" t="s">
        <v>61</v>
      </c>
      <c r="C61" s="42" t="s">
        <v>75</v>
      </c>
      <c r="D61" s="43" t="s">
        <v>26</v>
      </c>
      <c r="E61" s="66"/>
      <c r="F61" s="66">
        <f>F49</f>
        <v>18.6708</v>
      </c>
      <c r="G61" s="44"/>
      <c r="H61" s="44"/>
      <c r="I61" s="44"/>
      <c r="J61" s="45"/>
      <c r="K61" s="45"/>
      <c r="L61" s="45"/>
      <c r="M61" s="101"/>
      <c r="N61" s="57"/>
    </row>
    <row r="62" spans="1:17" s="2" customFormat="1">
      <c r="A62" s="97"/>
      <c r="B62" s="78"/>
      <c r="C62" s="28" t="s">
        <v>18</v>
      </c>
      <c r="D62" s="22" t="s">
        <v>19</v>
      </c>
      <c r="E62" s="53">
        <v>4.83</v>
      </c>
      <c r="F62" s="53">
        <f>F61*E62</f>
        <v>90.179963999999998</v>
      </c>
      <c r="G62" s="19"/>
      <c r="H62" s="19">
        <f>G62*F62</f>
        <v>0</v>
      </c>
      <c r="I62" s="19"/>
      <c r="J62" s="27"/>
      <c r="K62" s="27"/>
      <c r="L62" s="27"/>
      <c r="M62" s="102">
        <f t="shared" ref="M62:M65" si="9">L62+J62+H62</f>
        <v>0</v>
      </c>
      <c r="N62" s="48"/>
    </row>
    <row r="63" spans="1:17" s="2" customFormat="1">
      <c r="A63" s="97"/>
      <c r="B63" s="78"/>
      <c r="C63" s="28" t="s">
        <v>60</v>
      </c>
      <c r="D63" s="22" t="s">
        <v>37</v>
      </c>
      <c r="E63" s="53">
        <v>0.9</v>
      </c>
      <c r="F63" s="53">
        <f>E63*F61</f>
        <v>16.803720000000002</v>
      </c>
      <c r="G63" s="19"/>
      <c r="H63" s="19"/>
      <c r="I63" s="19"/>
      <c r="J63" s="27">
        <f>I63*F63</f>
        <v>0</v>
      </c>
      <c r="K63" s="27"/>
      <c r="L63" s="27"/>
      <c r="M63" s="91">
        <f t="shared" si="9"/>
        <v>0</v>
      </c>
      <c r="N63" s="48"/>
    </row>
    <row r="64" spans="1:17" s="2" customFormat="1">
      <c r="A64" s="97"/>
      <c r="B64" s="78"/>
      <c r="C64" s="28" t="s">
        <v>36</v>
      </c>
      <c r="D64" s="22" t="s">
        <v>37</v>
      </c>
      <c r="E64" s="53">
        <v>2.6</v>
      </c>
      <c r="F64" s="53">
        <f>F61*E64</f>
        <v>48.544080000000001</v>
      </c>
      <c r="G64" s="19"/>
      <c r="H64" s="19"/>
      <c r="I64" s="19"/>
      <c r="J64" s="27">
        <f>I64*F64</f>
        <v>0</v>
      </c>
      <c r="K64" s="27"/>
      <c r="L64" s="27"/>
      <c r="M64" s="91">
        <f t="shared" si="9"/>
        <v>0</v>
      </c>
      <c r="N64" s="48"/>
    </row>
    <row r="65" spans="1:16" s="2" customFormat="1">
      <c r="A65" s="97"/>
      <c r="B65" s="78"/>
      <c r="C65" s="28" t="s">
        <v>30</v>
      </c>
      <c r="D65" s="22" t="s">
        <v>2</v>
      </c>
      <c r="E65" s="53">
        <v>0.02</v>
      </c>
      <c r="F65" s="53">
        <f>F61*E65</f>
        <v>0.37341600000000003</v>
      </c>
      <c r="G65" s="19"/>
      <c r="H65" s="19"/>
      <c r="I65" s="19"/>
      <c r="J65" s="27">
        <f>I65*F65</f>
        <v>0</v>
      </c>
      <c r="K65" s="27"/>
      <c r="L65" s="27"/>
      <c r="M65" s="91">
        <f t="shared" si="9"/>
        <v>0</v>
      </c>
      <c r="N65" s="48"/>
    </row>
    <row r="66" spans="1:16" s="2" customFormat="1">
      <c r="A66" s="97"/>
      <c r="B66" s="79"/>
      <c r="C66" s="8" t="s">
        <v>71</v>
      </c>
      <c r="D66" s="22" t="s">
        <v>2</v>
      </c>
      <c r="E66" s="29"/>
      <c r="F66" s="27"/>
      <c r="G66" s="19"/>
      <c r="H66" s="19">
        <f>SUM(H25:H65)</f>
        <v>0</v>
      </c>
      <c r="I66" s="19"/>
      <c r="J66" s="19">
        <f t="shared" ref="J66:L66" si="10">SUM(J25:J65)</f>
        <v>0</v>
      </c>
      <c r="K66" s="19"/>
      <c r="L66" s="19">
        <f t="shared" si="10"/>
        <v>0</v>
      </c>
      <c r="M66" s="94">
        <f>SUM(H66:L66)</f>
        <v>0</v>
      </c>
      <c r="N66" s="48"/>
    </row>
    <row r="67" spans="1:16" s="39" customFormat="1">
      <c r="A67" s="97"/>
      <c r="B67" s="80"/>
      <c r="C67" s="38" t="s">
        <v>72</v>
      </c>
      <c r="D67" s="22" t="s">
        <v>2</v>
      </c>
      <c r="E67" s="19"/>
      <c r="F67" s="19"/>
      <c r="G67" s="19"/>
      <c r="H67" s="27">
        <f>H66+H22</f>
        <v>0</v>
      </c>
      <c r="I67" s="27"/>
      <c r="J67" s="27">
        <f>J66+J22</f>
        <v>0</v>
      </c>
      <c r="K67" s="27"/>
      <c r="L67" s="27">
        <f>L66+L22</f>
        <v>0</v>
      </c>
      <c r="M67" s="93">
        <f>SUM(H67:L67)</f>
        <v>0</v>
      </c>
      <c r="N67" s="67"/>
      <c r="O67" s="2"/>
      <c r="P67" s="2"/>
    </row>
    <row r="68" spans="1:16" s="39" customFormat="1" ht="47.25">
      <c r="A68" s="97"/>
      <c r="B68" s="80"/>
      <c r="C68" s="38" t="s">
        <v>98</v>
      </c>
      <c r="D68" s="22" t="s">
        <v>2</v>
      </c>
      <c r="E68" s="19"/>
      <c r="F68" s="19"/>
      <c r="G68" s="19"/>
      <c r="H68" s="27"/>
      <c r="I68" s="27"/>
      <c r="J68" s="27"/>
      <c r="K68" s="27"/>
      <c r="L68" s="27"/>
      <c r="M68" s="92">
        <f>SUM(H68:L68)</f>
        <v>0</v>
      </c>
      <c r="N68" s="67"/>
      <c r="O68" s="2"/>
      <c r="P68" s="2"/>
    </row>
    <row r="69" spans="1:16" s="39" customFormat="1">
      <c r="A69" s="97"/>
      <c r="B69" s="80"/>
      <c r="C69" s="38" t="s">
        <v>93</v>
      </c>
      <c r="D69" s="22" t="s">
        <v>2</v>
      </c>
      <c r="E69" s="19"/>
      <c r="F69" s="19"/>
      <c r="G69" s="19"/>
      <c r="H69" s="47">
        <f>H67-H68</f>
        <v>0</v>
      </c>
      <c r="I69" s="27"/>
      <c r="J69" s="47">
        <f>J67-J68</f>
        <v>0</v>
      </c>
      <c r="K69" s="27"/>
      <c r="L69" s="27">
        <f>L67-L68</f>
        <v>0</v>
      </c>
      <c r="M69" s="92">
        <f>SUM(H69:L69)</f>
        <v>0</v>
      </c>
      <c r="N69" s="67"/>
      <c r="O69" s="2"/>
      <c r="P69" s="2"/>
    </row>
    <row r="70" spans="1:16" s="39" customFormat="1" ht="47.25">
      <c r="A70" s="97"/>
      <c r="B70" s="80"/>
      <c r="C70" s="38" t="s">
        <v>94</v>
      </c>
      <c r="D70" s="22" t="s">
        <v>97</v>
      </c>
      <c r="E70" s="109">
        <v>0.08</v>
      </c>
      <c r="F70" s="19"/>
      <c r="G70" s="19"/>
      <c r="H70" s="27"/>
      <c r="I70" s="27"/>
      <c r="J70" s="27"/>
      <c r="K70" s="27"/>
      <c r="L70" s="27"/>
      <c r="M70" s="92">
        <f>M68*E70</f>
        <v>0</v>
      </c>
      <c r="N70" s="67"/>
      <c r="O70" s="2"/>
      <c r="P70" s="2"/>
    </row>
    <row r="71" spans="1:16" s="39" customFormat="1" ht="27">
      <c r="A71" s="97"/>
      <c r="B71" s="80"/>
      <c r="C71" s="38" t="s">
        <v>39</v>
      </c>
      <c r="D71" s="22" t="s">
        <v>97</v>
      </c>
      <c r="E71" s="68">
        <v>0.1</v>
      </c>
      <c r="F71" s="19"/>
      <c r="G71" s="19"/>
      <c r="H71" s="19"/>
      <c r="I71" s="19"/>
      <c r="J71" s="19"/>
      <c r="K71" s="19"/>
      <c r="L71" s="19"/>
      <c r="M71" s="92">
        <f>M69*E71</f>
        <v>0</v>
      </c>
      <c r="N71" s="48"/>
      <c r="O71" s="2"/>
      <c r="P71" s="2"/>
    </row>
    <row r="72" spans="1:16" s="39" customFormat="1">
      <c r="A72" s="97"/>
      <c r="B72" s="80"/>
      <c r="C72" s="38" t="s">
        <v>38</v>
      </c>
      <c r="D72" s="22" t="s">
        <v>2</v>
      </c>
      <c r="E72" s="19"/>
      <c r="F72" s="19"/>
      <c r="G72" s="19"/>
      <c r="H72" s="19"/>
      <c r="I72" s="19"/>
      <c r="J72" s="19"/>
      <c r="K72" s="19"/>
      <c r="L72" s="19"/>
      <c r="M72" s="92">
        <f>M71+M70+M69+M68</f>
        <v>0</v>
      </c>
      <c r="N72" s="48"/>
      <c r="O72" s="2"/>
      <c r="P72" s="2"/>
    </row>
    <row r="73" spans="1:16" s="39" customFormat="1" ht="27">
      <c r="A73" s="97"/>
      <c r="B73" s="80"/>
      <c r="C73" s="38" t="s">
        <v>99</v>
      </c>
      <c r="D73" s="22" t="s">
        <v>97</v>
      </c>
      <c r="E73" s="68">
        <v>0.08</v>
      </c>
      <c r="F73" s="19"/>
      <c r="G73" s="19"/>
      <c r="H73" s="19"/>
      <c r="I73" s="19"/>
      <c r="J73" s="19"/>
      <c r="K73" s="19"/>
      <c r="L73" s="19"/>
      <c r="M73" s="92">
        <f>M72*E73</f>
        <v>0</v>
      </c>
      <c r="N73" s="48"/>
      <c r="O73" s="2"/>
      <c r="P73" s="2"/>
    </row>
    <row r="74" spans="1:16" s="39" customFormat="1">
      <c r="A74" s="97"/>
      <c r="B74" s="80"/>
      <c r="C74" s="38" t="s">
        <v>73</v>
      </c>
      <c r="D74" s="22" t="s">
        <v>2</v>
      </c>
      <c r="E74" s="19"/>
      <c r="F74" s="19"/>
      <c r="G74" s="19"/>
      <c r="H74" s="19"/>
      <c r="I74" s="19"/>
      <c r="J74" s="19"/>
      <c r="K74" s="19"/>
      <c r="L74" s="19"/>
      <c r="M74" s="92">
        <f>SUM(M72:M73)</f>
        <v>0</v>
      </c>
      <c r="N74" s="48"/>
      <c r="O74" s="2"/>
      <c r="P74" s="2"/>
    </row>
    <row r="75" spans="1:16" s="39" customFormat="1" ht="27">
      <c r="A75" s="97"/>
      <c r="B75" s="80"/>
      <c r="C75" s="38" t="s">
        <v>95</v>
      </c>
      <c r="D75" s="22" t="s">
        <v>97</v>
      </c>
      <c r="E75" s="82">
        <v>1.2E-2</v>
      </c>
      <c r="F75" s="19"/>
      <c r="G75" s="19"/>
      <c r="H75" s="19"/>
      <c r="I75" s="19"/>
      <c r="J75" s="19"/>
      <c r="K75" s="19"/>
      <c r="L75" s="19"/>
      <c r="M75" s="92">
        <f>M74*E75</f>
        <v>0</v>
      </c>
      <c r="N75" s="48"/>
      <c r="O75" s="2"/>
      <c r="P75" s="2"/>
    </row>
    <row r="76" spans="1:16" s="39" customFormat="1">
      <c r="A76" s="97"/>
      <c r="B76" s="80"/>
      <c r="C76" s="38" t="s">
        <v>38</v>
      </c>
      <c r="D76" s="22" t="s">
        <v>2</v>
      </c>
      <c r="E76" s="19"/>
      <c r="F76" s="19"/>
      <c r="G76" s="19"/>
      <c r="H76" s="19"/>
      <c r="I76" s="19"/>
      <c r="J76" s="19"/>
      <c r="K76" s="19"/>
      <c r="L76" s="19"/>
      <c r="M76" s="92">
        <f>SUM(M74:M75)</f>
        <v>0</v>
      </c>
      <c r="N76" s="48"/>
      <c r="O76" s="2"/>
      <c r="P76" s="2"/>
    </row>
    <row r="77" spans="1:16" s="39" customFormat="1">
      <c r="A77" s="97"/>
      <c r="B77" s="80"/>
      <c r="C77" s="41" t="s">
        <v>74</v>
      </c>
      <c r="D77" s="22" t="s">
        <v>2</v>
      </c>
      <c r="E77" s="68">
        <v>0.03</v>
      </c>
      <c r="F77" s="19"/>
      <c r="G77" s="19"/>
      <c r="H77" s="19"/>
      <c r="I77" s="19"/>
      <c r="J77" s="19"/>
      <c r="K77" s="19"/>
      <c r="L77" s="19"/>
      <c r="M77" s="92">
        <f>M76*E77</f>
        <v>0</v>
      </c>
      <c r="N77" s="48"/>
      <c r="O77" s="2"/>
      <c r="P77" s="2"/>
    </row>
    <row r="78" spans="1:16" s="39" customFormat="1">
      <c r="A78" s="97"/>
      <c r="B78" s="80"/>
      <c r="C78" s="40" t="s">
        <v>38</v>
      </c>
      <c r="D78" s="20" t="s">
        <v>2</v>
      </c>
      <c r="E78" s="19"/>
      <c r="F78" s="19"/>
      <c r="G78" s="19"/>
      <c r="H78" s="19"/>
      <c r="I78" s="19"/>
      <c r="J78" s="19"/>
      <c r="K78" s="19"/>
      <c r="L78" s="19"/>
      <c r="M78" s="92">
        <f>SUM(M76:M77)</f>
        <v>0</v>
      </c>
      <c r="N78" s="48"/>
      <c r="O78" s="2"/>
      <c r="P78" s="2"/>
    </row>
    <row r="79" spans="1:16" s="39" customFormat="1">
      <c r="A79" s="97"/>
      <c r="B79" s="80"/>
      <c r="C79" s="40" t="s">
        <v>41</v>
      </c>
      <c r="D79" s="20" t="s">
        <v>2</v>
      </c>
      <c r="E79" s="68">
        <v>0.18</v>
      </c>
      <c r="F79" s="19"/>
      <c r="G79" s="19"/>
      <c r="H79" s="19"/>
      <c r="I79" s="19"/>
      <c r="J79" s="19"/>
      <c r="K79" s="19"/>
      <c r="L79" s="19"/>
      <c r="M79" s="92">
        <f>M78*E79</f>
        <v>0</v>
      </c>
      <c r="N79" s="48"/>
      <c r="O79" s="2"/>
      <c r="P79" s="2"/>
    </row>
    <row r="80" spans="1:16" s="39" customFormat="1" ht="17.25" thickBot="1">
      <c r="A80" s="103"/>
      <c r="B80" s="104"/>
      <c r="C80" s="105" t="s">
        <v>14</v>
      </c>
      <c r="D80" s="106" t="s">
        <v>2</v>
      </c>
      <c r="E80" s="107"/>
      <c r="F80" s="107"/>
      <c r="G80" s="107"/>
      <c r="H80" s="107"/>
      <c r="I80" s="107"/>
      <c r="J80" s="107"/>
      <c r="K80" s="107"/>
      <c r="L80" s="107"/>
      <c r="M80" s="108">
        <f>SUM(M78:M79)</f>
        <v>0</v>
      </c>
      <c r="N80" s="48"/>
      <c r="O80" s="2"/>
      <c r="P80" s="2"/>
    </row>
  </sheetData>
  <mergeCells count="15">
    <mergeCell ref="D7:D8"/>
    <mergeCell ref="E7:F7"/>
    <mergeCell ref="G7:H7"/>
    <mergeCell ref="I7:J7"/>
    <mergeCell ref="A2:M2"/>
    <mergeCell ref="A4:M4"/>
    <mergeCell ref="K7:L7"/>
    <mergeCell ref="M7:M8"/>
    <mergeCell ref="A3:M3"/>
    <mergeCell ref="A5:C5"/>
    <mergeCell ref="H5:K5"/>
    <mergeCell ref="H6:K6"/>
    <mergeCell ref="A7:A8"/>
    <mergeCell ref="B7:B8"/>
    <mergeCell ref="C7:C8"/>
  </mergeCells>
  <pageMargins left="0.70866141732283472" right="0.11811023622047245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xarjtagricxva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2016-08-18T14:08:01Z</dcterms:modified>
</cp:coreProperties>
</file>