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490" windowHeight="11010" firstSheet="6" activeTab="6"/>
  </bookViews>
  <sheets>
    <sheet name="sastumro" sheetId="1" r:id="rId1"/>
    <sheet name="laborat" sheetId="2" r:id="rId2"/>
    <sheet name="administr" sheetId="3" r:id="rId3"/>
    <sheet name="kv.centri-4" sheetId="8" r:id="rId4"/>
    <sheet name="gare gan" sheetId="10" r:id="rId5"/>
    <sheet name="Лист8" sheetId="11" r:id="rId6"/>
    <sheet name="x-1" sheetId="21" r:id="rId7"/>
  </sheets>
  <definedNames>
    <definedName name="_xlnm.Print_Area" localSheetId="6">'x-1'!$A$1:$F$84</definedName>
  </definedNames>
  <calcPr calcId="124519"/>
</workbook>
</file>

<file path=xl/calcChain.xml><?xml version="1.0" encoding="utf-8"?>
<calcChain xmlns="http://schemas.openxmlformats.org/spreadsheetml/2006/main">
  <c r="I23" i="10"/>
  <c r="H57"/>
  <c r="H56"/>
  <c r="F55"/>
  <c r="H55" s="1"/>
  <c r="F54"/>
  <c r="H54" s="1"/>
  <c r="I53" s="1"/>
  <c r="A54"/>
  <c r="A55" s="1"/>
  <c r="A56" s="1"/>
  <c r="A57" s="1"/>
  <c r="H30"/>
  <c r="F29"/>
  <c r="H29" s="1"/>
  <c r="F28"/>
  <c r="H28" s="1"/>
  <c r="I27" s="1"/>
  <c r="A28"/>
  <c r="A29" s="1"/>
  <c r="A30" s="1"/>
  <c r="H45"/>
  <c r="H41"/>
  <c r="H40"/>
  <c r="H39"/>
  <c r="H38"/>
  <c r="F37"/>
  <c r="H37" s="1"/>
  <c r="F36"/>
  <c r="H36" s="1"/>
  <c r="I35" s="1"/>
  <c r="A36"/>
  <c r="A37" s="1"/>
  <c r="A38" s="1"/>
  <c r="A39" s="1"/>
  <c r="A40" s="1"/>
  <c r="F31"/>
  <c r="F24"/>
  <c r="H24" s="1"/>
  <c r="H23" s="1"/>
  <c r="H53" l="1"/>
  <c r="H27"/>
  <c r="H35"/>
  <c r="H72" i="8" l="1"/>
  <c r="H71"/>
  <c r="H70"/>
  <c r="H69"/>
  <c r="I69"/>
  <c r="I20"/>
  <c r="I24"/>
  <c r="I28"/>
  <c r="I33"/>
  <c r="I38"/>
  <c r="I42"/>
  <c r="I46"/>
  <c r="I51"/>
  <c r="I56"/>
  <c r="I58"/>
  <c r="I63"/>
  <c r="I67"/>
  <c r="H55"/>
  <c r="F54"/>
  <c r="H54" s="1"/>
  <c r="F53"/>
  <c r="H53" s="1"/>
  <c r="H52"/>
  <c r="F52"/>
  <c r="A52"/>
  <c r="A53" s="1"/>
  <c r="F68"/>
  <c r="H68" s="1"/>
  <c r="A68"/>
  <c r="H66"/>
  <c r="F65"/>
  <c r="H65" s="1"/>
  <c r="F64"/>
  <c r="H64" s="1"/>
  <c r="A64"/>
  <c r="A65" s="1"/>
  <c r="A66" s="1"/>
  <c r="H62"/>
  <c r="H61"/>
  <c r="F60"/>
  <c r="H60" s="1"/>
  <c r="F59"/>
  <c r="H59" s="1"/>
  <c r="A59"/>
  <c r="A61" s="1"/>
  <c r="F57"/>
  <c r="H57" s="1"/>
  <c r="A57"/>
  <c r="H50"/>
  <c r="H49"/>
  <c r="F48"/>
  <c r="H48" s="1"/>
  <c r="F47"/>
  <c r="H47" s="1"/>
  <c r="A47"/>
  <c r="A48" s="1"/>
  <c r="A50" s="1"/>
  <c r="H45"/>
  <c r="F44"/>
  <c r="H44" s="1"/>
  <c r="F43"/>
  <c r="H43" s="1"/>
  <c r="A43"/>
  <c r="A44" s="1"/>
  <c r="A45" s="1"/>
  <c r="H41"/>
  <c r="F40"/>
  <c r="H40" s="1"/>
  <c r="F39"/>
  <c r="H39" s="1"/>
  <c r="A39"/>
  <c r="A40" s="1"/>
  <c r="A41" s="1"/>
  <c r="H37"/>
  <c r="H36"/>
  <c r="F35"/>
  <c r="H35" s="1"/>
  <c r="F34"/>
  <c r="H34" s="1"/>
  <c r="A34"/>
  <c r="A35" s="1"/>
  <c r="A36" s="1"/>
  <c r="A37" s="1"/>
  <c r="H32"/>
  <c r="H31"/>
  <c r="E30"/>
  <c r="F30" s="1"/>
  <c r="H30" s="1"/>
  <c r="E29"/>
  <c r="F29" s="1"/>
  <c r="H29" s="1"/>
  <c r="A29"/>
  <c r="A30" s="1"/>
  <c r="A31" s="1"/>
  <c r="A32" s="1"/>
  <c r="H27"/>
  <c r="F26"/>
  <c r="H26" s="1"/>
  <c r="F25"/>
  <c r="H25" s="1"/>
  <c r="A25"/>
  <c r="A26" s="1"/>
  <c r="A27" s="1"/>
  <c r="H23"/>
  <c r="F22"/>
  <c r="H22" s="1"/>
  <c r="F21"/>
  <c r="H21" s="1"/>
  <c r="A21"/>
  <c r="A22" s="1"/>
  <c r="A23" s="1"/>
  <c r="H19"/>
  <c r="H18"/>
  <c r="F17"/>
  <c r="H17" s="1"/>
  <c r="A17"/>
  <c r="A19" s="1"/>
  <c r="H15"/>
  <c r="F14"/>
  <c r="H14" s="1"/>
  <c r="A14"/>
  <c r="A15" s="1"/>
  <c r="H52" i="2"/>
  <c r="F51"/>
  <c r="H51" s="1"/>
  <c r="F50"/>
  <c r="H50" s="1"/>
  <c r="H49" s="1"/>
  <c r="A50"/>
  <c r="A51" s="1"/>
  <c r="A52" s="1"/>
  <c r="A55" i="8" l="1"/>
  <c r="A54"/>
  <c r="H51"/>
  <c r="I16"/>
  <c r="H16"/>
  <c r="H56"/>
  <c r="A60"/>
  <c r="A62" s="1"/>
  <c r="H28"/>
  <c r="H38"/>
  <c r="H42"/>
  <c r="H46"/>
  <c r="H63"/>
  <c r="H67"/>
  <c r="H13"/>
  <c r="I13"/>
  <c r="H20"/>
  <c r="H24"/>
  <c r="H33"/>
  <c r="H58"/>
  <c r="A18"/>
  <c r="I49" i="2"/>
  <c r="F70"/>
  <c r="H70" s="1"/>
  <c r="A70"/>
  <c r="H68"/>
  <c r="F67"/>
  <c r="H67" s="1"/>
  <c r="F66"/>
  <c r="H66" s="1"/>
  <c r="A66"/>
  <c r="A67" s="1"/>
  <c r="A68" s="1"/>
  <c r="H64"/>
  <c r="H63"/>
  <c r="F62"/>
  <c r="H62" s="1"/>
  <c r="F61"/>
  <c r="H61" s="1"/>
  <c r="I60" s="1"/>
  <c r="A61"/>
  <c r="A63" s="1"/>
  <c r="H59"/>
  <c r="I58" s="1"/>
  <c r="F59"/>
  <c r="A59"/>
  <c r="H57"/>
  <c r="H56"/>
  <c r="F55"/>
  <c r="H55" s="1"/>
  <c r="F54"/>
  <c r="H54" s="1"/>
  <c r="I53" s="1"/>
  <c r="A54"/>
  <c r="A55" s="1"/>
  <c r="H48"/>
  <c r="H47"/>
  <c r="F46"/>
  <c r="H46" s="1"/>
  <c r="F45"/>
  <c r="H45" s="1"/>
  <c r="A45"/>
  <c r="A46" s="1"/>
  <c r="A47" s="1"/>
  <c r="A48" s="1"/>
  <c r="H43"/>
  <c r="H42"/>
  <c r="F41"/>
  <c r="H41" s="1"/>
  <c r="F40"/>
  <c r="H40" s="1"/>
  <c r="I39" s="1"/>
  <c r="A40"/>
  <c r="A41" s="1"/>
  <c r="A42" s="1"/>
  <c r="A43" s="1"/>
  <c r="H38"/>
  <c r="H37"/>
  <c r="F36"/>
  <c r="H36" s="1"/>
  <c r="F35"/>
  <c r="H35" s="1"/>
  <c r="I34" s="1"/>
  <c r="A35"/>
  <c r="A36" s="1"/>
  <c r="A37" s="1"/>
  <c r="A38" s="1"/>
  <c r="H33"/>
  <c r="H32"/>
  <c r="E31"/>
  <c r="F31" s="1"/>
  <c r="H31" s="1"/>
  <c r="E30"/>
  <c r="F30" s="1"/>
  <c r="H30" s="1"/>
  <c r="I29" s="1"/>
  <c r="A30"/>
  <c r="A31" s="1"/>
  <c r="A32" s="1"/>
  <c r="A33" s="1"/>
  <c r="H28"/>
  <c r="H27"/>
  <c r="F26"/>
  <c r="H26" s="1"/>
  <c r="I24" s="1"/>
  <c r="F25"/>
  <c r="H25" s="1"/>
  <c r="A25"/>
  <c r="A26" s="1"/>
  <c r="A27" s="1"/>
  <c r="A28" s="1"/>
  <c r="H23"/>
  <c r="F22"/>
  <c r="H22" s="1"/>
  <c r="F21"/>
  <c r="H21" s="1"/>
  <c r="A21"/>
  <c r="A22" s="1"/>
  <c r="A23" s="1"/>
  <c r="H19"/>
  <c r="H18"/>
  <c r="I16" s="1"/>
  <c r="F17"/>
  <c r="H17" s="1"/>
  <c r="A17"/>
  <c r="A19" s="1"/>
  <c r="H15"/>
  <c r="F14"/>
  <c r="H14" s="1"/>
  <c r="A14"/>
  <c r="A15" s="1"/>
  <c r="B79" i="3"/>
  <c r="B78"/>
  <c r="H75"/>
  <c r="H74"/>
  <c r="I39"/>
  <c r="I44"/>
  <c r="I16"/>
  <c r="I20"/>
  <c r="I71"/>
  <c r="I67"/>
  <c r="I60"/>
  <c r="I62"/>
  <c r="I54"/>
  <c r="H38"/>
  <c r="H42"/>
  <c r="F29"/>
  <c r="H33"/>
  <c r="H32"/>
  <c r="H23"/>
  <c r="F22"/>
  <c r="H22" s="1"/>
  <c r="F21"/>
  <c r="H21" s="1"/>
  <c r="A21"/>
  <c r="A22" s="1"/>
  <c r="A23" s="1"/>
  <c r="F72"/>
  <c r="H72" s="1"/>
  <c r="A72"/>
  <c r="H70"/>
  <c r="F69"/>
  <c r="H69" s="1"/>
  <c r="F68"/>
  <c r="H68" s="1"/>
  <c r="A68"/>
  <c r="A69" s="1"/>
  <c r="A70" s="1"/>
  <c r="H66"/>
  <c r="H65"/>
  <c r="F64"/>
  <c r="H64" s="1"/>
  <c r="F63"/>
  <c r="H63" s="1"/>
  <c r="A63"/>
  <c r="A65" s="1"/>
  <c r="F61"/>
  <c r="H61" s="1"/>
  <c r="H60" s="1"/>
  <c r="A61"/>
  <c r="H59"/>
  <c r="H58"/>
  <c r="H57"/>
  <c r="F56"/>
  <c r="H56" s="1"/>
  <c r="F55"/>
  <c r="H55" s="1"/>
  <c r="A55"/>
  <c r="A56" s="1"/>
  <c r="H53"/>
  <c r="H52"/>
  <c r="F51"/>
  <c r="H51" s="1"/>
  <c r="F50"/>
  <c r="H50" s="1"/>
  <c r="I49" s="1"/>
  <c r="A50"/>
  <c r="A51" s="1"/>
  <c r="A52" s="1"/>
  <c r="A53" s="1"/>
  <c r="H48"/>
  <c r="H47"/>
  <c r="F46"/>
  <c r="H46" s="1"/>
  <c r="F45"/>
  <c r="H45" s="1"/>
  <c r="A45"/>
  <c r="A46" s="1"/>
  <c r="A47" s="1"/>
  <c r="A48" s="1"/>
  <c r="H43"/>
  <c r="F41"/>
  <c r="H41" s="1"/>
  <c r="F40"/>
  <c r="H40" s="1"/>
  <c r="A40"/>
  <c r="A41" s="1"/>
  <c r="A42" s="1"/>
  <c r="A43" s="1"/>
  <c r="H37"/>
  <c r="E36"/>
  <c r="F36" s="1"/>
  <c r="H36" s="1"/>
  <c r="E35"/>
  <c r="F35" s="1"/>
  <c r="H35" s="1"/>
  <c r="I34" s="1"/>
  <c r="A35"/>
  <c r="A36" s="1"/>
  <c r="A37" s="1"/>
  <c r="A38" s="1"/>
  <c r="H31"/>
  <c r="F30"/>
  <c r="H30" s="1"/>
  <c r="H29"/>
  <c r="A29"/>
  <c r="A30" s="1"/>
  <c r="A31" s="1"/>
  <c r="A32" s="1"/>
  <c r="A33" s="1"/>
  <c r="H27"/>
  <c r="H24" s="1"/>
  <c r="H73" s="1"/>
  <c r="F26"/>
  <c r="H26" s="1"/>
  <c r="F25"/>
  <c r="H25" s="1"/>
  <c r="A25"/>
  <c r="A26" s="1"/>
  <c r="A27" s="1"/>
  <c r="H19"/>
  <c r="H18"/>
  <c r="F17"/>
  <c r="H17" s="1"/>
  <c r="A17"/>
  <c r="A19" s="1"/>
  <c r="H15"/>
  <c r="F14"/>
  <c r="H14" s="1"/>
  <c r="A14"/>
  <c r="A15" s="1"/>
  <c r="A37" i="1"/>
  <c r="B77"/>
  <c r="H43"/>
  <c r="I43"/>
  <c r="I48"/>
  <c r="I53"/>
  <c r="I70"/>
  <c r="I66"/>
  <c r="H47"/>
  <c r="F55" i="11"/>
  <c r="F34"/>
  <c r="I53"/>
  <c r="A56"/>
  <c r="F56"/>
  <c r="H56" s="1"/>
  <c r="I55" s="1"/>
  <c r="F54"/>
  <c r="H54" s="1"/>
  <c r="H53" s="1"/>
  <c r="A54"/>
  <c r="A36"/>
  <c r="A37" s="1"/>
  <c r="A38" s="1"/>
  <c r="A39" s="1"/>
  <c r="A40" s="1"/>
  <c r="A41" s="1"/>
  <c r="A42" s="1"/>
  <c r="A43" s="1"/>
  <c r="A44" s="1"/>
  <c r="H52"/>
  <c r="F51"/>
  <c r="H51" s="1"/>
  <c r="F50"/>
  <c r="H50" s="1"/>
  <c r="H48"/>
  <c r="F47"/>
  <c r="H47" s="1"/>
  <c r="F46"/>
  <c r="H46" s="1"/>
  <c r="I45" s="1"/>
  <c r="A46"/>
  <c r="A48" s="1"/>
  <c r="H43"/>
  <c r="H40"/>
  <c r="H39"/>
  <c r="H38"/>
  <c r="A26" i="10"/>
  <c r="F26"/>
  <c r="H26" s="1"/>
  <c r="I25" s="1"/>
  <c r="A32"/>
  <c r="F32"/>
  <c r="H32" s="1"/>
  <c r="A33"/>
  <c r="F33"/>
  <c r="H33" s="1"/>
  <c r="A34"/>
  <c r="F34"/>
  <c r="H34" s="1"/>
  <c r="H28" i="11"/>
  <c r="H27"/>
  <c r="H26"/>
  <c r="H25"/>
  <c r="H24"/>
  <c r="F23"/>
  <c r="H23" s="1"/>
  <c r="F22"/>
  <c r="H22" s="1"/>
  <c r="A22"/>
  <c r="A23" s="1"/>
  <c r="A24" s="1"/>
  <c r="A25" s="1"/>
  <c r="A26" s="1"/>
  <c r="A27" s="1"/>
  <c r="A28" s="1"/>
  <c r="F19"/>
  <c r="H19" s="1"/>
  <c r="F18"/>
  <c r="H44"/>
  <c r="H42"/>
  <c r="H41"/>
  <c r="F36"/>
  <c r="H36" s="1"/>
  <c r="H34"/>
  <c r="F33"/>
  <c r="H33" s="1"/>
  <c r="F32"/>
  <c r="H32" s="1"/>
  <c r="A32"/>
  <c r="A33" s="1"/>
  <c r="A34" s="1"/>
  <c r="F30"/>
  <c r="H30" s="1"/>
  <c r="I29" s="1"/>
  <c r="A30"/>
  <c r="H20"/>
  <c r="H18"/>
  <c r="I17" s="1"/>
  <c r="A18"/>
  <c r="A19" s="1"/>
  <c r="A20" s="1"/>
  <c r="H16"/>
  <c r="F15"/>
  <c r="H15" s="1"/>
  <c r="H14" s="1"/>
  <c r="A15"/>
  <c r="A16" s="1"/>
  <c r="H62" i="10"/>
  <c r="A62"/>
  <c r="H61"/>
  <c r="F60"/>
  <c r="H60" s="1"/>
  <c r="F59"/>
  <c r="H59" s="1"/>
  <c r="A59"/>
  <c r="A60" s="1"/>
  <c r="H52"/>
  <c r="F51"/>
  <c r="H51" s="1"/>
  <c r="I50" s="1"/>
  <c r="A51"/>
  <c r="A52" s="1"/>
  <c r="F49"/>
  <c r="H49" s="1"/>
  <c r="I48" s="1"/>
  <c r="A49"/>
  <c r="F47"/>
  <c r="H47" s="1"/>
  <c r="I46" s="1"/>
  <c r="A47"/>
  <c r="F44"/>
  <c r="H44" s="1"/>
  <c r="F43"/>
  <c r="H43" s="1"/>
  <c r="A43"/>
  <c r="F22"/>
  <c r="H22" s="1"/>
  <c r="I21" s="1"/>
  <c r="A22"/>
  <c r="H20"/>
  <c r="F19"/>
  <c r="H19" s="1"/>
  <c r="F18"/>
  <c r="H18" s="1"/>
  <c r="A18"/>
  <c r="A19" s="1"/>
  <c r="A20" s="1"/>
  <c r="H16"/>
  <c r="F15"/>
  <c r="H15" s="1"/>
  <c r="F14"/>
  <c r="H14" s="1"/>
  <c r="A14"/>
  <c r="A15" s="1"/>
  <c r="A16" s="1"/>
  <c r="H64" i="1"/>
  <c r="F71"/>
  <c r="H71" s="1"/>
  <c r="H70" s="1"/>
  <c r="A71"/>
  <c r="H69"/>
  <c r="F68"/>
  <c r="H68" s="1"/>
  <c r="F67"/>
  <c r="H67" s="1"/>
  <c r="A67"/>
  <c r="A68" s="1"/>
  <c r="A69" s="1"/>
  <c r="H65"/>
  <c r="F63"/>
  <c r="H63" s="1"/>
  <c r="H74" s="1"/>
  <c r="F62"/>
  <c r="H62" s="1"/>
  <c r="H61" s="1"/>
  <c r="A62"/>
  <c r="A63" s="1"/>
  <c r="A65" s="1"/>
  <c r="F60"/>
  <c r="H60" s="1"/>
  <c r="H59" s="1"/>
  <c r="A60"/>
  <c r="I58" i="10" l="1"/>
  <c r="B69"/>
  <c r="H69" s="1"/>
  <c r="H64"/>
  <c r="I13"/>
  <c r="I17"/>
  <c r="I42"/>
  <c r="H66"/>
  <c r="H65"/>
  <c r="I31"/>
  <c r="B74" i="8"/>
  <c r="H74" s="1"/>
  <c r="H73"/>
  <c r="B75"/>
  <c r="H75" s="1"/>
  <c r="D6"/>
  <c r="I65" i="2"/>
  <c r="H73"/>
  <c r="H72"/>
  <c r="I69"/>
  <c r="I44"/>
  <c r="H74"/>
  <c r="I20"/>
  <c r="B77"/>
  <c r="H13"/>
  <c r="A18"/>
  <c r="H24"/>
  <c r="H34"/>
  <c r="H39"/>
  <c r="H44"/>
  <c r="H53"/>
  <c r="H58"/>
  <c r="A62"/>
  <c r="A64" s="1"/>
  <c r="H20"/>
  <c r="I13"/>
  <c r="I71" s="1"/>
  <c r="H16"/>
  <c r="H29"/>
  <c r="H65"/>
  <c r="H69"/>
  <c r="A57"/>
  <c r="H60"/>
  <c r="I24" i="3"/>
  <c r="H76"/>
  <c r="I73"/>
  <c r="H28"/>
  <c r="I28"/>
  <c r="H20"/>
  <c r="H16"/>
  <c r="H39"/>
  <c r="H44"/>
  <c r="H49"/>
  <c r="H54"/>
  <c r="A64"/>
  <c r="A66" s="1"/>
  <c r="H34"/>
  <c r="H67"/>
  <c r="H79"/>
  <c r="H71"/>
  <c r="H13"/>
  <c r="I13"/>
  <c r="A59"/>
  <c r="A57"/>
  <c r="A58" s="1"/>
  <c r="H62"/>
  <c r="A18"/>
  <c r="H73" i="1"/>
  <c r="B78"/>
  <c r="I58"/>
  <c r="I60"/>
  <c r="H66"/>
  <c r="H77"/>
  <c r="H55" i="11"/>
  <c r="H58"/>
  <c r="D8" s="1"/>
  <c r="I31"/>
  <c r="H21"/>
  <c r="H60"/>
  <c r="I14"/>
  <c r="I21"/>
  <c r="I49"/>
  <c r="A47"/>
  <c r="H49"/>
  <c r="H45"/>
  <c r="H48" i="10"/>
  <c r="H31"/>
  <c r="H25"/>
  <c r="H31" i="11"/>
  <c r="H17"/>
  <c r="H29"/>
  <c r="F37"/>
  <c r="H37" s="1"/>
  <c r="H59" s="1"/>
  <c r="H13" i="10"/>
  <c r="H21"/>
  <c r="H42"/>
  <c r="H17"/>
  <c r="H46"/>
  <c r="H50"/>
  <c r="H58"/>
  <c r="H63" s="1"/>
  <c r="A44"/>
  <c r="A64" i="1"/>
  <c r="B68" i="10" l="1"/>
  <c r="H68" s="1"/>
  <c r="I63"/>
  <c r="A45"/>
  <c r="H76" i="8"/>
  <c r="H77" s="1"/>
  <c r="H78" s="1"/>
  <c r="D5" s="1"/>
  <c r="B76" i="2"/>
  <c r="H71"/>
  <c r="H76"/>
  <c r="H75"/>
  <c r="H77"/>
  <c r="D6"/>
  <c r="H77" i="3"/>
  <c r="D6"/>
  <c r="H78"/>
  <c r="H80" s="1"/>
  <c r="H81" s="1"/>
  <c r="H82" s="1"/>
  <c r="D5" s="1"/>
  <c r="B62" i="11"/>
  <c r="H62" s="1"/>
  <c r="B63"/>
  <c r="H63" s="1"/>
  <c r="I35"/>
  <c r="I57" s="1"/>
  <c r="H35"/>
  <c r="H57" s="1"/>
  <c r="D7"/>
  <c r="H67" i="10"/>
  <c r="D7"/>
  <c r="F17" i="1"/>
  <c r="F14"/>
  <c r="H19"/>
  <c r="H18"/>
  <c r="H17"/>
  <c r="A17"/>
  <c r="A19" s="1"/>
  <c r="H27"/>
  <c r="F26"/>
  <c r="H26" s="1"/>
  <c r="H25"/>
  <c r="A25"/>
  <c r="A26" s="1"/>
  <c r="H23"/>
  <c r="F22"/>
  <c r="H22" s="1"/>
  <c r="F21"/>
  <c r="H21" s="1"/>
  <c r="A21"/>
  <c r="A22" s="1"/>
  <c r="A23" s="1"/>
  <c r="H32"/>
  <c r="H31"/>
  <c r="H70" i="10" l="1"/>
  <c r="H71" s="1"/>
  <c r="H72" s="1"/>
  <c r="D6" s="1"/>
  <c r="H78" i="2"/>
  <c r="H79" s="1"/>
  <c r="H80" s="1"/>
  <c r="D5" s="1"/>
  <c r="H24" i="1"/>
  <c r="I20"/>
  <c r="I24"/>
  <c r="H16"/>
  <c r="H61" i="11"/>
  <c r="I16" i="1"/>
  <c r="A18"/>
  <c r="H20"/>
  <c r="A27"/>
  <c r="H64" i="11" l="1"/>
  <c r="H65" s="1"/>
  <c r="H66" s="1"/>
  <c r="D6" l="1"/>
  <c r="H46" i="1" l="1"/>
  <c r="F45"/>
  <c r="H45" s="1"/>
  <c r="F44"/>
  <c r="H44" s="1"/>
  <c r="A44"/>
  <c r="A45" s="1"/>
  <c r="A46" s="1"/>
  <c r="A47" s="1"/>
  <c r="H42"/>
  <c r="H58" l="1"/>
  <c r="H52"/>
  <c r="H51"/>
  <c r="H56" l="1"/>
  <c r="F55"/>
  <c r="H55" s="1"/>
  <c r="F54"/>
  <c r="A54"/>
  <c r="A55" s="1"/>
  <c r="F50"/>
  <c r="H50" s="1"/>
  <c r="F49"/>
  <c r="H49" s="1"/>
  <c r="A49"/>
  <c r="H41"/>
  <c r="F40"/>
  <c r="H40" s="1"/>
  <c r="F39"/>
  <c r="H39" s="1"/>
  <c r="A39"/>
  <c r="A40" s="1"/>
  <c r="A41" s="1"/>
  <c r="A42" s="1"/>
  <c r="H37"/>
  <c r="H36"/>
  <c r="F35"/>
  <c r="H35" s="1"/>
  <c r="F34"/>
  <c r="H34" s="1"/>
  <c r="A34"/>
  <c r="A35" s="1"/>
  <c r="A36" s="1"/>
  <c r="E30"/>
  <c r="F30" s="1"/>
  <c r="H30" s="1"/>
  <c r="E29"/>
  <c r="F29" s="1"/>
  <c r="H29" s="1"/>
  <c r="A29"/>
  <c r="A30" s="1"/>
  <c r="A31" s="1"/>
  <c r="A32" s="1"/>
  <c r="H15"/>
  <c r="H75" s="1"/>
  <c r="H14"/>
  <c r="A14"/>
  <c r="A15" s="1"/>
  <c r="I33" l="1"/>
  <c r="H54"/>
  <c r="H57"/>
  <c r="I28"/>
  <c r="H78"/>
  <c r="I38"/>
  <c r="H28"/>
  <c r="H38"/>
  <c r="H53"/>
  <c r="H48"/>
  <c r="I13"/>
  <c r="I72" s="1"/>
  <c r="A56"/>
  <c r="A57" s="1"/>
  <c r="A58"/>
  <c r="A50"/>
  <c r="A51"/>
  <c r="A52" s="1"/>
  <c r="H33"/>
  <c r="H13"/>
  <c r="H72" s="1"/>
  <c r="H76" l="1"/>
  <c r="D6"/>
  <c r="H79" l="1"/>
  <c r="H80" s="1"/>
  <c r="H81" s="1"/>
  <c r="D5" s="1"/>
</calcChain>
</file>

<file path=xl/sharedStrings.xml><?xml version="1.0" encoding="utf-8"?>
<sst xmlns="http://schemas.openxmlformats.org/spreadsheetml/2006/main" count="1204" uniqueCount="292">
  <si>
    <t xml:space="preserve">lokalur-resursuli  xarjTaRricxva # </t>
  </si>
  <si>
    <t xml:space="preserve"> saxarjTaRricxvo Rirebuleba</t>
  </si>
  <si>
    <t xml:space="preserve"> aTasi lari</t>
  </si>
  <si>
    <t xml:space="preserve"> saxarjTaRricxvo xelfasi</t>
  </si>
  <si>
    <t>aTasi lari</t>
  </si>
  <si>
    <t>normatiuli Sromatevadoba</t>
  </si>
  <si>
    <t>k/sT</t>
  </si>
  <si>
    <t>safuZveli:</t>
  </si>
  <si>
    <t>#</t>
  </si>
  <si>
    <t>safuZveli</t>
  </si>
  <si>
    <t>samuSaos dasaxeleba</t>
  </si>
  <si>
    <t>ganzomilebis erTeuli</t>
  </si>
  <si>
    <t xml:space="preserve">raodenoba          </t>
  </si>
  <si>
    <t>saxarjT-aRricxvo Rirebuleba</t>
  </si>
  <si>
    <t>ganzomilebis erTeulze</t>
  </si>
  <si>
    <t>saproeqto monacemebze</t>
  </si>
  <si>
    <t>sul</t>
  </si>
  <si>
    <t xml:space="preserve">8-375-3  </t>
  </si>
  <si>
    <t>c</t>
  </si>
  <si>
    <t>Sromis danaxarjebi</t>
  </si>
  <si>
    <t>kac/sT</t>
  </si>
  <si>
    <t>liTonis mili d-50 mm</t>
  </si>
  <si>
    <t>m</t>
  </si>
  <si>
    <t>manqanebi</t>
  </si>
  <si>
    <t>l</t>
  </si>
  <si>
    <t>100 m</t>
  </si>
  <si>
    <t xml:space="preserve">SromiTi danaxarjebi </t>
  </si>
  <si>
    <t xml:space="preserve">              </t>
  </si>
  <si>
    <t>m. sT</t>
  </si>
  <si>
    <t xml:space="preserve">8-402-2  </t>
  </si>
  <si>
    <t xml:space="preserve">8-591-2  </t>
  </si>
  <si>
    <t>Cafluli  tipis  CamrTvelis  montaJi</t>
  </si>
  <si>
    <t>Cafluli  tipis  CamrTveli erTklaviSiani</t>
  </si>
  <si>
    <t>Cafluli  tipis  CamrTveli orklaviSiani</t>
  </si>
  <si>
    <t xml:space="preserve">8-591-8  </t>
  </si>
  <si>
    <t>Cafluli  tipis   Stepseluri  rozetis  montaJi</t>
  </si>
  <si>
    <t>sabaz</t>
  </si>
  <si>
    <t>lokalur-resursuli uwyisis jami</t>
  </si>
  <si>
    <t>lari</t>
  </si>
  <si>
    <t>1. SromiTi danaxarjebi</t>
  </si>
  <si>
    <t>2. samSeneblo manqanebi</t>
  </si>
  <si>
    <t>3. Mmaterialuri resursebi</t>
  </si>
  <si>
    <t>samSeneblo resursebis mixedviT pirdapiri danaxarjebis jami</t>
  </si>
  <si>
    <t>jami</t>
  </si>
  <si>
    <t>Seadgina</t>
  </si>
  <si>
    <t>/r. sixaruliZe/</t>
  </si>
  <si>
    <t>Cafluli  tipis Stefseluri rozeti damiwebiT</t>
  </si>
  <si>
    <t xml:space="preserve">erTnaTuriani sanaTis mowyoba </t>
  </si>
  <si>
    <t>erTnaTuriani sanaTi nbo-1X60</t>
  </si>
  <si>
    <t>95-176</t>
  </si>
  <si>
    <t>ekonaTura 60 vt-mde</t>
  </si>
  <si>
    <t>96-216</t>
  </si>
  <si>
    <t xml:space="preserve"> el. gamanawilebeli  dafis mowyoba da  misi  momzadeba  CarTvisTvis</t>
  </si>
  <si>
    <t xml:space="preserve">el.  Ggamanawilebeli  dafa   6 jgufze </t>
  </si>
  <si>
    <t>8-406-6</t>
  </si>
  <si>
    <t>8-409-4</t>
  </si>
  <si>
    <t>sadeni spilenZis ZarRviT  kveTiT ppv-3X1,5 kv mm</t>
  </si>
  <si>
    <t>sadeni  kveTiT ppv-3X2,5 kv mm</t>
  </si>
  <si>
    <t>9_19</t>
  </si>
  <si>
    <t xml:space="preserve">hermetuli  sanaTis mowyoba </t>
  </si>
  <si>
    <t>hermetuli sanaTi nspo9-200</t>
  </si>
  <si>
    <t>8-593-2</t>
  </si>
  <si>
    <t>sab</t>
  </si>
  <si>
    <t xml:space="preserve"> Stefseluri rozeti kondincioneris</t>
  </si>
  <si>
    <t>varvarnaTura 60 vt</t>
  </si>
  <si>
    <t>93-14</t>
  </si>
  <si>
    <t>94-15</t>
  </si>
  <si>
    <t>98-206</t>
  </si>
  <si>
    <t>kondicioneris montaJi da momzadeba CarTvisTvis</t>
  </si>
  <si>
    <t>8-594-1</t>
  </si>
  <si>
    <t>8-612-5    8-574-18</t>
  </si>
  <si>
    <t xml:space="preserve">8-375-3    </t>
  </si>
  <si>
    <t>gegmiuri dagroveba 8 %</t>
  </si>
  <si>
    <t xml:space="preserve">  vvg tipis kabelis  gayvana milSi</t>
  </si>
  <si>
    <t xml:space="preserve">spilenZisZarRviani,  ppv tipis ganaTebis  sadenis  gayvana  baTqaSis  qveS </t>
  </si>
  <si>
    <t>gamanawilebeli karada 63 a sampolusa avtomatiT</t>
  </si>
  <si>
    <t>Semyvan-gamanawilebeli karadis  mowyoba da misi  momzadeba  CarTvisTvis</t>
  </si>
  <si>
    <t>8-573-3         8-574-1   8-574-23</t>
  </si>
  <si>
    <t>1-80-3</t>
  </si>
  <si>
    <t>kbm</t>
  </si>
  <si>
    <t xml:space="preserve">8_472_2  8_472_3  </t>
  </si>
  <si>
    <t>Senobis SigniT da gareT  damiwebis konturis mowyoba horizontaluri damamiwebeliT</t>
  </si>
  <si>
    <t>horizontaluri damamiwebeli furclovani foladiT 40X4 mm</t>
  </si>
  <si>
    <t xml:space="preserve"> </t>
  </si>
  <si>
    <t>8_471-1</t>
  </si>
  <si>
    <t xml:space="preserve"> damiwebis eleqtrodis mowyoba</t>
  </si>
  <si>
    <t>vertikaluri damamiweblebi eleqtrodi 50X50X5 mm</t>
  </si>
  <si>
    <t>1-80-2</t>
  </si>
  <si>
    <t>gruntis  ukuCayra</t>
  </si>
  <si>
    <t>mesame kategoriis gruntSi tranSeis moTxra  damiwebis konturisaTvis xeliT</t>
  </si>
  <si>
    <t>metalokonstruqcia</t>
  </si>
  <si>
    <t>t</t>
  </si>
  <si>
    <t>1--38</t>
  </si>
  <si>
    <t>lokalur-resursuli  xarjTaRricxva  #1</t>
  </si>
  <si>
    <t>raodenoba</t>
  </si>
  <si>
    <t>s.n.daw   33-622</t>
  </si>
  <si>
    <t xml:space="preserve">liTonis sayrdenebis montaJi </t>
  </si>
  <si>
    <t>liTonis sayrdeni</t>
  </si>
  <si>
    <t>s.n.daw 8_370_2</t>
  </si>
  <si>
    <t xml:space="preserve"> sanaTis montaJi  sayrdenebze </t>
  </si>
  <si>
    <t xml:space="preserve"> SromiTi danaxarjebi</t>
  </si>
  <si>
    <t xml:space="preserve">gare ganaTebis dioduri sanaTi </t>
  </si>
  <si>
    <t>s.n.daw 1-80-3</t>
  </si>
  <si>
    <t xml:space="preserve">mesame kategoriis gruntSi tranSeis moTxra kabelisaTvis </t>
  </si>
  <si>
    <t>s.ndaw  1-80-7</t>
  </si>
  <si>
    <t xml:space="preserve"> s.n.daw                                                                                                                                                                                                                    6-1-2</t>
  </si>
  <si>
    <t>sayrdenis saZirkvlis dabetoneba</t>
  </si>
  <si>
    <t>betoni</t>
  </si>
  <si>
    <t>s.n.daw  8-142-1</t>
  </si>
  <si>
    <t>kabelisaTvis sagebis momzadeba qviSiT (qveSa da zeda safari)</t>
  </si>
  <si>
    <t>qviSa</t>
  </si>
  <si>
    <t>s.n.daw  8-145-4</t>
  </si>
  <si>
    <t>kabelis Cadeba mza tranSeaSi</t>
  </si>
  <si>
    <t>75-203</t>
  </si>
  <si>
    <t>kabeli avvg 4X16 kvmm</t>
  </si>
  <si>
    <t>75-202</t>
  </si>
  <si>
    <t>kabeli avvg 4X10 kvmm</t>
  </si>
  <si>
    <t>75-201</t>
  </si>
  <si>
    <t>75-200</t>
  </si>
  <si>
    <t>kabeli avvg 4X4 kvmm</t>
  </si>
  <si>
    <t>15--14</t>
  </si>
  <si>
    <t>sqelkedliani plastmasis mili           d-50 mm</t>
  </si>
  <si>
    <t>8-409-8</t>
  </si>
  <si>
    <t>kabelis  gayvana  plastmasis   milSi</t>
  </si>
  <si>
    <t>s.n.daw   8-407-9</t>
  </si>
  <si>
    <t>milis (kabeliT) Cadeba mza tranSeaSi</t>
  </si>
  <si>
    <t>s.n.daw  8-153-22</t>
  </si>
  <si>
    <t>kabelebis boloebis CakeTeba</t>
  </si>
  <si>
    <t xml:space="preserve"> s.n.daw 1-81-3</t>
  </si>
  <si>
    <t>gruntis ukuCayra</t>
  </si>
  <si>
    <t>s.n.da w 8-531-7</t>
  </si>
  <si>
    <t>fotoreles montaJi</t>
  </si>
  <si>
    <t>97-164</t>
  </si>
  <si>
    <t>fotorele</t>
  </si>
  <si>
    <t>s.n.da w  8-531-3 8-574-46</t>
  </si>
  <si>
    <t xml:space="preserve">magnituri gamSvis montaJi da misi momzadeba CarTvisTvis </t>
  </si>
  <si>
    <t>95-75</t>
  </si>
  <si>
    <t>magnituri gamSvi 160 a</t>
  </si>
  <si>
    <t>95-97</t>
  </si>
  <si>
    <t>magnituri gamSvi 100 a</t>
  </si>
  <si>
    <t xml:space="preserve">   3. materialuri resursebi</t>
  </si>
  <si>
    <t>zedanadebi xarjebi samSeneblo samuSaoebze 10%</t>
  </si>
  <si>
    <t>zedanadebi xarjebi el. samuSaoebze 75%</t>
  </si>
  <si>
    <t>gegmiuri dagroveba 8%</t>
  </si>
  <si>
    <t>r. sixaruliZe</t>
  </si>
  <si>
    <t xml:space="preserve"> sakabelo Semyvanis mowyoba   liTonis milSi d-50</t>
  </si>
  <si>
    <t>8-613-1     8-574-55</t>
  </si>
  <si>
    <t>99-249</t>
  </si>
  <si>
    <r>
      <t xml:space="preserve">Semyvan-gamanawilebeli  liTonis karada </t>
    </r>
    <r>
      <rPr>
        <sz val="11"/>
        <rFont val="Arial"/>
        <family val="2"/>
        <charset val="204"/>
      </rPr>
      <t/>
    </r>
  </si>
  <si>
    <t>kabeli avvg 4X6 kvmm</t>
  </si>
  <si>
    <t>kabeli avvg 4X50 kvmm</t>
  </si>
  <si>
    <t>sampolusiani avtomaturi amomrTvelebis montaJi da misi  momzadeba  CarTvisTvis</t>
  </si>
  <si>
    <t>8-525-6    8-574-15</t>
  </si>
  <si>
    <t>sampolusiani avtomaturi amomrTveli 25 a, 32 a, 63 a-ze</t>
  </si>
  <si>
    <t>sampolusiani avtomaturi amomrTveli 125 a-ze</t>
  </si>
  <si>
    <t>sampolusiani avtomaturi amomrTveli 250 a-ze</t>
  </si>
  <si>
    <t>sampolusiani avtomaturi amomrTveli 400 a-ze</t>
  </si>
  <si>
    <t>95-72</t>
  </si>
  <si>
    <t>95-74</t>
  </si>
  <si>
    <t>kabeli avvg 4X25 kvmm</t>
  </si>
  <si>
    <t>kabeli avvg 4X120 kvmm</t>
  </si>
  <si>
    <t>75-204</t>
  </si>
  <si>
    <t>75-206</t>
  </si>
  <si>
    <t>75-209</t>
  </si>
  <si>
    <t xml:space="preserve">Sedgenilia:   2014 wlis IVkvartlis fasebSi </t>
  </si>
  <si>
    <t>el-1, el-2, el-3, el-4.</t>
  </si>
  <si>
    <t>muSa naxazebi:  el-1;  el-2.</t>
  </si>
  <si>
    <t>kabeli  vvg-4X6 kv.mm.</t>
  </si>
  <si>
    <t>101-190</t>
  </si>
  <si>
    <t>erTnaTuriani baris sanaTis mowyoba</t>
  </si>
  <si>
    <t xml:space="preserve">8-605-1  </t>
  </si>
  <si>
    <t>erTnaTuriani dekoratiuli sanaTi barisTvis</t>
  </si>
  <si>
    <t>erTnaTuriani dRis naTebis sanaTi 100 vt naTuriT</t>
  </si>
  <si>
    <t>kondicioneri split. sistema 25 kv.m-ze</t>
  </si>
  <si>
    <t>94-250</t>
  </si>
  <si>
    <t>kondicioneri split. sistema 70 kv.m-ze</t>
  </si>
  <si>
    <t>95-253</t>
  </si>
  <si>
    <t>zednadebi xarjebi samS  samuS 10 % Tanxaze 407 l</t>
  </si>
  <si>
    <t xml:space="preserve"> sakabelo Semyvanis mowyoba SenobaSi  liTonis milSi   d-50</t>
  </si>
  <si>
    <t>sastumros  Senobis Siga el. samontaJo  samuSaoebze</t>
  </si>
  <si>
    <t>6--57</t>
  </si>
  <si>
    <t>2--45</t>
  </si>
  <si>
    <t>zednadebi xarjebi samontaJo  samuS 75 % Tanxaze 2753 l</t>
  </si>
  <si>
    <t xml:space="preserve">93-52      98-247     </t>
  </si>
  <si>
    <t>administraciuli  Senobis Siga el. samontaJo  samuSaoebze</t>
  </si>
  <si>
    <t xml:space="preserve">   sakabelo arxebis gayvana</t>
  </si>
  <si>
    <t>sakabelo arxi 40X60</t>
  </si>
  <si>
    <t>104-335</t>
  </si>
  <si>
    <t xml:space="preserve">el.  Ggamanawilebeli  dafa   8 jgufze </t>
  </si>
  <si>
    <t xml:space="preserve">el.  Ggamanawilebeli  dafa   3 jgufze </t>
  </si>
  <si>
    <t>kondicioneri split. sistema 50 kv.m-ze</t>
  </si>
  <si>
    <t>95-252</t>
  </si>
  <si>
    <t>zednadebi xarjebi samS  samuS 10 % Tanxaze 361 l</t>
  </si>
  <si>
    <t>zednadebi xarjebi samontaJo  samuS 75 % Tanxaze 4918 l</t>
  </si>
  <si>
    <t>muSa naxazebi:  el-1;  el-2, el-3; el-4</t>
  </si>
  <si>
    <t xml:space="preserve">Sedgenilia:   2015 wlis  II kvartlis fasebSi </t>
  </si>
  <si>
    <t>kvleviTi centris  Senobis Siga el. samontaJo  samuSaoebze</t>
  </si>
  <si>
    <t>73-38</t>
  </si>
  <si>
    <t xml:space="preserve">luminescencuri sanaTis mowyoba </t>
  </si>
  <si>
    <t>luminescencuri sanaTi 4X18 kompleqtSi</t>
  </si>
  <si>
    <t>8-601-3</t>
  </si>
  <si>
    <t>zednadebi xarjebi samontaJo  samuS 75 % Tanxaze 2090 l</t>
  </si>
  <si>
    <t>muSa naxazebi:  el-1;  el-2</t>
  </si>
  <si>
    <t>daxuruli tipis luminescencuri sanaTi 2X18 kompleqtSi</t>
  </si>
  <si>
    <t>laboratoriis  Senobis Siga el. samontaJo  samuSaoebze</t>
  </si>
  <si>
    <t xml:space="preserve">Sedgenilia:   2015 wlis II kvartlis fasebSi </t>
  </si>
  <si>
    <t xml:space="preserve">muxuris mefutkreobis sanaSene sadguris obieqtebis el momaragebaze      </t>
  </si>
  <si>
    <t>s.n.daw   1-80-7</t>
  </si>
  <si>
    <t>ormos amoTxra xeliT ganaTebis boZisTvis</t>
  </si>
  <si>
    <t>s.n.daw   8-409-3</t>
  </si>
  <si>
    <t>kabelis Setaceba  milSi</t>
  </si>
  <si>
    <t>103-283</t>
  </si>
  <si>
    <t>gofrirebuli mili d-32 mm</t>
  </si>
  <si>
    <t>ormoebis amoTxra xeliT dekoratiuli sanaTebisTvis</t>
  </si>
  <si>
    <t>kabeli vvg 4X2,5 kv. mm</t>
  </si>
  <si>
    <t>kabeli vvg 4X4 kv. mm</t>
  </si>
  <si>
    <t>kabeli vvg 4X6 kv. mm</t>
  </si>
  <si>
    <t>sadeni 2X2,5</t>
  </si>
  <si>
    <t>73-37</t>
  </si>
  <si>
    <t>73-36</t>
  </si>
  <si>
    <t xml:space="preserve">dekoratiuli sanaTebis  montaJi </t>
  </si>
  <si>
    <t xml:space="preserve">dekoratiuli sanaTi ,,filipsi~ </t>
  </si>
  <si>
    <t>sampolusiani avtomaturi amomrTveli , 32 a, 63 a-ze</t>
  </si>
  <si>
    <t>el-1; el-2; el-3.</t>
  </si>
  <si>
    <t xml:space="preserve">muxuris mefutkreobis sanaSene sadguris teritoriis gare  ganaTebaze da el. momaragebaze    </t>
  </si>
  <si>
    <t>lokalur-resursuli  xarjTaRricxva  #8</t>
  </si>
  <si>
    <t xml:space="preserve">    10 kv liTonis milisebri Sualeduri 11 m sigrZis anZis damzadeba traversebiT, caluRlebiT, damamiwebeli elementebis miduRebiT da SeRebviT. </t>
  </si>
  <si>
    <t xml:space="preserve"> agreTve ankeruli anZis</t>
  </si>
  <si>
    <t xml:space="preserve">  10 kv saproeqto e.g. xazis dakvalva</t>
  </si>
  <si>
    <t xml:space="preserve">  e.g. xazis trasaze anZebis mowyobisaTvis  (0,6X0,6X2,0) m kveTis ormoebis amoTxra xeliT.</t>
  </si>
  <si>
    <t xml:space="preserve"> damontaJebul anZebze folad-aluminis  mavTulis gakidva, montaJi  (3 wveri)</t>
  </si>
  <si>
    <t xml:space="preserve"> m</t>
  </si>
  <si>
    <t xml:space="preserve">  saproeqto 10,0 kv e.g. xazis # 1 anZis mowyoba, k.s.p. ,,oSanaxevTan~  (35/10 kv qvesadgur  ,,xixaZiri~    10 kv fideri # 1) sahaero gamTiSvelis, gadametebuli Zabvis SemzRudvelis da damiwebis mowyobiT</t>
  </si>
  <si>
    <t>komp</t>
  </si>
  <si>
    <t xml:space="preserve">   k.s.p. ,,oSanaxevis~  mkvebavi 10 kv e.g. xazis bolo  anZis reabilitacia misabjenis midgmiT da ganStoebis mowyobiT</t>
  </si>
  <si>
    <t xml:space="preserve">  saproeqto 10,0 kv e.g.xazis boloSi miniSnebul adgilze (kompleqsuri satransformatoro punqtis mowyoba, montaJi liTonis milisebr dgarebze bolo ankeruli anZaze mierTebis da gadametebuli Zabvis SemzRudvelis mowyobiT. </t>
  </si>
  <si>
    <t xml:space="preserve">  k.s.p.-s SemoRobva mavTulbadiT, 1,6 m simaRleze, WiSkris mowyobiT.</t>
  </si>
  <si>
    <t xml:space="preserve">  k.s.p.-s mowyobilobebisTvis damiwebis konturis mowyoba 4 omamde winaRobiT</t>
  </si>
  <si>
    <t xml:space="preserve">  k.s.p. -s 0,4 kv mxareze aRricxvis kvanZis mowyoba gamWvirvale xufian liTonis karadaSi samfaza mricxveliT da sampolusa 25 amp. avtomaturi amomrTveliT</t>
  </si>
  <si>
    <t xml:space="preserve">   mowyobili damiwebebis  da konturis winaRobis laboratoriuliSemowmeba, daregulireba  saproeqto maCveneblamde </t>
  </si>
  <si>
    <t xml:space="preserve">  damontaJebuli sadenebis da el. mowobilobebis labolatoriuli Semowmeba gamarTva, gaSveba.</t>
  </si>
  <si>
    <t>jami Tavi I</t>
  </si>
  <si>
    <t xml:space="preserve">  kompleqsuri satransformatoro punqti ksp -160-10/0,4 transformatoriT da saproeqto mowyobilobebiT</t>
  </si>
  <si>
    <t xml:space="preserve">  liTonis gamWvirvale xufiani karada 1000X250X150 </t>
  </si>
  <si>
    <t xml:space="preserve"> aqtiuri energiis calmimarTulebiani 1,0 sizustis klasis samfaza mricxveli 5 amp. amTvleli meqanizmiT aranakleb 5+1 cifri </t>
  </si>
  <si>
    <t>denis transformatori 150/5</t>
  </si>
  <si>
    <t>samfaza avtomaturi amomrTveli 250 a.</t>
  </si>
  <si>
    <t>liTonis mavTulbade 25X25 simaRle 1,6 m.</t>
  </si>
  <si>
    <t>foladis mavTuli 2,5 mm2</t>
  </si>
  <si>
    <t>foladis mili 100X4 mm2</t>
  </si>
  <si>
    <t>saxazo gamTiSveli РЛНД -10-400 amZraviT ПРН-10 m</t>
  </si>
  <si>
    <t>gadametebuli Zabvis Semzudveli  ОПН-10</t>
  </si>
  <si>
    <t>liTonis mili 159X4,5 =11 m (damkveTis)</t>
  </si>
  <si>
    <t xml:space="preserve">liTonis mili 127X4,5  L=11 m </t>
  </si>
  <si>
    <t>liTonis mili 127X4=11 m (damkveTis)</t>
  </si>
  <si>
    <t xml:space="preserve">alumin-foladis sadeni   AАС-35 (damkveTis) </t>
  </si>
  <si>
    <t>liTonis traversi ТМ-5 kronSteiniT, TavakebiT, caluRlebiT.</t>
  </si>
  <si>
    <t>10 kv izoliatori ШФ-20 г xufiT, sadenis damWeriT da SemaerTebeli momWerebiT.</t>
  </si>
  <si>
    <t>sadeni ЭП1 (samagri)</t>
  </si>
  <si>
    <t>kg</t>
  </si>
  <si>
    <t>foladis zolovana 40X4 mm (148+48=196)</t>
  </si>
  <si>
    <t>betoni Mm-200   54+0,2+0,2=54,4</t>
  </si>
  <si>
    <t>sxvadasxva konstruqciuli rkina</t>
  </si>
  <si>
    <t xml:space="preserve">antikoroziuli saRebavi </t>
  </si>
  <si>
    <t>saRebavis gamxsneli</t>
  </si>
  <si>
    <t>jami Tavi II</t>
  </si>
  <si>
    <t>satvirTo avtomanqana maRali gamavlobis samxidiani</t>
  </si>
  <si>
    <t>m/sT</t>
  </si>
  <si>
    <t>avto/amwe manqana 3,5 toniani orxidiani</t>
  </si>
  <si>
    <t>avto/manqana satvirTo 10 t amweobis</t>
  </si>
  <si>
    <t>sabrigado a/manqana orxidiani</t>
  </si>
  <si>
    <t>gadasatani eleqtro SesaduRebeli aparati "sak"-i</t>
  </si>
  <si>
    <t>jami Tavi III</t>
  </si>
  <si>
    <t>jami Tavi I-II-III</t>
  </si>
  <si>
    <t>xarjTaRricxva #1</t>
  </si>
  <si>
    <t xml:space="preserve">   damzadebuli anZebis datvirTva, gadazidva, darigeba saproeqto e.g. xazis trasaze maRali gamavlobis avtomanqanebiT da xeliT m/Soris Sualeduris 54 da ankerulis 10</t>
  </si>
  <si>
    <t>saxarjTaRricxო Rirebuleba (ლარი)</t>
  </si>
  <si>
    <t xml:space="preserve"> anZebis mowyoba Zirebis dabetonebiT da Ddamiwebis mowyobiT m/Soris Sualeduris 54 da ankerulis 10</t>
  </si>
  <si>
    <r>
      <t xml:space="preserve">0,4 kv  Zalovani kabeli  </t>
    </r>
    <r>
      <rPr>
        <sz val="12"/>
        <rFont val="Arial"/>
        <family val="2"/>
        <charset val="204"/>
      </rPr>
      <t>NAYY</t>
    </r>
    <r>
      <rPr>
        <sz val="12"/>
        <rFont val="AcadNusx"/>
      </rPr>
      <t>-4X70</t>
    </r>
  </si>
  <si>
    <r>
      <t xml:space="preserve">0,4 kv  Zalovani kabeli  </t>
    </r>
    <r>
      <rPr>
        <sz val="12"/>
        <rFont val="Arial"/>
        <family val="2"/>
        <charset val="204"/>
      </rPr>
      <t>NAYY</t>
    </r>
    <r>
      <rPr>
        <sz val="12"/>
        <rFont val="AcadNusx"/>
      </rPr>
      <t>-4X50</t>
    </r>
  </si>
  <si>
    <r>
      <t>foladis glinula Dd-18 mm L</t>
    </r>
    <r>
      <rPr>
        <sz val="12"/>
        <rFont val="Arial"/>
        <family val="2"/>
        <charset val="204"/>
      </rPr>
      <t>L</t>
    </r>
    <r>
      <rPr>
        <sz val="12"/>
        <rFont val="AcadNusx"/>
      </rPr>
      <t>=2,5 m (282+30=312)</t>
    </r>
  </si>
  <si>
    <r>
      <rPr>
        <b/>
        <sz val="12"/>
        <rFont val="AcadMtavr"/>
      </rPr>
      <t>Tavi I.</t>
    </r>
    <r>
      <rPr>
        <b/>
        <sz val="12"/>
        <rFont val="AcadNusx"/>
      </rPr>
      <t xml:space="preserve"> samSeneblo- samontaJo samuSaoebi</t>
    </r>
  </si>
  <si>
    <r>
      <rPr>
        <b/>
        <sz val="12"/>
        <rFont val="AcadMtavr"/>
      </rPr>
      <t>Tavi II.</t>
    </r>
    <r>
      <rPr>
        <b/>
        <sz val="12"/>
        <rFont val="AcadNusx"/>
      </rPr>
      <t xml:space="preserve">  fasiT gauTvaliswinebeli masala</t>
    </r>
  </si>
  <si>
    <r>
      <rPr>
        <b/>
        <sz val="12"/>
        <rFont val="AcadMtavr"/>
      </rPr>
      <t>Tavi III.</t>
    </r>
    <r>
      <rPr>
        <b/>
        <sz val="12"/>
        <rFont val="AcadNusx"/>
      </rPr>
      <t xml:space="preserve"> transporti da meqanizmebi</t>
    </r>
  </si>
  <si>
    <t xml:space="preserve">zednadebi xarjebi araumetes 6 %                               </t>
  </si>
  <si>
    <t>%</t>
  </si>
  <si>
    <t>gegmiuri dagroveba araumetes 8%</t>
  </si>
  <si>
    <t>rezervi gauTvaliswinebel samuSaoebze</t>
  </si>
  <si>
    <t>d R g</t>
  </si>
  <si>
    <t xml:space="preserve"> sul jami</t>
  </si>
  <si>
    <t xml:space="preserve">     pretendenti  -----------------------------------------------------------</t>
  </si>
  <si>
    <t>xulos municipalitetis  vernebis mTaSi sayofacxovrebo momxmarebelTa gare el. Mmomaragebis mowyobaze</t>
  </si>
</sst>
</file>

<file path=xl/styles.xml><?xml version="1.0" encoding="utf-8"?>
<styleSheet xmlns="http://schemas.openxmlformats.org/spreadsheetml/2006/main">
  <numFmts count="6"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_-* #,##0_р_._-;\-* #,##0_р_._-;_-* &quot;-&quot;??_р_._-;_-@_-"/>
    <numFmt numFmtId="168" formatCode="0.000"/>
    <numFmt numFmtId="169" formatCode="_-* #,##0.0_р_._-;\-* #,##0.0_р_._-;_-* &quot;-&quot;??_р_._-;_-@_-"/>
  </numFmts>
  <fonts count="3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sz val="10"/>
      <name val="AcadNusx"/>
    </font>
    <font>
      <b/>
      <sz val="12"/>
      <name val="AcadNusx"/>
    </font>
    <font>
      <sz val="8"/>
      <name val="AcadNusx"/>
    </font>
    <font>
      <b/>
      <sz val="10"/>
      <name val="AcadNusx"/>
    </font>
    <font>
      <b/>
      <sz val="10"/>
      <color indexed="8"/>
      <name val="AcadNusx"/>
    </font>
    <font>
      <sz val="10"/>
      <color indexed="10"/>
      <name val="AcadNusx"/>
    </font>
    <font>
      <sz val="10"/>
      <color indexed="12"/>
      <name val="AcadNusx"/>
    </font>
    <font>
      <sz val="11"/>
      <name val="AcadNusx"/>
    </font>
    <font>
      <b/>
      <sz val="11"/>
      <name val="AcadNusx"/>
    </font>
    <font>
      <sz val="10"/>
      <color rgb="FFFF0000"/>
      <name val="AcadNusx"/>
    </font>
    <font>
      <sz val="11"/>
      <color rgb="FFFF0000"/>
      <name val="AcadNusx"/>
    </font>
    <font>
      <sz val="10"/>
      <color rgb="FF0070C0"/>
      <name val="AcadNusx"/>
    </font>
    <font>
      <sz val="11"/>
      <color rgb="FF0070C0"/>
      <name val="AcadNusx"/>
    </font>
    <font>
      <b/>
      <sz val="11"/>
      <color indexed="8"/>
      <name val="AcadNusx"/>
    </font>
    <font>
      <sz val="12"/>
      <color indexed="12"/>
      <name val="AcadNusx"/>
    </font>
    <font>
      <sz val="12"/>
      <color rgb="FFFF0000"/>
      <name val="AcadNusx"/>
    </font>
    <font>
      <sz val="12"/>
      <color indexed="10"/>
      <name val="AcadNusx"/>
    </font>
    <font>
      <b/>
      <sz val="9"/>
      <name val="AcadNusx"/>
    </font>
    <font>
      <sz val="10"/>
      <color rgb="FF00B0F0"/>
      <name val="AcadNusx"/>
    </font>
    <font>
      <sz val="12"/>
      <color rgb="FF0070C0"/>
      <name val="AcadNusx"/>
    </font>
    <font>
      <sz val="11"/>
      <color indexed="12"/>
      <name val="AcadNusx"/>
    </font>
    <font>
      <b/>
      <sz val="12"/>
      <color indexed="8"/>
      <name val="AcadNusx"/>
    </font>
    <font>
      <sz val="11"/>
      <name val="Arial"/>
      <family val="2"/>
      <charset val="204"/>
    </font>
    <font>
      <b/>
      <sz val="8"/>
      <name val="AcadNusx"/>
    </font>
    <font>
      <sz val="10"/>
      <color indexed="8"/>
      <name val="AcadNusx"/>
    </font>
    <font>
      <sz val="9"/>
      <name val="AcadNusx"/>
    </font>
    <font>
      <sz val="12"/>
      <color theme="1"/>
      <name val="Calibri"/>
      <family val="2"/>
      <charset val="1"/>
      <scheme val="minor"/>
    </font>
    <font>
      <sz val="12"/>
      <name val="Arial"/>
      <family val="2"/>
      <charset val="204"/>
    </font>
    <font>
      <b/>
      <sz val="12"/>
      <name val="AcadMtavr"/>
    </font>
    <font>
      <b/>
      <sz val="12"/>
      <color rgb="FFFF0000"/>
      <name val="AcadNusx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167" fontId="3" fillId="0" borderId="7" xfId="1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166" fontId="3" fillId="0" borderId="7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7" fontId="3" fillId="0" borderId="3" xfId="1" applyNumberFormat="1" applyFont="1" applyBorder="1" applyAlignment="1">
      <alignment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1" fontId="3" fillId="0" borderId="6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9" fontId="8" fillId="0" borderId="7" xfId="1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19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7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166" fontId="4" fillId="5" borderId="7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" fontId="32" fillId="5" borderId="7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9" fontId="10" fillId="0" borderId="7" xfId="2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1" fillId="5" borderId="7" xfId="0" applyNumberFormat="1" applyFont="1" applyFill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opLeftCell="A37" workbookViewId="0">
      <selection activeCell="I11" sqref="I11"/>
    </sheetView>
  </sheetViews>
  <sheetFormatPr defaultColWidth="18.140625" defaultRowHeight="16.5"/>
  <cols>
    <col min="1" max="1" width="4.42578125" style="1" customWidth="1"/>
    <col min="2" max="2" width="9.28515625" style="1" customWidth="1"/>
    <col min="3" max="3" width="36.5703125" style="1" customWidth="1"/>
    <col min="4" max="4" width="6.7109375" style="1" customWidth="1"/>
    <col min="5" max="5" width="6.28515625" style="1" customWidth="1"/>
    <col min="6" max="6" width="8" style="1" customWidth="1"/>
    <col min="7" max="7" width="7.28515625" style="1" customWidth="1"/>
    <col min="8" max="8" width="9.28515625" style="1" customWidth="1"/>
    <col min="9" max="16384" width="18.140625" style="1"/>
  </cols>
  <sheetData>
    <row r="1" spans="1:16">
      <c r="K1" s="191"/>
      <c r="L1" s="191"/>
      <c r="M1" s="191"/>
      <c r="N1" s="191"/>
      <c r="O1" s="191"/>
      <c r="P1" s="191"/>
    </row>
    <row r="2" spans="1:16">
      <c r="A2" s="193" t="s">
        <v>0</v>
      </c>
      <c r="B2" s="193"/>
      <c r="C2" s="193"/>
      <c r="D2" s="193"/>
      <c r="E2" s="193"/>
      <c r="F2" s="193"/>
      <c r="G2" s="193"/>
      <c r="H2" s="193"/>
      <c r="K2" s="192"/>
      <c r="L2" s="192"/>
      <c r="M2" s="192"/>
      <c r="N2" s="192"/>
      <c r="O2" s="192"/>
      <c r="P2" s="192"/>
    </row>
    <row r="4" spans="1:16" ht="28.5" customHeight="1">
      <c r="A4" s="194" t="s">
        <v>179</v>
      </c>
      <c r="B4" s="194"/>
      <c r="C4" s="194"/>
      <c r="D4" s="194"/>
      <c r="E4" s="194"/>
      <c r="F4" s="194"/>
      <c r="G4" s="194"/>
      <c r="H4" s="194"/>
    </row>
    <row r="5" spans="1:16">
      <c r="B5" s="194" t="s">
        <v>1</v>
      </c>
      <c r="C5" s="194"/>
      <c r="D5" s="195">
        <f>H81/1000</f>
        <v>12.262145839199999</v>
      </c>
      <c r="E5" s="195"/>
      <c r="F5" s="196" t="s">
        <v>2</v>
      </c>
      <c r="G5" s="196"/>
      <c r="H5" s="196"/>
    </row>
    <row r="6" spans="1:16">
      <c r="B6" s="194" t="s">
        <v>3</v>
      </c>
      <c r="C6" s="194"/>
      <c r="D6" s="195">
        <f>H73/1000</f>
        <v>3.1590433999999998</v>
      </c>
      <c r="E6" s="195"/>
      <c r="F6" s="196" t="s">
        <v>4</v>
      </c>
      <c r="G6" s="196"/>
      <c r="H6" s="196"/>
      <c r="I6" s="34"/>
    </row>
    <row r="7" spans="1:16">
      <c r="B7" s="194"/>
      <c r="C7" s="194"/>
      <c r="D7" s="195"/>
      <c r="E7" s="195"/>
      <c r="F7" s="194"/>
      <c r="G7" s="194"/>
      <c r="I7" s="3"/>
    </row>
    <row r="8" spans="1:16">
      <c r="A8" s="197" t="s">
        <v>7</v>
      </c>
      <c r="B8" s="197"/>
      <c r="C8" s="196" t="s">
        <v>166</v>
      </c>
      <c r="D8" s="196"/>
      <c r="E8" s="196"/>
      <c r="F8" s="196"/>
      <c r="G8" s="196"/>
      <c r="H8" s="196"/>
      <c r="I8" s="3"/>
    </row>
    <row r="9" spans="1:16">
      <c r="A9" s="198" t="s">
        <v>195</v>
      </c>
      <c r="B9" s="198"/>
      <c r="C9" s="198"/>
      <c r="D9" s="198"/>
      <c r="E9" s="198"/>
      <c r="F9" s="198"/>
      <c r="G9" s="198"/>
      <c r="H9" s="198"/>
    </row>
    <row r="10" spans="1:16">
      <c r="A10" s="199" t="s">
        <v>8</v>
      </c>
      <c r="B10" s="201" t="s">
        <v>9</v>
      </c>
      <c r="C10" s="199" t="s">
        <v>10</v>
      </c>
      <c r="D10" s="201" t="s">
        <v>11</v>
      </c>
      <c r="E10" s="203" t="s">
        <v>12</v>
      </c>
      <c r="F10" s="204"/>
      <c r="G10" s="203" t="s">
        <v>13</v>
      </c>
      <c r="H10" s="204"/>
    </row>
    <row r="11" spans="1:16" ht="150.75">
      <c r="A11" s="200"/>
      <c r="B11" s="202"/>
      <c r="C11" s="200"/>
      <c r="D11" s="202"/>
      <c r="E11" s="37" t="s">
        <v>14</v>
      </c>
      <c r="F11" s="37" t="s">
        <v>15</v>
      </c>
      <c r="G11" s="37" t="s">
        <v>14</v>
      </c>
      <c r="H11" s="38" t="s">
        <v>16</v>
      </c>
    </row>
    <row r="12" spans="1:16">
      <c r="A12" s="4">
        <v>1</v>
      </c>
      <c r="B12" s="4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4">
        <v>8</v>
      </c>
    </row>
    <row r="13" spans="1:16" ht="54" customHeight="1">
      <c r="A13" s="8">
        <v>1</v>
      </c>
      <c r="B13" s="4" t="s">
        <v>17</v>
      </c>
      <c r="C13" s="7" t="s">
        <v>178</v>
      </c>
      <c r="D13" s="8" t="s">
        <v>18</v>
      </c>
      <c r="E13" s="5"/>
      <c r="F13" s="9">
        <v>1</v>
      </c>
      <c r="G13" s="10"/>
      <c r="H13" s="11">
        <f>H14+H15</f>
        <v>153</v>
      </c>
      <c r="I13" s="3">
        <f>SUM(H14:H15)</f>
        <v>153</v>
      </c>
    </row>
    <row r="14" spans="1:16" ht="21" customHeight="1">
      <c r="A14" s="5">
        <f>A13+0.1</f>
        <v>1.1000000000000001</v>
      </c>
      <c r="B14" s="5"/>
      <c r="C14" s="12" t="s">
        <v>19</v>
      </c>
      <c r="D14" s="13" t="s">
        <v>20</v>
      </c>
      <c r="E14" s="13">
        <v>6.5</v>
      </c>
      <c r="F14" s="14">
        <f>E14*F13</f>
        <v>6.5</v>
      </c>
      <c r="G14" s="41">
        <v>6</v>
      </c>
      <c r="H14" s="15">
        <f>F14*G14</f>
        <v>39</v>
      </c>
    </row>
    <row r="15" spans="1:16" ht="17.25" thickBot="1">
      <c r="A15" s="5">
        <f>A14+0.1</f>
        <v>1.2000000000000002</v>
      </c>
      <c r="B15" s="16">
        <v>47058</v>
      </c>
      <c r="C15" s="12" t="s">
        <v>21</v>
      </c>
      <c r="D15" s="5" t="s">
        <v>22</v>
      </c>
      <c r="E15" s="5"/>
      <c r="F15" s="10">
        <v>15</v>
      </c>
      <c r="G15" s="10">
        <v>7.6</v>
      </c>
      <c r="H15" s="17">
        <f>F15*G15</f>
        <v>114</v>
      </c>
    </row>
    <row r="16" spans="1:16" ht="50.25" thickBot="1">
      <c r="A16" s="60">
        <v>2</v>
      </c>
      <c r="B16" s="61" t="s">
        <v>77</v>
      </c>
      <c r="C16" s="62" t="s">
        <v>76</v>
      </c>
      <c r="D16" s="63" t="s">
        <v>18</v>
      </c>
      <c r="E16" s="61"/>
      <c r="F16" s="78">
        <v>1</v>
      </c>
      <c r="G16" s="64"/>
      <c r="H16" s="65">
        <f>SUM(H17:H19)</f>
        <v>385.01599999999996</v>
      </c>
      <c r="I16" s="3">
        <f>SUM(H17:H19)</f>
        <v>385.01599999999996</v>
      </c>
    </row>
    <row r="17" spans="1:10" ht="21.75" customHeight="1">
      <c r="A17" s="76">
        <f>A16+0.1</f>
        <v>2.1</v>
      </c>
      <c r="B17" s="76"/>
      <c r="C17" s="79" t="s">
        <v>26</v>
      </c>
      <c r="D17" s="66" t="s">
        <v>20</v>
      </c>
      <c r="E17" s="66">
        <v>8.8000000000000007</v>
      </c>
      <c r="F17" s="14">
        <f>E17*F16</f>
        <v>8.8000000000000007</v>
      </c>
      <c r="G17" s="41">
        <v>6</v>
      </c>
      <c r="H17" s="68">
        <f>G17*F17</f>
        <v>52.800000000000004</v>
      </c>
    </row>
    <row r="18" spans="1:10">
      <c r="A18" s="5">
        <f>A17+0.1</f>
        <v>2.2000000000000002</v>
      </c>
      <c r="B18" s="5"/>
      <c r="C18" s="18" t="s">
        <v>23</v>
      </c>
      <c r="D18" s="18" t="s">
        <v>24</v>
      </c>
      <c r="E18" s="18">
        <v>1.05</v>
      </c>
      <c r="F18" s="18">
        <v>22.88</v>
      </c>
      <c r="G18" s="19">
        <v>3.2</v>
      </c>
      <c r="H18" s="20">
        <f>G18*F18</f>
        <v>73.215999999999994</v>
      </c>
    </row>
    <row r="19" spans="1:10" ht="37.5" customHeight="1" thickBot="1">
      <c r="A19" s="75">
        <f>A17+0.1</f>
        <v>2.2000000000000002</v>
      </c>
      <c r="B19" s="123" t="s">
        <v>183</v>
      </c>
      <c r="C19" s="77" t="s">
        <v>75</v>
      </c>
      <c r="D19" s="75" t="s">
        <v>18</v>
      </c>
      <c r="E19" s="75"/>
      <c r="F19" s="69">
        <v>1</v>
      </c>
      <c r="G19" s="69">
        <v>259</v>
      </c>
      <c r="H19" s="80">
        <f>F19*G19</f>
        <v>259</v>
      </c>
    </row>
    <row r="20" spans="1:10" ht="33.75" thickBot="1">
      <c r="A20" s="60">
        <v>3</v>
      </c>
      <c r="B20" s="61" t="s">
        <v>55</v>
      </c>
      <c r="C20" s="62" t="s">
        <v>73</v>
      </c>
      <c r="D20" s="63" t="s">
        <v>25</v>
      </c>
      <c r="E20" s="61"/>
      <c r="F20" s="70">
        <v>0.15</v>
      </c>
      <c r="G20" s="64"/>
      <c r="H20" s="65">
        <f>SUM(H21:H23)</f>
        <v>158.024</v>
      </c>
      <c r="I20" s="3">
        <f>SUM(H21:H23)</f>
        <v>158.024</v>
      </c>
      <c r="J20" s="3"/>
    </row>
    <row r="21" spans="1:10" ht="17.45" customHeight="1">
      <c r="A21" s="59">
        <f t="shared" ref="A21:A23" si="0">A20+0.1</f>
        <v>3.1</v>
      </c>
      <c r="B21" s="59"/>
      <c r="C21" s="72" t="s">
        <v>26</v>
      </c>
      <c r="D21" s="66" t="s">
        <v>20</v>
      </c>
      <c r="E21" s="67">
        <v>10</v>
      </c>
      <c r="F21" s="67">
        <f>E21*F20</f>
        <v>1.5</v>
      </c>
      <c r="G21" s="118">
        <v>6</v>
      </c>
      <c r="H21" s="68">
        <f>F21*G21</f>
        <v>9</v>
      </c>
      <c r="I21" s="3"/>
      <c r="J21" s="3"/>
    </row>
    <row r="22" spans="1:10" ht="16.149999999999999" customHeight="1">
      <c r="A22" s="5">
        <f t="shared" si="0"/>
        <v>3.2</v>
      </c>
      <c r="B22" s="5"/>
      <c r="C22" s="71" t="s">
        <v>23</v>
      </c>
      <c r="D22" s="71" t="s">
        <v>24</v>
      </c>
      <c r="E22" s="71">
        <v>6.3</v>
      </c>
      <c r="F22" s="73">
        <f>E22*F20</f>
        <v>0.94499999999999995</v>
      </c>
      <c r="G22" s="73">
        <v>3.2</v>
      </c>
      <c r="H22" s="74">
        <f>F22*G22</f>
        <v>3.024</v>
      </c>
      <c r="J22" s="3"/>
    </row>
    <row r="23" spans="1:10" ht="17.45" customHeight="1">
      <c r="A23" s="5">
        <f t="shared" si="0"/>
        <v>3.3000000000000003</v>
      </c>
      <c r="B23" s="58"/>
      <c r="C23" s="122" t="s">
        <v>167</v>
      </c>
      <c r="D23" s="121" t="s">
        <v>22</v>
      </c>
      <c r="E23" s="121"/>
      <c r="F23" s="69">
        <v>20</v>
      </c>
      <c r="G23" s="69">
        <v>7.3</v>
      </c>
      <c r="H23" s="80">
        <f>G23*F23</f>
        <v>146</v>
      </c>
      <c r="I23" s="3"/>
      <c r="J23" s="3"/>
    </row>
    <row r="24" spans="1:10" ht="54" customHeight="1">
      <c r="A24" s="8">
        <v>4</v>
      </c>
      <c r="B24" s="5" t="s">
        <v>70</v>
      </c>
      <c r="C24" s="6" t="s">
        <v>52</v>
      </c>
      <c r="D24" s="8" t="s">
        <v>18</v>
      </c>
      <c r="E24" s="5"/>
      <c r="F24" s="9">
        <v>2</v>
      </c>
      <c r="G24" s="10"/>
      <c r="H24" s="11">
        <f>SUM(H25:H27)</f>
        <v>181.92400000000001</v>
      </c>
      <c r="I24" s="3">
        <f>SUM(H25:H27)</f>
        <v>181.92400000000001</v>
      </c>
      <c r="J24" s="3"/>
    </row>
    <row r="25" spans="1:10" ht="18" customHeight="1">
      <c r="A25" s="5">
        <f t="shared" ref="A25:A26" si="1">A24+0.1</f>
        <v>4.0999999999999996</v>
      </c>
      <c r="B25" s="5"/>
      <c r="C25" s="12" t="s">
        <v>19</v>
      </c>
      <c r="D25" s="13" t="s">
        <v>20</v>
      </c>
      <c r="E25" s="13">
        <v>3.95</v>
      </c>
      <c r="F25" s="14">
        <v>7.79</v>
      </c>
      <c r="G25" s="118">
        <v>6</v>
      </c>
      <c r="H25" s="15">
        <f>F25*G25</f>
        <v>46.74</v>
      </c>
      <c r="I25" s="3"/>
      <c r="J25" s="3"/>
    </row>
    <row r="26" spans="1:10" ht="18" customHeight="1">
      <c r="A26" s="5">
        <f t="shared" si="1"/>
        <v>4.1999999999999993</v>
      </c>
      <c r="B26" s="5"/>
      <c r="C26" s="12" t="s">
        <v>23</v>
      </c>
      <c r="D26" s="18" t="s">
        <v>24</v>
      </c>
      <c r="E26" s="18">
        <v>0.06</v>
      </c>
      <c r="F26" s="18">
        <f>E26*F24</f>
        <v>0.12</v>
      </c>
      <c r="G26" s="19">
        <v>3.2</v>
      </c>
      <c r="H26" s="20">
        <f>F26*G26</f>
        <v>0.38400000000000001</v>
      </c>
      <c r="I26" s="3"/>
      <c r="J26" s="3"/>
    </row>
    <row r="27" spans="1:10" ht="33" customHeight="1">
      <c r="A27" s="5">
        <f>A26+0.1</f>
        <v>4.2999999999999989</v>
      </c>
      <c r="B27" s="5" t="s">
        <v>168</v>
      </c>
      <c r="C27" s="12" t="s">
        <v>53</v>
      </c>
      <c r="D27" s="5" t="s">
        <v>18</v>
      </c>
      <c r="E27" s="5"/>
      <c r="F27" s="10">
        <v>2</v>
      </c>
      <c r="G27" s="10">
        <v>67.400000000000006</v>
      </c>
      <c r="H27" s="17">
        <f>F27*G27</f>
        <v>134.80000000000001</v>
      </c>
      <c r="J27" s="3"/>
    </row>
    <row r="28" spans="1:10" s="33" customFormat="1" ht="59.25" customHeight="1">
      <c r="A28" s="8">
        <v>5</v>
      </c>
      <c r="B28" s="5" t="s">
        <v>29</v>
      </c>
      <c r="C28" s="6" t="s">
        <v>74</v>
      </c>
      <c r="D28" s="8" t="s">
        <v>25</v>
      </c>
      <c r="E28" s="5" t="s">
        <v>27</v>
      </c>
      <c r="F28" s="9">
        <v>7.5</v>
      </c>
      <c r="G28" s="10"/>
      <c r="H28" s="11">
        <f>SUM(H29:H32)</f>
        <v>1984.4520000000002</v>
      </c>
      <c r="I28" s="3">
        <f>SUM(H29:H32)</f>
        <v>1984.4520000000002</v>
      </c>
      <c r="J28" s="3"/>
    </row>
    <row r="29" spans="1:10" ht="20.45" customHeight="1">
      <c r="A29" s="5">
        <f>A28+0.1</f>
        <v>5.0999999999999996</v>
      </c>
      <c r="B29" s="5"/>
      <c r="C29" s="12" t="s">
        <v>26</v>
      </c>
      <c r="D29" s="13" t="s">
        <v>20</v>
      </c>
      <c r="E29" s="14">
        <f>13*1.3</f>
        <v>16.900000000000002</v>
      </c>
      <c r="F29" s="14">
        <f>E29*F28</f>
        <v>126.75000000000001</v>
      </c>
      <c r="G29" s="14">
        <v>6</v>
      </c>
      <c r="H29" s="15">
        <f>F29*G29</f>
        <v>760.50000000000011</v>
      </c>
      <c r="I29" s="3"/>
      <c r="J29" s="3"/>
    </row>
    <row r="30" spans="1:10" ht="18.600000000000001" customHeight="1">
      <c r="A30" s="5">
        <f>A29+0.1</f>
        <v>5.1999999999999993</v>
      </c>
      <c r="B30" s="5"/>
      <c r="C30" s="12" t="s">
        <v>23</v>
      </c>
      <c r="D30" s="18" t="s">
        <v>28</v>
      </c>
      <c r="E30" s="18">
        <f>3.71*1.3</f>
        <v>4.8230000000000004</v>
      </c>
      <c r="F30" s="19">
        <f>E30*F28</f>
        <v>36.172499999999999</v>
      </c>
      <c r="G30" s="19">
        <v>3.2</v>
      </c>
      <c r="H30" s="20">
        <f>F30*G30</f>
        <v>115.75200000000001</v>
      </c>
      <c r="I30" s="3"/>
      <c r="J30" s="3"/>
    </row>
    <row r="31" spans="1:10" ht="36" customHeight="1">
      <c r="A31" s="5">
        <f>A30+0.1</f>
        <v>5.2999999999999989</v>
      </c>
      <c r="B31" s="5"/>
      <c r="C31" s="12" t="s">
        <v>56</v>
      </c>
      <c r="D31" s="5" t="s">
        <v>22</v>
      </c>
      <c r="E31" s="5"/>
      <c r="F31" s="10">
        <v>430</v>
      </c>
      <c r="G31" s="10">
        <v>1.26</v>
      </c>
      <c r="H31" s="21">
        <f>F31*G31</f>
        <v>541.79999999999995</v>
      </c>
      <c r="I31" s="3"/>
      <c r="J31" s="3"/>
    </row>
    <row r="32" spans="1:10" s="33" customFormat="1" ht="25.15" customHeight="1">
      <c r="A32" s="5">
        <f>A31+0.1</f>
        <v>5.3999999999999986</v>
      </c>
      <c r="B32" s="5"/>
      <c r="C32" s="12" t="s">
        <v>57</v>
      </c>
      <c r="D32" s="5" t="s">
        <v>22</v>
      </c>
      <c r="E32" s="5"/>
      <c r="F32" s="10">
        <v>320</v>
      </c>
      <c r="G32" s="10">
        <v>1.77</v>
      </c>
      <c r="H32" s="21">
        <f>F32*G32</f>
        <v>566.4</v>
      </c>
      <c r="I32" s="3"/>
    </row>
    <row r="33" spans="1:10" ht="39" customHeight="1">
      <c r="A33" s="8">
        <v>6</v>
      </c>
      <c r="B33" s="5" t="s">
        <v>30</v>
      </c>
      <c r="C33" s="6" t="s">
        <v>31</v>
      </c>
      <c r="D33" s="8" t="s">
        <v>18</v>
      </c>
      <c r="E33" s="5" t="s">
        <v>27</v>
      </c>
      <c r="F33" s="9">
        <v>12</v>
      </c>
      <c r="G33" s="10"/>
      <c r="H33" s="11">
        <f>SUM(H34:H37)</f>
        <v>111.16</v>
      </c>
      <c r="I33" s="3">
        <f>SUM(H34:H37)</f>
        <v>111.16</v>
      </c>
      <c r="J33" s="3"/>
    </row>
    <row r="34" spans="1:10" ht="19.149999999999999" customHeight="1">
      <c r="A34" s="5">
        <f>A33+0.1</f>
        <v>6.1</v>
      </c>
      <c r="B34" s="5"/>
      <c r="C34" s="12" t="s">
        <v>26</v>
      </c>
      <c r="D34" s="13" t="s">
        <v>20</v>
      </c>
      <c r="E34" s="14">
        <v>0.26</v>
      </c>
      <c r="F34" s="14">
        <f>E34*F33</f>
        <v>3.12</v>
      </c>
      <c r="G34" s="118">
        <v>6</v>
      </c>
      <c r="H34" s="15">
        <f>F34*G34</f>
        <v>18.72</v>
      </c>
      <c r="I34" s="3"/>
      <c r="J34" s="3"/>
    </row>
    <row r="35" spans="1:10" ht="16.899999999999999" customHeight="1">
      <c r="A35" s="5">
        <f>A34+0.1</f>
        <v>6.1999999999999993</v>
      </c>
      <c r="B35" s="5"/>
      <c r="C35" s="12" t="s">
        <v>23</v>
      </c>
      <c r="D35" s="18" t="s">
        <v>28</v>
      </c>
      <c r="E35" s="18">
        <v>0.35</v>
      </c>
      <c r="F35" s="19">
        <f>E35*F33</f>
        <v>4.1999999999999993</v>
      </c>
      <c r="G35" s="19">
        <v>3.2</v>
      </c>
      <c r="H35" s="20">
        <f>F35*G35</f>
        <v>13.439999999999998</v>
      </c>
      <c r="I35" s="22"/>
    </row>
    <row r="36" spans="1:10" ht="38.25" customHeight="1">
      <c r="A36" s="5">
        <f>A35+0.1</f>
        <v>6.2999999999999989</v>
      </c>
      <c r="B36" s="5" t="s">
        <v>65</v>
      </c>
      <c r="C36" s="12" t="s">
        <v>32</v>
      </c>
      <c r="D36" s="5" t="s">
        <v>18</v>
      </c>
      <c r="E36" s="5"/>
      <c r="F36" s="10">
        <v>5</v>
      </c>
      <c r="G36" s="10">
        <v>6</v>
      </c>
      <c r="H36" s="21">
        <f>F36*G36</f>
        <v>30</v>
      </c>
      <c r="I36" s="3"/>
    </row>
    <row r="37" spans="1:10" ht="39.75" customHeight="1">
      <c r="A37" s="5">
        <f>A36+0.1</f>
        <v>6.3999999999999986</v>
      </c>
      <c r="B37" s="5" t="s">
        <v>66</v>
      </c>
      <c r="C37" s="12" t="s">
        <v>33</v>
      </c>
      <c r="D37" s="5" t="s">
        <v>18</v>
      </c>
      <c r="E37" s="5"/>
      <c r="F37" s="10">
        <v>7</v>
      </c>
      <c r="G37" s="10">
        <v>7</v>
      </c>
      <c r="H37" s="21">
        <f>F37*G37</f>
        <v>49</v>
      </c>
      <c r="I37" s="24"/>
      <c r="J37" s="2"/>
    </row>
    <row r="38" spans="1:10" ht="49.5">
      <c r="A38" s="8">
        <v>7</v>
      </c>
      <c r="B38" s="5" t="s">
        <v>34</v>
      </c>
      <c r="C38" s="6" t="s">
        <v>35</v>
      </c>
      <c r="D38" s="8" t="s">
        <v>18</v>
      </c>
      <c r="E38" s="5" t="s">
        <v>27</v>
      </c>
      <c r="F38" s="9">
        <v>31</v>
      </c>
      <c r="G38" s="10"/>
      <c r="H38" s="11">
        <f>SUM(H39:H42)</f>
        <v>266.23200000000003</v>
      </c>
      <c r="I38" s="3">
        <f>SUM(H39:H42)</f>
        <v>266.23200000000003</v>
      </c>
      <c r="J38" s="2"/>
    </row>
    <row r="39" spans="1:10" ht="20.45" customHeight="1">
      <c r="A39" s="5">
        <f>A38+0.1</f>
        <v>7.1</v>
      </c>
      <c r="B39" s="5"/>
      <c r="C39" s="12" t="s">
        <v>26</v>
      </c>
      <c r="D39" s="13" t="s">
        <v>20</v>
      </c>
      <c r="E39" s="14">
        <v>0.34</v>
      </c>
      <c r="F39" s="14">
        <f>E39*F38</f>
        <v>10.540000000000001</v>
      </c>
      <c r="G39" s="124">
        <v>6</v>
      </c>
      <c r="H39" s="15">
        <f>F39*G39</f>
        <v>63.240000000000009</v>
      </c>
      <c r="I39" s="3"/>
      <c r="J39" s="2"/>
    </row>
    <row r="40" spans="1:10" ht="24" customHeight="1">
      <c r="A40" s="5">
        <f>A39+0.1</f>
        <v>7.1999999999999993</v>
      </c>
      <c r="B40" s="5"/>
      <c r="C40" s="12" t="s">
        <v>23</v>
      </c>
      <c r="D40" s="18" t="s">
        <v>28</v>
      </c>
      <c r="E40" s="18">
        <v>0.01</v>
      </c>
      <c r="F40" s="19">
        <f>E40*F38</f>
        <v>0.31</v>
      </c>
      <c r="G40" s="19">
        <v>3.2</v>
      </c>
      <c r="H40" s="20">
        <f>F40*G40</f>
        <v>0.99199999999999999</v>
      </c>
      <c r="J40" s="2"/>
    </row>
    <row r="41" spans="1:10" ht="33.75" customHeight="1">
      <c r="A41" s="5">
        <f>A40+0.1</f>
        <v>7.2999999999999989</v>
      </c>
      <c r="B41" s="5" t="s">
        <v>67</v>
      </c>
      <c r="C41" s="12" t="s">
        <v>46</v>
      </c>
      <c r="D41" s="5" t="s">
        <v>18</v>
      </c>
      <c r="E41" s="5"/>
      <c r="F41" s="10">
        <v>27</v>
      </c>
      <c r="G41" s="10">
        <v>6</v>
      </c>
      <c r="H41" s="21">
        <f>F41*G41</f>
        <v>162</v>
      </c>
      <c r="I41" s="3"/>
      <c r="J41" s="2"/>
    </row>
    <row r="42" spans="1:10" ht="33">
      <c r="A42" s="5">
        <f>A41+0.1</f>
        <v>7.3999999999999986</v>
      </c>
      <c r="B42" s="5" t="s">
        <v>49</v>
      </c>
      <c r="C42" s="12" t="s">
        <v>63</v>
      </c>
      <c r="D42" s="5" t="s">
        <v>18</v>
      </c>
      <c r="E42" s="5"/>
      <c r="F42" s="10">
        <v>4</v>
      </c>
      <c r="G42" s="10">
        <v>10</v>
      </c>
      <c r="H42" s="21">
        <f>F42*G42</f>
        <v>40</v>
      </c>
      <c r="J42" s="2"/>
    </row>
    <row r="43" spans="1:10" ht="38.25" customHeight="1">
      <c r="A43" s="8">
        <v>8</v>
      </c>
      <c r="B43" s="5"/>
      <c r="C43" s="6" t="s">
        <v>68</v>
      </c>
      <c r="D43" s="8" t="s">
        <v>18</v>
      </c>
      <c r="E43" s="5"/>
      <c r="F43" s="9">
        <v>4</v>
      </c>
      <c r="G43" s="10"/>
      <c r="H43" s="11">
        <f>SUM(H44:H47)</f>
        <v>3912.8</v>
      </c>
      <c r="I43" s="3">
        <f>SUM(H44:H47)</f>
        <v>3912.8</v>
      </c>
      <c r="J43" s="2"/>
    </row>
    <row r="44" spans="1:10" ht="24.75" customHeight="1">
      <c r="A44" s="5">
        <f>A43+0.1</f>
        <v>8.1</v>
      </c>
      <c r="B44" s="5"/>
      <c r="C44" s="12" t="s">
        <v>19</v>
      </c>
      <c r="D44" s="13" t="s">
        <v>20</v>
      </c>
      <c r="E44" s="14">
        <v>50</v>
      </c>
      <c r="F44" s="14">
        <f>F43*E44</f>
        <v>200</v>
      </c>
      <c r="G44" s="118">
        <v>6</v>
      </c>
      <c r="H44" s="15">
        <f>F44*G44</f>
        <v>1200</v>
      </c>
      <c r="J44" s="2"/>
    </row>
    <row r="45" spans="1:10">
      <c r="A45" s="5">
        <f>A44+0.1</f>
        <v>8.1999999999999993</v>
      </c>
      <c r="B45" s="5"/>
      <c r="C45" s="12" t="s">
        <v>23</v>
      </c>
      <c r="D45" s="18" t="s">
        <v>24</v>
      </c>
      <c r="E45" s="40">
        <v>10</v>
      </c>
      <c r="F45" s="19">
        <f>E45*F43</f>
        <v>40</v>
      </c>
      <c r="G45" s="19">
        <v>3.2</v>
      </c>
      <c r="H45" s="20">
        <f>F45*G45</f>
        <v>128</v>
      </c>
      <c r="I45" s="3"/>
      <c r="J45" s="2"/>
    </row>
    <row r="46" spans="1:10" ht="33">
      <c r="A46" s="5">
        <f>A45+0.1</f>
        <v>8.2999999999999989</v>
      </c>
      <c r="B46" s="5" t="s">
        <v>174</v>
      </c>
      <c r="C46" s="12" t="s">
        <v>173</v>
      </c>
      <c r="D46" s="5" t="s">
        <v>18</v>
      </c>
      <c r="E46" s="5"/>
      <c r="F46" s="10">
        <v>3</v>
      </c>
      <c r="G46" s="10">
        <v>508.5</v>
      </c>
      <c r="H46" s="17">
        <f>F46*G46</f>
        <v>1525.5</v>
      </c>
      <c r="J46" s="2"/>
    </row>
    <row r="47" spans="1:10" ht="33">
      <c r="A47" s="5">
        <f>A46+0.1</f>
        <v>8.3999999999999986</v>
      </c>
      <c r="B47" s="5" t="s">
        <v>176</v>
      </c>
      <c r="C47" s="12" t="s">
        <v>175</v>
      </c>
      <c r="D47" s="5" t="s">
        <v>18</v>
      </c>
      <c r="E47" s="5"/>
      <c r="F47" s="10">
        <v>1</v>
      </c>
      <c r="G47" s="10">
        <v>1059.3</v>
      </c>
      <c r="H47" s="17">
        <f>F47*G47</f>
        <v>1059.3</v>
      </c>
      <c r="I47" s="3"/>
      <c r="J47" s="2"/>
    </row>
    <row r="48" spans="1:10" ht="33">
      <c r="A48" s="8">
        <v>9</v>
      </c>
      <c r="B48" s="5" t="s">
        <v>170</v>
      </c>
      <c r="C48" s="6" t="s">
        <v>169</v>
      </c>
      <c r="D48" s="8" t="s">
        <v>18</v>
      </c>
      <c r="E48" s="5"/>
      <c r="F48" s="9">
        <v>4</v>
      </c>
      <c r="G48" s="10"/>
      <c r="H48" s="11">
        <f>SUM(H49:H52)</f>
        <v>162.68800000000002</v>
      </c>
      <c r="I48" s="3">
        <f>SUM(H49:H52)</f>
        <v>162.68800000000002</v>
      </c>
      <c r="J48" s="2"/>
    </row>
    <row r="49" spans="1:11" ht="22.9" customHeight="1">
      <c r="A49" s="5">
        <f>A48+0.1</f>
        <v>9.1</v>
      </c>
      <c r="B49" s="5"/>
      <c r="C49" s="12" t="s">
        <v>19</v>
      </c>
      <c r="D49" s="13" t="s">
        <v>20</v>
      </c>
      <c r="E49" s="14">
        <v>2</v>
      </c>
      <c r="F49" s="14">
        <f>F48*E49</f>
        <v>8</v>
      </c>
      <c r="G49" s="118">
        <v>6</v>
      </c>
      <c r="H49" s="15">
        <f>F49*G49</f>
        <v>48</v>
      </c>
      <c r="I49" s="3"/>
      <c r="J49" s="2"/>
    </row>
    <row r="50" spans="1:11">
      <c r="A50" s="5">
        <f>A49+0.1</f>
        <v>9.1999999999999993</v>
      </c>
      <c r="B50" s="5"/>
      <c r="C50" s="12" t="s">
        <v>23</v>
      </c>
      <c r="D50" s="18" t="s">
        <v>24</v>
      </c>
      <c r="E50" s="18">
        <v>0.96</v>
      </c>
      <c r="F50" s="19">
        <f>E50*F48</f>
        <v>3.84</v>
      </c>
      <c r="G50" s="19">
        <v>3.2</v>
      </c>
      <c r="H50" s="20">
        <f>F50*G50</f>
        <v>12.288</v>
      </c>
      <c r="I50" s="22"/>
      <c r="J50" s="2"/>
    </row>
    <row r="51" spans="1:11" ht="22.5" customHeight="1">
      <c r="A51" s="5">
        <f>A49+0.1</f>
        <v>9.1999999999999993</v>
      </c>
      <c r="B51" s="5" t="s">
        <v>36</v>
      </c>
      <c r="C51" s="12" t="s">
        <v>171</v>
      </c>
      <c r="D51" s="5" t="s">
        <v>18</v>
      </c>
      <c r="E51" s="5"/>
      <c r="F51" s="10">
        <v>4</v>
      </c>
      <c r="G51" s="10">
        <v>25</v>
      </c>
      <c r="H51" s="17">
        <f>F51*G51</f>
        <v>100</v>
      </c>
      <c r="I51" s="3"/>
      <c r="J51" s="2"/>
    </row>
    <row r="52" spans="1:11" ht="18" customHeight="1">
      <c r="A52" s="5">
        <f>A51+0.1</f>
        <v>9.2999999999999989</v>
      </c>
      <c r="B52" s="5"/>
      <c r="C52" s="12" t="s">
        <v>64</v>
      </c>
      <c r="D52" s="5" t="s">
        <v>18</v>
      </c>
      <c r="E52" s="5"/>
      <c r="F52" s="10">
        <v>4</v>
      </c>
      <c r="G52" s="10">
        <v>0.6</v>
      </c>
      <c r="H52" s="17">
        <f>F52*G52</f>
        <v>2.4</v>
      </c>
      <c r="I52" s="3"/>
      <c r="J52" s="2"/>
    </row>
    <row r="53" spans="1:11" ht="33">
      <c r="A53" s="8">
        <v>10</v>
      </c>
      <c r="B53" s="5" t="s">
        <v>69</v>
      </c>
      <c r="C53" s="6" t="s">
        <v>47</v>
      </c>
      <c r="D53" s="8" t="s">
        <v>18</v>
      </c>
      <c r="E53" s="5"/>
      <c r="F53" s="9">
        <v>25</v>
      </c>
      <c r="G53" s="10"/>
      <c r="H53" s="57">
        <f>SUM(H54:H58)</f>
        <v>746.1</v>
      </c>
      <c r="I53" s="3">
        <f>SUM(H54:H58)</f>
        <v>746.1</v>
      </c>
      <c r="J53" s="2"/>
      <c r="K53" s="2"/>
    </row>
    <row r="54" spans="1:11" ht="19.899999999999999" customHeight="1">
      <c r="A54" s="5">
        <f>A53+0.1</f>
        <v>10.1</v>
      </c>
      <c r="B54" s="5"/>
      <c r="C54" s="12" t="s">
        <v>19</v>
      </c>
      <c r="D54" s="13" t="s">
        <v>20</v>
      </c>
      <c r="E54" s="14">
        <v>1.03</v>
      </c>
      <c r="F54" s="14">
        <f>F53*E54</f>
        <v>25.75</v>
      </c>
      <c r="G54" s="118">
        <v>6</v>
      </c>
      <c r="H54" s="15">
        <f>F54*G54</f>
        <v>154.5</v>
      </c>
      <c r="I54" s="3"/>
      <c r="J54" s="2"/>
    </row>
    <row r="55" spans="1:11" ht="15.6" customHeight="1">
      <c r="A55" s="5">
        <f>A54+0.1</f>
        <v>10.199999999999999</v>
      </c>
      <c r="B55" s="5"/>
      <c r="C55" s="12" t="s">
        <v>23</v>
      </c>
      <c r="D55" s="18" t="s">
        <v>24</v>
      </c>
      <c r="E55" s="18">
        <v>0.57999999999999996</v>
      </c>
      <c r="F55" s="19">
        <f>E55*F53</f>
        <v>14.499999999999998</v>
      </c>
      <c r="G55" s="19">
        <v>3.2</v>
      </c>
      <c r="H55" s="20">
        <f>F55*G55</f>
        <v>46.4</v>
      </c>
      <c r="I55" s="3"/>
    </row>
    <row r="56" spans="1:11" ht="40.15" customHeight="1">
      <c r="A56" s="5">
        <f>A55+0.1</f>
        <v>10.299999999999999</v>
      </c>
      <c r="B56" s="5" t="s">
        <v>36</v>
      </c>
      <c r="C56" s="12" t="s">
        <v>172</v>
      </c>
      <c r="D56" s="5" t="s">
        <v>18</v>
      </c>
      <c r="E56" s="5"/>
      <c r="F56" s="10">
        <v>13</v>
      </c>
      <c r="G56" s="39">
        <v>22</v>
      </c>
      <c r="H56" s="17">
        <f>F56*G56</f>
        <v>286</v>
      </c>
      <c r="I56" s="3"/>
    </row>
    <row r="57" spans="1:11" ht="33">
      <c r="A57" s="5">
        <f>A56+0.1</f>
        <v>10.399999999999999</v>
      </c>
      <c r="B57" s="5" t="s">
        <v>36</v>
      </c>
      <c r="C57" s="12" t="s">
        <v>48</v>
      </c>
      <c r="D57" s="5" t="s">
        <v>18</v>
      </c>
      <c r="E57" s="5"/>
      <c r="F57" s="10">
        <v>12</v>
      </c>
      <c r="G57" s="39">
        <v>21</v>
      </c>
      <c r="H57" s="17">
        <f>F57*G57</f>
        <v>252</v>
      </c>
      <c r="I57" s="3"/>
      <c r="J57" s="3"/>
    </row>
    <row r="58" spans="1:11">
      <c r="A58" s="5">
        <f>A55+0.1</f>
        <v>10.299999999999999</v>
      </c>
      <c r="B58" s="5" t="s">
        <v>62</v>
      </c>
      <c r="C58" s="12" t="s">
        <v>64</v>
      </c>
      <c r="D58" s="5" t="s">
        <v>18</v>
      </c>
      <c r="E58" s="5"/>
      <c r="F58" s="10">
        <v>12</v>
      </c>
      <c r="G58" s="10">
        <v>0.6</v>
      </c>
      <c r="H58" s="17">
        <f>F58*G58</f>
        <v>7.1999999999999993</v>
      </c>
      <c r="I58" s="3">
        <f>SUM(H60)</f>
        <v>193.75199999999998</v>
      </c>
      <c r="J58" s="3"/>
    </row>
    <row r="59" spans="1:11" ht="66">
      <c r="A59" s="8">
        <v>11</v>
      </c>
      <c r="B59" s="81" t="s">
        <v>78</v>
      </c>
      <c r="C59" s="6" t="s">
        <v>89</v>
      </c>
      <c r="D59" s="8" t="s">
        <v>79</v>
      </c>
      <c r="E59" s="8"/>
      <c r="F59" s="35">
        <v>18</v>
      </c>
      <c r="G59" s="35"/>
      <c r="H59" s="11">
        <f>H60</f>
        <v>193.75199999999998</v>
      </c>
      <c r="I59" s="3"/>
    </row>
    <row r="60" spans="1:11" ht="18.600000000000001" customHeight="1">
      <c r="A60" s="5">
        <f>A59+0.1</f>
        <v>11.1</v>
      </c>
      <c r="B60" s="81"/>
      <c r="C60" s="12" t="s">
        <v>26</v>
      </c>
      <c r="D60" s="13" t="s">
        <v>20</v>
      </c>
      <c r="E60" s="14">
        <v>2.34</v>
      </c>
      <c r="F60" s="14">
        <f>E60*F59</f>
        <v>42.12</v>
      </c>
      <c r="G60" s="14">
        <v>4.5999999999999996</v>
      </c>
      <c r="H60" s="15">
        <f>F60*G60</f>
        <v>193.75199999999998</v>
      </c>
      <c r="I60" s="3">
        <f>SUM(H62:H65)</f>
        <v>559.47</v>
      </c>
    </row>
    <row r="61" spans="1:11" ht="76.900000000000006" customHeight="1">
      <c r="A61" s="8">
        <v>12</v>
      </c>
      <c r="B61" s="82" t="s">
        <v>80</v>
      </c>
      <c r="C61" s="6" t="s">
        <v>81</v>
      </c>
      <c r="D61" s="8" t="s">
        <v>25</v>
      </c>
      <c r="E61" s="8"/>
      <c r="F61" s="35">
        <v>1</v>
      </c>
      <c r="G61" s="9"/>
      <c r="H61" s="83">
        <f>SUM(H62:H65)</f>
        <v>559.47</v>
      </c>
      <c r="I61" s="3"/>
    </row>
    <row r="62" spans="1:11" ht="18.600000000000001" customHeight="1">
      <c r="A62" s="5">
        <f>A61+0.1</f>
        <v>12.1</v>
      </c>
      <c r="B62" s="5"/>
      <c r="C62" s="5" t="s">
        <v>26</v>
      </c>
      <c r="D62" s="5" t="s">
        <v>20</v>
      </c>
      <c r="E62" s="10">
        <v>51</v>
      </c>
      <c r="F62" s="10">
        <f>E62*F61</f>
        <v>51</v>
      </c>
      <c r="G62" s="14">
        <v>6</v>
      </c>
      <c r="H62" s="84">
        <f>F62*G62</f>
        <v>306</v>
      </c>
      <c r="I62" s="3"/>
    </row>
    <row r="63" spans="1:11">
      <c r="A63" s="5">
        <f>A62+0.1</f>
        <v>12.2</v>
      </c>
      <c r="B63" s="8"/>
      <c r="C63" s="5" t="s">
        <v>23</v>
      </c>
      <c r="D63" s="5" t="s">
        <v>24</v>
      </c>
      <c r="E63" s="10">
        <v>3.1</v>
      </c>
      <c r="F63" s="10">
        <f>E63*F61</f>
        <v>3.1</v>
      </c>
      <c r="G63" s="10">
        <v>3.2</v>
      </c>
      <c r="H63" s="85">
        <f>F63*G63</f>
        <v>9.9200000000000017</v>
      </c>
      <c r="I63" s="3"/>
    </row>
    <row r="64" spans="1:11" ht="27">
      <c r="A64" s="5">
        <f>A62+0.1</f>
        <v>12.2</v>
      </c>
      <c r="B64" s="81" t="s">
        <v>180</v>
      </c>
      <c r="C64" s="5" t="s">
        <v>82</v>
      </c>
      <c r="D64" s="5" t="s">
        <v>22</v>
      </c>
      <c r="E64" s="5" t="s">
        <v>83</v>
      </c>
      <c r="F64" s="10">
        <v>100</v>
      </c>
      <c r="G64" s="10">
        <v>2.29</v>
      </c>
      <c r="H64" s="21">
        <f>F64*G64</f>
        <v>229</v>
      </c>
      <c r="I64" s="3"/>
    </row>
    <row r="65" spans="1:10" ht="16.149999999999999" customHeight="1">
      <c r="A65" s="5">
        <f>A63+0.1</f>
        <v>12.299999999999999</v>
      </c>
      <c r="B65" s="81" t="s">
        <v>92</v>
      </c>
      <c r="C65" s="5" t="s">
        <v>90</v>
      </c>
      <c r="D65" s="5" t="s">
        <v>91</v>
      </c>
      <c r="E65" s="5" t="s">
        <v>83</v>
      </c>
      <c r="F65" s="10">
        <v>0.01</v>
      </c>
      <c r="G65" s="10">
        <v>1455</v>
      </c>
      <c r="H65" s="21">
        <f>F65*G65</f>
        <v>14.55</v>
      </c>
      <c r="I65" s="3"/>
      <c r="J65" s="2"/>
    </row>
    <row r="66" spans="1:10" ht="38.450000000000003" customHeight="1">
      <c r="A66" s="8">
        <v>13</v>
      </c>
      <c r="B66" s="82" t="s">
        <v>84</v>
      </c>
      <c r="C66" s="6" t="s">
        <v>85</v>
      </c>
      <c r="D66" s="8" t="s">
        <v>18</v>
      </c>
      <c r="E66" s="8"/>
      <c r="F66" s="35">
        <v>10</v>
      </c>
      <c r="G66" s="9"/>
      <c r="H66" s="83">
        <f>SUM(H67:H69)</f>
        <v>221.4</v>
      </c>
      <c r="I66" s="3">
        <f>SUM(H67:H69)</f>
        <v>221.4</v>
      </c>
      <c r="J66" s="2"/>
    </row>
    <row r="67" spans="1:10" ht="20.45" customHeight="1">
      <c r="A67" s="5">
        <f>A66+0.1</f>
        <v>13.1</v>
      </c>
      <c r="B67" s="5"/>
      <c r="C67" s="5" t="s">
        <v>26</v>
      </c>
      <c r="D67" s="5" t="s">
        <v>20</v>
      </c>
      <c r="E67" s="10">
        <v>0.9</v>
      </c>
      <c r="F67" s="10">
        <f>E67*F66</f>
        <v>9</v>
      </c>
      <c r="G67" s="118">
        <v>6</v>
      </c>
      <c r="H67" s="84">
        <f>F67*G67</f>
        <v>54</v>
      </c>
    </row>
    <row r="68" spans="1:10">
      <c r="A68" s="5">
        <f>A67+0.1</f>
        <v>13.2</v>
      </c>
      <c r="B68" s="8"/>
      <c r="C68" s="5" t="s">
        <v>23</v>
      </c>
      <c r="D68" s="5" t="s">
        <v>24</v>
      </c>
      <c r="E68" s="10">
        <v>0.7</v>
      </c>
      <c r="F68" s="10">
        <f>E68*F66</f>
        <v>7</v>
      </c>
      <c r="G68" s="10">
        <v>3.2</v>
      </c>
      <c r="H68" s="85">
        <f>F68*G68</f>
        <v>22.400000000000002</v>
      </c>
      <c r="I68" s="3"/>
    </row>
    <row r="69" spans="1:10" ht="31.15" customHeight="1">
      <c r="A69" s="5">
        <f t="shared" ref="A69" si="2">A68+0.1</f>
        <v>13.299999999999999</v>
      </c>
      <c r="B69" s="5" t="s">
        <v>181</v>
      </c>
      <c r="C69" s="5" t="s">
        <v>86</v>
      </c>
      <c r="D69" s="5" t="s">
        <v>18</v>
      </c>
      <c r="E69" s="5" t="s">
        <v>83</v>
      </c>
      <c r="F69" s="10">
        <v>10</v>
      </c>
      <c r="G69" s="39">
        <v>14.5</v>
      </c>
      <c r="H69" s="21">
        <f>F69*G69</f>
        <v>145</v>
      </c>
      <c r="I69" s="3"/>
    </row>
    <row r="70" spans="1:10" ht="17.45" customHeight="1">
      <c r="A70" s="8">
        <v>14</v>
      </c>
      <c r="B70" s="81" t="s">
        <v>87</v>
      </c>
      <c r="C70" s="6" t="s">
        <v>88</v>
      </c>
      <c r="D70" s="8" t="s">
        <v>79</v>
      </c>
      <c r="E70" s="8"/>
      <c r="F70" s="35">
        <v>16.7</v>
      </c>
      <c r="G70" s="35"/>
      <c r="H70" s="11">
        <f>H71</f>
        <v>212.79139999999998</v>
      </c>
      <c r="I70" s="3">
        <f>SUM(H71)</f>
        <v>212.79139999999998</v>
      </c>
    </row>
    <row r="71" spans="1:10" ht="18" customHeight="1">
      <c r="A71" s="5">
        <f>A70+0.1</f>
        <v>14.1</v>
      </c>
      <c r="B71" s="81"/>
      <c r="C71" s="5" t="s">
        <v>26</v>
      </c>
      <c r="D71" s="13" t="s">
        <v>20</v>
      </c>
      <c r="E71" s="14">
        <v>2.77</v>
      </c>
      <c r="F71" s="14">
        <f>E71*F70</f>
        <v>46.259</v>
      </c>
      <c r="G71" s="14">
        <v>4.5999999999999996</v>
      </c>
      <c r="H71" s="15">
        <f>F71*G71</f>
        <v>212.79139999999998</v>
      </c>
    </row>
    <row r="72" spans="1:10" ht="33">
      <c r="A72" s="5"/>
      <c r="B72" s="8"/>
      <c r="C72" s="6" t="s">
        <v>37</v>
      </c>
      <c r="D72" s="8" t="s">
        <v>38</v>
      </c>
      <c r="E72" s="5"/>
      <c r="F72" s="5"/>
      <c r="G72" s="5"/>
      <c r="H72" s="11">
        <f>H70+H66+H61+H59+H53+H48+H43+H38+H33+H28+H24+H20+H16+H13</f>
        <v>9248.8094000000001</v>
      </c>
      <c r="I72" s="3">
        <f>SUM(I12:I70)</f>
        <v>9248.8094000000001</v>
      </c>
    </row>
    <row r="73" spans="1:10">
      <c r="A73" s="5"/>
      <c r="B73" s="8"/>
      <c r="C73" s="6" t="s">
        <v>39</v>
      </c>
      <c r="D73" s="5" t="s">
        <v>38</v>
      </c>
      <c r="E73" s="5"/>
      <c r="F73" s="5"/>
      <c r="G73" s="5"/>
      <c r="H73" s="15">
        <f>H71+H67+H62+H60+H54+H49+H44+H39+H34+H29+H25+H21+H17+H14</f>
        <v>3159.0434</v>
      </c>
    </row>
    <row r="74" spans="1:10">
      <c r="A74" s="5"/>
      <c r="B74" s="5"/>
      <c r="C74" s="6" t="s">
        <v>40</v>
      </c>
      <c r="D74" s="5" t="s">
        <v>38</v>
      </c>
      <c r="E74" s="13"/>
      <c r="F74" s="14"/>
      <c r="G74" s="14"/>
      <c r="H74" s="20">
        <f>H68+H63+H55+H50+H45+H40+H35+H30+H26+H22+H18</f>
        <v>425.81600000000003</v>
      </c>
    </row>
    <row r="75" spans="1:10" ht="33">
      <c r="A75" s="5"/>
      <c r="B75" s="5"/>
      <c r="C75" s="6" t="s">
        <v>41</v>
      </c>
      <c r="D75" s="5" t="s">
        <v>38</v>
      </c>
      <c r="E75" s="18"/>
      <c r="F75" s="19"/>
      <c r="G75" s="19"/>
      <c r="H75" s="21">
        <f>H69+H65+H64+H58+H57+H56+H52+H51+H47+H46+H42+H41+H37+H36+H32+H31+H27+H23+H19+H15</f>
        <v>5663.95</v>
      </c>
    </row>
    <row r="76" spans="1:10" ht="49.5">
      <c r="A76" s="16"/>
      <c r="B76" s="5"/>
      <c r="C76" s="6" t="s">
        <v>42</v>
      </c>
      <c r="D76" s="8" t="s">
        <v>38</v>
      </c>
      <c r="E76" s="5"/>
      <c r="F76" s="10"/>
      <c r="G76" s="10"/>
      <c r="H76" s="23">
        <f>H73+H74+H75</f>
        <v>9248.8094000000001</v>
      </c>
    </row>
    <row r="77" spans="1:10" ht="33">
      <c r="A77" s="5"/>
      <c r="B77" s="21">
        <f>H70+H59</f>
        <v>406.54339999999996</v>
      </c>
      <c r="C77" s="6" t="s">
        <v>177</v>
      </c>
      <c r="D77" s="5" t="s">
        <v>38</v>
      </c>
      <c r="E77" s="5"/>
      <c r="F77" s="10"/>
      <c r="G77" s="10"/>
      <c r="H77" s="21">
        <f>B77*0.1</f>
        <v>40.654339999999998</v>
      </c>
    </row>
    <row r="78" spans="1:10" ht="49.5">
      <c r="A78" s="5"/>
      <c r="B78" s="21">
        <f>H67+H62+H54+H49+H44+H39+H34+H29+H25+H21+H17+H14</f>
        <v>2752.5</v>
      </c>
      <c r="C78" s="6" t="s">
        <v>182</v>
      </c>
      <c r="D78" s="5" t="s">
        <v>38</v>
      </c>
      <c r="E78" s="5"/>
      <c r="F78" s="10"/>
      <c r="G78" s="10"/>
      <c r="H78" s="21">
        <f>B78*0.75</f>
        <v>2064.375</v>
      </c>
    </row>
    <row r="79" spans="1:10">
      <c r="A79" s="5"/>
      <c r="B79" s="25"/>
      <c r="C79" s="6" t="s">
        <v>43</v>
      </c>
      <c r="D79" s="8" t="s">
        <v>38</v>
      </c>
      <c r="E79" s="5"/>
      <c r="F79" s="10"/>
      <c r="G79" s="10"/>
      <c r="H79" s="23">
        <f>H78+H77+H76</f>
        <v>11353.838739999999</v>
      </c>
    </row>
    <row r="80" spans="1:10">
      <c r="A80" s="5"/>
      <c r="B80" s="5"/>
      <c r="C80" s="6" t="s">
        <v>72</v>
      </c>
      <c r="D80" s="5" t="s">
        <v>38</v>
      </c>
      <c r="E80" s="5"/>
      <c r="F80" s="10"/>
      <c r="G80" s="10"/>
      <c r="H80" s="21">
        <f>H79*0.08</f>
        <v>908.30709919999993</v>
      </c>
    </row>
    <row r="81" spans="1:8">
      <c r="A81" s="5"/>
      <c r="B81" s="26"/>
      <c r="C81" s="6" t="s">
        <v>16</v>
      </c>
      <c r="D81" s="8" t="s">
        <v>38</v>
      </c>
      <c r="E81" s="5"/>
      <c r="F81" s="5"/>
      <c r="G81" s="5"/>
      <c r="H81" s="23">
        <f>H80+H79</f>
        <v>12262.145839199999</v>
      </c>
    </row>
    <row r="82" spans="1:8">
      <c r="A82" s="27"/>
      <c r="B82" s="28"/>
      <c r="C82" s="29"/>
      <c r="D82" s="27"/>
      <c r="E82" s="191"/>
      <c r="F82" s="191"/>
      <c r="G82" s="191"/>
      <c r="H82" s="30"/>
    </row>
    <row r="83" spans="1:8">
      <c r="A83" s="31"/>
      <c r="B83" s="31"/>
      <c r="C83" s="29" t="s">
        <v>44</v>
      </c>
      <c r="D83" s="36"/>
      <c r="E83" s="191" t="s">
        <v>45</v>
      </c>
      <c r="F83" s="191"/>
      <c r="G83" s="191"/>
      <c r="H83" s="32"/>
    </row>
    <row r="84" spans="1:8">
      <c r="A84" s="31"/>
      <c r="B84" s="31"/>
      <c r="C84" s="29"/>
      <c r="D84" s="27"/>
      <c r="E84" s="192"/>
      <c r="F84" s="192"/>
      <c r="G84" s="192"/>
      <c r="H84" s="32"/>
    </row>
    <row r="85" spans="1:8">
      <c r="A85" s="31"/>
      <c r="B85" s="31"/>
      <c r="C85" s="29"/>
      <c r="D85" s="27"/>
      <c r="E85" s="27"/>
      <c r="F85" s="27"/>
      <c r="G85" s="27"/>
      <c r="H85" s="32"/>
    </row>
    <row r="86" spans="1:8">
      <c r="A86" s="29"/>
      <c r="B86" s="28"/>
      <c r="H86" s="32"/>
    </row>
    <row r="87" spans="1:8">
      <c r="A87" s="29"/>
      <c r="B87" s="28"/>
      <c r="C87" s="29"/>
      <c r="D87" s="27"/>
      <c r="E87" s="27"/>
      <c r="F87" s="27"/>
      <c r="G87" s="27"/>
      <c r="H87" s="32"/>
    </row>
    <row r="88" spans="1:8">
      <c r="A88" s="29"/>
      <c r="B88" s="28"/>
      <c r="C88" s="29"/>
      <c r="D88" s="27"/>
      <c r="E88" s="27"/>
      <c r="F88" s="27"/>
      <c r="G88" s="27"/>
      <c r="H88" s="32"/>
    </row>
    <row r="89" spans="1:8">
      <c r="A89" s="29"/>
      <c r="B89" s="28"/>
      <c r="D89" s="27"/>
      <c r="E89" s="27"/>
      <c r="F89" s="27"/>
      <c r="G89" s="27"/>
      <c r="H89" s="32"/>
    </row>
    <row r="90" spans="1:8">
      <c r="A90" s="29"/>
      <c r="B90" s="28"/>
      <c r="D90" s="27"/>
      <c r="E90" s="27"/>
      <c r="F90" s="27"/>
      <c r="G90" s="27"/>
      <c r="H90" s="32"/>
    </row>
    <row r="91" spans="1:8">
      <c r="A91" s="29"/>
    </row>
    <row r="92" spans="1:8">
      <c r="A92" s="29"/>
    </row>
    <row r="93" spans="1:8">
      <c r="A93" s="29"/>
    </row>
  </sheetData>
  <mergeCells count="24">
    <mergeCell ref="E82:G82"/>
    <mergeCell ref="E83:G83"/>
    <mergeCell ref="E84:G84"/>
    <mergeCell ref="A8:B8"/>
    <mergeCell ref="C8:H8"/>
    <mergeCell ref="A9:H9"/>
    <mergeCell ref="A10:A11"/>
    <mergeCell ref="B10:B11"/>
    <mergeCell ref="C10:C11"/>
    <mergeCell ref="D10:D11"/>
    <mergeCell ref="E10:F10"/>
    <mergeCell ref="G10:H10"/>
    <mergeCell ref="B6:C6"/>
    <mergeCell ref="D6:E6"/>
    <mergeCell ref="F6:H6"/>
    <mergeCell ref="B7:C7"/>
    <mergeCell ref="D7:E7"/>
    <mergeCell ref="F7:G7"/>
    <mergeCell ref="K1:P2"/>
    <mergeCell ref="A2:H2"/>
    <mergeCell ref="A4:H4"/>
    <mergeCell ref="B5:C5"/>
    <mergeCell ref="D5:E5"/>
    <mergeCell ref="F5:H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"/>
  <sheetViews>
    <sheetView topLeftCell="A19" workbookViewId="0">
      <selection activeCell="G37" sqref="G37"/>
    </sheetView>
  </sheetViews>
  <sheetFormatPr defaultColWidth="18.140625" defaultRowHeight="16.5"/>
  <cols>
    <col min="1" max="1" width="4.42578125" style="136" customWidth="1"/>
    <col min="2" max="2" width="9.28515625" style="136" customWidth="1"/>
    <col min="3" max="3" width="36.5703125" style="136" customWidth="1"/>
    <col min="4" max="4" width="6.7109375" style="136" customWidth="1"/>
    <col min="5" max="5" width="6.28515625" style="136" customWidth="1"/>
    <col min="6" max="6" width="8" style="136" customWidth="1"/>
    <col min="7" max="7" width="7.28515625" style="136" customWidth="1"/>
    <col min="8" max="8" width="9.28515625" style="136" customWidth="1"/>
    <col min="9" max="16384" width="18.140625" style="136"/>
  </cols>
  <sheetData>
    <row r="1" spans="1:16">
      <c r="K1" s="191"/>
      <c r="L1" s="191"/>
      <c r="M1" s="191"/>
      <c r="N1" s="191"/>
      <c r="O1" s="191"/>
      <c r="P1" s="191"/>
    </row>
    <row r="2" spans="1:16">
      <c r="A2" s="193" t="s">
        <v>0</v>
      </c>
      <c r="B2" s="193"/>
      <c r="C2" s="193"/>
      <c r="D2" s="193"/>
      <c r="E2" s="193"/>
      <c r="F2" s="193"/>
      <c r="G2" s="193"/>
      <c r="H2" s="193"/>
      <c r="K2" s="192"/>
      <c r="L2" s="192"/>
      <c r="M2" s="192"/>
      <c r="N2" s="192"/>
      <c r="O2" s="192"/>
      <c r="P2" s="192"/>
    </row>
    <row r="4" spans="1:16" ht="28.5" customHeight="1">
      <c r="A4" s="194" t="s">
        <v>204</v>
      </c>
      <c r="B4" s="194"/>
      <c r="C4" s="194"/>
      <c r="D4" s="194"/>
      <c r="E4" s="194"/>
      <c r="F4" s="194"/>
      <c r="G4" s="194"/>
      <c r="H4" s="194"/>
    </row>
    <row r="5" spans="1:16">
      <c r="B5" s="194" t="s">
        <v>1</v>
      </c>
      <c r="C5" s="194"/>
      <c r="D5" s="195">
        <f>H80/1000</f>
        <v>9.4071953663999999</v>
      </c>
      <c r="E5" s="195"/>
      <c r="F5" s="196" t="s">
        <v>2</v>
      </c>
      <c r="G5" s="196"/>
      <c r="H5" s="196"/>
    </row>
    <row r="6" spans="1:16">
      <c r="B6" s="194" t="s">
        <v>3</v>
      </c>
      <c r="C6" s="194"/>
      <c r="D6" s="195">
        <f>H72/1000</f>
        <v>2.4511736000000002</v>
      </c>
      <c r="E6" s="195"/>
      <c r="F6" s="196" t="s">
        <v>4</v>
      </c>
      <c r="G6" s="196"/>
      <c r="H6" s="196"/>
      <c r="I6" s="137"/>
    </row>
    <row r="7" spans="1:16" ht="17.45" customHeight="1">
      <c r="B7" s="194"/>
      <c r="C7" s="194"/>
      <c r="D7" s="195"/>
      <c r="E7" s="195"/>
      <c r="F7" s="194"/>
      <c r="G7" s="194"/>
      <c r="I7" s="3"/>
    </row>
    <row r="8" spans="1:16">
      <c r="A8" s="197" t="s">
        <v>7</v>
      </c>
      <c r="B8" s="197"/>
      <c r="C8" s="196" t="s">
        <v>202</v>
      </c>
      <c r="D8" s="196"/>
      <c r="E8" s="196"/>
      <c r="F8" s="196"/>
      <c r="G8" s="196"/>
      <c r="H8" s="196"/>
      <c r="I8" s="3"/>
    </row>
    <row r="9" spans="1:16">
      <c r="A9" s="198" t="s">
        <v>195</v>
      </c>
      <c r="B9" s="198"/>
      <c r="C9" s="198"/>
      <c r="D9" s="198"/>
      <c r="E9" s="198"/>
      <c r="F9" s="198"/>
      <c r="G9" s="198"/>
      <c r="H9" s="198"/>
    </row>
    <row r="10" spans="1:16">
      <c r="A10" s="199" t="s">
        <v>8</v>
      </c>
      <c r="B10" s="201" t="s">
        <v>9</v>
      </c>
      <c r="C10" s="199" t="s">
        <v>10</v>
      </c>
      <c r="D10" s="201" t="s">
        <v>11</v>
      </c>
      <c r="E10" s="203" t="s">
        <v>12</v>
      </c>
      <c r="F10" s="204"/>
      <c r="G10" s="203" t="s">
        <v>13</v>
      </c>
      <c r="H10" s="204"/>
    </row>
    <row r="11" spans="1:16" ht="150.75">
      <c r="A11" s="200"/>
      <c r="B11" s="202"/>
      <c r="C11" s="200"/>
      <c r="D11" s="202"/>
      <c r="E11" s="135" t="s">
        <v>14</v>
      </c>
      <c r="F11" s="135" t="s">
        <v>15</v>
      </c>
      <c r="G11" s="135" t="s">
        <v>14</v>
      </c>
      <c r="H11" s="38" t="s">
        <v>16</v>
      </c>
    </row>
    <row r="12" spans="1:16">
      <c r="A12" s="139">
        <v>1</v>
      </c>
      <c r="B12" s="139">
        <v>2</v>
      </c>
      <c r="C12" s="139">
        <v>3</v>
      </c>
      <c r="D12" s="5">
        <v>4</v>
      </c>
      <c r="E12" s="5">
        <v>5</v>
      </c>
      <c r="F12" s="5">
        <v>6</v>
      </c>
      <c r="G12" s="5">
        <v>7</v>
      </c>
      <c r="H12" s="139">
        <v>8</v>
      </c>
    </row>
    <row r="13" spans="1:16" ht="54" customHeight="1">
      <c r="A13" s="8">
        <v>1</v>
      </c>
      <c r="B13" s="139" t="s">
        <v>17</v>
      </c>
      <c r="C13" s="7" t="s">
        <v>178</v>
      </c>
      <c r="D13" s="8" t="s">
        <v>18</v>
      </c>
      <c r="E13" s="5"/>
      <c r="F13" s="9">
        <v>1</v>
      </c>
      <c r="G13" s="10"/>
      <c r="H13" s="11">
        <f>H14+H15</f>
        <v>77</v>
      </c>
      <c r="I13" s="3">
        <f>SUM(H14:H15)</f>
        <v>77</v>
      </c>
    </row>
    <row r="14" spans="1:16" ht="21" customHeight="1">
      <c r="A14" s="5">
        <f>A13+0.1</f>
        <v>1.1000000000000001</v>
      </c>
      <c r="B14" s="5"/>
      <c r="C14" s="12" t="s">
        <v>19</v>
      </c>
      <c r="D14" s="13" t="s">
        <v>20</v>
      </c>
      <c r="E14" s="13">
        <v>6.5</v>
      </c>
      <c r="F14" s="14">
        <f>E14*F13</f>
        <v>6.5</v>
      </c>
      <c r="G14" s="41">
        <v>6</v>
      </c>
      <c r="H14" s="15">
        <f>F14*G14</f>
        <v>39</v>
      </c>
    </row>
    <row r="15" spans="1:16" ht="17.25" thickBot="1">
      <c r="A15" s="5">
        <f>A14+0.1</f>
        <v>1.2000000000000002</v>
      </c>
      <c r="B15" s="16">
        <v>47058</v>
      </c>
      <c r="C15" s="12" t="s">
        <v>21</v>
      </c>
      <c r="D15" s="5" t="s">
        <v>22</v>
      </c>
      <c r="E15" s="5"/>
      <c r="F15" s="10">
        <v>5</v>
      </c>
      <c r="G15" s="10">
        <v>7.6</v>
      </c>
      <c r="H15" s="17">
        <f>F15*G15</f>
        <v>38</v>
      </c>
    </row>
    <row r="16" spans="1:16" ht="50.25" thickBot="1">
      <c r="A16" s="60">
        <v>2</v>
      </c>
      <c r="B16" s="61" t="s">
        <v>77</v>
      </c>
      <c r="C16" s="62" t="s">
        <v>76</v>
      </c>
      <c r="D16" s="63" t="s">
        <v>18</v>
      </c>
      <c r="E16" s="61"/>
      <c r="F16" s="78">
        <v>1</v>
      </c>
      <c r="G16" s="64"/>
      <c r="H16" s="65">
        <f>SUM(H17:H19)</f>
        <v>385.01599999999996</v>
      </c>
      <c r="I16" s="3">
        <f>SUM(H17:H19)</f>
        <v>385.01599999999996</v>
      </c>
    </row>
    <row r="17" spans="1:10" ht="19.149999999999999" customHeight="1">
      <c r="A17" s="139">
        <f>A16+0.1</f>
        <v>2.1</v>
      </c>
      <c r="B17" s="139"/>
      <c r="C17" s="79" t="s">
        <v>26</v>
      </c>
      <c r="D17" s="66" t="s">
        <v>20</v>
      </c>
      <c r="E17" s="66">
        <v>8.8000000000000007</v>
      </c>
      <c r="F17" s="14">
        <f>E17*F16</f>
        <v>8.8000000000000007</v>
      </c>
      <c r="G17" s="41">
        <v>6</v>
      </c>
      <c r="H17" s="68">
        <f>G17*F17</f>
        <v>52.800000000000004</v>
      </c>
    </row>
    <row r="18" spans="1:10">
      <c r="A18" s="5">
        <f>A17+0.1</f>
        <v>2.2000000000000002</v>
      </c>
      <c r="B18" s="5"/>
      <c r="C18" s="18" t="s">
        <v>23</v>
      </c>
      <c r="D18" s="18" t="s">
        <v>24</v>
      </c>
      <c r="E18" s="18">
        <v>1.05</v>
      </c>
      <c r="F18" s="18">
        <v>22.88</v>
      </c>
      <c r="G18" s="19">
        <v>3.2</v>
      </c>
      <c r="H18" s="20">
        <f>G18*F18</f>
        <v>73.215999999999994</v>
      </c>
    </row>
    <row r="19" spans="1:10" ht="36.6" customHeight="1" thickBot="1">
      <c r="A19" s="138">
        <f>A17+0.1</f>
        <v>2.2000000000000002</v>
      </c>
      <c r="B19" s="138" t="s">
        <v>183</v>
      </c>
      <c r="C19" s="140" t="s">
        <v>75</v>
      </c>
      <c r="D19" s="138" t="s">
        <v>18</v>
      </c>
      <c r="E19" s="138"/>
      <c r="F19" s="69">
        <v>1</v>
      </c>
      <c r="G19" s="69">
        <v>259</v>
      </c>
      <c r="H19" s="80">
        <f>F19*G19</f>
        <v>259</v>
      </c>
    </row>
    <row r="20" spans="1:10" ht="33.75" thickBot="1">
      <c r="A20" s="60">
        <v>3</v>
      </c>
      <c r="B20" s="61" t="s">
        <v>55</v>
      </c>
      <c r="C20" s="62" t="s">
        <v>73</v>
      </c>
      <c r="D20" s="63" t="s">
        <v>25</v>
      </c>
      <c r="E20" s="61"/>
      <c r="F20" s="70">
        <v>5</v>
      </c>
      <c r="G20" s="64"/>
      <c r="H20" s="65">
        <f>SUM(H21:H23)</f>
        <v>510.3</v>
      </c>
      <c r="I20" s="3">
        <f>SUM(H21:H23)</f>
        <v>510.3</v>
      </c>
      <c r="J20" s="3"/>
    </row>
    <row r="21" spans="1:10" ht="18.600000000000001" customHeight="1">
      <c r="A21" s="139">
        <f t="shared" ref="A21:A23" si="0">A20+0.1</f>
        <v>3.1</v>
      </c>
      <c r="B21" s="139"/>
      <c r="C21" s="72" t="s">
        <v>26</v>
      </c>
      <c r="D21" s="66" t="s">
        <v>20</v>
      </c>
      <c r="E21" s="67">
        <v>10</v>
      </c>
      <c r="F21" s="67">
        <f>E21*F20</f>
        <v>50</v>
      </c>
      <c r="G21" s="118">
        <v>6</v>
      </c>
      <c r="H21" s="68">
        <f>F21*G21</f>
        <v>300</v>
      </c>
      <c r="I21" s="3"/>
      <c r="J21" s="3"/>
    </row>
    <row r="22" spans="1:10">
      <c r="A22" s="5">
        <f t="shared" si="0"/>
        <v>3.2</v>
      </c>
      <c r="B22" s="5"/>
      <c r="C22" s="71" t="s">
        <v>23</v>
      </c>
      <c r="D22" s="71" t="s">
        <v>24</v>
      </c>
      <c r="E22" s="71">
        <v>6.3</v>
      </c>
      <c r="F22" s="73">
        <f>E22*F20</f>
        <v>31.5</v>
      </c>
      <c r="G22" s="73">
        <v>3.2</v>
      </c>
      <c r="H22" s="74">
        <f>F22*G22</f>
        <v>100.80000000000001</v>
      </c>
      <c r="I22" s="3"/>
      <c r="J22" s="3"/>
    </row>
    <row r="23" spans="1:10">
      <c r="A23" s="5">
        <f t="shared" si="0"/>
        <v>3.3000000000000003</v>
      </c>
      <c r="B23" s="138" t="s">
        <v>197</v>
      </c>
      <c r="C23" s="140" t="s">
        <v>167</v>
      </c>
      <c r="D23" s="138" t="s">
        <v>22</v>
      </c>
      <c r="E23" s="138"/>
      <c r="F23" s="69">
        <v>15</v>
      </c>
      <c r="G23" s="69">
        <v>7.3</v>
      </c>
      <c r="H23" s="80">
        <f>G23*F23</f>
        <v>109.5</v>
      </c>
      <c r="J23" s="3"/>
    </row>
    <row r="24" spans="1:10" ht="49.5">
      <c r="A24" s="8">
        <v>4</v>
      </c>
      <c r="B24" s="5" t="s">
        <v>70</v>
      </c>
      <c r="C24" s="6" t="s">
        <v>52</v>
      </c>
      <c r="D24" s="8" t="s">
        <v>18</v>
      </c>
      <c r="E24" s="5"/>
      <c r="F24" s="9">
        <v>2</v>
      </c>
      <c r="G24" s="10"/>
      <c r="H24" s="11">
        <f>SUM(H25:H28)</f>
        <v>186.88400000000001</v>
      </c>
      <c r="I24" s="3">
        <f>SUM(H25:H28)</f>
        <v>186.88400000000001</v>
      </c>
      <c r="J24" s="3"/>
    </row>
    <row r="25" spans="1:10" ht="21.6" customHeight="1">
      <c r="A25" s="5">
        <f t="shared" ref="A25:A28" si="1">A24+0.1</f>
        <v>4.0999999999999996</v>
      </c>
      <c r="B25" s="5"/>
      <c r="C25" s="12" t="s">
        <v>19</v>
      </c>
      <c r="D25" s="13" t="s">
        <v>20</v>
      </c>
      <c r="E25" s="13">
        <v>5.95</v>
      </c>
      <c r="F25" s="14">
        <f>E25*F24</f>
        <v>11.9</v>
      </c>
      <c r="G25" s="118">
        <v>6</v>
      </c>
      <c r="H25" s="15">
        <f>F25*G25</f>
        <v>71.400000000000006</v>
      </c>
      <c r="I25" s="3"/>
      <c r="J25" s="3"/>
    </row>
    <row r="26" spans="1:10" ht="21.6" customHeight="1">
      <c r="A26" s="5">
        <f t="shared" si="1"/>
        <v>4.1999999999999993</v>
      </c>
      <c r="B26" s="5"/>
      <c r="C26" s="12" t="s">
        <v>23</v>
      </c>
      <c r="D26" s="18" t="s">
        <v>24</v>
      </c>
      <c r="E26" s="18">
        <v>0.06</v>
      </c>
      <c r="F26" s="18">
        <f>E26*F24</f>
        <v>0.12</v>
      </c>
      <c r="G26" s="19">
        <v>3.2</v>
      </c>
      <c r="H26" s="20">
        <f>F26*G26</f>
        <v>0.38400000000000001</v>
      </c>
      <c r="I26" s="3"/>
      <c r="J26" s="3"/>
    </row>
    <row r="27" spans="1:10" ht="33">
      <c r="A27" s="5">
        <f t="shared" si="1"/>
        <v>4.2999999999999989</v>
      </c>
      <c r="B27" s="5"/>
      <c r="C27" s="12" t="s">
        <v>53</v>
      </c>
      <c r="D27" s="5" t="s">
        <v>18</v>
      </c>
      <c r="E27" s="5"/>
      <c r="F27" s="10">
        <v>1</v>
      </c>
      <c r="G27" s="10">
        <v>64.7</v>
      </c>
      <c r="H27" s="17">
        <f>F27*G27</f>
        <v>64.7</v>
      </c>
      <c r="I27" s="3"/>
    </row>
    <row r="28" spans="1:10" ht="39" customHeight="1">
      <c r="A28" s="5">
        <f t="shared" si="1"/>
        <v>4.3999999999999986</v>
      </c>
      <c r="B28" s="5"/>
      <c r="C28" s="12" t="s">
        <v>189</v>
      </c>
      <c r="D28" s="5" t="s">
        <v>18</v>
      </c>
      <c r="E28" s="5"/>
      <c r="F28" s="10">
        <v>1</v>
      </c>
      <c r="G28" s="10">
        <v>50.4</v>
      </c>
      <c r="H28" s="17">
        <f>F28*G28</f>
        <v>50.4</v>
      </c>
      <c r="I28" s="3"/>
      <c r="J28" s="3"/>
    </row>
    <row r="29" spans="1:10" ht="52.9" customHeight="1">
      <c r="A29" s="8">
        <v>5</v>
      </c>
      <c r="B29" s="5" t="s">
        <v>29</v>
      </c>
      <c r="C29" s="6" t="s">
        <v>74</v>
      </c>
      <c r="D29" s="8" t="s">
        <v>25</v>
      </c>
      <c r="E29" s="5" t="s">
        <v>27</v>
      </c>
      <c r="F29" s="9">
        <v>4.7</v>
      </c>
      <c r="G29" s="10"/>
      <c r="H29" s="11">
        <f>SUM(H30:H33)</f>
        <v>1217.81792</v>
      </c>
      <c r="I29" s="3">
        <f>SUM(H30:H33)</f>
        <v>1217.81792</v>
      </c>
      <c r="J29" s="3"/>
    </row>
    <row r="30" spans="1:10" ht="21.75" customHeight="1">
      <c r="A30" s="5">
        <f>A29+0.1</f>
        <v>5.0999999999999996</v>
      </c>
      <c r="B30" s="5"/>
      <c r="C30" s="12" t="s">
        <v>26</v>
      </c>
      <c r="D30" s="13" t="s">
        <v>20</v>
      </c>
      <c r="E30" s="14">
        <f>13*1.3</f>
        <v>16.900000000000002</v>
      </c>
      <c r="F30" s="14">
        <f>E30*F29</f>
        <v>79.430000000000007</v>
      </c>
      <c r="G30" s="14">
        <v>6</v>
      </c>
      <c r="H30" s="15">
        <f>F30*G30</f>
        <v>476.58000000000004</v>
      </c>
      <c r="I30" s="22"/>
    </row>
    <row r="31" spans="1:10">
      <c r="A31" s="5">
        <f>A30+0.1</f>
        <v>5.1999999999999993</v>
      </c>
      <c r="B31" s="5"/>
      <c r="C31" s="12" t="s">
        <v>23</v>
      </c>
      <c r="D31" s="18" t="s">
        <v>28</v>
      </c>
      <c r="E31" s="18">
        <f>3.71*1.3</f>
        <v>4.8230000000000004</v>
      </c>
      <c r="F31" s="19">
        <f>E31*F29</f>
        <v>22.668100000000003</v>
      </c>
      <c r="G31" s="19">
        <v>3.2</v>
      </c>
      <c r="H31" s="20">
        <f>F31*G31</f>
        <v>72.537920000000014</v>
      </c>
      <c r="I31" s="3"/>
    </row>
    <row r="32" spans="1:10" ht="33">
      <c r="A32" s="5">
        <f>A31+0.1</f>
        <v>5.2999999999999989</v>
      </c>
      <c r="B32" s="5"/>
      <c r="C32" s="12" t="s">
        <v>56</v>
      </c>
      <c r="D32" s="5" t="s">
        <v>22</v>
      </c>
      <c r="E32" s="5"/>
      <c r="F32" s="10">
        <v>320</v>
      </c>
      <c r="G32" s="10">
        <v>1.26</v>
      </c>
      <c r="H32" s="21">
        <f>F32*G32</f>
        <v>403.2</v>
      </c>
      <c r="I32" s="24"/>
      <c r="J32" s="137"/>
    </row>
    <row r="33" spans="1:11" ht="33">
      <c r="A33" s="5">
        <f>A32+0.1</f>
        <v>5.3999999999999986</v>
      </c>
      <c r="B33" s="5"/>
      <c r="C33" s="12" t="s">
        <v>57</v>
      </c>
      <c r="D33" s="5" t="s">
        <v>22</v>
      </c>
      <c r="E33" s="5"/>
      <c r="F33" s="10">
        <v>150</v>
      </c>
      <c r="G33" s="10">
        <v>1.77</v>
      </c>
      <c r="H33" s="21">
        <f>F33*G33</f>
        <v>265.5</v>
      </c>
      <c r="I33" s="3"/>
      <c r="J33" s="137"/>
    </row>
    <row r="34" spans="1:11" ht="33">
      <c r="A34" s="8">
        <v>6</v>
      </c>
      <c r="B34" s="5" t="s">
        <v>30</v>
      </c>
      <c r="C34" s="6" t="s">
        <v>31</v>
      </c>
      <c r="D34" s="8" t="s">
        <v>18</v>
      </c>
      <c r="E34" s="5" t="s">
        <v>27</v>
      </c>
      <c r="F34" s="9">
        <v>9</v>
      </c>
      <c r="G34" s="10"/>
      <c r="H34" s="11">
        <f>SUM(H35:H38)</f>
        <v>83.12</v>
      </c>
      <c r="I34" s="3">
        <f>SUM(H35:H38)</f>
        <v>83.12</v>
      </c>
      <c r="J34" s="137"/>
    </row>
    <row r="35" spans="1:11" ht="27">
      <c r="A35" s="5">
        <f>A34+0.1</f>
        <v>6.1</v>
      </c>
      <c r="B35" s="5"/>
      <c r="C35" s="12" t="s">
        <v>26</v>
      </c>
      <c r="D35" s="13" t="s">
        <v>20</v>
      </c>
      <c r="E35" s="14">
        <v>0.26</v>
      </c>
      <c r="F35" s="14">
        <f>E35*F34</f>
        <v>2.34</v>
      </c>
      <c r="G35" s="118">
        <v>6</v>
      </c>
      <c r="H35" s="15">
        <f>F35*G35</f>
        <v>14.04</v>
      </c>
      <c r="J35" s="137"/>
    </row>
    <row r="36" spans="1:11">
      <c r="A36" s="5">
        <f>A35+0.1</f>
        <v>6.1999999999999993</v>
      </c>
      <c r="B36" s="5"/>
      <c r="C36" s="12" t="s">
        <v>23</v>
      </c>
      <c r="D36" s="18" t="s">
        <v>28</v>
      </c>
      <c r="E36" s="18">
        <v>0.35</v>
      </c>
      <c r="F36" s="19">
        <f>E36*F34</f>
        <v>3.15</v>
      </c>
      <c r="G36" s="19">
        <v>3.2</v>
      </c>
      <c r="H36" s="20">
        <f>F36*G36</f>
        <v>10.08</v>
      </c>
      <c r="I36" s="3"/>
      <c r="J36" s="137"/>
    </row>
    <row r="37" spans="1:11" ht="33">
      <c r="A37" s="5">
        <f>A36+0.1</f>
        <v>6.2999999999999989</v>
      </c>
      <c r="B37" s="5" t="s">
        <v>65</v>
      </c>
      <c r="C37" s="12" t="s">
        <v>32</v>
      </c>
      <c r="D37" s="5" t="s">
        <v>18</v>
      </c>
      <c r="E37" s="5"/>
      <c r="F37" s="10">
        <v>4</v>
      </c>
      <c r="G37" s="10">
        <v>6</v>
      </c>
      <c r="H37" s="21">
        <f>F37*G37</f>
        <v>24</v>
      </c>
      <c r="J37" s="137"/>
    </row>
    <row r="38" spans="1:11" ht="33">
      <c r="A38" s="5">
        <f>A37+0.1</f>
        <v>6.3999999999999986</v>
      </c>
      <c r="B38" s="5" t="s">
        <v>66</v>
      </c>
      <c r="C38" s="12" t="s">
        <v>33</v>
      </c>
      <c r="D38" s="5" t="s">
        <v>18</v>
      </c>
      <c r="E38" s="5"/>
      <c r="F38" s="10">
        <v>5</v>
      </c>
      <c r="G38" s="10">
        <v>7</v>
      </c>
      <c r="H38" s="21">
        <f>F38*G38</f>
        <v>35</v>
      </c>
      <c r="I38" s="3"/>
      <c r="J38" s="137"/>
    </row>
    <row r="39" spans="1:11" ht="49.5">
      <c r="A39" s="8">
        <v>7</v>
      </c>
      <c r="B39" s="5" t="s">
        <v>34</v>
      </c>
      <c r="C39" s="6" t="s">
        <v>35</v>
      </c>
      <c r="D39" s="8" t="s">
        <v>18</v>
      </c>
      <c r="E39" s="5" t="s">
        <v>27</v>
      </c>
      <c r="F39" s="9">
        <v>19</v>
      </c>
      <c r="G39" s="10"/>
      <c r="H39" s="11">
        <f>SUM(H40:H43)</f>
        <v>161.36799999999999</v>
      </c>
      <c r="I39" s="3">
        <f>SUM(H40:H43)</f>
        <v>161.36799999999999</v>
      </c>
      <c r="J39" s="137"/>
    </row>
    <row r="40" spans="1:11" ht="20.45" customHeight="1">
      <c r="A40" s="5">
        <f>A39+0.1</f>
        <v>7.1</v>
      </c>
      <c r="B40" s="5"/>
      <c r="C40" s="12" t="s">
        <v>26</v>
      </c>
      <c r="D40" s="13" t="s">
        <v>20</v>
      </c>
      <c r="E40" s="14">
        <v>0.34</v>
      </c>
      <c r="F40" s="14">
        <f>E40*F39</f>
        <v>6.4600000000000009</v>
      </c>
      <c r="G40" s="124">
        <v>6</v>
      </c>
      <c r="H40" s="15">
        <f>F40*G40</f>
        <v>38.760000000000005</v>
      </c>
      <c r="I40" s="3"/>
      <c r="J40" s="137"/>
    </row>
    <row r="41" spans="1:11">
      <c r="A41" s="5">
        <f>A40+0.1</f>
        <v>7.1999999999999993</v>
      </c>
      <c r="B41" s="5"/>
      <c r="C41" s="12" t="s">
        <v>23</v>
      </c>
      <c r="D41" s="18" t="s">
        <v>28</v>
      </c>
      <c r="E41" s="18">
        <v>0.01</v>
      </c>
      <c r="F41" s="19">
        <f>E41*F39</f>
        <v>0.19</v>
      </c>
      <c r="G41" s="19">
        <v>3.2</v>
      </c>
      <c r="H41" s="20">
        <f>F41*G41</f>
        <v>0.6080000000000001</v>
      </c>
      <c r="J41" s="137"/>
    </row>
    <row r="42" spans="1:11" ht="49.5">
      <c r="A42" s="5">
        <f>A41+0.1</f>
        <v>7.2999999999999989</v>
      </c>
      <c r="B42" s="5" t="s">
        <v>67</v>
      </c>
      <c r="C42" s="12" t="s">
        <v>46</v>
      </c>
      <c r="D42" s="5" t="s">
        <v>18</v>
      </c>
      <c r="E42" s="5"/>
      <c r="F42" s="10">
        <v>17</v>
      </c>
      <c r="G42" s="10">
        <v>6</v>
      </c>
      <c r="H42" s="21">
        <f>F42*G42</f>
        <v>102</v>
      </c>
      <c r="I42" s="3"/>
      <c r="J42" s="137"/>
    </row>
    <row r="43" spans="1:11" ht="33">
      <c r="A43" s="5">
        <f>A42+0.1</f>
        <v>7.3999999999999986</v>
      </c>
      <c r="B43" s="5" t="s">
        <v>49</v>
      </c>
      <c r="C43" s="12" t="s">
        <v>63</v>
      </c>
      <c r="D43" s="5" t="s">
        <v>18</v>
      </c>
      <c r="E43" s="5"/>
      <c r="F43" s="10">
        <v>2</v>
      </c>
      <c r="G43" s="10">
        <v>10</v>
      </c>
      <c r="H43" s="21">
        <f>F43*G43</f>
        <v>20</v>
      </c>
      <c r="I43" s="3"/>
      <c r="J43" s="137"/>
    </row>
    <row r="44" spans="1:11" ht="49.5">
      <c r="A44" s="8">
        <v>8</v>
      </c>
      <c r="B44" s="5"/>
      <c r="C44" s="6" t="s">
        <v>68</v>
      </c>
      <c r="D44" s="8" t="s">
        <v>18</v>
      </c>
      <c r="E44" s="5"/>
      <c r="F44" s="9">
        <v>2</v>
      </c>
      <c r="G44" s="10"/>
      <c r="H44" s="11">
        <f>SUM(H45:H48)</f>
        <v>1994.5</v>
      </c>
      <c r="I44" s="3">
        <f>SUM(H45:H48)</f>
        <v>1994.5</v>
      </c>
      <c r="J44" s="137"/>
    </row>
    <row r="45" spans="1:11" ht="19.899999999999999" customHeight="1">
      <c r="A45" s="5">
        <f>A44+0.1</f>
        <v>8.1</v>
      </c>
      <c r="B45" s="5"/>
      <c r="C45" s="12" t="s">
        <v>19</v>
      </c>
      <c r="D45" s="13" t="s">
        <v>20</v>
      </c>
      <c r="E45" s="14">
        <v>50</v>
      </c>
      <c r="F45" s="14">
        <f>F44*E45</f>
        <v>100</v>
      </c>
      <c r="G45" s="118">
        <v>6</v>
      </c>
      <c r="H45" s="15">
        <f>F45*G45</f>
        <v>600</v>
      </c>
      <c r="I45" s="22"/>
      <c r="J45" s="137"/>
    </row>
    <row r="46" spans="1:11">
      <c r="A46" s="5">
        <f>A45+0.1</f>
        <v>8.1999999999999993</v>
      </c>
      <c r="B46" s="5"/>
      <c r="C46" s="12" t="s">
        <v>23</v>
      </c>
      <c r="D46" s="18" t="s">
        <v>24</v>
      </c>
      <c r="E46" s="40">
        <v>10</v>
      </c>
      <c r="F46" s="19">
        <f>E46*F44</f>
        <v>20</v>
      </c>
      <c r="G46" s="19">
        <v>3.2</v>
      </c>
      <c r="H46" s="20">
        <f>F46*G46</f>
        <v>64</v>
      </c>
      <c r="I46" s="3"/>
      <c r="J46" s="137"/>
    </row>
    <row r="47" spans="1:11" ht="33">
      <c r="A47" s="5">
        <f>A46+0.1</f>
        <v>8.2999999999999989</v>
      </c>
      <c r="B47" s="5" t="s">
        <v>174</v>
      </c>
      <c r="C47" s="12" t="s">
        <v>173</v>
      </c>
      <c r="D47" s="5" t="s">
        <v>18</v>
      </c>
      <c r="E47" s="5"/>
      <c r="F47" s="10">
        <v>1</v>
      </c>
      <c r="G47" s="10">
        <v>508.5</v>
      </c>
      <c r="H47" s="17">
        <f>F47*G47</f>
        <v>508.5</v>
      </c>
      <c r="I47" s="3"/>
      <c r="J47" s="137"/>
    </row>
    <row r="48" spans="1:11" ht="34.15" customHeight="1" thickBot="1">
      <c r="A48" s="5">
        <f>A47+0.1</f>
        <v>8.3999999999999986</v>
      </c>
      <c r="B48" s="5" t="s">
        <v>191</v>
      </c>
      <c r="C48" s="12" t="s">
        <v>190</v>
      </c>
      <c r="D48" s="5" t="s">
        <v>18</v>
      </c>
      <c r="E48" s="5"/>
      <c r="F48" s="10">
        <v>1</v>
      </c>
      <c r="G48" s="10">
        <v>822</v>
      </c>
      <c r="H48" s="17">
        <f>F48*G48</f>
        <v>822</v>
      </c>
      <c r="I48" s="3"/>
      <c r="J48" s="137"/>
      <c r="K48" s="137"/>
    </row>
    <row r="49" spans="1:10" ht="33.75" thickBot="1">
      <c r="A49" s="60">
        <v>9</v>
      </c>
      <c r="B49" s="61" t="s">
        <v>200</v>
      </c>
      <c r="C49" s="62" t="s">
        <v>198</v>
      </c>
      <c r="D49" s="63" t="s">
        <v>18</v>
      </c>
      <c r="E49" s="61"/>
      <c r="F49" s="78">
        <v>16</v>
      </c>
      <c r="G49" s="64"/>
      <c r="H49" s="65">
        <f>SUM(H50:H52)</f>
        <v>1131.816</v>
      </c>
      <c r="I49" s="3">
        <f>SUM(H50:H52)</f>
        <v>1131.816</v>
      </c>
    </row>
    <row r="50" spans="1:10" ht="20.45" customHeight="1">
      <c r="A50" s="139">
        <f>A49+0.1</f>
        <v>9.1</v>
      </c>
      <c r="B50" s="139"/>
      <c r="C50" s="79" t="s">
        <v>26</v>
      </c>
      <c r="D50" s="66" t="s">
        <v>20</v>
      </c>
      <c r="E50" s="67">
        <v>1.78</v>
      </c>
      <c r="F50" s="67">
        <f>F49*E50</f>
        <v>28.48</v>
      </c>
      <c r="G50" s="67">
        <v>4.5999999999999996</v>
      </c>
      <c r="H50" s="68">
        <f>F50*G50</f>
        <v>131.00799999999998</v>
      </c>
      <c r="I50" s="3"/>
    </row>
    <row r="51" spans="1:10">
      <c r="A51" s="5">
        <f>A50+0.1</f>
        <v>9.1999999999999993</v>
      </c>
      <c r="B51" s="5"/>
      <c r="C51" s="18" t="s">
        <v>23</v>
      </c>
      <c r="D51" s="18" t="s">
        <v>24</v>
      </c>
      <c r="E51" s="18">
        <v>1.0900000000000001</v>
      </c>
      <c r="F51" s="19">
        <f>E51*F49</f>
        <v>17.440000000000001</v>
      </c>
      <c r="G51" s="19">
        <v>3.2</v>
      </c>
      <c r="H51" s="20">
        <f>F51*G51</f>
        <v>55.808000000000007</v>
      </c>
      <c r="I51" s="3"/>
    </row>
    <row r="52" spans="1:10" ht="27">
      <c r="A52" s="5">
        <f>A51+0.1</f>
        <v>9.2999999999999989</v>
      </c>
      <c r="B52" s="5"/>
      <c r="C52" s="5" t="s">
        <v>199</v>
      </c>
      <c r="D52" s="5" t="s">
        <v>18</v>
      </c>
      <c r="E52" s="5"/>
      <c r="F52" s="10">
        <v>27</v>
      </c>
      <c r="G52" s="10">
        <v>35</v>
      </c>
      <c r="H52" s="17">
        <f>F52*G52</f>
        <v>945</v>
      </c>
      <c r="I52" s="3"/>
    </row>
    <row r="53" spans="1:10" ht="33">
      <c r="A53" s="8">
        <v>10</v>
      </c>
      <c r="B53" s="5" t="s">
        <v>69</v>
      </c>
      <c r="C53" s="6" t="s">
        <v>47</v>
      </c>
      <c r="D53" s="8" t="s">
        <v>18</v>
      </c>
      <c r="E53" s="5"/>
      <c r="F53" s="9">
        <v>11</v>
      </c>
      <c r="G53" s="10"/>
      <c r="H53" s="57">
        <f>SUM(H54:H57)</f>
        <v>325.99600000000004</v>
      </c>
      <c r="I53" s="3">
        <f>SUM(H54:H57)</f>
        <v>325.99600000000004</v>
      </c>
    </row>
    <row r="54" spans="1:10" ht="20.45" customHeight="1">
      <c r="A54" s="5">
        <f>A53+0.1</f>
        <v>10.1</v>
      </c>
      <c r="B54" s="5"/>
      <c r="C54" s="12" t="s">
        <v>19</v>
      </c>
      <c r="D54" s="13" t="s">
        <v>20</v>
      </c>
      <c r="E54" s="14">
        <v>1.03</v>
      </c>
      <c r="F54" s="14">
        <f>F53*E54</f>
        <v>11.33</v>
      </c>
      <c r="G54" s="118">
        <v>6</v>
      </c>
      <c r="H54" s="15">
        <f>F54*G54</f>
        <v>67.98</v>
      </c>
      <c r="I54" s="3"/>
      <c r="J54" s="137"/>
    </row>
    <row r="55" spans="1:10" ht="22.15" customHeight="1">
      <c r="A55" s="5">
        <f>A54+0.1</f>
        <v>10.199999999999999</v>
      </c>
      <c r="B55" s="5"/>
      <c r="C55" s="12" t="s">
        <v>23</v>
      </c>
      <c r="D55" s="18" t="s">
        <v>24</v>
      </c>
      <c r="E55" s="18">
        <v>0.57999999999999996</v>
      </c>
      <c r="F55" s="19">
        <f>E55*F53</f>
        <v>6.38</v>
      </c>
      <c r="G55" s="19">
        <v>3.2</v>
      </c>
      <c r="H55" s="20">
        <f>F55*G55</f>
        <v>20.416</v>
      </c>
      <c r="I55" s="3"/>
      <c r="J55" s="137"/>
    </row>
    <row r="56" spans="1:10" ht="21" customHeight="1">
      <c r="A56" s="5">
        <v>11</v>
      </c>
      <c r="B56" s="5" t="s">
        <v>36</v>
      </c>
      <c r="C56" s="12" t="s">
        <v>48</v>
      </c>
      <c r="D56" s="5" t="s">
        <v>18</v>
      </c>
      <c r="E56" s="5"/>
      <c r="F56" s="10">
        <v>11</v>
      </c>
      <c r="G56" s="39">
        <v>21</v>
      </c>
      <c r="H56" s="17">
        <f>F56*G56</f>
        <v>231</v>
      </c>
      <c r="I56" s="3"/>
    </row>
    <row r="57" spans="1:10">
      <c r="A57" s="5">
        <f>A55+0.1</f>
        <v>10.299999999999999</v>
      </c>
      <c r="B57" s="5" t="s">
        <v>36</v>
      </c>
      <c r="C57" s="12" t="s">
        <v>64</v>
      </c>
      <c r="D57" s="5" t="s">
        <v>18</v>
      </c>
      <c r="E57" s="5"/>
      <c r="F57" s="10">
        <v>11</v>
      </c>
      <c r="G57" s="10">
        <v>0.6</v>
      </c>
      <c r="H57" s="17">
        <f>F57*G57</f>
        <v>6.6</v>
      </c>
      <c r="I57" s="3"/>
    </row>
    <row r="58" spans="1:10" ht="58.9" customHeight="1">
      <c r="A58" s="8">
        <v>11</v>
      </c>
      <c r="B58" s="81" t="s">
        <v>78</v>
      </c>
      <c r="C58" s="6" t="s">
        <v>89</v>
      </c>
      <c r="D58" s="8" t="s">
        <v>79</v>
      </c>
      <c r="E58" s="8"/>
      <c r="F58" s="35">
        <v>16</v>
      </c>
      <c r="G58" s="35"/>
      <c r="H58" s="11">
        <f>H59</f>
        <v>172.22399999999999</v>
      </c>
      <c r="I58" s="3">
        <f>SUM(H59)</f>
        <v>172.22399999999999</v>
      </c>
    </row>
    <row r="59" spans="1:10" ht="21.6" customHeight="1">
      <c r="A59" s="5">
        <f>A58+0.1</f>
        <v>11.1</v>
      </c>
      <c r="B59" s="81"/>
      <c r="C59" s="12" t="s">
        <v>26</v>
      </c>
      <c r="D59" s="13" t="s">
        <v>20</v>
      </c>
      <c r="E59" s="14">
        <v>2.34</v>
      </c>
      <c r="F59" s="14">
        <f>E59*F58</f>
        <v>37.44</v>
      </c>
      <c r="G59" s="14">
        <v>4.5999999999999996</v>
      </c>
      <c r="H59" s="15">
        <f>F59*G59</f>
        <v>172.22399999999999</v>
      </c>
      <c r="I59" s="3"/>
    </row>
    <row r="60" spans="1:10" ht="66">
      <c r="A60" s="8">
        <v>12</v>
      </c>
      <c r="B60" s="82" t="s">
        <v>80</v>
      </c>
      <c r="C60" s="6" t="s">
        <v>81</v>
      </c>
      <c r="D60" s="8" t="s">
        <v>25</v>
      </c>
      <c r="E60" s="8"/>
      <c r="F60" s="35">
        <v>0.8</v>
      </c>
      <c r="G60" s="9"/>
      <c r="H60" s="83">
        <f>SUM(H61:H64)</f>
        <v>450.48600000000005</v>
      </c>
      <c r="I60" s="3">
        <f>SUM(H61:H64)</f>
        <v>450.48600000000005</v>
      </c>
    </row>
    <row r="61" spans="1:10" ht="27">
      <c r="A61" s="5">
        <f>A60+0.1</f>
        <v>12.1</v>
      </c>
      <c r="B61" s="5"/>
      <c r="C61" s="5" t="s">
        <v>26</v>
      </c>
      <c r="D61" s="5" t="s">
        <v>20</v>
      </c>
      <c r="E61" s="10">
        <v>51</v>
      </c>
      <c r="F61" s="10">
        <f>E61*F60</f>
        <v>40.800000000000004</v>
      </c>
      <c r="G61" s="14">
        <v>6</v>
      </c>
      <c r="H61" s="84">
        <f>F61*G61</f>
        <v>244.8</v>
      </c>
      <c r="I61" s="3"/>
    </row>
    <row r="62" spans="1:10" ht="18" customHeight="1">
      <c r="A62" s="5">
        <f>A61+0.1</f>
        <v>12.2</v>
      </c>
      <c r="B62" s="8"/>
      <c r="C62" s="5" t="s">
        <v>23</v>
      </c>
      <c r="D62" s="5" t="s">
        <v>24</v>
      </c>
      <c r="E62" s="10">
        <v>3.1</v>
      </c>
      <c r="F62" s="10">
        <f>E62*F60</f>
        <v>2.4800000000000004</v>
      </c>
      <c r="G62" s="10">
        <v>3.2</v>
      </c>
      <c r="H62" s="85">
        <f>F62*G62</f>
        <v>7.9360000000000017</v>
      </c>
    </row>
    <row r="63" spans="1:10" ht="27">
      <c r="A63" s="5">
        <f>A61+0.1</f>
        <v>12.2</v>
      </c>
      <c r="B63" s="81" t="s">
        <v>180</v>
      </c>
      <c r="C63" s="5" t="s">
        <v>82</v>
      </c>
      <c r="D63" s="5" t="s">
        <v>22</v>
      </c>
      <c r="E63" s="5" t="s">
        <v>83</v>
      </c>
      <c r="F63" s="10">
        <v>80</v>
      </c>
      <c r="G63" s="10">
        <v>2.29</v>
      </c>
      <c r="H63" s="21">
        <f>F63*G63</f>
        <v>183.2</v>
      </c>
    </row>
    <row r="64" spans="1:10">
      <c r="A64" s="5">
        <f>A62+0.1</f>
        <v>12.299999999999999</v>
      </c>
      <c r="B64" s="81" t="s">
        <v>92</v>
      </c>
      <c r="C64" s="5" t="s">
        <v>90</v>
      </c>
      <c r="D64" s="5" t="s">
        <v>91</v>
      </c>
      <c r="E64" s="5" t="s">
        <v>83</v>
      </c>
      <c r="F64" s="10">
        <v>0.01</v>
      </c>
      <c r="G64" s="10">
        <v>1455</v>
      </c>
      <c r="H64" s="21">
        <f>F64*G64</f>
        <v>14.55</v>
      </c>
    </row>
    <row r="65" spans="1:9" ht="33">
      <c r="A65" s="8">
        <v>13</v>
      </c>
      <c r="B65" s="82" t="s">
        <v>84</v>
      </c>
      <c r="C65" s="6" t="s">
        <v>85</v>
      </c>
      <c r="D65" s="8" t="s">
        <v>18</v>
      </c>
      <c r="E65" s="8"/>
      <c r="F65" s="35">
        <v>10</v>
      </c>
      <c r="G65" s="9"/>
      <c r="H65" s="83">
        <f>SUM(H66:H68)</f>
        <v>221.4</v>
      </c>
      <c r="I65" s="3">
        <f>SUM(H66:H68)</f>
        <v>221.4</v>
      </c>
    </row>
    <row r="66" spans="1:9" ht="19.149999999999999" customHeight="1">
      <c r="A66" s="5">
        <f>A65+0.1</f>
        <v>13.1</v>
      </c>
      <c r="B66" s="5"/>
      <c r="C66" s="5" t="s">
        <v>26</v>
      </c>
      <c r="D66" s="5" t="s">
        <v>20</v>
      </c>
      <c r="E66" s="10">
        <v>0.9</v>
      </c>
      <c r="F66" s="10">
        <f>E66*F65</f>
        <v>9</v>
      </c>
      <c r="G66" s="118">
        <v>6</v>
      </c>
      <c r="H66" s="84">
        <f>F66*G66</f>
        <v>54</v>
      </c>
    </row>
    <row r="67" spans="1:9">
      <c r="A67" s="5">
        <f>A66+0.1</f>
        <v>13.2</v>
      </c>
      <c r="B67" s="8"/>
      <c r="C67" s="5" t="s">
        <v>23</v>
      </c>
      <c r="D67" s="5" t="s">
        <v>24</v>
      </c>
      <c r="E67" s="10">
        <v>0.7</v>
      </c>
      <c r="F67" s="10">
        <f>E67*F65</f>
        <v>7</v>
      </c>
      <c r="G67" s="10">
        <v>3.2</v>
      </c>
      <c r="H67" s="85">
        <f>F67*G67</f>
        <v>22.400000000000002</v>
      </c>
      <c r="I67" s="3"/>
    </row>
    <row r="68" spans="1:9" ht="27">
      <c r="A68" s="5">
        <f t="shared" ref="A68" si="2">A67+0.1</f>
        <v>13.299999999999999</v>
      </c>
      <c r="B68" s="5" t="s">
        <v>181</v>
      </c>
      <c r="C68" s="5" t="s">
        <v>86</v>
      </c>
      <c r="D68" s="5" t="s">
        <v>18</v>
      </c>
      <c r="E68" s="5" t="s">
        <v>83</v>
      </c>
      <c r="F68" s="10">
        <v>10</v>
      </c>
      <c r="G68" s="39">
        <v>14.5</v>
      </c>
      <c r="H68" s="21">
        <f>F68*G68</f>
        <v>145</v>
      </c>
      <c r="I68" s="3"/>
    </row>
    <row r="69" spans="1:9">
      <c r="A69" s="8">
        <v>14</v>
      </c>
      <c r="B69" s="81" t="s">
        <v>87</v>
      </c>
      <c r="C69" s="6" t="s">
        <v>88</v>
      </c>
      <c r="D69" s="8" t="s">
        <v>79</v>
      </c>
      <c r="E69" s="8"/>
      <c r="F69" s="35">
        <v>14.8</v>
      </c>
      <c r="G69" s="35"/>
      <c r="H69" s="11">
        <f>H70</f>
        <v>188.58160000000001</v>
      </c>
      <c r="I69" s="3">
        <f>SUM(H70)</f>
        <v>188.58160000000001</v>
      </c>
    </row>
    <row r="70" spans="1:9" ht="27">
      <c r="A70" s="5">
        <f>A69+0.1</f>
        <v>14.1</v>
      </c>
      <c r="B70" s="81"/>
      <c r="C70" s="5" t="s">
        <v>26</v>
      </c>
      <c r="D70" s="13" t="s">
        <v>20</v>
      </c>
      <c r="E70" s="14">
        <v>2.77</v>
      </c>
      <c r="F70" s="14">
        <f>E70*F69</f>
        <v>40.996000000000002</v>
      </c>
      <c r="G70" s="14">
        <v>4.5999999999999996</v>
      </c>
      <c r="H70" s="15">
        <f>F70*G70</f>
        <v>188.58160000000001</v>
      </c>
    </row>
    <row r="71" spans="1:9" ht="33">
      <c r="A71" s="5"/>
      <c r="B71" s="8"/>
      <c r="C71" s="6" t="s">
        <v>37</v>
      </c>
      <c r="D71" s="8" t="s">
        <v>38</v>
      </c>
      <c r="E71" s="5"/>
      <c r="F71" s="5"/>
      <c r="G71" s="5"/>
      <c r="H71" s="11">
        <f>H69+H65+H60+H58+H53+H49+H44+H39+H34+H29+H24+H20+H16+H13</f>
        <v>7106.5095200000005</v>
      </c>
      <c r="I71" s="3">
        <f>SUM(I13:I70)</f>
        <v>7106.5095199999996</v>
      </c>
    </row>
    <row r="72" spans="1:9">
      <c r="A72" s="5"/>
      <c r="B72" s="8"/>
      <c r="C72" s="6" t="s">
        <v>39</v>
      </c>
      <c r="D72" s="5" t="s">
        <v>38</v>
      </c>
      <c r="E72" s="5"/>
      <c r="F72" s="5"/>
      <c r="G72" s="5"/>
      <c r="H72" s="15">
        <f>H70+H66+H61+H59+H54+H45+H40+H35+H30+H25+H21+H17+H14+H50</f>
        <v>2451.1736000000001</v>
      </c>
      <c r="I72" s="3"/>
    </row>
    <row r="73" spans="1:9">
      <c r="A73" s="5"/>
      <c r="B73" s="5"/>
      <c r="C73" s="6" t="s">
        <v>40</v>
      </c>
      <c r="D73" s="5" t="s">
        <v>38</v>
      </c>
      <c r="E73" s="13"/>
      <c r="F73" s="14"/>
      <c r="G73" s="14"/>
      <c r="H73" s="20">
        <f>H67+H62+H55+H46+H41+H36+H31+H26+H22+H18+H51</f>
        <v>428.18592000000001</v>
      </c>
    </row>
    <row r="74" spans="1:9" ht="33">
      <c r="A74" s="5"/>
      <c r="B74" s="5"/>
      <c r="C74" s="6" t="s">
        <v>41</v>
      </c>
      <c r="D74" s="5" t="s">
        <v>38</v>
      </c>
      <c r="E74" s="18"/>
      <c r="F74" s="19"/>
      <c r="G74" s="19"/>
      <c r="H74" s="21">
        <f>H68+H64+H63+H57+H56+H52+H48+H47+H43+H42+H38+H33+H32+H28+H23+H19+H15+H37+H27</f>
        <v>4227.1499999999996</v>
      </c>
    </row>
    <row r="75" spans="1:9" ht="49.5">
      <c r="A75" s="16"/>
      <c r="B75" s="5"/>
      <c r="C75" s="6" t="s">
        <v>42</v>
      </c>
      <c r="D75" s="8" t="s">
        <v>38</v>
      </c>
      <c r="E75" s="5"/>
      <c r="F75" s="10"/>
      <c r="G75" s="10"/>
      <c r="H75" s="23">
        <f>H72+H73+H74</f>
        <v>7106.5095199999996</v>
      </c>
    </row>
    <row r="76" spans="1:9" ht="33">
      <c r="A76" s="5"/>
      <c r="B76" s="21">
        <f>H69+H58</f>
        <v>360.80560000000003</v>
      </c>
      <c r="C76" s="6" t="s">
        <v>192</v>
      </c>
      <c r="D76" s="5" t="s">
        <v>38</v>
      </c>
      <c r="E76" s="5"/>
      <c r="F76" s="10"/>
      <c r="G76" s="10"/>
      <c r="H76" s="21">
        <f>B76*0.1</f>
        <v>36.080560000000006</v>
      </c>
    </row>
    <row r="77" spans="1:9" ht="49.5">
      <c r="A77" s="5"/>
      <c r="B77" s="21">
        <f>H72-H70-H59</f>
        <v>2090.3679999999999</v>
      </c>
      <c r="C77" s="6" t="s">
        <v>201</v>
      </c>
      <c r="D77" s="5" t="s">
        <v>38</v>
      </c>
      <c r="E77" s="5"/>
      <c r="F77" s="10"/>
      <c r="G77" s="10"/>
      <c r="H77" s="21">
        <f>B77*0.75</f>
        <v>1567.7759999999998</v>
      </c>
    </row>
    <row r="78" spans="1:9">
      <c r="A78" s="5"/>
      <c r="B78" s="25"/>
      <c r="C78" s="6" t="s">
        <v>43</v>
      </c>
      <c r="D78" s="8" t="s">
        <v>38</v>
      </c>
      <c r="E78" s="5"/>
      <c r="F78" s="10"/>
      <c r="G78" s="10"/>
      <c r="H78" s="23">
        <f>H77+H76+H75</f>
        <v>8710.3660799999998</v>
      </c>
    </row>
    <row r="79" spans="1:9">
      <c r="A79" s="5"/>
      <c r="B79" s="5"/>
      <c r="C79" s="6" t="s">
        <v>72</v>
      </c>
      <c r="D79" s="5" t="s">
        <v>38</v>
      </c>
      <c r="E79" s="5"/>
      <c r="F79" s="10"/>
      <c r="G79" s="10"/>
      <c r="H79" s="21">
        <f>H78*0.08</f>
        <v>696.8292864</v>
      </c>
    </row>
    <row r="80" spans="1:9">
      <c r="A80" s="5"/>
      <c r="B80" s="26"/>
      <c r="C80" s="6" t="s">
        <v>16</v>
      </c>
      <c r="D80" s="8" t="s">
        <v>38</v>
      </c>
      <c r="E80" s="5"/>
      <c r="F80" s="5"/>
      <c r="G80" s="5"/>
      <c r="H80" s="23">
        <f>H79+H78</f>
        <v>9407.1953663999993</v>
      </c>
    </row>
    <row r="81" spans="1:8">
      <c r="A81" s="134"/>
      <c r="B81" s="28"/>
      <c r="C81" s="141"/>
      <c r="D81" s="134"/>
      <c r="E81" s="191"/>
      <c r="F81" s="191"/>
      <c r="G81" s="191"/>
      <c r="H81" s="30"/>
    </row>
    <row r="82" spans="1:8">
      <c r="A82" s="31"/>
      <c r="B82" s="31"/>
      <c r="C82" s="141" t="s">
        <v>44</v>
      </c>
      <c r="D82" s="134"/>
      <c r="E82" s="191" t="s">
        <v>45</v>
      </c>
      <c r="F82" s="191"/>
      <c r="G82" s="191"/>
      <c r="H82" s="32"/>
    </row>
    <row r="83" spans="1:8">
      <c r="A83" s="31"/>
      <c r="B83" s="31"/>
      <c r="C83" s="141"/>
      <c r="D83" s="134"/>
      <c r="E83" s="192"/>
      <c r="F83" s="192"/>
      <c r="G83" s="192"/>
      <c r="H83" s="32"/>
    </row>
    <row r="84" spans="1:8" ht="17.45" customHeight="1">
      <c r="A84" s="31"/>
      <c r="B84" s="31"/>
      <c r="C84" s="141"/>
      <c r="D84" s="134"/>
      <c r="E84" s="134"/>
      <c r="F84" s="134"/>
      <c r="G84" s="134"/>
      <c r="H84" s="32"/>
    </row>
    <row r="85" spans="1:8">
      <c r="A85" s="141"/>
      <c r="B85" s="28"/>
      <c r="H85" s="32"/>
    </row>
    <row r="86" spans="1:8">
      <c r="A86" s="141"/>
      <c r="B86" s="28"/>
      <c r="C86" s="141"/>
      <c r="D86" s="134"/>
      <c r="E86" s="134"/>
      <c r="F86" s="134"/>
      <c r="G86" s="134"/>
      <c r="H86" s="32"/>
    </row>
    <row r="87" spans="1:8">
      <c r="A87" s="141"/>
      <c r="B87" s="28"/>
      <c r="C87" s="141"/>
      <c r="D87" s="134"/>
      <c r="E87" s="134"/>
      <c r="F87" s="134"/>
      <c r="G87" s="134"/>
      <c r="H87" s="32"/>
    </row>
    <row r="88" spans="1:8">
      <c r="A88" s="141"/>
      <c r="B88" s="28"/>
      <c r="D88" s="134"/>
      <c r="E88" s="134"/>
      <c r="F88" s="134"/>
      <c r="G88" s="134"/>
      <c r="H88" s="32"/>
    </row>
    <row r="89" spans="1:8">
      <c r="A89" s="141"/>
      <c r="B89" s="28"/>
      <c r="D89" s="134"/>
      <c r="E89" s="134"/>
      <c r="F89" s="134"/>
      <c r="G89" s="134"/>
      <c r="H89" s="32"/>
    </row>
    <row r="90" spans="1:8">
      <c r="A90" s="141"/>
    </row>
    <row r="91" spans="1:8">
      <c r="A91" s="141"/>
    </row>
    <row r="92" spans="1:8">
      <c r="A92" s="141"/>
    </row>
  </sheetData>
  <mergeCells count="24">
    <mergeCell ref="E81:G81"/>
    <mergeCell ref="E82:G82"/>
    <mergeCell ref="E83:G83"/>
    <mergeCell ref="B6:C6"/>
    <mergeCell ref="D6:E6"/>
    <mergeCell ref="F6:H6"/>
    <mergeCell ref="B7:C7"/>
    <mergeCell ref="D7:E7"/>
    <mergeCell ref="F7:G7"/>
    <mergeCell ref="A8:B8"/>
    <mergeCell ref="C8:H8"/>
    <mergeCell ref="A9:H9"/>
    <mergeCell ref="A10:A11"/>
    <mergeCell ref="B10:B11"/>
    <mergeCell ref="C10:C11"/>
    <mergeCell ref="D10:D11"/>
    <mergeCell ref="E10:F10"/>
    <mergeCell ref="G10:H10"/>
    <mergeCell ref="K1:P2"/>
    <mergeCell ref="A2:H2"/>
    <mergeCell ref="A4:H4"/>
    <mergeCell ref="B5:C5"/>
    <mergeCell ref="D5:E5"/>
    <mergeCell ref="F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P94"/>
  <sheetViews>
    <sheetView topLeftCell="A19" workbookViewId="0">
      <selection activeCell="J11" sqref="J11"/>
    </sheetView>
  </sheetViews>
  <sheetFormatPr defaultColWidth="18.140625" defaultRowHeight="16.5"/>
  <cols>
    <col min="1" max="1" width="4.42578125" style="126" customWidth="1"/>
    <col min="2" max="2" width="9.28515625" style="126" customWidth="1"/>
    <col min="3" max="3" width="36.5703125" style="126" customWidth="1"/>
    <col min="4" max="4" width="6.7109375" style="126" customWidth="1"/>
    <col min="5" max="5" width="6.28515625" style="126" customWidth="1"/>
    <col min="6" max="6" width="8" style="126" customWidth="1"/>
    <col min="7" max="7" width="7.28515625" style="126" customWidth="1"/>
    <col min="8" max="8" width="9.28515625" style="126" customWidth="1"/>
    <col min="9" max="16384" width="18.140625" style="126"/>
  </cols>
  <sheetData>
    <row r="1" spans="1:16">
      <c r="K1" s="191"/>
      <c r="L1" s="191"/>
      <c r="M1" s="191"/>
      <c r="N1" s="191"/>
      <c r="O1" s="191"/>
      <c r="P1" s="191"/>
    </row>
    <row r="2" spans="1:16">
      <c r="A2" s="193" t="s">
        <v>0</v>
      </c>
      <c r="B2" s="193"/>
      <c r="C2" s="193"/>
      <c r="D2" s="193"/>
      <c r="E2" s="193"/>
      <c r="F2" s="193"/>
      <c r="G2" s="193"/>
      <c r="H2" s="193"/>
      <c r="K2" s="192"/>
      <c r="L2" s="192"/>
      <c r="M2" s="192"/>
      <c r="N2" s="192"/>
      <c r="O2" s="192"/>
      <c r="P2" s="192"/>
    </row>
    <row r="4" spans="1:16" ht="28.5" customHeight="1">
      <c r="A4" s="194" t="s">
        <v>184</v>
      </c>
      <c r="B4" s="194"/>
      <c r="C4" s="194"/>
      <c r="D4" s="194"/>
      <c r="E4" s="194"/>
      <c r="F4" s="194"/>
      <c r="G4" s="194"/>
      <c r="H4" s="194"/>
    </row>
    <row r="5" spans="1:16">
      <c r="B5" s="194" t="s">
        <v>1</v>
      </c>
      <c r="C5" s="194"/>
      <c r="D5" s="195">
        <f>H82/1000</f>
        <v>19.906570627199997</v>
      </c>
      <c r="E5" s="195"/>
      <c r="F5" s="196" t="s">
        <v>2</v>
      </c>
      <c r="G5" s="196"/>
      <c r="H5" s="196"/>
    </row>
    <row r="6" spans="1:16">
      <c r="B6" s="194" t="s">
        <v>3</v>
      </c>
      <c r="C6" s="194"/>
      <c r="D6" s="195">
        <f>H74/1000</f>
        <v>5.2787656000000007</v>
      </c>
      <c r="E6" s="195"/>
      <c r="F6" s="196" t="s">
        <v>4</v>
      </c>
      <c r="G6" s="196"/>
      <c r="H6" s="196"/>
      <c r="I6" s="127"/>
    </row>
    <row r="7" spans="1:16">
      <c r="B7" s="194"/>
      <c r="C7" s="194"/>
      <c r="D7" s="195"/>
      <c r="E7" s="195"/>
      <c r="F7" s="194"/>
      <c r="G7" s="194"/>
      <c r="I7" s="3"/>
    </row>
    <row r="8" spans="1:16">
      <c r="A8" s="197" t="s">
        <v>7</v>
      </c>
      <c r="B8" s="197"/>
      <c r="C8" s="196" t="s">
        <v>194</v>
      </c>
      <c r="D8" s="196"/>
      <c r="E8" s="196"/>
      <c r="F8" s="196"/>
      <c r="G8" s="196"/>
      <c r="H8" s="196"/>
      <c r="I8" s="3"/>
    </row>
    <row r="9" spans="1:16">
      <c r="A9" s="198" t="s">
        <v>195</v>
      </c>
      <c r="B9" s="198"/>
      <c r="C9" s="198"/>
      <c r="D9" s="198"/>
      <c r="E9" s="198"/>
      <c r="F9" s="198"/>
      <c r="G9" s="198"/>
      <c r="H9" s="198"/>
    </row>
    <row r="10" spans="1:16">
      <c r="A10" s="199" t="s">
        <v>8</v>
      </c>
      <c r="B10" s="201" t="s">
        <v>9</v>
      </c>
      <c r="C10" s="199" t="s">
        <v>10</v>
      </c>
      <c r="D10" s="201" t="s">
        <v>11</v>
      </c>
      <c r="E10" s="203" t="s">
        <v>12</v>
      </c>
      <c r="F10" s="204"/>
      <c r="G10" s="203" t="s">
        <v>13</v>
      </c>
      <c r="H10" s="204"/>
    </row>
    <row r="11" spans="1:16" ht="150.75">
      <c r="A11" s="200"/>
      <c r="B11" s="202"/>
      <c r="C11" s="200"/>
      <c r="D11" s="202"/>
      <c r="E11" s="128" t="s">
        <v>14</v>
      </c>
      <c r="F11" s="128" t="s">
        <v>15</v>
      </c>
      <c r="G11" s="128" t="s">
        <v>14</v>
      </c>
      <c r="H11" s="38" t="s">
        <v>16</v>
      </c>
    </row>
    <row r="12" spans="1:16">
      <c r="A12" s="130">
        <v>1</v>
      </c>
      <c r="B12" s="130">
        <v>2</v>
      </c>
      <c r="C12" s="130">
        <v>3</v>
      </c>
      <c r="D12" s="5">
        <v>4</v>
      </c>
      <c r="E12" s="5">
        <v>5</v>
      </c>
      <c r="F12" s="5">
        <v>6</v>
      </c>
      <c r="G12" s="5">
        <v>7</v>
      </c>
      <c r="H12" s="130">
        <v>8</v>
      </c>
    </row>
    <row r="13" spans="1:16" ht="54" customHeight="1">
      <c r="A13" s="8">
        <v>1</v>
      </c>
      <c r="B13" s="130" t="s">
        <v>17</v>
      </c>
      <c r="C13" s="7" t="s">
        <v>178</v>
      </c>
      <c r="D13" s="8" t="s">
        <v>18</v>
      </c>
      <c r="E13" s="5"/>
      <c r="F13" s="9">
        <v>1</v>
      </c>
      <c r="G13" s="10"/>
      <c r="H13" s="11">
        <f>H14+H15</f>
        <v>153</v>
      </c>
      <c r="I13" s="3">
        <f>SUM(H14:H15)</f>
        <v>153</v>
      </c>
    </row>
    <row r="14" spans="1:16" ht="21" customHeight="1">
      <c r="A14" s="5">
        <f>A13+0.1</f>
        <v>1.1000000000000001</v>
      </c>
      <c r="B14" s="5"/>
      <c r="C14" s="12" t="s">
        <v>19</v>
      </c>
      <c r="D14" s="13" t="s">
        <v>20</v>
      </c>
      <c r="E14" s="13">
        <v>6.5</v>
      </c>
      <c r="F14" s="14">
        <f>E14*F13</f>
        <v>6.5</v>
      </c>
      <c r="G14" s="41">
        <v>6</v>
      </c>
      <c r="H14" s="15">
        <f>F14*G14</f>
        <v>39</v>
      </c>
    </row>
    <row r="15" spans="1:16" ht="17.25" thickBot="1">
      <c r="A15" s="5">
        <f>A14+0.1</f>
        <v>1.2000000000000002</v>
      </c>
      <c r="B15" s="16">
        <v>47058</v>
      </c>
      <c r="C15" s="12" t="s">
        <v>21</v>
      </c>
      <c r="D15" s="5" t="s">
        <v>22</v>
      </c>
      <c r="E15" s="5"/>
      <c r="F15" s="10">
        <v>15</v>
      </c>
      <c r="G15" s="10">
        <v>7.6</v>
      </c>
      <c r="H15" s="17">
        <f>F15*G15</f>
        <v>114</v>
      </c>
    </row>
    <row r="16" spans="1:16" ht="50.25" thickBot="1">
      <c r="A16" s="60">
        <v>2</v>
      </c>
      <c r="B16" s="61" t="s">
        <v>77</v>
      </c>
      <c r="C16" s="62" t="s">
        <v>76</v>
      </c>
      <c r="D16" s="63" t="s">
        <v>18</v>
      </c>
      <c r="E16" s="61"/>
      <c r="F16" s="78">
        <v>1</v>
      </c>
      <c r="G16" s="64"/>
      <c r="H16" s="65">
        <f>SUM(H17:H19)</f>
        <v>385.01599999999996</v>
      </c>
      <c r="I16" s="3">
        <f>SUM(H17:H19)</f>
        <v>385.01599999999996</v>
      </c>
    </row>
    <row r="17" spans="1:10" ht="27">
      <c r="A17" s="130">
        <f>A16+0.1</f>
        <v>2.1</v>
      </c>
      <c r="B17" s="130"/>
      <c r="C17" s="79" t="s">
        <v>26</v>
      </c>
      <c r="D17" s="66" t="s">
        <v>20</v>
      </c>
      <c r="E17" s="66">
        <v>8.8000000000000007</v>
      </c>
      <c r="F17" s="14">
        <f>E17*F16</f>
        <v>8.8000000000000007</v>
      </c>
      <c r="G17" s="41">
        <v>6</v>
      </c>
      <c r="H17" s="68">
        <f>G17*F17</f>
        <v>52.800000000000004</v>
      </c>
    </row>
    <row r="18" spans="1:10">
      <c r="A18" s="5">
        <f>A17+0.1</f>
        <v>2.2000000000000002</v>
      </c>
      <c r="B18" s="5"/>
      <c r="C18" s="18" t="s">
        <v>23</v>
      </c>
      <c r="D18" s="18" t="s">
        <v>24</v>
      </c>
      <c r="E18" s="18">
        <v>1.05</v>
      </c>
      <c r="F18" s="18">
        <v>22.88</v>
      </c>
      <c r="G18" s="19">
        <v>3.2</v>
      </c>
      <c r="H18" s="20">
        <f>G18*F18</f>
        <v>73.215999999999994</v>
      </c>
    </row>
    <row r="19" spans="1:10" ht="33.75" thickBot="1">
      <c r="A19" s="129">
        <f>A17+0.1</f>
        <v>2.2000000000000002</v>
      </c>
      <c r="B19" s="129" t="s">
        <v>183</v>
      </c>
      <c r="C19" s="131" t="s">
        <v>75</v>
      </c>
      <c r="D19" s="129" t="s">
        <v>18</v>
      </c>
      <c r="E19" s="129"/>
      <c r="F19" s="69">
        <v>1</v>
      </c>
      <c r="G19" s="69">
        <v>259</v>
      </c>
      <c r="H19" s="80">
        <f>F19*G19</f>
        <v>259</v>
      </c>
    </row>
    <row r="20" spans="1:10" ht="23.45" customHeight="1" thickBot="1">
      <c r="A20" s="60">
        <v>3</v>
      </c>
      <c r="B20" s="61" t="s">
        <v>54</v>
      </c>
      <c r="C20" s="62" t="s">
        <v>185</v>
      </c>
      <c r="D20" s="63" t="s">
        <v>25</v>
      </c>
      <c r="E20" s="61"/>
      <c r="F20" s="70">
        <v>0.2</v>
      </c>
      <c r="G20" s="64"/>
      <c r="H20" s="65">
        <f>SUM(H21:H23)</f>
        <v>99.016000000000005</v>
      </c>
      <c r="I20" s="3">
        <f>SUM(H21:H23)</f>
        <v>99.016000000000005</v>
      </c>
      <c r="J20" s="3"/>
    </row>
    <row r="21" spans="1:10" ht="23.45" customHeight="1">
      <c r="A21" s="130">
        <f t="shared" ref="A21:A23" si="0">A20+0.1</f>
        <v>3.1</v>
      </c>
      <c r="B21" s="130"/>
      <c r="C21" s="132" t="s">
        <v>26</v>
      </c>
      <c r="D21" s="66" t="s">
        <v>20</v>
      </c>
      <c r="E21" s="67">
        <v>30</v>
      </c>
      <c r="F21" s="67">
        <f>E21*F20</f>
        <v>6</v>
      </c>
      <c r="G21" s="67">
        <v>6</v>
      </c>
      <c r="H21" s="68">
        <f>F21*G21</f>
        <v>36</v>
      </c>
      <c r="I21" s="3"/>
      <c r="J21" s="3"/>
    </row>
    <row r="22" spans="1:10">
      <c r="A22" s="5">
        <f t="shared" si="0"/>
        <v>3.2</v>
      </c>
      <c r="B22" s="5"/>
      <c r="C22" s="87" t="s">
        <v>23</v>
      </c>
      <c r="D22" s="18" t="s">
        <v>24</v>
      </c>
      <c r="E22" s="18">
        <v>5.65</v>
      </c>
      <c r="F22" s="19">
        <f>E22*F20</f>
        <v>1.1300000000000001</v>
      </c>
      <c r="G22" s="19">
        <v>3.2</v>
      </c>
      <c r="H22" s="20">
        <f>F22*G22</f>
        <v>3.6160000000000005</v>
      </c>
      <c r="J22" s="3"/>
    </row>
    <row r="23" spans="1:10" ht="17.25" thickBot="1">
      <c r="A23" s="5">
        <f t="shared" si="0"/>
        <v>3.3000000000000003</v>
      </c>
      <c r="B23" s="5" t="s">
        <v>187</v>
      </c>
      <c r="C23" s="12" t="s">
        <v>186</v>
      </c>
      <c r="D23" s="5" t="s">
        <v>22</v>
      </c>
      <c r="E23" s="5"/>
      <c r="F23" s="10">
        <v>20</v>
      </c>
      <c r="G23" s="10">
        <v>2.97</v>
      </c>
      <c r="H23" s="17">
        <f>F23*G23</f>
        <v>59.400000000000006</v>
      </c>
      <c r="I23" s="3"/>
      <c r="J23" s="3"/>
    </row>
    <row r="24" spans="1:10" ht="33.75" thickBot="1">
      <c r="A24" s="60">
        <v>4</v>
      </c>
      <c r="B24" s="61" t="s">
        <v>55</v>
      </c>
      <c r="C24" s="62" t="s">
        <v>73</v>
      </c>
      <c r="D24" s="63" t="s">
        <v>25</v>
      </c>
      <c r="E24" s="61"/>
      <c r="F24" s="70">
        <v>0.2</v>
      </c>
      <c r="G24" s="64"/>
      <c r="H24" s="65">
        <f>SUM(H25:H27)</f>
        <v>344.53199999999998</v>
      </c>
      <c r="I24" s="3">
        <f>SUM(H25:H27)</f>
        <v>344.53199999999998</v>
      </c>
      <c r="J24" s="3"/>
    </row>
    <row r="25" spans="1:10" ht="27">
      <c r="A25" s="130">
        <f t="shared" ref="A25:A27" si="1">A24+0.1</f>
        <v>4.0999999999999996</v>
      </c>
      <c r="B25" s="130"/>
      <c r="C25" s="72" t="s">
        <v>26</v>
      </c>
      <c r="D25" s="66" t="s">
        <v>20</v>
      </c>
      <c r="E25" s="67">
        <v>10</v>
      </c>
      <c r="F25" s="67">
        <f>E25*F24</f>
        <v>2</v>
      </c>
      <c r="G25" s="118">
        <v>6</v>
      </c>
      <c r="H25" s="68">
        <f>F25*G25</f>
        <v>12</v>
      </c>
      <c r="I25" s="3"/>
      <c r="J25" s="3"/>
    </row>
    <row r="26" spans="1:10">
      <c r="A26" s="5">
        <f t="shared" si="1"/>
        <v>4.1999999999999993</v>
      </c>
      <c r="B26" s="5"/>
      <c r="C26" s="71" t="s">
        <v>23</v>
      </c>
      <c r="D26" s="71" t="s">
        <v>24</v>
      </c>
      <c r="E26" s="71">
        <v>6.3</v>
      </c>
      <c r="F26" s="73">
        <f>E26*F24</f>
        <v>1.26</v>
      </c>
      <c r="G26" s="73">
        <v>3.2</v>
      </c>
      <c r="H26" s="74">
        <f>F26*G26</f>
        <v>4.032</v>
      </c>
      <c r="I26" s="3"/>
      <c r="J26" s="3"/>
    </row>
    <row r="27" spans="1:10">
      <c r="A27" s="5">
        <f t="shared" si="1"/>
        <v>4.2999999999999989</v>
      </c>
      <c r="B27" s="129"/>
      <c r="C27" s="131" t="s">
        <v>167</v>
      </c>
      <c r="D27" s="129" t="s">
        <v>22</v>
      </c>
      <c r="E27" s="129"/>
      <c r="F27" s="69">
        <v>45</v>
      </c>
      <c r="G27" s="69">
        <v>7.3</v>
      </c>
      <c r="H27" s="80">
        <f>G27*F27</f>
        <v>328.5</v>
      </c>
      <c r="J27" s="3"/>
    </row>
    <row r="28" spans="1:10" ht="49.5">
      <c r="A28" s="8">
        <v>5</v>
      </c>
      <c r="B28" s="5" t="s">
        <v>70</v>
      </c>
      <c r="C28" s="6" t="s">
        <v>52</v>
      </c>
      <c r="D28" s="8" t="s">
        <v>18</v>
      </c>
      <c r="E28" s="5"/>
      <c r="F28" s="9">
        <v>4</v>
      </c>
      <c r="G28" s="10"/>
      <c r="H28" s="11">
        <f>SUM(H29:H33)</f>
        <v>438.66799999999995</v>
      </c>
      <c r="I28" s="3">
        <f>SUM(H29:H33)</f>
        <v>438.66799999999995</v>
      </c>
      <c r="J28" s="3"/>
    </row>
    <row r="29" spans="1:10" ht="27">
      <c r="A29" s="5">
        <f t="shared" ref="A29:A30" si="2">A28+0.1</f>
        <v>5.0999999999999996</v>
      </c>
      <c r="B29" s="5"/>
      <c r="C29" s="12" t="s">
        <v>19</v>
      </c>
      <c r="D29" s="13" t="s">
        <v>20</v>
      </c>
      <c r="E29" s="13">
        <v>5.95</v>
      </c>
      <c r="F29" s="14">
        <f>E29*F28</f>
        <v>23.8</v>
      </c>
      <c r="G29" s="118">
        <v>6</v>
      </c>
      <c r="H29" s="15">
        <f>F29*G29</f>
        <v>142.80000000000001</v>
      </c>
      <c r="I29" s="3"/>
      <c r="J29" s="3"/>
    </row>
    <row r="30" spans="1:10">
      <c r="A30" s="5">
        <f t="shared" si="2"/>
        <v>5.1999999999999993</v>
      </c>
      <c r="B30" s="5"/>
      <c r="C30" s="12" t="s">
        <v>23</v>
      </c>
      <c r="D30" s="18" t="s">
        <v>24</v>
      </c>
      <c r="E30" s="18">
        <v>0.06</v>
      </c>
      <c r="F30" s="18">
        <f>E30*F28</f>
        <v>0.24</v>
      </c>
      <c r="G30" s="19">
        <v>3.2</v>
      </c>
      <c r="H30" s="20">
        <f>F30*G30</f>
        <v>0.76800000000000002</v>
      </c>
      <c r="I30" s="3"/>
      <c r="J30" s="3"/>
    </row>
    <row r="31" spans="1:10" ht="33">
      <c r="A31" s="5">
        <f>A30+0.1</f>
        <v>5.2999999999999989</v>
      </c>
      <c r="B31" s="5"/>
      <c r="C31" s="12" t="s">
        <v>188</v>
      </c>
      <c r="D31" s="5" t="s">
        <v>18</v>
      </c>
      <c r="E31" s="5"/>
      <c r="F31" s="10">
        <v>2</v>
      </c>
      <c r="G31" s="10">
        <v>90</v>
      </c>
      <c r="H31" s="17">
        <f>F31*G31</f>
        <v>180</v>
      </c>
      <c r="I31" s="3"/>
      <c r="J31" s="3"/>
    </row>
    <row r="32" spans="1:10" ht="33">
      <c r="A32" s="5">
        <f>A31+0.1</f>
        <v>5.3999999999999986</v>
      </c>
      <c r="B32" s="5"/>
      <c r="C32" s="12" t="s">
        <v>53</v>
      </c>
      <c r="D32" s="5" t="s">
        <v>18</v>
      </c>
      <c r="E32" s="5"/>
      <c r="F32" s="10">
        <v>1</v>
      </c>
      <c r="G32" s="10">
        <v>64.7</v>
      </c>
      <c r="H32" s="17">
        <f>F32*G32</f>
        <v>64.7</v>
      </c>
      <c r="I32" s="3"/>
    </row>
    <row r="33" spans="1:10" ht="33">
      <c r="A33" s="5">
        <f>A32+0.1</f>
        <v>5.4999999999999982</v>
      </c>
      <c r="B33" s="5"/>
      <c r="C33" s="12" t="s">
        <v>189</v>
      </c>
      <c r="D33" s="5" t="s">
        <v>18</v>
      </c>
      <c r="E33" s="5"/>
      <c r="F33" s="10">
        <v>1</v>
      </c>
      <c r="G33" s="10">
        <v>50.4</v>
      </c>
      <c r="H33" s="17">
        <f>F33*G33</f>
        <v>50.4</v>
      </c>
      <c r="I33" s="3"/>
      <c r="J33" s="3"/>
    </row>
    <row r="34" spans="1:10" ht="49.5">
      <c r="A34" s="8">
        <v>6</v>
      </c>
      <c r="B34" s="5" t="s">
        <v>29</v>
      </c>
      <c r="C34" s="6" t="s">
        <v>74</v>
      </c>
      <c r="D34" s="8" t="s">
        <v>25</v>
      </c>
      <c r="E34" s="5" t="s">
        <v>27</v>
      </c>
      <c r="F34" s="9">
        <v>13.8</v>
      </c>
      <c r="G34" s="10"/>
      <c r="H34" s="11">
        <f>SUM(H35:H38)</f>
        <v>3585.7036800000005</v>
      </c>
      <c r="I34" s="3">
        <f>SUM(H35:H38)</f>
        <v>3585.7036800000005</v>
      </c>
      <c r="J34" s="3"/>
    </row>
    <row r="35" spans="1:10" ht="33" customHeight="1">
      <c r="A35" s="5">
        <f>A34+0.1</f>
        <v>6.1</v>
      </c>
      <c r="B35" s="5"/>
      <c r="C35" s="12" t="s">
        <v>26</v>
      </c>
      <c r="D35" s="13" t="s">
        <v>20</v>
      </c>
      <c r="E35" s="14">
        <f>13*1.3</f>
        <v>16.900000000000002</v>
      </c>
      <c r="F35" s="14">
        <f>E35*F34</f>
        <v>233.22000000000003</v>
      </c>
      <c r="G35" s="14">
        <v>6</v>
      </c>
      <c r="H35" s="15">
        <f>F35*G35</f>
        <v>1399.3200000000002</v>
      </c>
      <c r="I35" s="22"/>
    </row>
    <row r="36" spans="1:10">
      <c r="A36" s="5">
        <f>A35+0.1</f>
        <v>6.1999999999999993</v>
      </c>
      <c r="B36" s="5"/>
      <c r="C36" s="12" t="s">
        <v>23</v>
      </c>
      <c r="D36" s="18" t="s">
        <v>28</v>
      </c>
      <c r="E36" s="18">
        <f>3.71*1.3</f>
        <v>4.8230000000000004</v>
      </c>
      <c r="F36" s="19">
        <f>E36*F34</f>
        <v>66.557400000000015</v>
      </c>
      <c r="G36" s="19">
        <v>3.2</v>
      </c>
      <c r="H36" s="20">
        <f>F36*G36</f>
        <v>212.98368000000005</v>
      </c>
      <c r="I36" s="3"/>
    </row>
    <row r="37" spans="1:10" ht="33">
      <c r="A37" s="5">
        <f>A36+0.1</f>
        <v>6.2999999999999989</v>
      </c>
      <c r="B37" s="5"/>
      <c r="C37" s="12" t="s">
        <v>56</v>
      </c>
      <c r="D37" s="5" t="s">
        <v>22</v>
      </c>
      <c r="E37" s="5"/>
      <c r="F37" s="10">
        <v>920</v>
      </c>
      <c r="G37" s="10">
        <v>1.26</v>
      </c>
      <c r="H37" s="21">
        <f>F37*G37</f>
        <v>1159.2</v>
      </c>
      <c r="I37" s="24"/>
      <c r="J37" s="127"/>
    </row>
    <row r="38" spans="1:10" ht="33">
      <c r="A38" s="5">
        <f>A37+0.1</f>
        <v>6.3999999999999986</v>
      </c>
      <c r="B38" s="5"/>
      <c r="C38" s="12" t="s">
        <v>57</v>
      </c>
      <c r="D38" s="5" t="s">
        <v>22</v>
      </c>
      <c r="E38" s="5"/>
      <c r="F38" s="10">
        <v>460</v>
      </c>
      <c r="G38" s="10">
        <v>1.77</v>
      </c>
      <c r="H38" s="21">
        <f>F38*G38</f>
        <v>814.2</v>
      </c>
      <c r="I38" s="3"/>
      <c r="J38" s="127"/>
    </row>
    <row r="39" spans="1:10" ht="33">
      <c r="A39" s="8">
        <v>7</v>
      </c>
      <c r="B39" s="5" t="s">
        <v>30</v>
      </c>
      <c r="C39" s="6" t="s">
        <v>31</v>
      </c>
      <c r="D39" s="8" t="s">
        <v>18</v>
      </c>
      <c r="E39" s="5" t="s">
        <v>27</v>
      </c>
      <c r="F39" s="9">
        <v>31</v>
      </c>
      <c r="G39" s="10"/>
      <c r="H39" s="11">
        <f>SUM(H40:H43)</f>
        <v>288.08</v>
      </c>
      <c r="I39" s="3">
        <f>SUM(H40:H43)</f>
        <v>288.08</v>
      </c>
      <c r="J39" s="127"/>
    </row>
    <row r="40" spans="1:10" ht="27">
      <c r="A40" s="5">
        <f>A39+0.1</f>
        <v>7.1</v>
      </c>
      <c r="B40" s="5"/>
      <c r="C40" s="12" t="s">
        <v>26</v>
      </c>
      <c r="D40" s="13" t="s">
        <v>20</v>
      </c>
      <c r="E40" s="14">
        <v>0.26</v>
      </c>
      <c r="F40" s="14">
        <f>E40*F39</f>
        <v>8.06</v>
      </c>
      <c r="G40" s="118">
        <v>6</v>
      </c>
      <c r="H40" s="15">
        <f>F40*G40</f>
        <v>48.36</v>
      </c>
      <c r="J40" s="127"/>
    </row>
    <row r="41" spans="1:10">
      <c r="A41" s="5">
        <f>A40+0.1</f>
        <v>7.1999999999999993</v>
      </c>
      <c r="B41" s="5"/>
      <c r="C41" s="12" t="s">
        <v>23</v>
      </c>
      <c r="D41" s="18" t="s">
        <v>28</v>
      </c>
      <c r="E41" s="18">
        <v>0.35</v>
      </c>
      <c r="F41" s="19">
        <f>E41*F39</f>
        <v>10.85</v>
      </c>
      <c r="G41" s="19">
        <v>3.2</v>
      </c>
      <c r="H41" s="20">
        <f>F41*G41</f>
        <v>34.72</v>
      </c>
      <c r="I41" s="3"/>
      <c r="J41" s="127"/>
    </row>
    <row r="42" spans="1:10" ht="33">
      <c r="A42" s="5">
        <f>A41+0.1</f>
        <v>7.2999999999999989</v>
      </c>
      <c r="B42" s="5" t="s">
        <v>65</v>
      </c>
      <c r="C42" s="12" t="s">
        <v>32</v>
      </c>
      <c r="D42" s="5" t="s">
        <v>18</v>
      </c>
      <c r="E42" s="5"/>
      <c r="F42" s="10">
        <v>12</v>
      </c>
      <c r="G42" s="10">
        <v>6</v>
      </c>
      <c r="H42" s="21">
        <f>F42*G42</f>
        <v>72</v>
      </c>
      <c r="J42" s="127"/>
    </row>
    <row r="43" spans="1:10" ht="33">
      <c r="A43" s="5">
        <f>A42+0.1</f>
        <v>7.3999999999999986</v>
      </c>
      <c r="B43" s="5" t="s">
        <v>66</v>
      </c>
      <c r="C43" s="12" t="s">
        <v>33</v>
      </c>
      <c r="D43" s="5" t="s">
        <v>18</v>
      </c>
      <c r="E43" s="5"/>
      <c r="F43" s="10">
        <v>19</v>
      </c>
      <c r="G43" s="10">
        <v>7</v>
      </c>
      <c r="H43" s="21">
        <f>F43*G43</f>
        <v>133</v>
      </c>
      <c r="I43" s="3"/>
      <c r="J43" s="127"/>
    </row>
    <row r="44" spans="1:10" ht="49.5">
      <c r="A44" s="8">
        <v>8</v>
      </c>
      <c r="B44" s="5" t="s">
        <v>34</v>
      </c>
      <c r="C44" s="6" t="s">
        <v>35</v>
      </c>
      <c r="D44" s="8" t="s">
        <v>18</v>
      </c>
      <c r="E44" s="5" t="s">
        <v>27</v>
      </c>
      <c r="F44" s="9">
        <v>69</v>
      </c>
      <c r="G44" s="10"/>
      <c r="H44" s="11">
        <f>SUM(H45:H48)</f>
        <v>584.96799999999996</v>
      </c>
      <c r="I44" s="3">
        <f>SUM(H45:H48)</f>
        <v>584.96799999999996</v>
      </c>
      <c r="J44" s="127"/>
    </row>
    <row r="45" spans="1:10" ht="19.899999999999999" customHeight="1">
      <c r="A45" s="5">
        <f>A44+0.1</f>
        <v>8.1</v>
      </c>
      <c r="B45" s="5"/>
      <c r="C45" s="12" t="s">
        <v>26</v>
      </c>
      <c r="D45" s="13" t="s">
        <v>20</v>
      </c>
      <c r="E45" s="14">
        <v>0.34</v>
      </c>
      <c r="F45" s="14">
        <f>E45*F44</f>
        <v>23.46</v>
      </c>
      <c r="G45" s="124">
        <v>6</v>
      </c>
      <c r="H45" s="15">
        <f>F45*G45</f>
        <v>140.76</v>
      </c>
      <c r="I45" s="3"/>
      <c r="J45" s="127"/>
    </row>
    <row r="46" spans="1:10">
      <c r="A46" s="5">
        <f>A45+0.1</f>
        <v>8.1999999999999993</v>
      </c>
      <c r="B46" s="5"/>
      <c r="C46" s="12" t="s">
        <v>23</v>
      </c>
      <c r="D46" s="18" t="s">
        <v>28</v>
      </c>
      <c r="E46" s="18">
        <v>0.01</v>
      </c>
      <c r="F46" s="19">
        <f>E46*F44</f>
        <v>0.69000000000000006</v>
      </c>
      <c r="G46" s="19">
        <v>3.2</v>
      </c>
      <c r="H46" s="20">
        <f>F46*G46</f>
        <v>2.2080000000000002</v>
      </c>
      <c r="J46" s="127"/>
    </row>
    <row r="47" spans="1:10" ht="49.5">
      <c r="A47" s="5">
        <f>A46+0.1</f>
        <v>8.2999999999999989</v>
      </c>
      <c r="B47" s="5" t="s">
        <v>67</v>
      </c>
      <c r="C47" s="12" t="s">
        <v>46</v>
      </c>
      <c r="D47" s="5" t="s">
        <v>18</v>
      </c>
      <c r="E47" s="5"/>
      <c r="F47" s="10">
        <v>62</v>
      </c>
      <c r="G47" s="10">
        <v>6</v>
      </c>
      <c r="H47" s="21">
        <f>F47*G47</f>
        <v>372</v>
      </c>
      <c r="I47" s="3"/>
      <c r="J47" s="127"/>
    </row>
    <row r="48" spans="1:10" ht="33">
      <c r="A48" s="5">
        <f>A47+0.1</f>
        <v>8.3999999999999986</v>
      </c>
      <c r="B48" s="5" t="s">
        <v>49</v>
      </c>
      <c r="C48" s="12" t="s">
        <v>63</v>
      </c>
      <c r="D48" s="5" t="s">
        <v>18</v>
      </c>
      <c r="E48" s="5"/>
      <c r="F48" s="10">
        <v>7</v>
      </c>
      <c r="G48" s="10">
        <v>10</v>
      </c>
      <c r="H48" s="21">
        <f>F48*G48</f>
        <v>70</v>
      </c>
      <c r="I48" s="3"/>
      <c r="J48" s="127"/>
    </row>
    <row r="49" spans="1:11" ht="49.5">
      <c r="A49" s="8">
        <v>9</v>
      </c>
      <c r="B49" s="5"/>
      <c r="C49" s="6" t="s">
        <v>68</v>
      </c>
      <c r="D49" s="8" t="s">
        <v>18</v>
      </c>
      <c r="E49" s="5"/>
      <c r="F49" s="9">
        <v>7</v>
      </c>
      <c r="G49" s="10"/>
      <c r="H49" s="11">
        <f>SUM(H50:H53)</f>
        <v>4671.5</v>
      </c>
      <c r="I49" s="3">
        <f>SUM(H50:H53)</f>
        <v>4671.5</v>
      </c>
      <c r="J49" s="127"/>
    </row>
    <row r="50" spans="1:11" ht="27">
      <c r="A50" s="5">
        <f>A49+0.1</f>
        <v>9.1</v>
      </c>
      <c r="B50" s="5"/>
      <c r="C50" s="12" t="s">
        <v>19</v>
      </c>
      <c r="D50" s="13" t="s">
        <v>20</v>
      </c>
      <c r="E50" s="14">
        <v>50</v>
      </c>
      <c r="F50" s="14">
        <f>F49*E50</f>
        <v>350</v>
      </c>
      <c r="G50" s="118">
        <v>6</v>
      </c>
      <c r="H50" s="15">
        <f>F50*G50</f>
        <v>2100</v>
      </c>
      <c r="I50" s="22"/>
      <c r="J50" s="127"/>
    </row>
    <row r="51" spans="1:11">
      <c r="A51" s="5">
        <f>A50+0.1</f>
        <v>9.1999999999999993</v>
      </c>
      <c r="B51" s="5"/>
      <c r="C51" s="12" t="s">
        <v>23</v>
      </c>
      <c r="D51" s="18" t="s">
        <v>24</v>
      </c>
      <c r="E51" s="40">
        <v>10</v>
      </c>
      <c r="F51" s="19">
        <f>E51*F49</f>
        <v>70</v>
      </c>
      <c r="G51" s="19">
        <v>3.2</v>
      </c>
      <c r="H51" s="20">
        <f>F51*G51</f>
        <v>224</v>
      </c>
      <c r="I51" s="3"/>
      <c r="J51" s="127"/>
    </row>
    <row r="52" spans="1:11" ht="33">
      <c r="A52" s="5">
        <f>A51+0.1</f>
        <v>9.2999999999999989</v>
      </c>
      <c r="B52" s="5" t="s">
        <v>174</v>
      </c>
      <c r="C52" s="12" t="s">
        <v>173</v>
      </c>
      <c r="D52" s="5" t="s">
        <v>18</v>
      </c>
      <c r="E52" s="5"/>
      <c r="F52" s="10">
        <v>3</v>
      </c>
      <c r="G52" s="10">
        <v>508.5</v>
      </c>
      <c r="H52" s="17">
        <f>F52*G52</f>
        <v>1525.5</v>
      </c>
      <c r="I52" s="3"/>
      <c r="J52" s="127"/>
    </row>
    <row r="53" spans="1:11" ht="33">
      <c r="A53" s="5">
        <f>A52+0.1</f>
        <v>9.3999999999999986</v>
      </c>
      <c r="B53" s="5" t="s">
        <v>191</v>
      </c>
      <c r="C53" s="12" t="s">
        <v>190</v>
      </c>
      <c r="D53" s="5" t="s">
        <v>18</v>
      </c>
      <c r="E53" s="5"/>
      <c r="F53" s="10">
        <v>1</v>
      </c>
      <c r="G53" s="10">
        <v>822</v>
      </c>
      <c r="H53" s="17">
        <f>F53*G53</f>
        <v>822</v>
      </c>
      <c r="I53" s="3"/>
      <c r="J53" s="127"/>
      <c r="K53" s="127"/>
    </row>
    <row r="54" spans="1:11" ht="33">
      <c r="A54" s="8">
        <v>10</v>
      </c>
      <c r="B54" s="5" t="s">
        <v>69</v>
      </c>
      <c r="C54" s="6" t="s">
        <v>47</v>
      </c>
      <c r="D54" s="8" t="s">
        <v>18</v>
      </c>
      <c r="E54" s="5"/>
      <c r="F54" s="9">
        <v>104</v>
      </c>
      <c r="G54" s="10"/>
      <c r="H54" s="57">
        <f>SUM(H55:H59)</f>
        <v>3102.1440000000002</v>
      </c>
      <c r="I54" s="3">
        <f>SUM(H55:H59)</f>
        <v>3102.1440000000002</v>
      </c>
    </row>
    <row r="55" spans="1:11" ht="27">
      <c r="A55" s="5">
        <f>A54+0.1</f>
        <v>10.1</v>
      </c>
      <c r="B55" s="5"/>
      <c r="C55" s="12" t="s">
        <v>19</v>
      </c>
      <c r="D55" s="13" t="s">
        <v>20</v>
      </c>
      <c r="E55" s="14">
        <v>1.03</v>
      </c>
      <c r="F55" s="14">
        <f>F54*E55</f>
        <v>107.12</v>
      </c>
      <c r="G55" s="118">
        <v>6</v>
      </c>
      <c r="H55" s="15">
        <f>F55*G55</f>
        <v>642.72</v>
      </c>
      <c r="I55" s="3"/>
    </row>
    <row r="56" spans="1:11">
      <c r="A56" s="5">
        <f>A55+0.1</f>
        <v>10.199999999999999</v>
      </c>
      <c r="B56" s="5"/>
      <c r="C56" s="12" t="s">
        <v>23</v>
      </c>
      <c r="D56" s="18" t="s">
        <v>24</v>
      </c>
      <c r="E56" s="18">
        <v>0.57999999999999996</v>
      </c>
      <c r="F56" s="19">
        <f>E56*F54</f>
        <v>60.319999999999993</v>
      </c>
      <c r="G56" s="19">
        <v>3.2</v>
      </c>
      <c r="H56" s="20">
        <f>F56*G56</f>
        <v>193.024</v>
      </c>
      <c r="I56" s="3"/>
    </row>
    <row r="57" spans="1:11" ht="33">
      <c r="A57" s="5">
        <f>A56+0.1</f>
        <v>10.299999999999999</v>
      </c>
      <c r="B57" s="5" t="s">
        <v>36</v>
      </c>
      <c r="C57" s="12" t="s">
        <v>172</v>
      </c>
      <c r="D57" s="5" t="s">
        <v>18</v>
      </c>
      <c r="E57" s="5"/>
      <c r="F57" s="10">
        <v>50</v>
      </c>
      <c r="G57" s="39">
        <v>22</v>
      </c>
      <c r="H57" s="17">
        <f>F57*G57</f>
        <v>1100</v>
      </c>
      <c r="I57" s="3"/>
    </row>
    <row r="58" spans="1:11" ht="33">
      <c r="A58" s="5">
        <f>A57+0.1</f>
        <v>10.399999999999999</v>
      </c>
      <c r="B58" s="5" t="s">
        <v>36</v>
      </c>
      <c r="C58" s="12" t="s">
        <v>48</v>
      </c>
      <c r="D58" s="5" t="s">
        <v>18</v>
      </c>
      <c r="E58" s="5"/>
      <c r="F58" s="10">
        <v>54</v>
      </c>
      <c r="G58" s="39">
        <v>21</v>
      </c>
      <c r="H58" s="17">
        <f>F58*G58</f>
        <v>1134</v>
      </c>
      <c r="I58" s="3"/>
    </row>
    <row r="59" spans="1:11">
      <c r="A59" s="5">
        <f>A56+0.1</f>
        <v>10.299999999999999</v>
      </c>
      <c r="B59" s="5" t="s">
        <v>36</v>
      </c>
      <c r="C59" s="12" t="s">
        <v>64</v>
      </c>
      <c r="D59" s="5" t="s">
        <v>18</v>
      </c>
      <c r="E59" s="5"/>
      <c r="F59" s="10">
        <v>54</v>
      </c>
      <c r="G59" s="10">
        <v>0.6</v>
      </c>
      <c r="H59" s="17">
        <f>F59*G59</f>
        <v>32.4</v>
      </c>
      <c r="I59" s="3"/>
    </row>
    <row r="60" spans="1:11" ht="61.15" customHeight="1">
      <c r="A60" s="8">
        <v>11</v>
      </c>
      <c r="B60" s="81" t="s">
        <v>78</v>
      </c>
      <c r="C60" s="6" t="s">
        <v>89</v>
      </c>
      <c r="D60" s="8" t="s">
        <v>79</v>
      </c>
      <c r="E60" s="8"/>
      <c r="F60" s="35">
        <v>16</v>
      </c>
      <c r="G60" s="35"/>
      <c r="H60" s="11">
        <f>H61</f>
        <v>172.22399999999999</v>
      </c>
      <c r="I60" s="3">
        <f>SUM(H61)</f>
        <v>172.22399999999999</v>
      </c>
      <c r="J60" s="127"/>
    </row>
    <row r="61" spans="1:11" ht="20.45" customHeight="1">
      <c r="A61" s="5">
        <f>A60+0.1</f>
        <v>11.1</v>
      </c>
      <c r="B61" s="81"/>
      <c r="C61" s="12" t="s">
        <v>26</v>
      </c>
      <c r="D61" s="13" t="s">
        <v>20</v>
      </c>
      <c r="E61" s="14">
        <v>2.34</v>
      </c>
      <c r="F61" s="14">
        <f>E61*F60</f>
        <v>37.44</v>
      </c>
      <c r="G61" s="14">
        <v>4.5999999999999996</v>
      </c>
      <c r="H61" s="15">
        <f>F61*G61</f>
        <v>172.22399999999999</v>
      </c>
      <c r="I61" s="3"/>
      <c r="J61" s="127"/>
    </row>
    <row r="62" spans="1:11" ht="66">
      <c r="A62" s="8">
        <v>12</v>
      </c>
      <c r="B62" s="82" t="s">
        <v>80</v>
      </c>
      <c r="C62" s="6" t="s">
        <v>81</v>
      </c>
      <c r="D62" s="8" t="s">
        <v>25</v>
      </c>
      <c r="E62" s="8"/>
      <c r="F62" s="35">
        <v>0.8</v>
      </c>
      <c r="G62" s="9"/>
      <c r="H62" s="83">
        <f>SUM(H63:H66)</f>
        <v>450.48600000000005</v>
      </c>
      <c r="I62" s="3">
        <f>SUM(H63:H66)</f>
        <v>450.48600000000005</v>
      </c>
    </row>
    <row r="63" spans="1:11" ht="17.45" customHeight="1">
      <c r="A63" s="5">
        <f>A62+0.1</f>
        <v>12.1</v>
      </c>
      <c r="B63" s="5"/>
      <c r="C63" s="5" t="s">
        <v>26</v>
      </c>
      <c r="D63" s="5" t="s">
        <v>20</v>
      </c>
      <c r="E63" s="10">
        <v>51</v>
      </c>
      <c r="F63" s="10">
        <f>E63*F62</f>
        <v>40.800000000000004</v>
      </c>
      <c r="G63" s="14">
        <v>6</v>
      </c>
      <c r="H63" s="84">
        <f>F63*G63</f>
        <v>244.8</v>
      </c>
      <c r="I63" s="3"/>
    </row>
    <row r="64" spans="1:11">
      <c r="A64" s="5">
        <f>A63+0.1</f>
        <v>12.2</v>
      </c>
      <c r="B64" s="8"/>
      <c r="C64" s="5" t="s">
        <v>23</v>
      </c>
      <c r="D64" s="5" t="s">
        <v>24</v>
      </c>
      <c r="E64" s="10">
        <v>3.1</v>
      </c>
      <c r="F64" s="10">
        <f>E64*F62</f>
        <v>2.4800000000000004</v>
      </c>
      <c r="G64" s="10">
        <v>3.2</v>
      </c>
      <c r="H64" s="85">
        <f>F64*G64</f>
        <v>7.9360000000000017</v>
      </c>
      <c r="I64" s="3"/>
    </row>
    <row r="65" spans="1:9" ht="27">
      <c r="A65" s="5">
        <f>A63+0.1</f>
        <v>12.2</v>
      </c>
      <c r="B65" s="81" t="s">
        <v>180</v>
      </c>
      <c r="C65" s="5" t="s">
        <v>82</v>
      </c>
      <c r="D65" s="5" t="s">
        <v>22</v>
      </c>
      <c r="E65" s="5" t="s">
        <v>83</v>
      </c>
      <c r="F65" s="10">
        <v>80</v>
      </c>
      <c r="G65" s="10">
        <v>2.29</v>
      </c>
      <c r="H65" s="21">
        <f>F65*G65</f>
        <v>183.2</v>
      </c>
      <c r="I65" s="3"/>
    </row>
    <row r="66" spans="1:9">
      <c r="A66" s="5">
        <f>A64+0.1</f>
        <v>12.299999999999999</v>
      </c>
      <c r="B66" s="81" t="s">
        <v>92</v>
      </c>
      <c r="C66" s="5" t="s">
        <v>90</v>
      </c>
      <c r="D66" s="5" t="s">
        <v>91</v>
      </c>
      <c r="E66" s="5" t="s">
        <v>83</v>
      </c>
      <c r="F66" s="10">
        <v>0.01</v>
      </c>
      <c r="G66" s="10">
        <v>1455</v>
      </c>
      <c r="H66" s="21">
        <f>F66*G66</f>
        <v>14.55</v>
      </c>
    </row>
    <row r="67" spans="1:9" ht="33">
      <c r="A67" s="8">
        <v>13</v>
      </c>
      <c r="B67" s="82" t="s">
        <v>84</v>
      </c>
      <c r="C67" s="6" t="s">
        <v>85</v>
      </c>
      <c r="D67" s="8" t="s">
        <v>18</v>
      </c>
      <c r="E67" s="8"/>
      <c r="F67" s="35">
        <v>11</v>
      </c>
      <c r="G67" s="9"/>
      <c r="H67" s="83">
        <f>SUM(H68:H70)</f>
        <v>243.54000000000002</v>
      </c>
      <c r="I67" s="3">
        <f>SUM(H68:H70)</f>
        <v>243.54000000000002</v>
      </c>
    </row>
    <row r="68" spans="1:9" ht="19.149999999999999" customHeight="1">
      <c r="A68" s="5">
        <f>A67+0.1</f>
        <v>13.1</v>
      </c>
      <c r="B68" s="5"/>
      <c r="C68" s="5" t="s">
        <v>26</v>
      </c>
      <c r="D68" s="5" t="s">
        <v>20</v>
      </c>
      <c r="E68" s="10">
        <v>0.9</v>
      </c>
      <c r="F68" s="10">
        <f>E68*F67</f>
        <v>9.9</v>
      </c>
      <c r="G68" s="118">
        <v>6</v>
      </c>
      <c r="H68" s="84">
        <f>F68*G68</f>
        <v>59.400000000000006</v>
      </c>
    </row>
    <row r="69" spans="1:9">
      <c r="A69" s="5">
        <f>A68+0.1</f>
        <v>13.2</v>
      </c>
      <c r="B69" s="8"/>
      <c r="C69" s="5" t="s">
        <v>23</v>
      </c>
      <c r="D69" s="5" t="s">
        <v>24</v>
      </c>
      <c r="E69" s="10">
        <v>0.7</v>
      </c>
      <c r="F69" s="10">
        <f>E69*F67</f>
        <v>7.6999999999999993</v>
      </c>
      <c r="G69" s="10">
        <v>3.2</v>
      </c>
      <c r="H69" s="85">
        <f>F69*G69</f>
        <v>24.64</v>
      </c>
    </row>
    <row r="70" spans="1:9" ht="27">
      <c r="A70" s="5">
        <f t="shared" ref="A70" si="3">A69+0.1</f>
        <v>13.299999999999999</v>
      </c>
      <c r="B70" s="5" t="s">
        <v>181</v>
      </c>
      <c r="C70" s="5" t="s">
        <v>86</v>
      </c>
      <c r="D70" s="5" t="s">
        <v>18</v>
      </c>
      <c r="E70" s="5" t="s">
        <v>83</v>
      </c>
      <c r="F70" s="10">
        <v>11</v>
      </c>
      <c r="G70" s="39">
        <v>14.5</v>
      </c>
      <c r="H70" s="21">
        <f>F70*G70</f>
        <v>159.5</v>
      </c>
    </row>
    <row r="71" spans="1:9" ht="19.899999999999999" customHeight="1">
      <c r="A71" s="8">
        <v>14</v>
      </c>
      <c r="B71" s="81" t="s">
        <v>87</v>
      </c>
      <c r="C71" s="6" t="s">
        <v>88</v>
      </c>
      <c r="D71" s="8" t="s">
        <v>79</v>
      </c>
      <c r="E71" s="8"/>
      <c r="F71" s="35">
        <v>14.8</v>
      </c>
      <c r="G71" s="35"/>
      <c r="H71" s="11">
        <f>H72</f>
        <v>188.58160000000001</v>
      </c>
      <c r="I71" s="3">
        <f>SUM(H72)</f>
        <v>188.58160000000001</v>
      </c>
    </row>
    <row r="72" spans="1:9" ht="16.899999999999999" customHeight="1">
      <c r="A72" s="5">
        <f>A71+0.1</f>
        <v>14.1</v>
      </c>
      <c r="B72" s="81"/>
      <c r="C72" s="5" t="s">
        <v>26</v>
      </c>
      <c r="D72" s="13" t="s">
        <v>20</v>
      </c>
      <c r="E72" s="14">
        <v>2.77</v>
      </c>
      <c r="F72" s="14">
        <f>E72*F71</f>
        <v>40.996000000000002</v>
      </c>
      <c r="G72" s="14">
        <v>4.5999999999999996</v>
      </c>
      <c r="H72" s="15">
        <f>F72*G72</f>
        <v>188.58160000000001</v>
      </c>
    </row>
    <row r="73" spans="1:9" ht="33">
      <c r="A73" s="5"/>
      <c r="B73" s="8"/>
      <c r="C73" s="6" t="s">
        <v>37</v>
      </c>
      <c r="D73" s="8" t="s">
        <v>38</v>
      </c>
      <c r="E73" s="5"/>
      <c r="F73" s="5"/>
      <c r="G73" s="5"/>
      <c r="H73" s="11">
        <f>H71+H67+H62+H60+H54+H49+H44+H39+H34+H28+H24+H20+H16+H13</f>
        <v>14707.459279999999</v>
      </c>
      <c r="I73" s="3">
        <f>SUM(I13:I72)</f>
        <v>14707.459280000003</v>
      </c>
    </row>
    <row r="74" spans="1:9">
      <c r="A74" s="5"/>
      <c r="B74" s="8"/>
      <c r="C74" s="6" t="s">
        <v>39</v>
      </c>
      <c r="D74" s="5" t="s">
        <v>38</v>
      </c>
      <c r="E74" s="5"/>
      <c r="F74" s="5"/>
      <c r="G74" s="5"/>
      <c r="H74" s="15">
        <f>H72+H68+H63+H61+H55+H50+H45+H40+H35+H29+H25+H21+H17+H14</f>
        <v>5278.7656000000006</v>
      </c>
    </row>
    <row r="75" spans="1:9">
      <c r="A75" s="5"/>
      <c r="B75" s="5"/>
      <c r="C75" s="6" t="s">
        <v>40</v>
      </c>
      <c r="D75" s="5" t="s">
        <v>38</v>
      </c>
      <c r="E75" s="13"/>
      <c r="F75" s="14"/>
      <c r="G75" s="14"/>
      <c r="H75" s="20">
        <f>H69+H64+H56+H51+H46+H41+H36+H30+H26+H22+H18</f>
        <v>781.14368000000013</v>
      </c>
    </row>
    <row r="76" spans="1:9" ht="33">
      <c r="A76" s="5"/>
      <c r="B76" s="5"/>
      <c r="C76" s="6" t="s">
        <v>41</v>
      </c>
      <c r="D76" s="5" t="s">
        <v>38</v>
      </c>
      <c r="E76" s="18"/>
      <c r="F76" s="19"/>
      <c r="G76" s="19"/>
      <c r="H76" s="21">
        <f>H70+H66+H65+H59+H58+H57+H53+H52+H48+H47+H43+H42+H38+H37+H33+H32+H31+H27+H23+H19+H15</f>
        <v>8647.5499999999975</v>
      </c>
    </row>
    <row r="77" spans="1:9" ht="49.5">
      <c r="A77" s="16"/>
      <c r="B77" s="5"/>
      <c r="C77" s="6" t="s">
        <v>42</v>
      </c>
      <c r="D77" s="8" t="s">
        <v>38</v>
      </c>
      <c r="E77" s="5"/>
      <c r="F77" s="10"/>
      <c r="G77" s="10"/>
      <c r="H77" s="23">
        <f>H74+H75+H76</f>
        <v>14707.459279999999</v>
      </c>
    </row>
    <row r="78" spans="1:9" ht="33">
      <c r="A78" s="5"/>
      <c r="B78" s="21">
        <f>H71+H60</f>
        <v>360.80560000000003</v>
      </c>
      <c r="C78" s="6" t="s">
        <v>192</v>
      </c>
      <c r="D78" s="5" t="s">
        <v>38</v>
      </c>
      <c r="E78" s="5"/>
      <c r="F78" s="10"/>
      <c r="G78" s="10"/>
      <c r="H78" s="21">
        <f>B78*0.1</f>
        <v>36.080560000000006</v>
      </c>
    </row>
    <row r="79" spans="1:9" ht="49.5">
      <c r="A79" s="5"/>
      <c r="B79" s="21">
        <f>H74-H72-H61</f>
        <v>4917.96</v>
      </c>
      <c r="C79" s="6" t="s">
        <v>193</v>
      </c>
      <c r="D79" s="5" t="s">
        <v>38</v>
      </c>
      <c r="E79" s="5"/>
      <c r="F79" s="10"/>
      <c r="G79" s="10"/>
      <c r="H79" s="21">
        <f>B79*0.75</f>
        <v>3688.4700000000003</v>
      </c>
    </row>
    <row r="80" spans="1:9">
      <c r="A80" s="5"/>
      <c r="B80" s="25"/>
      <c r="C80" s="6" t="s">
        <v>43</v>
      </c>
      <c r="D80" s="8" t="s">
        <v>38</v>
      </c>
      <c r="E80" s="5"/>
      <c r="F80" s="10"/>
      <c r="G80" s="10"/>
      <c r="H80" s="23">
        <f>H79+H78+H77</f>
        <v>18432.009839999999</v>
      </c>
    </row>
    <row r="81" spans="1:8">
      <c r="A81" s="5"/>
      <c r="B81" s="5"/>
      <c r="C81" s="6" t="s">
        <v>72</v>
      </c>
      <c r="D81" s="5" t="s">
        <v>38</v>
      </c>
      <c r="E81" s="5"/>
      <c r="F81" s="10"/>
      <c r="G81" s="10"/>
      <c r="H81" s="21">
        <f>H80*0.08</f>
        <v>1474.5607871999998</v>
      </c>
    </row>
    <row r="82" spans="1:8">
      <c r="A82" s="5"/>
      <c r="B82" s="26"/>
      <c r="C82" s="6" t="s">
        <v>16</v>
      </c>
      <c r="D82" s="8" t="s">
        <v>38</v>
      </c>
      <c r="E82" s="5"/>
      <c r="F82" s="5"/>
      <c r="G82" s="5"/>
      <c r="H82" s="23">
        <f>H81+H80</f>
        <v>19906.570627199999</v>
      </c>
    </row>
    <row r="83" spans="1:8">
      <c r="A83" s="125"/>
      <c r="B83" s="28"/>
      <c r="C83" s="133"/>
      <c r="D83" s="125"/>
      <c r="E83" s="191"/>
      <c r="F83" s="191"/>
      <c r="G83" s="191"/>
      <c r="H83" s="30"/>
    </row>
    <row r="84" spans="1:8">
      <c r="A84" s="31"/>
      <c r="B84" s="31"/>
      <c r="C84" s="133" t="s">
        <v>44</v>
      </c>
      <c r="D84" s="125"/>
      <c r="E84" s="191" t="s">
        <v>45</v>
      </c>
      <c r="F84" s="191"/>
      <c r="G84" s="191"/>
      <c r="H84" s="32"/>
    </row>
    <row r="85" spans="1:8">
      <c r="A85" s="31"/>
      <c r="B85" s="31"/>
      <c r="C85" s="133"/>
      <c r="D85" s="125"/>
      <c r="E85" s="192"/>
      <c r="F85" s="192"/>
      <c r="G85" s="192"/>
      <c r="H85" s="32"/>
    </row>
    <row r="86" spans="1:8">
      <c r="A86" s="31"/>
      <c r="B86" s="31"/>
      <c r="C86" s="133"/>
      <c r="D86" s="125"/>
      <c r="E86" s="125"/>
      <c r="F86" s="125"/>
      <c r="G86" s="125"/>
      <c r="H86" s="32"/>
    </row>
    <row r="87" spans="1:8">
      <c r="A87" s="133"/>
      <c r="B87" s="28"/>
      <c r="H87" s="32"/>
    </row>
    <row r="88" spans="1:8">
      <c r="A88" s="133"/>
      <c r="B88" s="28"/>
      <c r="C88" s="133"/>
      <c r="D88" s="125"/>
      <c r="E88" s="125"/>
      <c r="F88" s="125"/>
      <c r="G88" s="125"/>
      <c r="H88" s="32"/>
    </row>
    <row r="89" spans="1:8">
      <c r="A89" s="133"/>
      <c r="B89" s="28"/>
      <c r="C89" s="133"/>
      <c r="D89" s="125"/>
      <c r="E89" s="125"/>
      <c r="F89" s="125"/>
      <c r="G89" s="125"/>
      <c r="H89" s="32"/>
    </row>
    <row r="90" spans="1:8">
      <c r="A90" s="133"/>
      <c r="B90" s="28"/>
      <c r="D90" s="125"/>
      <c r="E90" s="125"/>
      <c r="F90" s="125"/>
      <c r="G90" s="125"/>
      <c r="H90" s="32"/>
    </row>
    <row r="91" spans="1:8">
      <c r="A91" s="133"/>
      <c r="B91" s="28"/>
      <c r="D91" s="125"/>
      <c r="E91" s="125"/>
      <c r="F91" s="125"/>
      <c r="G91" s="125"/>
      <c r="H91" s="32"/>
    </row>
    <row r="92" spans="1:8">
      <c r="A92" s="133"/>
    </row>
    <row r="93" spans="1:8">
      <c r="A93" s="133"/>
    </row>
    <row r="94" spans="1:8">
      <c r="A94" s="133"/>
    </row>
  </sheetData>
  <mergeCells count="24">
    <mergeCell ref="A8:B8"/>
    <mergeCell ref="C8:H8"/>
    <mergeCell ref="A9:H9"/>
    <mergeCell ref="A10:A11"/>
    <mergeCell ref="B10:B11"/>
    <mergeCell ref="C10:C11"/>
    <mergeCell ref="D10:D11"/>
    <mergeCell ref="B6:C6"/>
    <mergeCell ref="D6:E6"/>
    <mergeCell ref="F6:H6"/>
    <mergeCell ref="B7:C7"/>
    <mergeCell ref="D7:E7"/>
    <mergeCell ref="F7:G7"/>
    <mergeCell ref="K1:P2"/>
    <mergeCell ref="A2:H2"/>
    <mergeCell ref="A4:H4"/>
    <mergeCell ref="B5:C5"/>
    <mergeCell ref="D5:E5"/>
    <mergeCell ref="F5:H5"/>
    <mergeCell ref="E83:G83"/>
    <mergeCell ref="E84:G84"/>
    <mergeCell ref="E85:G85"/>
    <mergeCell ref="E10:F10"/>
    <mergeCell ref="G10:H10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0"/>
  <sheetViews>
    <sheetView topLeftCell="A25" workbookViewId="0">
      <selection activeCell="I46" sqref="I46"/>
    </sheetView>
  </sheetViews>
  <sheetFormatPr defaultColWidth="18.140625" defaultRowHeight="16.5"/>
  <cols>
    <col min="1" max="1" width="4.42578125" style="143" customWidth="1"/>
    <col min="2" max="2" width="9.28515625" style="143" customWidth="1"/>
    <col min="3" max="3" width="36.5703125" style="143" customWidth="1"/>
    <col min="4" max="4" width="6.7109375" style="143" customWidth="1"/>
    <col min="5" max="5" width="6.28515625" style="143" customWidth="1"/>
    <col min="6" max="6" width="8" style="143" customWidth="1"/>
    <col min="7" max="7" width="7.28515625" style="143" customWidth="1"/>
    <col min="8" max="8" width="9.28515625" style="143" customWidth="1"/>
    <col min="9" max="16384" width="18.140625" style="143"/>
  </cols>
  <sheetData>
    <row r="1" spans="1:16">
      <c r="K1" s="191"/>
      <c r="L1" s="191"/>
      <c r="M1" s="191"/>
      <c r="N1" s="191"/>
      <c r="O1" s="191"/>
      <c r="P1" s="191"/>
    </row>
    <row r="2" spans="1:16">
      <c r="A2" s="193" t="s">
        <v>0</v>
      </c>
      <c r="B2" s="193"/>
      <c r="C2" s="193"/>
      <c r="D2" s="193"/>
      <c r="E2" s="193"/>
      <c r="F2" s="193"/>
      <c r="G2" s="193"/>
      <c r="H2" s="193"/>
      <c r="K2" s="192"/>
      <c r="L2" s="192"/>
      <c r="M2" s="192"/>
      <c r="N2" s="192"/>
      <c r="O2" s="192"/>
      <c r="P2" s="192"/>
    </row>
    <row r="4" spans="1:16" ht="28.5" customHeight="1">
      <c r="A4" s="194" t="s">
        <v>196</v>
      </c>
      <c r="B4" s="194"/>
      <c r="C4" s="194"/>
      <c r="D4" s="194"/>
      <c r="E4" s="194"/>
      <c r="F4" s="194"/>
      <c r="G4" s="194"/>
      <c r="H4" s="194"/>
    </row>
    <row r="5" spans="1:16">
      <c r="B5" s="194" t="s">
        <v>1</v>
      </c>
      <c r="C5" s="194"/>
      <c r="D5" s="195">
        <f>H78/1000</f>
        <v>8.8959827448000013</v>
      </c>
      <c r="E5" s="195"/>
      <c r="F5" s="196" t="s">
        <v>2</v>
      </c>
      <c r="G5" s="196"/>
      <c r="H5" s="196"/>
    </row>
    <row r="6" spans="1:16">
      <c r="B6" s="194" t="s">
        <v>3</v>
      </c>
      <c r="C6" s="194"/>
      <c r="D6" s="195">
        <f>H70/1000</f>
        <v>2.4418194000000004</v>
      </c>
      <c r="E6" s="195"/>
      <c r="F6" s="196" t="s">
        <v>4</v>
      </c>
      <c r="G6" s="196"/>
      <c r="H6" s="196"/>
      <c r="I6" s="144"/>
    </row>
    <row r="7" spans="1:16" ht="17.45" customHeight="1">
      <c r="B7" s="194"/>
      <c r="C7" s="194"/>
      <c r="D7" s="195"/>
      <c r="E7" s="195"/>
      <c r="F7" s="194"/>
      <c r="G7" s="194"/>
      <c r="I7" s="3"/>
    </row>
    <row r="8" spans="1:16">
      <c r="A8" s="197" t="s">
        <v>7</v>
      </c>
      <c r="B8" s="197"/>
      <c r="C8" s="196" t="s">
        <v>202</v>
      </c>
      <c r="D8" s="196"/>
      <c r="E8" s="196"/>
      <c r="F8" s="196"/>
      <c r="G8" s="196"/>
      <c r="H8" s="196"/>
      <c r="I8" s="3"/>
    </row>
    <row r="9" spans="1:16">
      <c r="A9" s="198" t="s">
        <v>195</v>
      </c>
      <c r="B9" s="198"/>
      <c r="C9" s="198"/>
      <c r="D9" s="198"/>
      <c r="E9" s="198"/>
      <c r="F9" s="198"/>
      <c r="G9" s="198"/>
      <c r="H9" s="198"/>
    </row>
    <row r="10" spans="1:16">
      <c r="A10" s="199" t="s">
        <v>8</v>
      </c>
      <c r="B10" s="201" t="s">
        <v>9</v>
      </c>
      <c r="C10" s="199" t="s">
        <v>10</v>
      </c>
      <c r="D10" s="201" t="s">
        <v>11</v>
      </c>
      <c r="E10" s="203" t="s">
        <v>12</v>
      </c>
      <c r="F10" s="204"/>
      <c r="G10" s="203" t="s">
        <v>13</v>
      </c>
      <c r="H10" s="204"/>
    </row>
    <row r="11" spans="1:16" ht="150.75">
      <c r="A11" s="200"/>
      <c r="B11" s="202"/>
      <c r="C11" s="200"/>
      <c r="D11" s="202"/>
      <c r="E11" s="145" t="s">
        <v>14</v>
      </c>
      <c r="F11" s="145" t="s">
        <v>15</v>
      </c>
      <c r="G11" s="145" t="s">
        <v>14</v>
      </c>
      <c r="H11" s="38" t="s">
        <v>16</v>
      </c>
    </row>
    <row r="12" spans="1:16">
      <c r="A12" s="147">
        <v>1</v>
      </c>
      <c r="B12" s="147">
        <v>2</v>
      </c>
      <c r="C12" s="147">
        <v>3</v>
      </c>
      <c r="D12" s="5">
        <v>4</v>
      </c>
      <c r="E12" s="5">
        <v>5</v>
      </c>
      <c r="F12" s="5">
        <v>6</v>
      </c>
      <c r="G12" s="5">
        <v>7</v>
      </c>
      <c r="H12" s="147">
        <v>8</v>
      </c>
    </row>
    <row r="13" spans="1:16" ht="54" customHeight="1">
      <c r="A13" s="8">
        <v>1</v>
      </c>
      <c r="B13" s="147" t="s">
        <v>17</v>
      </c>
      <c r="C13" s="7" t="s">
        <v>178</v>
      </c>
      <c r="D13" s="8" t="s">
        <v>18</v>
      </c>
      <c r="E13" s="5"/>
      <c r="F13" s="9">
        <v>1</v>
      </c>
      <c r="G13" s="10"/>
      <c r="H13" s="11">
        <f>H14+H15</f>
        <v>115</v>
      </c>
      <c r="I13" s="3">
        <f>SUM(H14:H15)</f>
        <v>115</v>
      </c>
    </row>
    <row r="14" spans="1:16" ht="21" customHeight="1">
      <c r="A14" s="5">
        <f>A13+0.1</f>
        <v>1.1000000000000001</v>
      </c>
      <c r="B14" s="5"/>
      <c r="C14" s="12" t="s">
        <v>19</v>
      </c>
      <c r="D14" s="13" t="s">
        <v>20</v>
      </c>
      <c r="E14" s="13">
        <v>6.5</v>
      </c>
      <c r="F14" s="14">
        <f>E14*F13</f>
        <v>6.5</v>
      </c>
      <c r="G14" s="41">
        <v>6</v>
      </c>
      <c r="H14" s="15">
        <f>F14*G14</f>
        <v>39</v>
      </c>
    </row>
    <row r="15" spans="1:16" ht="17.25" thickBot="1">
      <c r="A15" s="5">
        <f>A14+0.1</f>
        <v>1.2000000000000002</v>
      </c>
      <c r="B15" s="16">
        <v>47058</v>
      </c>
      <c r="C15" s="12" t="s">
        <v>21</v>
      </c>
      <c r="D15" s="5" t="s">
        <v>22</v>
      </c>
      <c r="E15" s="5"/>
      <c r="F15" s="10">
        <v>10</v>
      </c>
      <c r="G15" s="10">
        <v>7.6</v>
      </c>
      <c r="H15" s="17">
        <f>F15*G15</f>
        <v>76</v>
      </c>
    </row>
    <row r="16" spans="1:16" ht="50.25" thickBot="1">
      <c r="A16" s="60">
        <v>2</v>
      </c>
      <c r="B16" s="61" t="s">
        <v>77</v>
      </c>
      <c r="C16" s="62" t="s">
        <v>76</v>
      </c>
      <c r="D16" s="63" t="s">
        <v>18</v>
      </c>
      <c r="E16" s="61"/>
      <c r="F16" s="78">
        <v>1</v>
      </c>
      <c r="G16" s="64"/>
      <c r="H16" s="65">
        <f>SUM(H17:H19)</f>
        <v>385.01599999999996</v>
      </c>
      <c r="I16" s="3">
        <f>SUM(H17:H19)</f>
        <v>385.01599999999996</v>
      </c>
    </row>
    <row r="17" spans="1:10" ht="27">
      <c r="A17" s="147">
        <f>A16+0.1</f>
        <v>2.1</v>
      </c>
      <c r="B17" s="147"/>
      <c r="C17" s="79" t="s">
        <v>26</v>
      </c>
      <c r="D17" s="66" t="s">
        <v>20</v>
      </c>
      <c r="E17" s="66">
        <v>8.8000000000000007</v>
      </c>
      <c r="F17" s="14">
        <f>E17*F16</f>
        <v>8.8000000000000007</v>
      </c>
      <c r="G17" s="41">
        <v>6</v>
      </c>
      <c r="H17" s="68">
        <f>G17*F17</f>
        <v>52.800000000000004</v>
      </c>
    </row>
    <row r="18" spans="1:10">
      <c r="A18" s="5">
        <f>A17+0.1</f>
        <v>2.2000000000000002</v>
      </c>
      <c r="B18" s="5"/>
      <c r="C18" s="18" t="s">
        <v>23</v>
      </c>
      <c r="D18" s="18" t="s">
        <v>24</v>
      </c>
      <c r="E18" s="18">
        <v>1.05</v>
      </c>
      <c r="F18" s="18">
        <v>22.88</v>
      </c>
      <c r="G18" s="19">
        <v>3.2</v>
      </c>
      <c r="H18" s="20">
        <f>G18*F18</f>
        <v>73.215999999999994</v>
      </c>
    </row>
    <row r="19" spans="1:10" ht="33.75" thickBot="1">
      <c r="A19" s="146">
        <f>A17+0.1</f>
        <v>2.2000000000000002</v>
      </c>
      <c r="B19" s="146" t="s">
        <v>183</v>
      </c>
      <c r="C19" s="148" t="s">
        <v>75</v>
      </c>
      <c r="D19" s="146" t="s">
        <v>18</v>
      </c>
      <c r="E19" s="146"/>
      <c r="F19" s="69">
        <v>1</v>
      </c>
      <c r="G19" s="69">
        <v>259</v>
      </c>
      <c r="H19" s="80">
        <f>F19*G19</f>
        <v>259</v>
      </c>
    </row>
    <row r="20" spans="1:10" ht="33.75" thickBot="1">
      <c r="A20" s="60">
        <v>3</v>
      </c>
      <c r="B20" s="61" t="s">
        <v>55</v>
      </c>
      <c r="C20" s="62" t="s">
        <v>73</v>
      </c>
      <c r="D20" s="63" t="s">
        <v>25</v>
      </c>
      <c r="E20" s="61"/>
      <c r="F20" s="70">
        <v>10</v>
      </c>
      <c r="G20" s="64"/>
      <c r="H20" s="65">
        <f>SUM(H21:H23)</f>
        <v>911.1</v>
      </c>
      <c r="I20" s="3">
        <f>SUM(H21:H23)</f>
        <v>911.1</v>
      </c>
      <c r="J20" s="3"/>
    </row>
    <row r="21" spans="1:10" ht="27">
      <c r="A21" s="147">
        <f t="shared" ref="A21:A23" si="0">A20+0.1</f>
        <v>3.1</v>
      </c>
      <c r="B21" s="147"/>
      <c r="C21" s="72" t="s">
        <v>26</v>
      </c>
      <c r="D21" s="66" t="s">
        <v>20</v>
      </c>
      <c r="E21" s="67">
        <v>10</v>
      </c>
      <c r="F21" s="67">
        <f>E21*F20</f>
        <v>100</v>
      </c>
      <c r="G21" s="118">
        <v>6</v>
      </c>
      <c r="H21" s="68">
        <f>F21*G21</f>
        <v>600</v>
      </c>
      <c r="I21" s="3"/>
      <c r="J21" s="3"/>
    </row>
    <row r="22" spans="1:10">
      <c r="A22" s="5">
        <f t="shared" si="0"/>
        <v>3.2</v>
      </c>
      <c r="B22" s="5"/>
      <c r="C22" s="71" t="s">
        <v>23</v>
      </c>
      <c r="D22" s="71" t="s">
        <v>24</v>
      </c>
      <c r="E22" s="71">
        <v>6.3</v>
      </c>
      <c r="F22" s="73">
        <f>E22*F20</f>
        <v>63</v>
      </c>
      <c r="G22" s="73">
        <v>3.2</v>
      </c>
      <c r="H22" s="74">
        <f>F22*G22</f>
        <v>201.60000000000002</v>
      </c>
      <c r="I22" s="3"/>
      <c r="J22" s="3"/>
    </row>
    <row r="23" spans="1:10">
      <c r="A23" s="5">
        <f t="shared" si="0"/>
        <v>3.3000000000000003</v>
      </c>
      <c r="B23" s="146" t="s">
        <v>197</v>
      </c>
      <c r="C23" s="148" t="s">
        <v>167</v>
      </c>
      <c r="D23" s="146" t="s">
        <v>22</v>
      </c>
      <c r="E23" s="146"/>
      <c r="F23" s="69">
        <v>15</v>
      </c>
      <c r="G23" s="69">
        <v>7.3</v>
      </c>
      <c r="H23" s="80">
        <f>G23*F23</f>
        <v>109.5</v>
      </c>
      <c r="J23" s="3"/>
    </row>
    <row r="24" spans="1:10" ht="49.5">
      <c r="A24" s="8">
        <v>4</v>
      </c>
      <c r="B24" s="5" t="s">
        <v>70</v>
      </c>
      <c r="C24" s="6" t="s">
        <v>52</v>
      </c>
      <c r="D24" s="8" t="s">
        <v>18</v>
      </c>
      <c r="E24" s="5"/>
      <c r="F24" s="9">
        <v>1</v>
      </c>
      <c r="G24" s="10"/>
      <c r="H24" s="11">
        <f>SUM(H25:H27)</f>
        <v>100.59200000000001</v>
      </c>
      <c r="I24" s="3">
        <f>SUM(H25:H27)</f>
        <v>100.59200000000001</v>
      </c>
      <c r="J24" s="3"/>
    </row>
    <row r="25" spans="1:10" ht="27">
      <c r="A25" s="5">
        <f t="shared" ref="A25:A27" si="1">A24+0.1</f>
        <v>4.0999999999999996</v>
      </c>
      <c r="B25" s="5"/>
      <c r="C25" s="12" t="s">
        <v>19</v>
      </c>
      <c r="D25" s="13" t="s">
        <v>20</v>
      </c>
      <c r="E25" s="13">
        <v>5.95</v>
      </c>
      <c r="F25" s="14">
        <f>E25*F24</f>
        <v>5.95</v>
      </c>
      <c r="G25" s="118">
        <v>6</v>
      </c>
      <c r="H25" s="15">
        <f>F25*G25</f>
        <v>35.700000000000003</v>
      </c>
      <c r="I25" s="3"/>
      <c r="J25" s="3"/>
    </row>
    <row r="26" spans="1:10">
      <c r="A26" s="5">
        <f t="shared" si="1"/>
        <v>4.1999999999999993</v>
      </c>
      <c r="B26" s="5"/>
      <c r="C26" s="12" t="s">
        <v>23</v>
      </c>
      <c r="D26" s="18" t="s">
        <v>24</v>
      </c>
      <c r="E26" s="18">
        <v>0.06</v>
      </c>
      <c r="F26" s="18">
        <f>E26*F24</f>
        <v>0.06</v>
      </c>
      <c r="G26" s="19">
        <v>3.2</v>
      </c>
      <c r="H26" s="20">
        <f>F26*G26</f>
        <v>0.192</v>
      </c>
      <c r="I26" s="3"/>
      <c r="J26" s="3"/>
    </row>
    <row r="27" spans="1:10" ht="33">
      <c r="A27" s="5">
        <f t="shared" si="1"/>
        <v>4.2999999999999989</v>
      </c>
      <c r="B27" s="5"/>
      <c r="C27" s="12" t="s">
        <v>188</v>
      </c>
      <c r="D27" s="5" t="s">
        <v>18</v>
      </c>
      <c r="E27" s="5"/>
      <c r="F27" s="10">
        <v>1</v>
      </c>
      <c r="G27" s="10">
        <v>64.7</v>
      </c>
      <c r="H27" s="17">
        <f>F27*G27</f>
        <v>64.7</v>
      </c>
      <c r="I27" s="3"/>
    </row>
    <row r="28" spans="1:10" ht="20.25" customHeight="1">
      <c r="A28" s="8">
        <v>5</v>
      </c>
      <c r="B28" s="5" t="s">
        <v>29</v>
      </c>
      <c r="C28" s="6" t="s">
        <v>74</v>
      </c>
      <c r="D28" s="8" t="s">
        <v>25</v>
      </c>
      <c r="E28" s="5" t="s">
        <v>27</v>
      </c>
      <c r="F28" s="9">
        <v>6.2</v>
      </c>
      <c r="G28" s="10"/>
      <c r="H28" s="11">
        <f>SUM(H29:H32)</f>
        <v>1602.4683199999999</v>
      </c>
      <c r="I28" s="3">
        <f>SUM(H29:H32)</f>
        <v>1602.4683199999999</v>
      </c>
      <c r="J28" s="3"/>
    </row>
    <row r="29" spans="1:10" ht="18.75" customHeight="1">
      <c r="A29" s="5">
        <f>A28+0.1</f>
        <v>5.0999999999999996</v>
      </c>
      <c r="B29" s="5"/>
      <c r="C29" s="12" t="s">
        <v>26</v>
      </c>
      <c r="D29" s="13" t="s">
        <v>20</v>
      </c>
      <c r="E29" s="14">
        <f>13*1.3</f>
        <v>16.900000000000002</v>
      </c>
      <c r="F29" s="14">
        <f>E29*F28</f>
        <v>104.78000000000002</v>
      </c>
      <c r="G29" s="14">
        <v>6</v>
      </c>
      <c r="H29" s="15">
        <f>F29*G29</f>
        <v>628.68000000000006</v>
      </c>
      <c r="I29" s="22"/>
    </row>
    <row r="30" spans="1:10">
      <c r="A30" s="5">
        <f>A29+0.1</f>
        <v>5.1999999999999993</v>
      </c>
      <c r="B30" s="5"/>
      <c r="C30" s="12" t="s">
        <v>23</v>
      </c>
      <c r="D30" s="18" t="s">
        <v>28</v>
      </c>
      <c r="E30" s="18">
        <f>3.71*1.3</f>
        <v>4.8230000000000004</v>
      </c>
      <c r="F30" s="19">
        <f>E30*F28</f>
        <v>29.902600000000003</v>
      </c>
      <c r="G30" s="19">
        <v>3.2</v>
      </c>
      <c r="H30" s="20">
        <f>F30*G30</f>
        <v>95.688320000000019</v>
      </c>
      <c r="I30" s="3"/>
    </row>
    <row r="31" spans="1:10" ht="33">
      <c r="A31" s="5">
        <f>A30+0.1</f>
        <v>5.2999999999999989</v>
      </c>
      <c r="B31" s="5"/>
      <c r="C31" s="12" t="s">
        <v>56</v>
      </c>
      <c r="D31" s="5" t="s">
        <v>22</v>
      </c>
      <c r="E31" s="5"/>
      <c r="F31" s="10">
        <v>430</v>
      </c>
      <c r="G31" s="10">
        <v>1.26</v>
      </c>
      <c r="H31" s="21">
        <f>F31*G31</f>
        <v>541.79999999999995</v>
      </c>
      <c r="I31" s="24"/>
      <c r="J31" s="144"/>
    </row>
    <row r="32" spans="1:10" ht="33">
      <c r="A32" s="5">
        <f>A31+0.1</f>
        <v>5.3999999999999986</v>
      </c>
      <c r="B32" s="5"/>
      <c r="C32" s="12" t="s">
        <v>57</v>
      </c>
      <c r="D32" s="5" t="s">
        <v>22</v>
      </c>
      <c r="E32" s="5"/>
      <c r="F32" s="10">
        <v>190</v>
      </c>
      <c r="G32" s="10">
        <v>1.77</v>
      </c>
      <c r="H32" s="21">
        <f>F32*G32</f>
        <v>336.3</v>
      </c>
      <c r="I32" s="3"/>
      <c r="J32" s="144"/>
    </row>
    <row r="33" spans="1:10" ht="33">
      <c r="A33" s="8">
        <v>6</v>
      </c>
      <c r="B33" s="5" t="s">
        <v>30</v>
      </c>
      <c r="C33" s="6" t="s">
        <v>31</v>
      </c>
      <c r="D33" s="8" t="s">
        <v>18</v>
      </c>
      <c r="E33" s="5" t="s">
        <v>27</v>
      </c>
      <c r="F33" s="9">
        <v>19</v>
      </c>
      <c r="G33" s="10"/>
      <c r="H33" s="11">
        <f>SUM(H34:H37)</f>
        <v>172.92000000000002</v>
      </c>
      <c r="I33" s="3">
        <f>SUM(H34:H37)</f>
        <v>172.92000000000002</v>
      </c>
      <c r="J33" s="144"/>
    </row>
    <row r="34" spans="1:10" ht="27">
      <c r="A34" s="5">
        <f>A33+0.1</f>
        <v>6.1</v>
      </c>
      <c r="B34" s="5"/>
      <c r="C34" s="12" t="s">
        <v>26</v>
      </c>
      <c r="D34" s="13" t="s">
        <v>20</v>
      </c>
      <c r="E34" s="14">
        <v>0.26</v>
      </c>
      <c r="F34" s="14">
        <f>E34*F33</f>
        <v>4.9400000000000004</v>
      </c>
      <c r="G34" s="118">
        <v>6</v>
      </c>
      <c r="H34" s="15">
        <f>F34*G34</f>
        <v>29.64</v>
      </c>
      <c r="J34" s="144"/>
    </row>
    <row r="35" spans="1:10">
      <c r="A35" s="5">
        <f>A34+0.1</f>
        <v>6.1999999999999993</v>
      </c>
      <c r="B35" s="5"/>
      <c r="C35" s="12" t="s">
        <v>23</v>
      </c>
      <c r="D35" s="18" t="s">
        <v>28</v>
      </c>
      <c r="E35" s="18">
        <v>0.35</v>
      </c>
      <c r="F35" s="19">
        <f>E35*F33</f>
        <v>6.6499999999999995</v>
      </c>
      <c r="G35" s="19">
        <v>3.2</v>
      </c>
      <c r="H35" s="20">
        <f>F35*G35</f>
        <v>21.28</v>
      </c>
      <c r="I35" s="3"/>
      <c r="J35" s="144"/>
    </row>
    <row r="36" spans="1:10" ht="33">
      <c r="A36" s="5">
        <f>A35+0.1</f>
        <v>6.2999999999999989</v>
      </c>
      <c r="B36" s="5" t="s">
        <v>65</v>
      </c>
      <c r="C36" s="12" t="s">
        <v>32</v>
      </c>
      <c r="D36" s="5" t="s">
        <v>18</v>
      </c>
      <c r="E36" s="5"/>
      <c r="F36" s="10">
        <v>11</v>
      </c>
      <c r="G36" s="10">
        <v>6</v>
      </c>
      <c r="H36" s="21">
        <f>F36*G36</f>
        <v>66</v>
      </c>
      <c r="J36" s="144"/>
    </row>
    <row r="37" spans="1:10" ht="33">
      <c r="A37" s="5">
        <f>A36+0.1</f>
        <v>6.3999999999999986</v>
      </c>
      <c r="B37" s="5" t="s">
        <v>66</v>
      </c>
      <c r="C37" s="12" t="s">
        <v>33</v>
      </c>
      <c r="D37" s="5" t="s">
        <v>18</v>
      </c>
      <c r="E37" s="5"/>
      <c r="F37" s="10">
        <v>8</v>
      </c>
      <c r="G37" s="10">
        <v>7</v>
      </c>
      <c r="H37" s="21">
        <f>F37*G37</f>
        <v>56</v>
      </c>
      <c r="I37" s="3"/>
      <c r="J37" s="144"/>
    </row>
    <row r="38" spans="1:10" ht="49.5">
      <c r="A38" s="8">
        <v>7</v>
      </c>
      <c r="B38" s="5" t="s">
        <v>34</v>
      </c>
      <c r="C38" s="6" t="s">
        <v>35</v>
      </c>
      <c r="D38" s="8" t="s">
        <v>18</v>
      </c>
      <c r="E38" s="5" t="s">
        <v>27</v>
      </c>
      <c r="F38" s="9">
        <v>33</v>
      </c>
      <c r="G38" s="10"/>
      <c r="H38" s="11">
        <f>SUM(H39:H41)</f>
        <v>170.376</v>
      </c>
      <c r="I38" s="3">
        <f>SUM(H39:H41)</f>
        <v>170.376</v>
      </c>
      <c r="J38" s="144"/>
    </row>
    <row r="39" spans="1:10" ht="22.9" customHeight="1">
      <c r="A39" s="5">
        <f>A38+0.1</f>
        <v>7.1</v>
      </c>
      <c r="B39" s="5"/>
      <c r="C39" s="12" t="s">
        <v>26</v>
      </c>
      <c r="D39" s="13" t="s">
        <v>20</v>
      </c>
      <c r="E39" s="14">
        <v>0.34</v>
      </c>
      <c r="F39" s="14">
        <f>E39*F38</f>
        <v>11.22</v>
      </c>
      <c r="G39" s="124">
        <v>6</v>
      </c>
      <c r="H39" s="15">
        <f>F39*G39</f>
        <v>67.320000000000007</v>
      </c>
      <c r="I39" s="3"/>
      <c r="J39" s="144"/>
    </row>
    <row r="40" spans="1:10">
      <c r="A40" s="5">
        <f>A39+0.1</f>
        <v>7.1999999999999993</v>
      </c>
      <c r="B40" s="5"/>
      <c r="C40" s="12" t="s">
        <v>23</v>
      </c>
      <c r="D40" s="18" t="s">
        <v>28</v>
      </c>
      <c r="E40" s="18">
        <v>0.01</v>
      </c>
      <c r="F40" s="19">
        <f>E40*F38</f>
        <v>0.33</v>
      </c>
      <c r="G40" s="19">
        <v>3.2</v>
      </c>
      <c r="H40" s="20">
        <f>F40*G40</f>
        <v>1.056</v>
      </c>
      <c r="J40" s="144"/>
    </row>
    <row r="41" spans="1:10" ht="39" customHeight="1" thickBot="1">
      <c r="A41" s="5">
        <f>A40+0.1</f>
        <v>7.2999999999999989</v>
      </c>
      <c r="B41" s="5" t="s">
        <v>67</v>
      </c>
      <c r="C41" s="12" t="s">
        <v>46</v>
      </c>
      <c r="D41" s="5" t="s">
        <v>18</v>
      </c>
      <c r="E41" s="5"/>
      <c r="F41" s="10">
        <v>17</v>
      </c>
      <c r="G41" s="10">
        <v>6</v>
      </c>
      <c r="H41" s="21">
        <f>F41*G41</f>
        <v>102</v>
      </c>
      <c r="I41" s="3"/>
      <c r="J41" s="144"/>
    </row>
    <row r="42" spans="1:10" ht="33.75" thickBot="1">
      <c r="A42" s="60">
        <v>9</v>
      </c>
      <c r="B42" s="61" t="s">
        <v>200</v>
      </c>
      <c r="C42" s="62" t="s">
        <v>198</v>
      </c>
      <c r="D42" s="63" t="s">
        <v>18</v>
      </c>
      <c r="E42" s="61"/>
      <c r="F42" s="78">
        <v>16</v>
      </c>
      <c r="G42" s="64"/>
      <c r="H42" s="65">
        <f>SUM(H43:H45)</f>
        <v>1341.816</v>
      </c>
      <c r="I42" s="3">
        <f>SUM(H43:H45)</f>
        <v>1341.816</v>
      </c>
    </row>
    <row r="43" spans="1:10" ht="19.149999999999999" customHeight="1">
      <c r="A43" s="147">
        <f>A42+0.1</f>
        <v>9.1</v>
      </c>
      <c r="B43" s="147"/>
      <c r="C43" s="79" t="s">
        <v>26</v>
      </c>
      <c r="D43" s="66" t="s">
        <v>20</v>
      </c>
      <c r="E43" s="67">
        <v>1.78</v>
      </c>
      <c r="F43" s="67">
        <f>F42*E43</f>
        <v>28.48</v>
      </c>
      <c r="G43" s="67">
        <v>4.5999999999999996</v>
      </c>
      <c r="H43" s="68">
        <f>F43*G43</f>
        <v>131.00799999999998</v>
      </c>
      <c r="I43" s="3"/>
    </row>
    <row r="44" spans="1:10">
      <c r="A44" s="5">
        <f>A43+0.1</f>
        <v>9.1999999999999993</v>
      </c>
      <c r="B44" s="5"/>
      <c r="C44" s="18" t="s">
        <v>23</v>
      </c>
      <c r="D44" s="18" t="s">
        <v>24</v>
      </c>
      <c r="E44" s="18">
        <v>1.0900000000000001</v>
      </c>
      <c r="F44" s="19">
        <f>E44*F42</f>
        <v>17.440000000000001</v>
      </c>
      <c r="G44" s="19">
        <v>3.2</v>
      </c>
      <c r="H44" s="20">
        <f>F44*G44</f>
        <v>55.808000000000007</v>
      </c>
      <c r="I44" s="3"/>
    </row>
    <row r="45" spans="1:10" ht="29.45" customHeight="1">
      <c r="A45" s="5">
        <f>A44+0.1</f>
        <v>9.2999999999999989</v>
      </c>
      <c r="B45" s="5"/>
      <c r="C45" s="5" t="s">
        <v>203</v>
      </c>
      <c r="D45" s="5" t="s">
        <v>18</v>
      </c>
      <c r="E45" s="5"/>
      <c r="F45" s="10">
        <v>33</v>
      </c>
      <c r="G45" s="10">
        <v>35</v>
      </c>
      <c r="H45" s="17">
        <f>F45*G45</f>
        <v>1155</v>
      </c>
      <c r="I45" s="3"/>
    </row>
    <row r="46" spans="1:10" ht="33">
      <c r="A46" s="8">
        <v>10</v>
      </c>
      <c r="B46" s="5" t="s">
        <v>69</v>
      </c>
      <c r="C46" s="6" t="s">
        <v>47</v>
      </c>
      <c r="D46" s="8" t="s">
        <v>18</v>
      </c>
      <c r="E46" s="5"/>
      <c r="F46" s="9">
        <v>14</v>
      </c>
      <c r="G46" s="10"/>
      <c r="H46" s="57">
        <f>SUM(H47:H50)</f>
        <v>414.904</v>
      </c>
      <c r="I46" s="3">
        <f>SUM(H47:H50)</f>
        <v>414.904</v>
      </c>
    </row>
    <row r="47" spans="1:10" ht="18.600000000000001" customHeight="1">
      <c r="A47" s="5">
        <f>A46+0.1</f>
        <v>10.1</v>
      </c>
      <c r="B47" s="5"/>
      <c r="C47" s="12" t="s">
        <v>19</v>
      </c>
      <c r="D47" s="13" t="s">
        <v>20</v>
      </c>
      <c r="E47" s="14">
        <v>1.03</v>
      </c>
      <c r="F47" s="14">
        <f>F46*E47</f>
        <v>14.42</v>
      </c>
      <c r="G47" s="118">
        <v>6</v>
      </c>
      <c r="H47" s="15">
        <f>F47*G47</f>
        <v>86.52</v>
      </c>
      <c r="I47" s="3"/>
      <c r="J47" s="144"/>
    </row>
    <row r="48" spans="1:10">
      <c r="A48" s="5">
        <f>A47+0.1</f>
        <v>10.199999999999999</v>
      </c>
      <c r="B48" s="5"/>
      <c r="C48" s="12" t="s">
        <v>23</v>
      </c>
      <c r="D48" s="18" t="s">
        <v>24</v>
      </c>
      <c r="E48" s="18">
        <v>0.57999999999999996</v>
      </c>
      <c r="F48" s="19">
        <f>E48*F46</f>
        <v>8.1199999999999992</v>
      </c>
      <c r="G48" s="19">
        <v>3.2</v>
      </c>
      <c r="H48" s="20">
        <f>F48*G48</f>
        <v>25.983999999999998</v>
      </c>
      <c r="I48" s="3"/>
      <c r="J48" s="144"/>
    </row>
    <row r="49" spans="1:9" ht="33">
      <c r="A49" s="5">
        <v>11</v>
      </c>
      <c r="B49" s="5" t="s">
        <v>36</v>
      </c>
      <c r="C49" s="12" t="s">
        <v>48</v>
      </c>
      <c r="D49" s="5" t="s">
        <v>18</v>
      </c>
      <c r="E49" s="5"/>
      <c r="F49" s="10">
        <v>14</v>
      </c>
      <c r="G49" s="39">
        <v>21</v>
      </c>
      <c r="H49" s="17">
        <f>F49*G49</f>
        <v>294</v>
      </c>
      <c r="I49" s="3"/>
    </row>
    <row r="50" spans="1:9">
      <c r="A50" s="5">
        <f>A48+0.1</f>
        <v>10.299999999999999</v>
      </c>
      <c r="B50" s="5" t="s">
        <v>36</v>
      </c>
      <c r="C50" s="12" t="s">
        <v>64</v>
      </c>
      <c r="D50" s="5" t="s">
        <v>18</v>
      </c>
      <c r="E50" s="5"/>
      <c r="F50" s="10">
        <v>14</v>
      </c>
      <c r="G50" s="10">
        <v>0.6</v>
      </c>
      <c r="H50" s="17">
        <f>F50*G50</f>
        <v>8.4</v>
      </c>
      <c r="I50" s="3"/>
    </row>
    <row r="51" spans="1:9" ht="24" customHeight="1">
      <c r="A51" s="8">
        <v>11</v>
      </c>
      <c r="B51" s="5" t="s">
        <v>61</v>
      </c>
      <c r="C51" s="6" t="s">
        <v>59</v>
      </c>
      <c r="D51" s="8" t="s">
        <v>18</v>
      </c>
      <c r="E51" s="5"/>
      <c r="F51" s="9">
        <v>8</v>
      </c>
      <c r="G51" s="10"/>
      <c r="H51" s="11">
        <f>SUM(H52:H55)</f>
        <v>300.65600000000001</v>
      </c>
      <c r="I51" s="3">
        <f>SUM(H52:H55)</f>
        <v>300.65600000000001</v>
      </c>
    </row>
    <row r="52" spans="1:9" ht="16.899999999999999" customHeight="1">
      <c r="A52" s="5">
        <f>A51+0.1</f>
        <v>11.1</v>
      </c>
      <c r="B52" s="5"/>
      <c r="C52" s="86" t="s">
        <v>19</v>
      </c>
      <c r="D52" s="13" t="s">
        <v>20</v>
      </c>
      <c r="E52" s="14">
        <v>0.81</v>
      </c>
      <c r="F52" s="14">
        <f>F51*E52</f>
        <v>6.48</v>
      </c>
      <c r="G52" s="14">
        <v>4.5999999999999996</v>
      </c>
      <c r="H52" s="15">
        <f>F52*G52</f>
        <v>29.808</v>
      </c>
      <c r="I52" s="3"/>
    </row>
    <row r="53" spans="1:9">
      <c r="A53" s="5">
        <f>A52+0.1</f>
        <v>11.2</v>
      </c>
      <c r="B53" s="5"/>
      <c r="C53" s="87" t="s">
        <v>23</v>
      </c>
      <c r="D53" s="18" t="s">
        <v>24</v>
      </c>
      <c r="E53" s="18">
        <v>0.57999999999999996</v>
      </c>
      <c r="F53" s="19">
        <f>E53*F51</f>
        <v>4.6399999999999997</v>
      </c>
      <c r="G53" s="19">
        <v>3.2</v>
      </c>
      <c r="H53" s="20">
        <f>F53*G53</f>
        <v>14.847999999999999</v>
      </c>
      <c r="I53" s="3"/>
    </row>
    <row r="54" spans="1:9">
      <c r="A54" s="5">
        <f>A53+0.1</f>
        <v>11.299999999999999</v>
      </c>
      <c r="B54" s="5" t="s">
        <v>51</v>
      </c>
      <c r="C54" s="12" t="s">
        <v>60</v>
      </c>
      <c r="D54" s="5" t="s">
        <v>18</v>
      </c>
      <c r="E54" s="5"/>
      <c r="F54" s="10">
        <f>F51</f>
        <v>8</v>
      </c>
      <c r="G54" s="10">
        <v>30</v>
      </c>
      <c r="H54" s="17">
        <f>F54*G54</f>
        <v>240</v>
      </c>
      <c r="I54" s="3"/>
    </row>
    <row r="55" spans="1:9">
      <c r="A55" s="5">
        <f>A53+0.1</f>
        <v>11.299999999999999</v>
      </c>
      <c r="B55" s="5" t="s">
        <v>51</v>
      </c>
      <c r="C55" s="12" t="s">
        <v>50</v>
      </c>
      <c r="D55" s="5" t="s">
        <v>18</v>
      </c>
      <c r="E55" s="5"/>
      <c r="F55" s="10">
        <v>8</v>
      </c>
      <c r="G55" s="10">
        <v>2</v>
      </c>
      <c r="H55" s="17">
        <f>F55*G55</f>
        <v>16</v>
      </c>
    </row>
    <row r="56" spans="1:9" ht="58.9" customHeight="1">
      <c r="A56" s="8">
        <v>11</v>
      </c>
      <c r="B56" s="81" t="s">
        <v>78</v>
      </c>
      <c r="C56" s="6" t="s">
        <v>89</v>
      </c>
      <c r="D56" s="8" t="s">
        <v>79</v>
      </c>
      <c r="E56" s="8"/>
      <c r="F56" s="35">
        <v>18</v>
      </c>
      <c r="G56" s="35"/>
      <c r="H56" s="11">
        <f>H57</f>
        <v>193.75199999999998</v>
      </c>
      <c r="I56" s="3">
        <f>SUM(H57)</f>
        <v>193.75199999999998</v>
      </c>
    </row>
    <row r="57" spans="1:9" ht="27">
      <c r="A57" s="5">
        <f>A56+0.1</f>
        <v>11.1</v>
      </c>
      <c r="B57" s="81"/>
      <c r="C57" s="12" t="s">
        <v>26</v>
      </c>
      <c r="D57" s="13" t="s">
        <v>20</v>
      </c>
      <c r="E57" s="14">
        <v>2.34</v>
      </c>
      <c r="F57" s="14">
        <f>E57*F56</f>
        <v>42.12</v>
      </c>
      <c r="G57" s="14">
        <v>4.5999999999999996</v>
      </c>
      <c r="H57" s="15">
        <f>F57*G57</f>
        <v>193.75199999999998</v>
      </c>
    </row>
    <row r="58" spans="1:9" ht="66">
      <c r="A58" s="8">
        <v>12</v>
      </c>
      <c r="B58" s="82" t="s">
        <v>80</v>
      </c>
      <c r="C58" s="6" t="s">
        <v>81</v>
      </c>
      <c r="D58" s="8" t="s">
        <v>25</v>
      </c>
      <c r="E58" s="8"/>
      <c r="F58" s="35">
        <v>0.9</v>
      </c>
      <c r="G58" s="9"/>
      <c r="H58" s="83">
        <f>SUM(H59:H62)</f>
        <v>504.97800000000001</v>
      </c>
      <c r="I58" s="3">
        <f>SUM(H59:H62)</f>
        <v>504.97800000000001</v>
      </c>
    </row>
    <row r="59" spans="1:9" ht="17.45" customHeight="1">
      <c r="A59" s="5">
        <f>A58+0.1</f>
        <v>12.1</v>
      </c>
      <c r="B59" s="5"/>
      <c r="C59" s="5" t="s">
        <v>26</v>
      </c>
      <c r="D59" s="5" t="s">
        <v>20</v>
      </c>
      <c r="E59" s="10">
        <v>51</v>
      </c>
      <c r="F59" s="10">
        <f>E59*F58</f>
        <v>45.9</v>
      </c>
      <c r="G59" s="14">
        <v>6</v>
      </c>
      <c r="H59" s="84">
        <f>F59*G59</f>
        <v>275.39999999999998</v>
      </c>
    </row>
    <row r="60" spans="1:9">
      <c r="A60" s="5">
        <f>A59+0.1</f>
        <v>12.2</v>
      </c>
      <c r="B60" s="8"/>
      <c r="C60" s="5" t="s">
        <v>23</v>
      </c>
      <c r="D60" s="5" t="s">
        <v>24</v>
      </c>
      <c r="E60" s="10">
        <v>3.1</v>
      </c>
      <c r="F60" s="10">
        <f>E60*F58</f>
        <v>2.79</v>
      </c>
      <c r="G60" s="10">
        <v>3.2</v>
      </c>
      <c r="H60" s="85">
        <f>F60*G60</f>
        <v>8.9280000000000008</v>
      </c>
      <c r="I60" s="3"/>
    </row>
    <row r="61" spans="1:9" ht="27">
      <c r="A61" s="5">
        <f>A59+0.1</f>
        <v>12.2</v>
      </c>
      <c r="B61" s="81" t="s">
        <v>180</v>
      </c>
      <c r="C61" s="5" t="s">
        <v>82</v>
      </c>
      <c r="D61" s="5" t="s">
        <v>22</v>
      </c>
      <c r="E61" s="5" t="s">
        <v>83</v>
      </c>
      <c r="F61" s="10">
        <v>90</v>
      </c>
      <c r="G61" s="10">
        <v>2.29</v>
      </c>
      <c r="H61" s="21">
        <f>F61*G61</f>
        <v>206.1</v>
      </c>
      <c r="I61" s="3"/>
    </row>
    <row r="62" spans="1:9">
      <c r="A62" s="5">
        <f>A60+0.1</f>
        <v>12.299999999999999</v>
      </c>
      <c r="B62" s="81" t="s">
        <v>92</v>
      </c>
      <c r="C62" s="5" t="s">
        <v>90</v>
      </c>
      <c r="D62" s="5" t="s">
        <v>91</v>
      </c>
      <c r="E62" s="5" t="s">
        <v>83</v>
      </c>
      <c r="F62" s="10">
        <v>0.01</v>
      </c>
      <c r="G62" s="10">
        <v>1455</v>
      </c>
      <c r="H62" s="21">
        <f>F62*G62</f>
        <v>14.55</v>
      </c>
      <c r="I62" s="3"/>
    </row>
    <row r="63" spans="1:9" ht="33">
      <c r="A63" s="8">
        <v>13</v>
      </c>
      <c r="B63" s="82" t="s">
        <v>84</v>
      </c>
      <c r="C63" s="6" t="s">
        <v>85</v>
      </c>
      <c r="D63" s="8" t="s">
        <v>18</v>
      </c>
      <c r="E63" s="8"/>
      <c r="F63" s="35">
        <v>11</v>
      </c>
      <c r="G63" s="9"/>
      <c r="H63" s="83">
        <f>SUM(H64:H66)</f>
        <v>243.54000000000002</v>
      </c>
      <c r="I63" s="3">
        <f>SUM(H64:H66)</f>
        <v>243.54000000000002</v>
      </c>
    </row>
    <row r="64" spans="1:9" ht="27">
      <c r="A64" s="5">
        <f>A63+0.1</f>
        <v>13.1</v>
      </c>
      <c r="B64" s="5"/>
      <c r="C64" s="5" t="s">
        <v>26</v>
      </c>
      <c r="D64" s="5" t="s">
        <v>20</v>
      </c>
      <c r="E64" s="10">
        <v>0.9</v>
      </c>
      <c r="F64" s="10">
        <f>E64*F63</f>
        <v>9.9</v>
      </c>
      <c r="G64" s="118">
        <v>6</v>
      </c>
      <c r="H64" s="84">
        <f>F64*G64</f>
        <v>59.400000000000006</v>
      </c>
      <c r="I64" s="3"/>
    </row>
    <row r="65" spans="1:9">
      <c r="A65" s="5">
        <f>A64+0.1</f>
        <v>13.2</v>
      </c>
      <c r="B65" s="8"/>
      <c r="C65" s="5" t="s">
        <v>23</v>
      </c>
      <c r="D65" s="5" t="s">
        <v>24</v>
      </c>
      <c r="E65" s="10">
        <v>0.7</v>
      </c>
      <c r="F65" s="10">
        <f>E65*F63</f>
        <v>7.6999999999999993</v>
      </c>
      <c r="G65" s="10">
        <v>3.2</v>
      </c>
      <c r="H65" s="85">
        <f>F65*G65</f>
        <v>24.64</v>
      </c>
      <c r="I65" s="3"/>
    </row>
    <row r="66" spans="1:9" ht="27">
      <c r="A66" s="5">
        <f t="shared" ref="A66" si="2">A65+0.1</f>
        <v>13.299999999999999</v>
      </c>
      <c r="B66" s="5" t="s">
        <v>181</v>
      </c>
      <c r="C66" s="5" t="s">
        <v>86</v>
      </c>
      <c r="D66" s="5" t="s">
        <v>18</v>
      </c>
      <c r="E66" s="5" t="s">
        <v>83</v>
      </c>
      <c r="F66" s="10">
        <v>11</v>
      </c>
      <c r="G66" s="39">
        <v>14.5</v>
      </c>
      <c r="H66" s="21">
        <f>F66*G66</f>
        <v>159.5</v>
      </c>
    </row>
    <row r="67" spans="1:9">
      <c r="A67" s="8">
        <v>14</v>
      </c>
      <c r="B67" s="81" t="s">
        <v>87</v>
      </c>
      <c r="C67" s="6" t="s">
        <v>88</v>
      </c>
      <c r="D67" s="8" t="s">
        <v>79</v>
      </c>
      <c r="E67" s="8"/>
      <c r="F67" s="35">
        <v>16.7</v>
      </c>
      <c r="G67" s="35"/>
      <c r="H67" s="11">
        <f>H68</f>
        <v>212.79139999999998</v>
      </c>
      <c r="I67" s="3">
        <f>SUM(H68)</f>
        <v>212.79139999999998</v>
      </c>
    </row>
    <row r="68" spans="1:9" ht="27">
      <c r="A68" s="5">
        <f>A67+0.1</f>
        <v>14.1</v>
      </c>
      <c r="B68" s="81"/>
      <c r="C68" s="5" t="s">
        <v>26</v>
      </c>
      <c r="D68" s="13" t="s">
        <v>20</v>
      </c>
      <c r="E68" s="14">
        <v>2.77</v>
      </c>
      <c r="F68" s="14">
        <f>E68*F67</f>
        <v>46.259</v>
      </c>
      <c r="G68" s="14">
        <v>4.5999999999999996</v>
      </c>
      <c r="H68" s="15">
        <f>F68*G68</f>
        <v>212.79139999999998</v>
      </c>
    </row>
    <row r="69" spans="1:9" ht="33">
      <c r="A69" s="5"/>
      <c r="B69" s="8"/>
      <c r="C69" s="6" t="s">
        <v>37</v>
      </c>
      <c r="D69" s="8" t="s">
        <v>38</v>
      </c>
      <c r="E69" s="5"/>
      <c r="F69" s="5"/>
      <c r="G69" s="5"/>
      <c r="H69" s="11">
        <f>H67+H63+H58+H56+H51+H46+H42+H38+H33+H28+H24+H20+H16+H13</f>
        <v>6669.9097199999997</v>
      </c>
      <c r="I69" s="3">
        <f>SUM(I13:I67)</f>
        <v>6669.9097200000006</v>
      </c>
    </row>
    <row r="70" spans="1:9">
      <c r="A70" s="5"/>
      <c r="B70" s="8"/>
      <c r="C70" s="6" t="s">
        <v>39</v>
      </c>
      <c r="D70" s="5" t="s">
        <v>38</v>
      </c>
      <c r="E70" s="5"/>
      <c r="F70" s="5"/>
      <c r="G70" s="5"/>
      <c r="H70" s="15">
        <f>H68+H64+H59+H57+H52+H47+H43+H39+H34+H29+H25+H21+H17+H14</f>
        <v>2441.8194000000003</v>
      </c>
    </row>
    <row r="71" spans="1:9">
      <c r="A71" s="5"/>
      <c r="B71" s="5"/>
      <c r="C71" s="6" t="s">
        <v>40</v>
      </c>
      <c r="D71" s="5" t="s">
        <v>38</v>
      </c>
      <c r="E71" s="13"/>
      <c r="F71" s="14"/>
      <c r="G71" s="14"/>
      <c r="H71" s="20">
        <f>H65+H60+H53+H48+H44+H40+H35+H30+H26+H22+H18</f>
        <v>523.24032</v>
      </c>
    </row>
    <row r="72" spans="1:9" ht="33">
      <c r="A72" s="5"/>
      <c r="B72" s="5"/>
      <c r="C72" s="6" t="s">
        <v>41</v>
      </c>
      <c r="D72" s="5" t="s">
        <v>38</v>
      </c>
      <c r="E72" s="18"/>
      <c r="F72" s="19"/>
      <c r="G72" s="19"/>
      <c r="H72" s="21">
        <f>H66+H62+H61+H55+H54+H50+H49+H45+H41+H37+H36+H32+H31+H27+H23+H19+H15</f>
        <v>3704.8500000000004</v>
      </c>
    </row>
    <row r="73" spans="1:9" ht="49.5">
      <c r="A73" s="16"/>
      <c r="B73" s="5"/>
      <c r="C73" s="6" t="s">
        <v>42</v>
      </c>
      <c r="D73" s="8" t="s">
        <v>38</v>
      </c>
      <c r="E73" s="5"/>
      <c r="F73" s="10"/>
      <c r="G73" s="10"/>
      <c r="H73" s="23">
        <f>H70+H71+H72</f>
        <v>6669.9097200000006</v>
      </c>
    </row>
    <row r="74" spans="1:9" ht="33">
      <c r="A74" s="5"/>
      <c r="B74" s="21">
        <f>H67+H56</f>
        <v>406.54339999999996</v>
      </c>
      <c r="C74" s="6" t="s">
        <v>177</v>
      </c>
      <c r="D74" s="5" t="s">
        <v>38</v>
      </c>
      <c r="E74" s="5"/>
      <c r="F74" s="10"/>
      <c r="G74" s="10"/>
      <c r="H74" s="21">
        <f>B74*0.1</f>
        <v>40.654339999999998</v>
      </c>
      <c r="I74" s="3"/>
    </row>
    <row r="75" spans="1:9" ht="49.5">
      <c r="A75" s="5"/>
      <c r="B75" s="21">
        <f>H70-H68-H57</f>
        <v>2035.2760000000003</v>
      </c>
      <c r="C75" s="6" t="s">
        <v>201</v>
      </c>
      <c r="D75" s="5" t="s">
        <v>38</v>
      </c>
      <c r="E75" s="5"/>
      <c r="F75" s="10"/>
      <c r="G75" s="10"/>
      <c r="H75" s="21">
        <f>B75*0.75</f>
        <v>1526.4570000000003</v>
      </c>
    </row>
    <row r="76" spans="1:9">
      <c r="A76" s="5"/>
      <c r="B76" s="25"/>
      <c r="C76" s="6" t="s">
        <v>43</v>
      </c>
      <c r="D76" s="8" t="s">
        <v>38</v>
      </c>
      <c r="E76" s="5"/>
      <c r="F76" s="10"/>
      <c r="G76" s="10"/>
      <c r="H76" s="23">
        <f>H75+H74+H73</f>
        <v>8237.0210600000009</v>
      </c>
    </row>
    <row r="77" spans="1:9">
      <c r="A77" s="5"/>
      <c r="B77" s="5"/>
      <c r="C77" s="6" t="s">
        <v>72</v>
      </c>
      <c r="D77" s="5" t="s">
        <v>38</v>
      </c>
      <c r="E77" s="5"/>
      <c r="F77" s="10"/>
      <c r="G77" s="10"/>
      <c r="H77" s="21">
        <f>H76*0.08</f>
        <v>658.96168480000006</v>
      </c>
    </row>
    <row r="78" spans="1:9">
      <c r="A78" s="5"/>
      <c r="B78" s="26"/>
      <c r="C78" s="6" t="s">
        <v>16</v>
      </c>
      <c r="D78" s="8" t="s">
        <v>38</v>
      </c>
      <c r="E78" s="5"/>
      <c r="F78" s="5"/>
      <c r="G78" s="5"/>
      <c r="H78" s="23">
        <f>H77+H76</f>
        <v>8895.9827448000015</v>
      </c>
    </row>
    <row r="79" spans="1:9">
      <c r="A79" s="142"/>
      <c r="B79" s="28"/>
      <c r="C79" s="149"/>
      <c r="D79" s="142"/>
      <c r="E79" s="191"/>
      <c r="F79" s="191"/>
      <c r="G79" s="191"/>
      <c r="H79" s="30"/>
    </row>
    <row r="80" spans="1:9">
      <c r="A80" s="31"/>
      <c r="B80" s="31"/>
      <c r="C80" s="149" t="s">
        <v>44</v>
      </c>
      <c r="D80" s="142"/>
      <c r="E80" s="191" t="s">
        <v>45</v>
      </c>
      <c r="F80" s="191"/>
      <c r="G80" s="191"/>
      <c r="H80" s="32"/>
    </row>
    <row r="81" spans="1:8">
      <c r="A81" s="31"/>
      <c r="B81" s="31"/>
      <c r="C81" s="149"/>
      <c r="D81" s="142"/>
      <c r="E81" s="192"/>
      <c r="F81" s="192"/>
      <c r="G81" s="192"/>
      <c r="H81" s="32"/>
    </row>
    <row r="82" spans="1:8">
      <c r="A82" s="31"/>
      <c r="B82" s="31"/>
      <c r="C82" s="149"/>
      <c r="D82" s="142"/>
      <c r="E82" s="142"/>
      <c r="F82" s="142"/>
      <c r="G82" s="142"/>
      <c r="H82" s="32"/>
    </row>
    <row r="83" spans="1:8">
      <c r="A83" s="149"/>
      <c r="B83" s="28"/>
      <c r="H83" s="32"/>
    </row>
    <row r="84" spans="1:8">
      <c r="A84" s="149"/>
      <c r="B84" s="28"/>
      <c r="C84" s="149"/>
      <c r="D84" s="142"/>
      <c r="E84" s="142"/>
      <c r="F84" s="142"/>
      <c r="G84" s="142"/>
      <c r="H84" s="32"/>
    </row>
    <row r="85" spans="1:8">
      <c r="A85" s="149"/>
      <c r="B85" s="28"/>
      <c r="C85" s="149"/>
      <c r="D85" s="142"/>
      <c r="E85" s="142"/>
      <c r="F85" s="142"/>
      <c r="G85" s="142"/>
      <c r="H85" s="32"/>
    </row>
    <row r="86" spans="1:8">
      <c r="A86" s="149"/>
      <c r="B86" s="28"/>
      <c r="D86" s="142"/>
      <c r="E86" s="142"/>
      <c r="F86" s="142"/>
      <c r="G86" s="142"/>
      <c r="H86" s="32"/>
    </row>
    <row r="87" spans="1:8">
      <c r="A87" s="149"/>
      <c r="B87" s="28"/>
      <c r="D87" s="142"/>
      <c r="E87" s="142"/>
      <c r="F87" s="142"/>
      <c r="G87" s="142"/>
      <c r="H87" s="32"/>
    </row>
    <row r="88" spans="1:8">
      <c r="A88" s="149"/>
    </row>
    <row r="89" spans="1:8">
      <c r="A89" s="149"/>
    </row>
    <row r="90" spans="1:8">
      <c r="A90" s="149"/>
    </row>
  </sheetData>
  <mergeCells count="24">
    <mergeCell ref="K1:P2"/>
    <mergeCell ref="A2:H2"/>
    <mergeCell ref="A4:H4"/>
    <mergeCell ref="B5:C5"/>
    <mergeCell ref="D5:E5"/>
    <mergeCell ref="F5:H5"/>
    <mergeCell ref="B6:C6"/>
    <mergeCell ref="D6:E6"/>
    <mergeCell ref="F6:H6"/>
    <mergeCell ref="B7:C7"/>
    <mergeCell ref="D7:E7"/>
    <mergeCell ref="F7:G7"/>
    <mergeCell ref="E79:G79"/>
    <mergeCell ref="E80:G80"/>
    <mergeCell ref="E81:G81"/>
    <mergeCell ref="A8:B8"/>
    <mergeCell ref="C8:H8"/>
    <mergeCell ref="A9:H9"/>
    <mergeCell ref="A10:A11"/>
    <mergeCell ref="B10:B11"/>
    <mergeCell ref="C10:C11"/>
    <mergeCell ref="D10:D11"/>
    <mergeCell ref="E10:F10"/>
    <mergeCell ref="G10:H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21"/>
  <sheetViews>
    <sheetView topLeftCell="A13" workbookViewId="0">
      <selection activeCell="A28" sqref="A1:XFD1048576"/>
    </sheetView>
  </sheetViews>
  <sheetFormatPr defaultRowHeight="16.5"/>
  <cols>
    <col min="1" max="1" width="4.28515625" style="89" customWidth="1"/>
    <col min="2" max="2" width="9" style="89" customWidth="1"/>
    <col min="3" max="3" width="40" style="89" customWidth="1"/>
    <col min="4" max="4" width="6.7109375" style="89" customWidth="1"/>
    <col min="5" max="5" width="7.140625" style="89" customWidth="1"/>
    <col min="6" max="8" width="6.7109375" style="89" customWidth="1"/>
    <col min="9" max="9" width="10.42578125" style="89" bestFit="1" customWidth="1"/>
    <col min="10" max="10" width="9.28515625" style="89" customWidth="1"/>
    <col min="11" max="11" width="12.7109375" style="89" bestFit="1" customWidth="1"/>
    <col min="12" max="256" width="9.140625" style="89"/>
    <col min="257" max="257" width="4.28515625" style="89" customWidth="1"/>
    <col min="258" max="258" width="9" style="89" customWidth="1"/>
    <col min="259" max="259" width="43.140625" style="89" customWidth="1"/>
    <col min="260" max="260" width="7.85546875" style="89" customWidth="1"/>
    <col min="261" max="261" width="8.140625" style="89" customWidth="1"/>
    <col min="262" max="262" width="7.5703125" style="89" customWidth="1"/>
    <col min="263" max="263" width="6.7109375" style="89" customWidth="1"/>
    <col min="264" max="264" width="9.5703125" style="89" customWidth="1"/>
    <col min="265" max="265" width="10.42578125" style="89" bestFit="1" customWidth="1"/>
    <col min="266" max="266" width="9.28515625" style="89" customWidth="1"/>
    <col min="267" max="267" width="12.7109375" style="89" bestFit="1" customWidth="1"/>
    <col min="268" max="512" width="9.140625" style="89"/>
    <col min="513" max="513" width="4.28515625" style="89" customWidth="1"/>
    <col min="514" max="514" width="9" style="89" customWidth="1"/>
    <col min="515" max="515" width="43.140625" style="89" customWidth="1"/>
    <col min="516" max="516" width="7.85546875" style="89" customWidth="1"/>
    <col min="517" max="517" width="8.140625" style="89" customWidth="1"/>
    <col min="518" max="518" width="7.5703125" style="89" customWidth="1"/>
    <col min="519" max="519" width="6.7109375" style="89" customWidth="1"/>
    <col min="520" max="520" width="9.5703125" style="89" customWidth="1"/>
    <col min="521" max="521" width="10.42578125" style="89" bestFit="1" customWidth="1"/>
    <col min="522" max="522" width="9.28515625" style="89" customWidth="1"/>
    <col min="523" max="523" width="12.7109375" style="89" bestFit="1" customWidth="1"/>
    <col min="524" max="768" width="9.140625" style="89"/>
    <col min="769" max="769" width="4.28515625" style="89" customWidth="1"/>
    <col min="770" max="770" width="9" style="89" customWidth="1"/>
    <col min="771" max="771" width="43.140625" style="89" customWidth="1"/>
    <col min="772" max="772" width="7.85546875" style="89" customWidth="1"/>
    <col min="773" max="773" width="8.140625" style="89" customWidth="1"/>
    <col min="774" max="774" width="7.5703125" style="89" customWidth="1"/>
    <col min="775" max="775" width="6.7109375" style="89" customWidth="1"/>
    <col min="776" max="776" width="9.5703125" style="89" customWidth="1"/>
    <col min="777" max="777" width="10.42578125" style="89" bestFit="1" customWidth="1"/>
    <col min="778" max="778" width="9.28515625" style="89" customWidth="1"/>
    <col min="779" max="779" width="12.7109375" style="89" bestFit="1" customWidth="1"/>
    <col min="780" max="1024" width="9.140625" style="89"/>
    <col min="1025" max="1025" width="4.28515625" style="89" customWidth="1"/>
    <col min="1026" max="1026" width="9" style="89" customWidth="1"/>
    <col min="1027" max="1027" width="43.140625" style="89" customWidth="1"/>
    <col min="1028" max="1028" width="7.85546875" style="89" customWidth="1"/>
    <col min="1029" max="1029" width="8.140625" style="89" customWidth="1"/>
    <col min="1030" max="1030" width="7.5703125" style="89" customWidth="1"/>
    <col min="1031" max="1031" width="6.7109375" style="89" customWidth="1"/>
    <col min="1032" max="1032" width="9.5703125" style="89" customWidth="1"/>
    <col min="1033" max="1033" width="10.42578125" style="89" bestFit="1" customWidth="1"/>
    <col min="1034" max="1034" width="9.28515625" style="89" customWidth="1"/>
    <col min="1035" max="1035" width="12.7109375" style="89" bestFit="1" customWidth="1"/>
    <col min="1036" max="1280" width="9.140625" style="89"/>
    <col min="1281" max="1281" width="4.28515625" style="89" customWidth="1"/>
    <col min="1282" max="1282" width="9" style="89" customWidth="1"/>
    <col min="1283" max="1283" width="43.140625" style="89" customWidth="1"/>
    <col min="1284" max="1284" width="7.85546875" style="89" customWidth="1"/>
    <col min="1285" max="1285" width="8.140625" style="89" customWidth="1"/>
    <col min="1286" max="1286" width="7.5703125" style="89" customWidth="1"/>
    <col min="1287" max="1287" width="6.7109375" style="89" customWidth="1"/>
    <col min="1288" max="1288" width="9.5703125" style="89" customWidth="1"/>
    <col min="1289" max="1289" width="10.42578125" style="89" bestFit="1" customWidth="1"/>
    <col min="1290" max="1290" width="9.28515625" style="89" customWidth="1"/>
    <col min="1291" max="1291" width="12.7109375" style="89" bestFit="1" customWidth="1"/>
    <col min="1292" max="1536" width="9.140625" style="89"/>
    <col min="1537" max="1537" width="4.28515625" style="89" customWidth="1"/>
    <col min="1538" max="1538" width="9" style="89" customWidth="1"/>
    <col min="1539" max="1539" width="43.140625" style="89" customWidth="1"/>
    <col min="1540" max="1540" width="7.85546875" style="89" customWidth="1"/>
    <col min="1541" max="1541" width="8.140625" style="89" customWidth="1"/>
    <col min="1542" max="1542" width="7.5703125" style="89" customWidth="1"/>
    <col min="1543" max="1543" width="6.7109375" style="89" customWidth="1"/>
    <col min="1544" max="1544" width="9.5703125" style="89" customWidth="1"/>
    <col min="1545" max="1545" width="10.42578125" style="89" bestFit="1" customWidth="1"/>
    <col min="1546" max="1546" width="9.28515625" style="89" customWidth="1"/>
    <col min="1547" max="1547" width="12.7109375" style="89" bestFit="1" customWidth="1"/>
    <col min="1548" max="1792" width="9.140625" style="89"/>
    <col min="1793" max="1793" width="4.28515625" style="89" customWidth="1"/>
    <col min="1794" max="1794" width="9" style="89" customWidth="1"/>
    <col min="1795" max="1795" width="43.140625" style="89" customWidth="1"/>
    <col min="1796" max="1796" width="7.85546875" style="89" customWidth="1"/>
    <col min="1797" max="1797" width="8.140625" style="89" customWidth="1"/>
    <col min="1798" max="1798" width="7.5703125" style="89" customWidth="1"/>
    <col min="1799" max="1799" width="6.7109375" style="89" customWidth="1"/>
    <col min="1800" max="1800" width="9.5703125" style="89" customWidth="1"/>
    <col min="1801" max="1801" width="10.42578125" style="89" bestFit="1" customWidth="1"/>
    <col min="1802" max="1802" width="9.28515625" style="89" customWidth="1"/>
    <col min="1803" max="1803" width="12.7109375" style="89" bestFit="1" customWidth="1"/>
    <col min="1804" max="2048" width="9.140625" style="89"/>
    <col min="2049" max="2049" width="4.28515625" style="89" customWidth="1"/>
    <col min="2050" max="2050" width="9" style="89" customWidth="1"/>
    <col min="2051" max="2051" width="43.140625" style="89" customWidth="1"/>
    <col min="2052" max="2052" width="7.85546875" style="89" customWidth="1"/>
    <col min="2053" max="2053" width="8.140625" style="89" customWidth="1"/>
    <col min="2054" max="2054" width="7.5703125" style="89" customWidth="1"/>
    <col min="2055" max="2055" width="6.7109375" style="89" customWidth="1"/>
    <col min="2056" max="2056" width="9.5703125" style="89" customWidth="1"/>
    <col min="2057" max="2057" width="10.42578125" style="89" bestFit="1" customWidth="1"/>
    <col min="2058" max="2058" width="9.28515625" style="89" customWidth="1"/>
    <col min="2059" max="2059" width="12.7109375" style="89" bestFit="1" customWidth="1"/>
    <col min="2060" max="2304" width="9.140625" style="89"/>
    <col min="2305" max="2305" width="4.28515625" style="89" customWidth="1"/>
    <col min="2306" max="2306" width="9" style="89" customWidth="1"/>
    <col min="2307" max="2307" width="43.140625" style="89" customWidth="1"/>
    <col min="2308" max="2308" width="7.85546875" style="89" customWidth="1"/>
    <col min="2309" max="2309" width="8.140625" style="89" customWidth="1"/>
    <col min="2310" max="2310" width="7.5703125" style="89" customWidth="1"/>
    <col min="2311" max="2311" width="6.7109375" style="89" customWidth="1"/>
    <col min="2312" max="2312" width="9.5703125" style="89" customWidth="1"/>
    <col min="2313" max="2313" width="10.42578125" style="89" bestFit="1" customWidth="1"/>
    <col min="2314" max="2314" width="9.28515625" style="89" customWidth="1"/>
    <col min="2315" max="2315" width="12.7109375" style="89" bestFit="1" customWidth="1"/>
    <col min="2316" max="2560" width="9.140625" style="89"/>
    <col min="2561" max="2561" width="4.28515625" style="89" customWidth="1"/>
    <col min="2562" max="2562" width="9" style="89" customWidth="1"/>
    <col min="2563" max="2563" width="43.140625" style="89" customWidth="1"/>
    <col min="2564" max="2564" width="7.85546875" style="89" customWidth="1"/>
    <col min="2565" max="2565" width="8.140625" style="89" customWidth="1"/>
    <col min="2566" max="2566" width="7.5703125" style="89" customWidth="1"/>
    <col min="2567" max="2567" width="6.7109375" style="89" customWidth="1"/>
    <col min="2568" max="2568" width="9.5703125" style="89" customWidth="1"/>
    <col min="2569" max="2569" width="10.42578125" style="89" bestFit="1" customWidth="1"/>
    <col min="2570" max="2570" width="9.28515625" style="89" customWidth="1"/>
    <col min="2571" max="2571" width="12.7109375" style="89" bestFit="1" customWidth="1"/>
    <col min="2572" max="2816" width="9.140625" style="89"/>
    <col min="2817" max="2817" width="4.28515625" style="89" customWidth="1"/>
    <col min="2818" max="2818" width="9" style="89" customWidth="1"/>
    <col min="2819" max="2819" width="43.140625" style="89" customWidth="1"/>
    <col min="2820" max="2820" width="7.85546875" style="89" customWidth="1"/>
    <col min="2821" max="2821" width="8.140625" style="89" customWidth="1"/>
    <col min="2822" max="2822" width="7.5703125" style="89" customWidth="1"/>
    <col min="2823" max="2823" width="6.7109375" style="89" customWidth="1"/>
    <col min="2824" max="2824" width="9.5703125" style="89" customWidth="1"/>
    <col min="2825" max="2825" width="10.42578125" style="89" bestFit="1" customWidth="1"/>
    <col min="2826" max="2826" width="9.28515625" style="89" customWidth="1"/>
    <col min="2827" max="2827" width="12.7109375" style="89" bestFit="1" customWidth="1"/>
    <col min="2828" max="3072" width="9.140625" style="89"/>
    <col min="3073" max="3073" width="4.28515625" style="89" customWidth="1"/>
    <col min="3074" max="3074" width="9" style="89" customWidth="1"/>
    <col min="3075" max="3075" width="43.140625" style="89" customWidth="1"/>
    <col min="3076" max="3076" width="7.85546875" style="89" customWidth="1"/>
    <col min="3077" max="3077" width="8.140625" style="89" customWidth="1"/>
    <col min="3078" max="3078" width="7.5703125" style="89" customWidth="1"/>
    <col min="3079" max="3079" width="6.7109375" style="89" customWidth="1"/>
    <col min="3080" max="3080" width="9.5703125" style="89" customWidth="1"/>
    <col min="3081" max="3081" width="10.42578125" style="89" bestFit="1" customWidth="1"/>
    <col min="3082" max="3082" width="9.28515625" style="89" customWidth="1"/>
    <col min="3083" max="3083" width="12.7109375" style="89" bestFit="1" customWidth="1"/>
    <col min="3084" max="3328" width="9.140625" style="89"/>
    <col min="3329" max="3329" width="4.28515625" style="89" customWidth="1"/>
    <col min="3330" max="3330" width="9" style="89" customWidth="1"/>
    <col min="3331" max="3331" width="43.140625" style="89" customWidth="1"/>
    <col min="3332" max="3332" width="7.85546875" style="89" customWidth="1"/>
    <col min="3333" max="3333" width="8.140625" style="89" customWidth="1"/>
    <col min="3334" max="3334" width="7.5703125" style="89" customWidth="1"/>
    <col min="3335" max="3335" width="6.7109375" style="89" customWidth="1"/>
    <col min="3336" max="3336" width="9.5703125" style="89" customWidth="1"/>
    <col min="3337" max="3337" width="10.42578125" style="89" bestFit="1" customWidth="1"/>
    <col min="3338" max="3338" width="9.28515625" style="89" customWidth="1"/>
    <col min="3339" max="3339" width="12.7109375" style="89" bestFit="1" customWidth="1"/>
    <col min="3340" max="3584" width="9.140625" style="89"/>
    <col min="3585" max="3585" width="4.28515625" style="89" customWidth="1"/>
    <col min="3586" max="3586" width="9" style="89" customWidth="1"/>
    <col min="3587" max="3587" width="43.140625" style="89" customWidth="1"/>
    <col min="3588" max="3588" width="7.85546875" style="89" customWidth="1"/>
    <col min="3589" max="3589" width="8.140625" style="89" customWidth="1"/>
    <col min="3590" max="3590" width="7.5703125" style="89" customWidth="1"/>
    <col min="3591" max="3591" width="6.7109375" style="89" customWidth="1"/>
    <col min="3592" max="3592" width="9.5703125" style="89" customWidth="1"/>
    <col min="3593" max="3593" width="10.42578125" style="89" bestFit="1" customWidth="1"/>
    <col min="3594" max="3594" width="9.28515625" style="89" customWidth="1"/>
    <col min="3595" max="3595" width="12.7109375" style="89" bestFit="1" customWidth="1"/>
    <col min="3596" max="3840" width="9.140625" style="89"/>
    <col min="3841" max="3841" width="4.28515625" style="89" customWidth="1"/>
    <col min="3842" max="3842" width="9" style="89" customWidth="1"/>
    <col min="3843" max="3843" width="43.140625" style="89" customWidth="1"/>
    <col min="3844" max="3844" width="7.85546875" style="89" customWidth="1"/>
    <col min="3845" max="3845" width="8.140625" style="89" customWidth="1"/>
    <col min="3846" max="3846" width="7.5703125" style="89" customWidth="1"/>
    <col min="3847" max="3847" width="6.7109375" style="89" customWidth="1"/>
    <col min="3848" max="3848" width="9.5703125" style="89" customWidth="1"/>
    <col min="3849" max="3849" width="10.42578125" style="89" bestFit="1" customWidth="1"/>
    <col min="3850" max="3850" width="9.28515625" style="89" customWidth="1"/>
    <col min="3851" max="3851" width="12.7109375" style="89" bestFit="1" customWidth="1"/>
    <col min="3852" max="4096" width="9.140625" style="89"/>
    <col min="4097" max="4097" width="4.28515625" style="89" customWidth="1"/>
    <col min="4098" max="4098" width="9" style="89" customWidth="1"/>
    <col min="4099" max="4099" width="43.140625" style="89" customWidth="1"/>
    <col min="4100" max="4100" width="7.85546875" style="89" customWidth="1"/>
    <col min="4101" max="4101" width="8.140625" style="89" customWidth="1"/>
    <col min="4102" max="4102" width="7.5703125" style="89" customWidth="1"/>
    <col min="4103" max="4103" width="6.7109375" style="89" customWidth="1"/>
    <col min="4104" max="4104" width="9.5703125" style="89" customWidth="1"/>
    <col min="4105" max="4105" width="10.42578125" style="89" bestFit="1" customWidth="1"/>
    <col min="4106" max="4106" width="9.28515625" style="89" customWidth="1"/>
    <col min="4107" max="4107" width="12.7109375" style="89" bestFit="1" customWidth="1"/>
    <col min="4108" max="4352" width="9.140625" style="89"/>
    <col min="4353" max="4353" width="4.28515625" style="89" customWidth="1"/>
    <col min="4354" max="4354" width="9" style="89" customWidth="1"/>
    <col min="4355" max="4355" width="43.140625" style="89" customWidth="1"/>
    <col min="4356" max="4356" width="7.85546875" style="89" customWidth="1"/>
    <col min="4357" max="4357" width="8.140625" style="89" customWidth="1"/>
    <col min="4358" max="4358" width="7.5703125" style="89" customWidth="1"/>
    <col min="4359" max="4359" width="6.7109375" style="89" customWidth="1"/>
    <col min="4360" max="4360" width="9.5703125" style="89" customWidth="1"/>
    <col min="4361" max="4361" width="10.42578125" style="89" bestFit="1" customWidth="1"/>
    <col min="4362" max="4362" width="9.28515625" style="89" customWidth="1"/>
    <col min="4363" max="4363" width="12.7109375" style="89" bestFit="1" customWidth="1"/>
    <col min="4364" max="4608" width="9.140625" style="89"/>
    <col min="4609" max="4609" width="4.28515625" style="89" customWidth="1"/>
    <col min="4610" max="4610" width="9" style="89" customWidth="1"/>
    <col min="4611" max="4611" width="43.140625" style="89" customWidth="1"/>
    <col min="4612" max="4612" width="7.85546875" style="89" customWidth="1"/>
    <col min="4613" max="4613" width="8.140625" style="89" customWidth="1"/>
    <col min="4614" max="4614" width="7.5703125" style="89" customWidth="1"/>
    <col min="4615" max="4615" width="6.7109375" style="89" customWidth="1"/>
    <col min="4616" max="4616" width="9.5703125" style="89" customWidth="1"/>
    <col min="4617" max="4617" width="10.42578125" style="89" bestFit="1" customWidth="1"/>
    <col min="4618" max="4618" width="9.28515625" style="89" customWidth="1"/>
    <col min="4619" max="4619" width="12.7109375" style="89" bestFit="1" customWidth="1"/>
    <col min="4620" max="4864" width="9.140625" style="89"/>
    <col min="4865" max="4865" width="4.28515625" style="89" customWidth="1"/>
    <col min="4866" max="4866" width="9" style="89" customWidth="1"/>
    <col min="4867" max="4867" width="43.140625" style="89" customWidth="1"/>
    <col min="4868" max="4868" width="7.85546875" style="89" customWidth="1"/>
    <col min="4869" max="4869" width="8.140625" style="89" customWidth="1"/>
    <col min="4870" max="4870" width="7.5703125" style="89" customWidth="1"/>
    <col min="4871" max="4871" width="6.7109375" style="89" customWidth="1"/>
    <col min="4872" max="4872" width="9.5703125" style="89" customWidth="1"/>
    <col min="4873" max="4873" width="10.42578125" style="89" bestFit="1" customWidth="1"/>
    <col min="4874" max="4874" width="9.28515625" style="89" customWidth="1"/>
    <col min="4875" max="4875" width="12.7109375" style="89" bestFit="1" customWidth="1"/>
    <col min="4876" max="5120" width="9.140625" style="89"/>
    <col min="5121" max="5121" width="4.28515625" style="89" customWidth="1"/>
    <col min="5122" max="5122" width="9" style="89" customWidth="1"/>
    <col min="5123" max="5123" width="43.140625" style="89" customWidth="1"/>
    <col min="5124" max="5124" width="7.85546875" style="89" customWidth="1"/>
    <col min="5125" max="5125" width="8.140625" style="89" customWidth="1"/>
    <col min="5126" max="5126" width="7.5703125" style="89" customWidth="1"/>
    <col min="5127" max="5127" width="6.7109375" style="89" customWidth="1"/>
    <col min="5128" max="5128" width="9.5703125" style="89" customWidth="1"/>
    <col min="5129" max="5129" width="10.42578125" style="89" bestFit="1" customWidth="1"/>
    <col min="5130" max="5130" width="9.28515625" style="89" customWidth="1"/>
    <col min="5131" max="5131" width="12.7109375" style="89" bestFit="1" customWidth="1"/>
    <col min="5132" max="5376" width="9.140625" style="89"/>
    <col min="5377" max="5377" width="4.28515625" style="89" customWidth="1"/>
    <col min="5378" max="5378" width="9" style="89" customWidth="1"/>
    <col min="5379" max="5379" width="43.140625" style="89" customWidth="1"/>
    <col min="5380" max="5380" width="7.85546875" style="89" customWidth="1"/>
    <col min="5381" max="5381" width="8.140625" style="89" customWidth="1"/>
    <col min="5382" max="5382" width="7.5703125" style="89" customWidth="1"/>
    <col min="5383" max="5383" width="6.7109375" style="89" customWidth="1"/>
    <col min="5384" max="5384" width="9.5703125" style="89" customWidth="1"/>
    <col min="5385" max="5385" width="10.42578125" style="89" bestFit="1" customWidth="1"/>
    <col min="5386" max="5386" width="9.28515625" style="89" customWidth="1"/>
    <col min="5387" max="5387" width="12.7109375" style="89" bestFit="1" customWidth="1"/>
    <col min="5388" max="5632" width="9.140625" style="89"/>
    <col min="5633" max="5633" width="4.28515625" style="89" customWidth="1"/>
    <col min="5634" max="5634" width="9" style="89" customWidth="1"/>
    <col min="5635" max="5635" width="43.140625" style="89" customWidth="1"/>
    <col min="5636" max="5636" width="7.85546875" style="89" customWidth="1"/>
    <col min="5637" max="5637" width="8.140625" style="89" customWidth="1"/>
    <col min="5638" max="5638" width="7.5703125" style="89" customWidth="1"/>
    <col min="5639" max="5639" width="6.7109375" style="89" customWidth="1"/>
    <col min="5640" max="5640" width="9.5703125" style="89" customWidth="1"/>
    <col min="5641" max="5641" width="10.42578125" style="89" bestFit="1" customWidth="1"/>
    <col min="5642" max="5642" width="9.28515625" style="89" customWidth="1"/>
    <col min="5643" max="5643" width="12.7109375" style="89" bestFit="1" customWidth="1"/>
    <col min="5644" max="5888" width="9.140625" style="89"/>
    <col min="5889" max="5889" width="4.28515625" style="89" customWidth="1"/>
    <col min="5890" max="5890" width="9" style="89" customWidth="1"/>
    <col min="5891" max="5891" width="43.140625" style="89" customWidth="1"/>
    <col min="5892" max="5892" width="7.85546875" style="89" customWidth="1"/>
    <col min="5893" max="5893" width="8.140625" style="89" customWidth="1"/>
    <col min="5894" max="5894" width="7.5703125" style="89" customWidth="1"/>
    <col min="5895" max="5895" width="6.7109375" style="89" customWidth="1"/>
    <col min="5896" max="5896" width="9.5703125" style="89" customWidth="1"/>
    <col min="5897" max="5897" width="10.42578125" style="89" bestFit="1" customWidth="1"/>
    <col min="5898" max="5898" width="9.28515625" style="89" customWidth="1"/>
    <col min="5899" max="5899" width="12.7109375" style="89" bestFit="1" customWidth="1"/>
    <col min="5900" max="6144" width="9.140625" style="89"/>
    <col min="6145" max="6145" width="4.28515625" style="89" customWidth="1"/>
    <col min="6146" max="6146" width="9" style="89" customWidth="1"/>
    <col min="6147" max="6147" width="43.140625" style="89" customWidth="1"/>
    <col min="6148" max="6148" width="7.85546875" style="89" customWidth="1"/>
    <col min="6149" max="6149" width="8.140625" style="89" customWidth="1"/>
    <col min="6150" max="6150" width="7.5703125" style="89" customWidth="1"/>
    <col min="6151" max="6151" width="6.7109375" style="89" customWidth="1"/>
    <col min="6152" max="6152" width="9.5703125" style="89" customWidth="1"/>
    <col min="6153" max="6153" width="10.42578125" style="89" bestFit="1" customWidth="1"/>
    <col min="6154" max="6154" width="9.28515625" style="89" customWidth="1"/>
    <col min="6155" max="6155" width="12.7109375" style="89" bestFit="1" customWidth="1"/>
    <col min="6156" max="6400" width="9.140625" style="89"/>
    <col min="6401" max="6401" width="4.28515625" style="89" customWidth="1"/>
    <col min="6402" max="6402" width="9" style="89" customWidth="1"/>
    <col min="6403" max="6403" width="43.140625" style="89" customWidth="1"/>
    <col min="6404" max="6404" width="7.85546875" style="89" customWidth="1"/>
    <col min="6405" max="6405" width="8.140625" style="89" customWidth="1"/>
    <col min="6406" max="6406" width="7.5703125" style="89" customWidth="1"/>
    <col min="6407" max="6407" width="6.7109375" style="89" customWidth="1"/>
    <col min="6408" max="6408" width="9.5703125" style="89" customWidth="1"/>
    <col min="6409" max="6409" width="10.42578125" style="89" bestFit="1" customWidth="1"/>
    <col min="6410" max="6410" width="9.28515625" style="89" customWidth="1"/>
    <col min="6411" max="6411" width="12.7109375" style="89" bestFit="1" customWidth="1"/>
    <col min="6412" max="6656" width="9.140625" style="89"/>
    <col min="6657" max="6657" width="4.28515625" style="89" customWidth="1"/>
    <col min="6658" max="6658" width="9" style="89" customWidth="1"/>
    <col min="6659" max="6659" width="43.140625" style="89" customWidth="1"/>
    <col min="6660" max="6660" width="7.85546875" style="89" customWidth="1"/>
    <col min="6661" max="6661" width="8.140625" style="89" customWidth="1"/>
    <col min="6662" max="6662" width="7.5703125" style="89" customWidth="1"/>
    <col min="6663" max="6663" width="6.7109375" style="89" customWidth="1"/>
    <col min="6664" max="6664" width="9.5703125" style="89" customWidth="1"/>
    <col min="6665" max="6665" width="10.42578125" style="89" bestFit="1" customWidth="1"/>
    <col min="6666" max="6666" width="9.28515625" style="89" customWidth="1"/>
    <col min="6667" max="6667" width="12.7109375" style="89" bestFit="1" customWidth="1"/>
    <col min="6668" max="6912" width="9.140625" style="89"/>
    <col min="6913" max="6913" width="4.28515625" style="89" customWidth="1"/>
    <col min="6914" max="6914" width="9" style="89" customWidth="1"/>
    <col min="6915" max="6915" width="43.140625" style="89" customWidth="1"/>
    <col min="6916" max="6916" width="7.85546875" style="89" customWidth="1"/>
    <col min="6917" max="6917" width="8.140625" style="89" customWidth="1"/>
    <col min="6918" max="6918" width="7.5703125" style="89" customWidth="1"/>
    <col min="6919" max="6919" width="6.7109375" style="89" customWidth="1"/>
    <col min="6920" max="6920" width="9.5703125" style="89" customWidth="1"/>
    <col min="6921" max="6921" width="10.42578125" style="89" bestFit="1" customWidth="1"/>
    <col min="6922" max="6922" width="9.28515625" style="89" customWidth="1"/>
    <col min="6923" max="6923" width="12.7109375" style="89" bestFit="1" customWidth="1"/>
    <col min="6924" max="7168" width="9.140625" style="89"/>
    <col min="7169" max="7169" width="4.28515625" style="89" customWidth="1"/>
    <col min="7170" max="7170" width="9" style="89" customWidth="1"/>
    <col min="7171" max="7171" width="43.140625" style="89" customWidth="1"/>
    <col min="7172" max="7172" width="7.85546875" style="89" customWidth="1"/>
    <col min="7173" max="7173" width="8.140625" style="89" customWidth="1"/>
    <col min="7174" max="7174" width="7.5703125" style="89" customWidth="1"/>
    <col min="7175" max="7175" width="6.7109375" style="89" customWidth="1"/>
    <col min="7176" max="7176" width="9.5703125" style="89" customWidth="1"/>
    <col min="7177" max="7177" width="10.42578125" style="89" bestFit="1" customWidth="1"/>
    <col min="7178" max="7178" width="9.28515625" style="89" customWidth="1"/>
    <col min="7179" max="7179" width="12.7109375" style="89" bestFit="1" customWidth="1"/>
    <col min="7180" max="7424" width="9.140625" style="89"/>
    <col min="7425" max="7425" width="4.28515625" style="89" customWidth="1"/>
    <col min="7426" max="7426" width="9" style="89" customWidth="1"/>
    <col min="7427" max="7427" width="43.140625" style="89" customWidth="1"/>
    <col min="7428" max="7428" width="7.85546875" style="89" customWidth="1"/>
    <col min="7429" max="7429" width="8.140625" style="89" customWidth="1"/>
    <col min="7430" max="7430" width="7.5703125" style="89" customWidth="1"/>
    <col min="7431" max="7431" width="6.7109375" style="89" customWidth="1"/>
    <col min="7432" max="7432" width="9.5703125" style="89" customWidth="1"/>
    <col min="7433" max="7433" width="10.42578125" style="89" bestFit="1" customWidth="1"/>
    <col min="7434" max="7434" width="9.28515625" style="89" customWidth="1"/>
    <col min="7435" max="7435" width="12.7109375" style="89" bestFit="1" customWidth="1"/>
    <col min="7436" max="7680" width="9.140625" style="89"/>
    <col min="7681" max="7681" width="4.28515625" style="89" customWidth="1"/>
    <col min="7682" max="7682" width="9" style="89" customWidth="1"/>
    <col min="7683" max="7683" width="43.140625" style="89" customWidth="1"/>
    <col min="7684" max="7684" width="7.85546875" style="89" customWidth="1"/>
    <col min="7685" max="7685" width="8.140625" style="89" customWidth="1"/>
    <col min="7686" max="7686" width="7.5703125" style="89" customWidth="1"/>
    <col min="7687" max="7687" width="6.7109375" style="89" customWidth="1"/>
    <col min="7688" max="7688" width="9.5703125" style="89" customWidth="1"/>
    <col min="7689" max="7689" width="10.42578125" style="89" bestFit="1" customWidth="1"/>
    <col min="7690" max="7690" width="9.28515625" style="89" customWidth="1"/>
    <col min="7691" max="7691" width="12.7109375" style="89" bestFit="1" customWidth="1"/>
    <col min="7692" max="7936" width="9.140625" style="89"/>
    <col min="7937" max="7937" width="4.28515625" style="89" customWidth="1"/>
    <col min="7938" max="7938" width="9" style="89" customWidth="1"/>
    <col min="7939" max="7939" width="43.140625" style="89" customWidth="1"/>
    <col min="7940" max="7940" width="7.85546875" style="89" customWidth="1"/>
    <col min="7941" max="7941" width="8.140625" style="89" customWidth="1"/>
    <col min="7942" max="7942" width="7.5703125" style="89" customWidth="1"/>
    <col min="7943" max="7943" width="6.7109375" style="89" customWidth="1"/>
    <col min="7944" max="7944" width="9.5703125" style="89" customWidth="1"/>
    <col min="7945" max="7945" width="10.42578125" style="89" bestFit="1" customWidth="1"/>
    <col min="7946" max="7946" width="9.28515625" style="89" customWidth="1"/>
    <col min="7947" max="7947" width="12.7109375" style="89" bestFit="1" customWidth="1"/>
    <col min="7948" max="8192" width="9.140625" style="89"/>
    <col min="8193" max="8193" width="4.28515625" style="89" customWidth="1"/>
    <col min="8194" max="8194" width="9" style="89" customWidth="1"/>
    <col min="8195" max="8195" width="43.140625" style="89" customWidth="1"/>
    <col min="8196" max="8196" width="7.85546875" style="89" customWidth="1"/>
    <col min="8197" max="8197" width="8.140625" style="89" customWidth="1"/>
    <col min="8198" max="8198" width="7.5703125" style="89" customWidth="1"/>
    <col min="8199" max="8199" width="6.7109375" style="89" customWidth="1"/>
    <col min="8200" max="8200" width="9.5703125" style="89" customWidth="1"/>
    <col min="8201" max="8201" width="10.42578125" style="89" bestFit="1" customWidth="1"/>
    <col min="8202" max="8202" width="9.28515625" style="89" customWidth="1"/>
    <col min="8203" max="8203" width="12.7109375" style="89" bestFit="1" customWidth="1"/>
    <col min="8204" max="8448" width="9.140625" style="89"/>
    <col min="8449" max="8449" width="4.28515625" style="89" customWidth="1"/>
    <col min="8450" max="8450" width="9" style="89" customWidth="1"/>
    <col min="8451" max="8451" width="43.140625" style="89" customWidth="1"/>
    <col min="8452" max="8452" width="7.85546875" style="89" customWidth="1"/>
    <col min="8453" max="8453" width="8.140625" style="89" customWidth="1"/>
    <col min="8454" max="8454" width="7.5703125" style="89" customWidth="1"/>
    <col min="8455" max="8455" width="6.7109375" style="89" customWidth="1"/>
    <col min="8456" max="8456" width="9.5703125" style="89" customWidth="1"/>
    <col min="8457" max="8457" width="10.42578125" style="89" bestFit="1" customWidth="1"/>
    <col min="8458" max="8458" width="9.28515625" style="89" customWidth="1"/>
    <col min="8459" max="8459" width="12.7109375" style="89" bestFit="1" customWidth="1"/>
    <col min="8460" max="8704" width="9.140625" style="89"/>
    <col min="8705" max="8705" width="4.28515625" style="89" customWidth="1"/>
    <col min="8706" max="8706" width="9" style="89" customWidth="1"/>
    <col min="8707" max="8707" width="43.140625" style="89" customWidth="1"/>
    <col min="8708" max="8708" width="7.85546875" style="89" customWidth="1"/>
    <col min="8709" max="8709" width="8.140625" style="89" customWidth="1"/>
    <col min="8710" max="8710" width="7.5703125" style="89" customWidth="1"/>
    <col min="8711" max="8711" width="6.7109375" style="89" customWidth="1"/>
    <col min="8712" max="8712" width="9.5703125" style="89" customWidth="1"/>
    <col min="8713" max="8713" width="10.42578125" style="89" bestFit="1" customWidth="1"/>
    <col min="8714" max="8714" width="9.28515625" style="89" customWidth="1"/>
    <col min="8715" max="8715" width="12.7109375" style="89" bestFit="1" customWidth="1"/>
    <col min="8716" max="8960" width="9.140625" style="89"/>
    <col min="8961" max="8961" width="4.28515625" style="89" customWidth="1"/>
    <col min="8962" max="8962" width="9" style="89" customWidth="1"/>
    <col min="8963" max="8963" width="43.140625" style="89" customWidth="1"/>
    <col min="8964" max="8964" width="7.85546875" style="89" customWidth="1"/>
    <col min="8965" max="8965" width="8.140625" style="89" customWidth="1"/>
    <col min="8966" max="8966" width="7.5703125" style="89" customWidth="1"/>
    <col min="8967" max="8967" width="6.7109375" style="89" customWidth="1"/>
    <col min="8968" max="8968" width="9.5703125" style="89" customWidth="1"/>
    <col min="8969" max="8969" width="10.42578125" style="89" bestFit="1" customWidth="1"/>
    <col min="8970" max="8970" width="9.28515625" style="89" customWidth="1"/>
    <col min="8971" max="8971" width="12.7109375" style="89" bestFit="1" customWidth="1"/>
    <col min="8972" max="9216" width="9.140625" style="89"/>
    <col min="9217" max="9217" width="4.28515625" style="89" customWidth="1"/>
    <col min="9218" max="9218" width="9" style="89" customWidth="1"/>
    <col min="9219" max="9219" width="43.140625" style="89" customWidth="1"/>
    <col min="9220" max="9220" width="7.85546875" style="89" customWidth="1"/>
    <col min="9221" max="9221" width="8.140625" style="89" customWidth="1"/>
    <col min="9222" max="9222" width="7.5703125" style="89" customWidth="1"/>
    <col min="9223" max="9223" width="6.7109375" style="89" customWidth="1"/>
    <col min="9224" max="9224" width="9.5703125" style="89" customWidth="1"/>
    <col min="9225" max="9225" width="10.42578125" style="89" bestFit="1" customWidth="1"/>
    <col min="9226" max="9226" width="9.28515625" style="89" customWidth="1"/>
    <col min="9227" max="9227" width="12.7109375" style="89" bestFit="1" customWidth="1"/>
    <col min="9228" max="9472" width="9.140625" style="89"/>
    <col min="9473" max="9473" width="4.28515625" style="89" customWidth="1"/>
    <col min="9474" max="9474" width="9" style="89" customWidth="1"/>
    <col min="9475" max="9475" width="43.140625" style="89" customWidth="1"/>
    <col min="9476" max="9476" width="7.85546875" style="89" customWidth="1"/>
    <col min="9477" max="9477" width="8.140625" style="89" customWidth="1"/>
    <col min="9478" max="9478" width="7.5703125" style="89" customWidth="1"/>
    <col min="9479" max="9479" width="6.7109375" style="89" customWidth="1"/>
    <col min="9480" max="9480" width="9.5703125" style="89" customWidth="1"/>
    <col min="9481" max="9481" width="10.42578125" style="89" bestFit="1" customWidth="1"/>
    <col min="9482" max="9482" width="9.28515625" style="89" customWidth="1"/>
    <col min="9483" max="9483" width="12.7109375" style="89" bestFit="1" customWidth="1"/>
    <col min="9484" max="9728" width="9.140625" style="89"/>
    <col min="9729" max="9729" width="4.28515625" style="89" customWidth="1"/>
    <col min="9730" max="9730" width="9" style="89" customWidth="1"/>
    <col min="9731" max="9731" width="43.140625" style="89" customWidth="1"/>
    <col min="9732" max="9732" width="7.85546875" style="89" customWidth="1"/>
    <col min="9733" max="9733" width="8.140625" style="89" customWidth="1"/>
    <col min="9734" max="9734" width="7.5703125" style="89" customWidth="1"/>
    <col min="9735" max="9735" width="6.7109375" style="89" customWidth="1"/>
    <col min="9736" max="9736" width="9.5703125" style="89" customWidth="1"/>
    <col min="9737" max="9737" width="10.42578125" style="89" bestFit="1" customWidth="1"/>
    <col min="9738" max="9738" width="9.28515625" style="89" customWidth="1"/>
    <col min="9739" max="9739" width="12.7109375" style="89" bestFit="1" customWidth="1"/>
    <col min="9740" max="9984" width="9.140625" style="89"/>
    <col min="9985" max="9985" width="4.28515625" style="89" customWidth="1"/>
    <col min="9986" max="9986" width="9" style="89" customWidth="1"/>
    <col min="9987" max="9987" width="43.140625" style="89" customWidth="1"/>
    <col min="9988" max="9988" width="7.85546875" style="89" customWidth="1"/>
    <col min="9989" max="9989" width="8.140625" style="89" customWidth="1"/>
    <col min="9990" max="9990" width="7.5703125" style="89" customWidth="1"/>
    <col min="9991" max="9991" width="6.7109375" style="89" customWidth="1"/>
    <col min="9992" max="9992" width="9.5703125" style="89" customWidth="1"/>
    <col min="9993" max="9993" width="10.42578125" style="89" bestFit="1" customWidth="1"/>
    <col min="9994" max="9994" width="9.28515625" style="89" customWidth="1"/>
    <col min="9995" max="9995" width="12.7109375" style="89" bestFit="1" customWidth="1"/>
    <col min="9996" max="10240" width="9.140625" style="89"/>
    <col min="10241" max="10241" width="4.28515625" style="89" customWidth="1"/>
    <col min="10242" max="10242" width="9" style="89" customWidth="1"/>
    <col min="10243" max="10243" width="43.140625" style="89" customWidth="1"/>
    <col min="10244" max="10244" width="7.85546875" style="89" customWidth="1"/>
    <col min="10245" max="10245" width="8.140625" style="89" customWidth="1"/>
    <col min="10246" max="10246" width="7.5703125" style="89" customWidth="1"/>
    <col min="10247" max="10247" width="6.7109375" style="89" customWidth="1"/>
    <col min="10248" max="10248" width="9.5703125" style="89" customWidth="1"/>
    <col min="10249" max="10249" width="10.42578125" style="89" bestFit="1" customWidth="1"/>
    <col min="10250" max="10250" width="9.28515625" style="89" customWidth="1"/>
    <col min="10251" max="10251" width="12.7109375" style="89" bestFit="1" customWidth="1"/>
    <col min="10252" max="10496" width="9.140625" style="89"/>
    <col min="10497" max="10497" width="4.28515625" style="89" customWidth="1"/>
    <col min="10498" max="10498" width="9" style="89" customWidth="1"/>
    <col min="10499" max="10499" width="43.140625" style="89" customWidth="1"/>
    <col min="10500" max="10500" width="7.85546875" style="89" customWidth="1"/>
    <col min="10501" max="10501" width="8.140625" style="89" customWidth="1"/>
    <col min="10502" max="10502" width="7.5703125" style="89" customWidth="1"/>
    <col min="10503" max="10503" width="6.7109375" style="89" customWidth="1"/>
    <col min="10504" max="10504" width="9.5703125" style="89" customWidth="1"/>
    <col min="10505" max="10505" width="10.42578125" style="89" bestFit="1" customWidth="1"/>
    <col min="10506" max="10506" width="9.28515625" style="89" customWidth="1"/>
    <col min="10507" max="10507" width="12.7109375" style="89" bestFit="1" customWidth="1"/>
    <col min="10508" max="10752" width="9.140625" style="89"/>
    <col min="10753" max="10753" width="4.28515625" style="89" customWidth="1"/>
    <col min="10754" max="10754" width="9" style="89" customWidth="1"/>
    <col min="10755" max="10755" width="43.140625" style="89" customWidth="1"/>
    <col min="10756" max="10756" width="7.85546875" style="89" customWidth="1"/>
    <col min="10757" max="10757" width="8.140625" style="89" customWidth="1"/>
    <col min="10758" max="10758" width="7.5703125" style="89" customWidth="1"/>
    <col min="10759" max="10759" width="6.7109375" style="89" customWidth="1"/>
    <col min="10760" max="10760" width="9.5703125" style="89" customWidth="1"/>
    <col min="10761" max="10761" width="10.42578125" style="89" bestFit="1" customWidth="1"/>
    <col min="10762" max="10762" width="9.28515625" style="89" customWidth="1"/>
    <col min="10763" max="10763" width="12.7109375" style="89" bestFit="1" customWidth="1"/>
    <col min="10764" max="11008" width="9.140625" style="89"/>
    <col min="11009" max="11009" width="4.28515625" style="89" customWidth="1"/>
    <col min="11010" max="11010" width="9" style="89" customWidth="1"/>
    <col min="11011" max="11011" width="43.140625" style="89" customWidth="1"/>
    <col min="11012" max="11012" width="7.85546875" style="89" customWidth="1"/>
    <col min="11013" max="11013" width="8.140625" style="89" customWidth="1"/>
    <col min="11014" max="11014" width="7.5703125" style="89" customWidth="1"/>
    <col min="11015" max="11015" width="6.7109375" style="89" customWidth="1"/>
    <col min="11016" max="11016" width="9.5703125" style="89" customWidth="1"/>
    <col min="11017" max="11017" width="10.42578125" style="89" bestFit="1" customWidth="1"/>
    <col min="11018" max="11018" width="9.28515625" style="89" customWidth="1"/>
    <col min="11019" max="11019" width="12.7109375" style="89" bestFit="1" customWidth="1"/>
    <col min="11020" max="11264" width="9.140625" style="89"/>
    <col min="11265" max="11265" width="4.28515625" style="89" customWidth="1"/>
    <col min="11266" max="11266" width="9" style="89" customWidth="1"/>
    <col min="11267" max="11267" width="43.140625" style="89" customWidth="1"/>
    <col min="11268" max="11268" width="7.85546875" style="89" customWidth="1"/>
    <col min="11269" max="11269" width="8.140625" style="89" customWidth="1"/>
    <col min="11270" max="11270" width="7.5703125" style="89" customWidth="1"/>
    <col min="11271" max="11271" width="6.7109375" style="89" customWidth="1"/>
    <col min="11272" max="11272" width="9.5703125" style="89" customWidth="1"/>
    <col min="11273" max="11273" width="10.42578125" style="89" bestFit="1" customWidth="1"/>
    <col min="11274" max="11274" width="9.28515625" style="89" customWidth="1"/>
    <col min="11275" max="11275" width="12.7109375" style="89" bestFit="1" customWidth="1"/>
    <col min="11276" max="11520" width="9.140625" style="89"/>
    <col min="11521" max="11521" width="4.28515625" style="89" customWidth="1"/>
    <col min="11522" max="11522" width="9" style="89" customWidth="1"/>
    <col min="11523" max="11523" width="43.140625" style="89" customWidth="1"/>
    <col min="11524" max="11524" width="7.85546875" style="89" customWidth="1"/>
    <col min="11525" max="11525" width="8.140625" style="89" customWidth="1"/>
    <col min="11526" max="11526" width="7.5703125" style="89" customWidth="1"/>
    <col min="11527" max="11527" width="6.7109375" style="89" customWidth="1"/>
    <col min="11528" max="11528" width="9.5703125" style="89" customWidth="1"/>
    <col min="11529" max="11529" width="10.42578125" style="89" bestFit="1" customWidth="1"/>
    <col min="11530" max="11530" width="9.28515625" style="89" customWidth="1"/>
    <col min="11531" max="11531" width="12.7109375" style="89" bestFit="1" customWidth="1"/>
    <col min="11532" max="11776" width="9.140625" style="89"/>
    <col min="11777" max="11777" width="4.28515625" style="89" customWidth="1"/>
    <col min="11778" max="11778" width="9" style="89" customWidth="1"/>
    <col min="11779" max="11779" width="43.140625" style="89" customWidth="1"/>
    <col min="11780" max="11780" width="7.85546875" style="89" customWidth="1"/>
    <col min="11781" max="11781" width="8.140625" style="89" customWidth="1"/>
    <col min="11782" max="11782" width="7.5703125" style="89" customWidth="1"/>
    <col min="11783" max="11783" width="6.7109375" style="89" customWidth="1"/>
    <col min="11784" max="11784" width="9.5703125" style="89" customWidth="1"/>
    <col min="11785" max="11785" width="10.42578125" style="89" bestFit="1" customWidth="1"/>
    <col min="11786" max="11786" width="9.28515625" style="89" customWidth="1"/>
    <col min="11787" max="11787" width="12.7109375" style="89" bestFit="1" customWidth="1"/>
    <col min="11788" max="12032" width="9.140625" style="89"/>
    <col min="12033" max="12033" width="4.28515625" style="89" customWidth="1"/>
    <col min="12034" max="12034" width="9" style="89" customWidth="1"/>
    <col min="12035" max="12035" width="43.140625" style="89" customWidth="1"/>
    <col min="12036" max="12036" width="7.85546875" style="89" customWidth="1"/>
    <col min="12037" max="12037" width="8.140625" style="89" customWidth="1"/>
    <col min="12038" max="12038" width="7.5703125" style="89" customWidth="1"/>
    <col min="12039" max="12039" width="6.7109375" style="89" customWidth="1"/>
    <col min="12040" max="12040" width="9.5703125" style="89" customWidth="1"/>
    <col min="12041" max="12041" width="10.42578125" style="89" bestFit="1" customWidth="1"/>
    <col min="12042" max="12042" width="9.28515625" style="89" customWidth="1"/>
    <col min="12043" max="12043" width="12.7109375" style="89" bestFit="1" customWidth="1"/>
    <col min="12044" max="12288" width="9.140625" style="89"/>
    <col min="12289" max="12289" width="4.28515625" style="89" customWidth="1"/>
    <col min="12290" max="12290" width="9" style="89" customWidth="1"/>
    <col min="12291" max="12291" width="43.140625" style="89" customWidth="1"/>
    <col min="12292" max="12292" width="7.85546875" style="89" customWidth="1"/>
    <col min="12293" max="12293" width="8.140625" style="89" customWidth="1"/>
    <col min="12294" max="12294" width="7.5703125" style="89" customWidth="1"/>
    <col min="12295" max="12295" width="6.7109375" style="89" customWidth="1"/>
    <col min="12296" max="12296" width="9.5703125" style="89" customWidth="1"/>
    <col min="12297" max="12297" width="10.42578125" style="89" bestFit="1" customWidth="1"/>
    <col min="12298" max="12298" width="9.28515625" style="89" customWidth="1"/>
    <col min="12299" max="12299" width="12.7109375" style="89" bestFit="1" customWidth="1"/>
    <col min="12300" max="12544" width="9.140625" style="89"/>
    <col min="12545" max="12545" width="4.28515625" style="89" customWidth="1"/>
    <col min="12546" max="12546" width="9" style="89" customWidth="1"/>
    <col min="12547" max="12547" width="43.140625" style="89" customWidth="1"/>
    <col min="12548" max="12548" width="7.85546875" style="89" customWidth="1"/>
    <col min="12549" max="12549" width="8.140625" style="89" customWidth="1"/>
    <col min="12550" max="12550" width="7.5703125" style="89" customWidth="1"/>
    <col min="12551" max="12551" width="6.7109375" style="89" customWidth="1"/>
    <col min="12552" max="12552" width="9.5703125" style="89" customWidth="1"/>
    <col min="12553" max="12553" width="10.42578125" style="89" bestFit="1" customWidth="1"/>
    <col min="12554" max="12554" width="9.28515625" style="89" customWidth="1"/>
    <col min="12555" max="12555" width="12.7109375" style="89" bestFit="1" customWidth="1"/>
    <col min="12556" max="12800" width="9.140625" style="89"/>
    <col min="12801" max="12801" width="4.28515625" style="89" customWidth="1"/>
    <col min="12802" max="12802" width="9" style="89" customWidth="1"/>
    <col min="12803" max="12803" width="43.140625" style="89" customWidth="1"/>
    <col min="12804" max="12804" width="7.85546875" style="89" customWidth="1"/>
    <col min="12805" max="12805" width="8.140625" style="89" customWidth="1"/>
    <col min="12806" max="12806" width="7.5703125" style="89" customWidth="1"/>
    <col min="12807" max="12807" width="6.7109375" style="89" customWidth="1"/>
    <col min="12808" max="12808" width="9.5703125" style="89" customWidth="1"/>
    <col min="12809" max="12809" width="10.42578125" style="89" bestFit="1" customWidth="1"/>
    <col min="12810" max="12810" width="9.28515625" style="89" customWidth="1"/>
    <col min="12811" max="12811" width="12.7109375" style="89" bestFit="1" customWidth="1"/>
    <col min="12812" max="13056" width="9.140625" style="89"/>
    <col min="13057" max="13057" width="4.28515625" style="89" customWidth="1"/>
    <col min="13058" max="13058" width="9" style="89" customWidth="1"/>
    <col min="13059" max="13059" width="43.140625" style="89" customWidth="1"/>
    <col min="13060" max="13060" width="7.85546875" style="89" customWidth="1"/>
    <col min="13061" max="13061" width="8.140625" style="89" customWidth="1"/>
    <col min="13062" max="13062" width="7.5703125" style="89" customWidth="1"/>
    <col min="13063" max="13063" width="6.7109375" style="89" customWidth="1"/>
    <col min="13064" max="13064" width="9.5703125" style="89" customWidth="1"/>
    <col min="13065" max="13065" width="10.42578125" style="89" bestFit="1" customWidth="1"/>
    <col min="13066" max="13066" width="9.28515625" style="89" customWidth="1"/>
    <col min="13067" max="13067" width="12.7109375" style="89" bestFit="1" customWidth="1"/>
    <col min="13068" max="13312" width="9.140625" style="89"/>
    <col min="13313" max="13313" width="4.28515625" style="89" customWidth="1"/>
    <col min="13314" max="13314" width="9" style="89" customWidth="1"/>
    <col min="13315" max="13315" width="43.140625" style="89" customWidth="1"/>
    <col min="13316" max="13316" width="7.85546875" style="89" customWidth="1"/>
    <col min="13317" max="13317" width="8.140625" style="89" customWidth="1"/>
    <col min="13318" max="13318" width="7.5703125" style="89" customWidth="1"/>
    <col min="13319" max="13319" width="6.7109375" style="89" customWidth="1"/>
    <col min="13320" max="13320" width="9.5703125" style="89" customWidth="1"/>
    <col min="13321" max="13321" width="10.42578125" style="89" bestFit="1" customWidth="1"/>
    <col min="13322" max="13322" width="9.28515625" style="89" customWidth="1"/>
    <col min="13323" max="13323" width="12.7109375" style="89" bestFit="1" customWidth="1"/>
    <col min="13324" max="13568" width="9.140625" style="89"/>
    <col min="13569" max="13569" width="4.28515625" style="89" customWidth="1"/>
    <col min="13570" max="13570" width="9" style="89" customWidth="1"/>
    <col min="13571" max="13571" width="43.140625" style="89" customWidth="1"/>
    <col min="13572" max="13572" width="7.85546875" style="89" customWidth="1"/>
    <col min="13573" max="13573" width="8.140625" style="89" customWidth="1"/>
    <col min="13574" max="13574" width="7.5703125" style="89" customWidth="1"/>
    <col min="13575" max="13575" width="6.7109375" style="89" customWidth="1"/>
    <col min="13576" max="13576" width="9.5703125" style="89" customWidth="1"/>
    <col min="13577" max="13577" width="10.42578125" style="89" bestFit="1" customWidth="1"/>
    <col min="13578" max="13578" width="9.28515625" style="89" customWidth="1"/>
    <col min="13579" max="13579" width="12.7109375" style="89" bestFit="1" customWidth="1"/>
    <col min="13580" max="13824" width="9.140625" style="89"/>
    <col min="13825" max="13825" width="4.28515625" style="89" customWidth="1"/>
    <col min="13826" max="13826" width="9" style="89" customWidth="1"/>
    <col min="13827" max="13827" width="43.140625" style="89" customWidth="1"/>
    <col min="13828" max="13828" width="7.85546875" style="89" customWidth="1"/>
    <col min="13829" max="13829" width="8.140625" style="89" customWidth="1"/>
    <col min="13830" max="13830" width="7.5703125" style="89" customWidth="1"/>
    <col min="13831" max="13831" width="6.7109375" style="89" customWidth="1"/>
    <col min="13832" max="13832" width="9.5703125" style="89" customWidth="1"/>
    <col min="13833" max="13833" width="10.42578125" style="89" bestFit="1" customWidth="1"/>
    <col min="13834" max="13834" width="9.28515625" style="89" customWidth="1"/>
    <col min="13835" max="13835" width="12.7109375" style="89" bestFit="1" customWidth="1"/>
    <col min="13836" max="14080" width="9.140625" style="89"/>
    <col min="14081" max="14081" width="4.28515625" style="89" customWidth="1"/>
    <col min="14082" max="14082" width="9" style="89" customWidth="1"/>
    <col min="14083" max="14083" width="43.140625" style="89" customWidth="1"/>
    <col min="14084" max="14084" width="7.85546875" style="89" customWidth="1"/>
    <col min="14085" max="14085" width="8.140625" style="89" customWidth="1"/>
    <col min="14086" max="14086" width="7.5703125" style="89" customWidth="1"/>
    <col min="14087" max="14087" width="6.7109375" style="89" customWidth="1"/>
    <col min="14088" max="14088" width="9.5703125" style="89" customWidth="1"/>
    <col min="14089" max="14089" width="10.42578125" style="89" bestFit="1" customWidth="1"/>
    <col min="14090" max="14090" width="9.28515625" style="89" customWidth="1"/>
    <col min="14091" max="14091" width="12.7109375" style="89" bestFit="1" customWidth="1"/>
    <col min="14092" max="14336" width="9.140625" style="89"/>
    <col min="14337" max="14337" width="4.28515625" style="89" customWidth="1"/>
    <col min="14338" max="14338" width="9" style="89" customWidth="1"/>
    <col min="14339" max="14339" width="43.140625" style="89" customWidth="1"/>
    <col min="14340" max="14340" width="7.85546875" style="89" customWidth="1"/>
    <col min="14341" max="14341" width="8.140625" style="89" customWidth="1"/>
    <col min="14342" max="14342" width="7.5703125" style="89" customWidth="1"/>
    <col min="14343" max="14343" width="6.7109375" style="89" customWidth="1"/>
    <col min="14344" max="14344" width="9.5703125" style="89" customWidth="1"/>
    <col min="14345" max="14345" width="10.42578125" style="89" bestFit="1" customWidth="1"/>
    <col min="14346" max="14346" width="9.28515625" style="89" customWidth="1"/>
    <col min="14347" max="14347" width="12.7109375" style="89" bestFit="1" customWidth="1"/>
    <col min="14348" max="14592" width="9.140625" style="89"/>
    <col min="14593" max="14593" width="4.28515625" style="89" customWidth="1"/>
    <col min="14594" max="14594" width="9" style="89" customWidth="1"/>
    <col min="14595" max="14595" width="43.140625" style="89" customWidth="1"/>
    <col min="14596" max="14596" width="7.85546875" style="89" customWidth="1"/>
    <col min="14597" max="14597" width="8.140625" style="89" customWidth="1"/>
    <col min="14598" max="14598" width="7.5703125" style="89" customWidth="1"/>
    <col min="14599" max="14599" width="6.7109375" style="89" customWidth="1"/>
    <col min="14600" max="14600" width="9.5703125" style="89" customWidth="1"/>
    <col min="14601" max="14601" width="10.42578125" style="89" bestFit="1" customWidth="1"/>
    <col min="14602" max="14602" width="9.28515625" style="89" customWidth="1"/>
    <col min="14603" max="14603" width="12.7109375" style="89" bestFit="1" customWidth="1"/>
    <col min="14604" max="14848" width="9.140625" style="89"/>
    <col min="14849" max="14849" width="4.28515625" style="89" customWidth="1"/>
    <col min="14850" max="14850" width="9" style="89" customWidth="1"/>
    <col min="14851" max="14851" width="43.140625" style="89" customWidth="1"/>
    <col min="14852" max="14852" width="7.85546875" style="89" customWidth="1"/>
    <col min="14853" max="14853" width="8.140625" style="89" customWidth="1"/>
    <col min="14854" max="14854" width="7.5703125" style="89" customWidth="1"/>
    <col min="14855" max="14855" width="6.7109375" style="89" customWidth="1"/>
    <col min="14856" max="14856" width="9.5703125" style="89" customWidth="1"/>
    <col min="14857" max="14857" width="10.42578125" style="89" bestFit="1" customWidth="1"/>
    <col min="14858" max="14858" width="9.28515625" style="89" customWidth="1"/>
    <col min="14859" max="14859" width="12.7109375" style="89" bestFit="1" customWidth="1"/>
    <col min="14860" max="15104" width="9.140625" style="89"/>
    <col min="15105" max="15105" width="4.28515625" style="89" customWidth="1"/>
    <col min="15106" max="15106" width="9" style="89" customWidth="1"/>
    <col min="15107" max="15107" width="43.140625" style="89" customWidth="1"/>
    <col min="15108" max="15108" width="7.85546875" style="89" customWidth="1"/>
    <col min="15109" max="15109" width="8.140625" style="89" customWidth="1"/>
    <col min="15110" max="15110" width="7.5703125" style="89" customWidth="1"/>
    <col min="15111" max="15111" width="6.7109375" style="89" customWidth="1"/>
    <col min="15112" max="15112" width="9.5703125" style="89" customWidth="1"/>
    <col min="15113" max="15113" width="10.42578125" style="89" bestFit="1" customWidth="1"/>
    <col min="15114" max="15114" width="9.28515625" style="89" customWidth="1"/>
    <col min="15115" max="15115" width="12.7109375" style="89" bestFit="1" customWidth="1"/>
    <col min="15116" max="15360" width="9.140625" style="89"/>
    <col min="15361" max="15361" width="4.28515625" style="89" customWidth="1"/>
    <col min="15362" max="15362" width="9" style="89" customWidth="1"/>
    <col min="15363" max="15363" width="43.140625" style="89" customWidth="1"/>
    <col min="15364" max="15364" width="7.85546875" style="89" customWidth="1"/>
    <col min="15365" max="15365" width="8.140625" style="89" customWidth="1"/>
    <col min="15366" max="15366" width="7.5703125" style="89" customWidth="1"/>
    <col min="15367" max="15367" width="6.7109375" style="89" customWidth="1"/>
    <col min="15368" max="15368" width="9.5703125" style="89" customWidth="1"/>
    <col min="15369" max="15369" width="10.42578125" style="89" bestFit="1" customWidth="1"/>
    <col min="15370" max="15370" width="9.28515625" style="89" customWidth="1"/>
    <col min="15371" max="15371" width="12.7109375" style="89" bestFit="1" customWidth="1"/>
    <col min="15372" max="15616" width="9.140625" style="89"/>
    <col min="15617" max="15617" width="4.28515625" style="89" customWidth="1"/>
    <col min="15618" max="15618" width="9" style="89" customWidth="1"/>
    <col min="15619" max="15619" width="43.140625" style="89" customWidth="1"/>
    <col min="15620" max="15620" width="7.85546875" style="89" customWidth="1"/>
    <col min="15621" max="15621" width="8.140625" style="89" customWidth="1"/>
    <col min="15622" max="15622" width="7.5703125" style="89" customWidth="1"/>
    <col min="15623" max="15623" width="6.7109375" style="89" customWidth="1"/>
    <col min="15624" max="15624" width="9.5703125" style="89" customWidth="1"/>
    <col min="15625" max="15625" width="10.42578125" style="89" bestFit="1" customWidth="1"/>
    <col min="15626" max="15626" width="9.28515625" style="89" customWidth="1"/>
    <col min="15627" max="15627" width="12.7109375" style="89" bestFit="1" customWidth="1"/>
    <col min="15628" max="15872" width="9.140625" style="89"/>
    <col min="15873" max="15873" width="4.28515625" style="89" customWidth="1"/>
    <col min="15874" max="15874" width="9" style="89" customWidth="1"/>
    <col min="15875" max="15875" width="43.140625" style="89" customWidth="1"/>
    <col min="15876" max="15876" width="7.85546875" style="89" customWidth="1"/>
    <col min="15877" max="15877" width="8.140625" style="89" customWidth="1"/>
    <col min="15878" max="15878" width="7.5703125" style="89" customWidth="1"/>
    <col min="15879" max="15879" width="6.7109375" style="89" customWidth="1"/>
    <col min="15880" max="15880" width="9.5703125" style="89" customWidth="1"/>
    <col min="15881" max="15881" width="10.42578125" style="89" bestFit="1" customWidth="1"/>
    <col min="15882" max="15882" width="9.28515625" style="89" customWidth="1"/>
    <col min="15883" max="15883" width="12.7109375" style="89" bestFit="1" customWidth="1"/>
    <col min="15884" max="16128" width="9.140625" style="89"/>
    <col min="16129" max="16129" width="4.28515625" style="89" customWidth="1"/>
    <col min="16130" max="16130" width="9" style="89" customWidth="1"/>
    <col min="16131" max="16131" width="43.140625" style="89" customWidth="1"/>
    <col min="16132" max="16132" width="7.85546875" style="89" customWidth="1"/>
    <col min="16133" max="16133" width="8.140625" style="89" customWidth="1"/>
    <col min="16134" max="16134" width="7.5703125" style="89" customWidth="1"/>
    <col min="16135" max="16135" width="6.7109375" style="89" customWidth="1"/>
    <col min="16136" max="16136" width="9.5703125" style="89" customWidth="1"/>
    <col min="16137" max="16137" width="10.42578125" style="89" bestFit="1" customWidth="1"/>
    <col min="16138" max="16138" width="9.28515625" style="89" customWidth="1"/>
    <col min="16139" max="16139" width="12.7109375" style="89" bestFit="1" customWidth="1"/>
    <col min="16140" max="16384" width="9.140625" style="89"/>
  </cols>
  <sheetData>
    <row r="2" spans="1:10" ht="25.5" customHeight="1">
      <c r="A2" s="193" t="s">
        <v>225</v>
      </c>
      <c r="B2" s="193"/>
      <c r="C2" s="193"/>
      <c r="D2" s="193"/>
      <c r="E2" s="193"/>
      <c r="F2" s="193"/>
      <c r="G2" s="193"/>
      <c r="H2" s="193"/>
    </row>
    <row r="3" spans="1:10" ht="8.25" customHeight="1"/>
    <row r="4" spans="1:10" ht="36" customHeight="1">
      <c r="A4" s="194" t="s">
        <v>224</v>
      </c>
      <c r="B4" s="194"/>
      <c r="C4" s="194"/>
      <c r="D4" s="194"/>
      <c r="E4" s="194"/>
      <c r="F4" s="194"/>
      <c r="G4" s="194"/>
      <c r="H4" s="194"/>
      <c r="J4" s="89" t="s">
        <v>83</v>
      </c>
    </row>
    <row r="5" spans="1:10" ht="8.25" customHeight="1">
      <c r="A5" s="194"/>
      <c r="B5" s="194"/>
      <c r="C5" s="194"/>
      <c r="D5" s="194"/>
      <c r="E5" s="194"/>
      <c r="F5" s="194"/>
      <c r="G5" s="194"/>
      <c r="H5" s="194"/>
    </row>
    <row r="6" spans="1:10" ht="20.100000000000001" customHeight="1">
      <c r="C6" s="89" t="s">
        <v>1</v>
      </c>
      <c r="D6" s="90">
        <f>H72/1000</f>
        <v>33.085291947912005</v>
      </c>
      <c r="E6" s="90"/>
      <c r="F6" s="196" t="s">
        <v>2</v>
      </c>
      <c r="G6" s="196"/>
      <c r="H6" s="196"/>
    </row>
    <row r="7" spans="1:10" ht="20.100000000000001" customHeight="1">
      <c r="B7" s="194" t="s">
        <v>3</v>
      </c>
      <c r="C7" s="194"/>
      <c r="D7" s="90">
        <f>H64*0.001</f>
        <v>8.4687630499999997</v>
      </c>
      <c r="E7" s="90"/>
      <c r="F7" s="196" t="s">
        <v>4</v>
      </c>
      <c r="G7" s="196"/>
      <c r="H7" s="196"/>
      <c r="I7" s="3"/>
    </row>
    <row r="8" spans="1:10" ht="20.100000000000001" customHeight="1">
      <c r="A8" s="197" t="s">
        <v>7</v>
      </c>
      <c r="B8" s="197"/>
      <c r="C8" s="196" t="s">
        <v>223</v>
      </c>
      <c r="D8" s="196"/>
      <c r="E8" s="196"/>
      <c r="F8" s="196"/>
      <c r="G8" s="196"/>
      <c r="H8" s="196"/>
    </row>
    <row r="9" spans="1:10" ht="18.75" customHeight="1">
      <c r="A9" s="198" t="s">
        <v>205</v>
      </c>
      <c r="B9" s="198"/>
      <c r="C9" s="198"/>
      <c r="D9" s="198"/>
      <c r="E9" s="198"/>
      <c r="F9" s="198"/>
      <c r="G9" s="198"/>
      <c r="H9" s="198"/>
    </row>
    <row r="10" spans="1:10" ht="44.25" customHeight="1">
      <c r="A10" s="206" t="s">
        <v>8</v>
      </c>
      <c r="B10" s="208" t="s">
        <v>9</v>
      </c>
      <c r="C10" s="206" t="s">
        <v>10</v>
      </c>
      <c r="D10" s="208" t="s">
        <v>11</v>
      </c>
      <c r="E10" s="210" t="s">
        <v>94</v>
      </c>
      <c r="F10" s="211"/>
      <c r="G10" s="210" t="s">
        <v>13</v>
      </c>
      <c r="H10" s="211"/>
    </row>
    <row r="11" spans="1:10" ht="81.75" customHeight="1">
      <c r="A11" s="207"/>
      <c r="B11" s="209"/>
      <c r="C11" s="207"/>
      <c r="D11" s="209"/>
      <c r="E11" s="102" t="s">
        <v>14</v>
      </c>
      <c r="F11" s="102" t="s">
        <v>15</v>
      </c>
      <c r="G11" s="102" t="s">
        <v>14</v>
      </c>
      <c r="H11" s="103" t="s">
        <v>16</v>
      </c>
    </row>
    <row r="12" spans="1:10" ht="12.75" customHeight="1">
      <c r="A12" s="91">
        <v>1</v>
      </c>
      <c r="B12" s="91">
        <v>2</v>
      </c>
      <c r="C12" s="91">
        <v>3</v>
      </c>
      <c r="D12" s="5">
        <v>4</v>
      </c>
      <c r="E12" s="5">
        <v>5</v>
      </c>
      <c r="F12" s="5">
        <v>6</v>
      </c>
      <c r="G12" s="5">
        <v>7</v>
      </c>
      <c r="H12" s="91">
        <v>8</v>
      </c>
    </row>
    <row r="13" spans="1:10" ht="35.25" customHeight="1">
      <c r="A13" s="8">
        <v>1</v>
      </c>
      <c r="B13" s="8" t="s">
        <v>95</v>
      </c>
      <c r="C13" s="6" t="s">
        <v>96</v>
      </c>
      <c r="D13" s="8" t="s">
        <v>18</v>
      </c>
      <c r="E13" s="5"/>
      <c r="F13" s="9">
        <v>8</v>
      </c>
      <c r="G13" s="10"/>
      <c r="H13" s="11">
        <f>SUM(H14:H16)</f>
        <v>2487.6800000000003</v>
      </c>
      <c r="I13" s="3">
        <f>SUM(H14:H16)</f>
        <v>2487.6800000000003</v>
      </c>
    </row>
    <row r="14" spans="1:10" ht="21.75" customHeight="1">
      <c r="A14" s="5">
        <f>A13+0.1</f>
        <v>1.1000000000000001</v>
      </c>
      <c r="B14" s="5"/>
      <c r="C14" s="12" t="s">
        <v>26</v>
      </c>
      <c r="D14" s="13" t="s">
        <v>20</v>
      </c>
      <c r="E14" s="13">
        <v>8.4</v>
      </c>
      <c r="F14" s="14">
        <f>F13*E14</f>
        <v>67.2</v>
      </c>
      <c r="G14" s="14">
        <v>6</v>
      </c>
      <c r="H14" s="15">
        <f>F14*G14</f>
        <v>403.20000000000005</v>
      </c>
    </row>
    <row r="15" spans="1:10" ht="21.75" customHeight="1">
      <c r="A15" s="5">
        <f>A14+0.1</f>
        <v>1.2000000000000002</v>
      </c>
      <c r="B15" s="5"/>
      <c r="C15" s="12" t="s">
        <v>23</v>
      </c>
      <c r="D15" s="18" t="s">
        <v>24</v>
      </c>
      <c r="E15" s="18">
        <v>3.3</v>
      </c>
      <c r="F15" s="19">
        <f>E15*F13</f>
        <v>26.4</v>
      </c>
      <c r="G15" s="19">
        <v>3.2</v>
      </c>
      <c r="H15" s="20">
        <f>F15*G15</f>
        <v>84.48</v>
      </c>
    </row>
    <row r="16" spans="1:10" ht="21.75" customHeight="1">
      <c r="A16" s="5">
        <f>A15+0.1</f>
        <v>1.3000000000000003</v>
      </c>
      <c r="B16" s="5"/>
      <c r="C16" s="12" t="s">
        <v>97</v>
      </c>
      <c r="D16" s="5" t="s">
        <v>18</v>
      </c>
      <c r="E16" s="5"/>
      <c r="F16" s="10">
        <v>8</v>
      </c>
      <c r="G16" s="10">
        <v>250</v>
      </c>
      <c r="H16" s="21">
        <f>G16*F16</f>
        <v>2000</v>
      </c>
    </row>
    <row r="17" spans="1:9" ht="34.5" customHeight="1">
      <c r="A17" s="8">
        <v>2</v>
      </c>
      <c r="B17" s="8" t="s">
        <v>98</v>
      </c>
      <c r="C17" s="6" t="s">
        <v>99</v>
      </c>
      <c r="D17" s="8" t="s">
        <v>18</v>
      </c>
      <c r="E17" s="5"/>
      <c r="F17" s="9">
        <v>8</v>
      </c>
      <c r="G17" s="10"/>
      <c r="H17" s="11">
        <f>SUM(H18:H20)</f>
        <v>2016.32</v>
      </c>
      <c r="I17" s="3">
        <f>SUM(H18:H20)</f>
        <v>2016.32</v>
      </c>
    </row>
    <row r="18" spans="1:9" ht="20.25" customHeight="1">
      <c r="A18" s="5">
        <f>A17+0.1</f>
        <v>2.1</v>
      </c>
      <c r="B18" s="5"/>
      <c r="C18" s="12" t="s">
        <v>100</v>
      </c>
      <c r="D18" s="13" t="s">
        <v>20</v>
      </c>
      <c r="E18" s="41">
        <v>2</v>
      </c>
      <c r="F18" s="14">
        <f>F17*E18</f>
        <v>16</v>
      </c>
      <c r="G18" s="14">
        <v>6</v>
      </c>
      <c r="H18" s="15">
        <f>F18*G18</f>
        <v>96</v>
      </c>
    </row>
    <row r="19" spans="1:9" ht="18" customHeight="1">
      <c r="A19" s="5">
        <f>A18+0.1</f>
        <v>2.2000000000000002</v>
      </c>
      <c r="B19" s="5"/>
      <c r="C19" s="12" t="s">
        <v>23</v>
      </c>
      <c r="D19" s="18" t="s">
        <v>24</v>
      </c>
      <c r="E19" s="18">
        <v>2.2000000000000002</v>
      </c>
      <c r="F19" s="18">
        <f>E19*F17</f>
        <v>17.600000000000001</v>
      </c>
      <c r="G19" s="18">
        <v>3.2</v>
      </c>
      <c r="H19" s="20">
        <f>F19*G19</f>
        <v>56.320000000000007</v>
      </c>
    </row>
    <row r="20" spans="1:9" ht="24" customHeight="1">
      <c r="A20" s="5">
        <f>A19+0.1</f>
        <v>2.3000000000000003</v>
      </c>
      <c r="B20" s="5"/>
      <c r="C20" s="12" t="s">
        <v>101</v>
      </c>
      <c r="D20" s="5" t="s">
        <v>18</v>
      </c>
      <c r="E20" s="5"/>
      <c r="F20" s="10">
        <v>8</v>
      </c>
      <c r="G20" s="10">
        <v>233</v>
      </c>
      <c r="H20" s="21">
        <f>G20*F20</f>
        <v>1864</v>
      </c>
    </row>
    <row r="21" spans="1:9" ht="46.15" customHeight="1">
      <c r="A21" s="8">
        <v>3</v>
      </c>
      <c r="B21" s="8" t="s">
        <v>102</v>
      </c>
      <c r="C21" s="6" t="s">
        <v>103</v>
      </c>
      <c r="D21" s="8" t="s">
        <v>79</v>
      </c>
      <c r="E21" s="8"/>
      <c r="F21" s="9">
        <v>291.2</v>
      </c>
      <c r="G21" s="35"/>
      <c r="H21" s="11">
        <f>SUM(H22)</f>
        <v>3134.4767999999995</v>
      </c>
      <c r="I21" s="3">
        <f>SUM(H22)</f>
        <v>3134.4767999999995</v>
      </c>
    </row>
    <row r="22" spans="1:9" ht="21.75" customHeight="1">
      <c r="A22" s="5">
        <f>A21+0.1</f>
        <v>3.1</v>
      </c>
      <c r="B22" s="5"/>
      <c r="C22" s="12" t="s">
        <v>26</v>
      </c>
      <c r="D22" s="13" t="s">
        <v>20</v>
      </c>
      <c r="E22" s="13">
        <v>2.34</v>
      </c>
      <c r="F22" s="14">
        <f>F21*E22</f>
        <v>681.4079999999999</v>
      </c>
      <c r="G22" s="14">
        <v>4.5999999999999996</v>
      </c>
      <c r="H22" s="15">
        <f>F22*G22</f>
        <v>3134.4767999999995</v>
      </c>
    </row>
    <row r="23" spans="1:9" ht="35.25" customHeight="1">
      <c r="A23" s="42">
        <v>4</v>
      </c>
      <c r="B23" s="150" t="s">
        <v>207</v>
      </c>
      <c r="C23" s="43" t="s">
        <v>208</v>
      </c>
      <c r="D23" s="42" t="s">
        <v>79</v>
      </c>
      <c r="E23" s="44"/>
      <c r="F23" s="45">
        <v>2.4</v>
      </c>
      <c r="G23" s="46"/>
      <c r="H23" s="157">
        <f>H24</f>
        <v>42.835199999999993</v>
      </c>
      <c r="I23" s="3">
        <f>SUM(H24)</f>
        <v>42.835199999999993</v>
      </c>
    </row>
    <row r="24" spans="1:9" ht="21.75" customHeight="1">
      <c r="A24" s="55">
        <v>1.1000000000000001</v>
      </c>
      <c r="B24" s="152"/>
      <c r="C24" s="47" t="s">
        <v>26</v>
      </c>
      <c r="D24" s="48" t="s">
        <v>20</v>
      </c>
      <c r="E24" s="56">
        <v>3.88</v>
      </c>
      <c r="F24" s="49">
        <f>F23*E24</f>
        <v>9.3119999999999994</v>
      </c>
      <c r="G24" s="49">
        <v>4.5999999999999996</v>
      </c>
      <c r="H24" s="50">
        <f>G24*F24</f>
        <v>42.835199999999993</v>
      </c>
    </row>
    <row r="25" spans="1:9" ht="36.75" customHeight="1">
      <c r="A25" s="8">
        <v>5</v>
      </c>
      <c r="B25" s="8" t="s">
        <v>104</v>
      </c>
      <c r="C25" s="6" t="s">
        <v>213</v>
      </c>
      <c r="D25" s="8" t="s">
        <v>79</v>
      </c>
      <c r="E25" s="5"/>
      <c r="F25" s="9">
        <v>3.95</v>
      </c>
      <c r="G25" s="10"/>
      <c r="H25" s="11">
        <f>SUM(H26:H26)</f>
        <v>70.499600000000001</v>
      </c>
      <c r="I25" s="3">
        <f>SUM(H26)</f>
        <v>70.499600000000001</v>
      </c>
    </row>
    <row r="26" spans="1:9" ht="21.75" customHeight="1">
      <c r="A26" s="5">
        <f>A25+0.1</f>
        <v>5.0999999999999996</v>
      </c>
      <c r="B26" s="5"/>
      <c r="C26" s="12" t="s">
        <v>26</v>
      </c>
      <c r="D26" s="13" t="s">
        <v>20</v>
      </c>
      <c r="E26" s="13">
        <v>3.88</v>
      </c>
      <c r="F26" s="14">
        <f>F25*E26</f>
        <v>15.326000000000001</v>
      </c>
      <c r="G26" s="14">
        <v>4.5999999999999996</v>
      </c>
      <c r="H26" s="15">
        <f>F26*G26</f>
        <v>70.499600000000001</v>
      </c>
    </row>
    <row r="27" spans="1:9" ht="36.6" customHeight="1">
      <c r="A27" s="8">
        <v>6</v>
      </c>
      <c r="B27" s="8" t="s">
        <v>95</v>
      </c>
      <c r="C27" s="6" t="s">
        <v>220</v>
      </c>
      <c r="D27" s="8" t="s">
        <v>18</v>
      </c>
      <c r="E27" s="5"/>
      <c r="F27" s="9">
        <v>8</v>
      </c>
      <c r="G27" s="10"/>
      <c r="H27" s="11">
        <f>SUM(H28:H30)</f>
        <v>5794.68</v>
      </c>
      <c r="I27" s="3">
        <f>SUM(H28:H30)</f>
        <v>5794.68</v>
      </c>
    </row>
    <row r="28" spans="1:9" ht="21.75" customHeight="1">
      <c r="A28" s="5">
        <f>A27+0.1</f>
        <v>6.1</v>
      </c>
      <c r="B28" s="5"/>
      <c r="C28" s="12" t="s">
        <v>26</v>
      </c>
      <c r="D28" s="13" t="s">
        <v>20</v>
      </c>
      <c r="E28" s="13">
        <v>8.4</v>
      </c>
      <c r="F28" s="14">
        <f>F27*E28</f>
        <v>67.2</v>
      </c>
      <c r="G28" s="14">
        <v>6</v>
      </c>
      <c r="H28" s="15">
        <f>F28*G28</f>
        <v>403.20000000000005</v>
      </c>
    </row>
    <row r="29" spans="1:9" ht="16.149999999999999" customHeight="1">
      <c r="A29" s="5">
        <f>A28+0.1</f>
        <v>6.1999999999999993</v>
      </c>
      <c r="B29" s="5"/>
      <c r="C29" s="12" t="s">
        <v>23</v>
      </c>
      <c r="D29" s="18" t="s">
        <v>24</v>
      </c>
      <c r="E29" s="18">
        <v>3.3</v>
      </c>
      <c r="F29" s="19">
        <f>E29*F27</f>
        <v>26.4</v>
      </c>
      <c r="G29" s="19">
        <v>3.2</v>
      </c>
      <c r="H29" s="20">
        <f>F29*G29</f>
        <v>84.48</v>
      </c>
      <c r="I29" s="3"/>
    </row>
    <row r="30" spans="1:9" ht="21" customHeight="1">
      <c r="A30" s="5">
        <f>A29+0.1</f>
        <v>6.2999999999999989</v>
      </c>
      <c r="B30" s="5"/>
      <c r="C30" s="12" t="s">
        <v>221</v>
      </c>
      <c r="D30" s="5" t="s">
        <v>18</v>
      </c>
      <c r="E30" s="5"/>
      <c r="F30" s="10">
        <v>61</v>
      </c>
      <c r="G30" s="10">
        <v>87</v>
      </c>
      <c r="H30" s="21">
        <f>G30*F30</f>
        <v>5307</v>
      </c>
    </row>
    <row r="31" spans="1:9" ht="30" customHeight="1">
      <c r="A31" s="8">
        <v>7</v>
      </c>
      <c r="B31" s="8" t="s">
        <v>105</v>
      </c>
      <c r="C31" s="6" t="s">
        <v>106</v>
      </c>
      <c r="D31" s="8" t="s">
        <v>79</v>
      </c>
      <c r="E31" s="5"/>
      <c r="F31" s="9">
        <f>F25*0.93</f>
        <v>3.6735000000000002</v>
      </c>
      <c r="G31" s="10"/>
      <c r="H31" s="11">
        <f>SUM(H32:H34)</f>
        <v>604.96667400000001</v>
      </c>
      <c r="I31" s="3">
        <f>SUM(H32:H34)</f>
        <v>604.96667400000001</v>
      </c>
    </row>
    <row r="32" spans="1:9" ht="19.5" customHeight="1">
      <c r="A32" s="5">
        <f>A31+0.1</f>
        <v>7.1</v>
      </c>
      <c r="B32" s="5"/>
      <c r="C32" s="12" t="s">
        <v>100</v>
      </c>
      <c r="D32" s="13" t="s">
        <v>20</v>
      </c>
      <c r="E32" s="13">
        <v>4.5</v>
      </c>
      <c r="F32" s="14">
        <f>F31*E32</f>
        <v>16.530750000000001</v>
      </c>
      <c r="G32" s="14">
        <v>4.5999999999999996</v>
      </c>
      <c r="H32" s="15">
        <f>F32*G32</f>
        <v>76.041449999999998</v>
      </c>
    </row>
    <row r="33" spans="1:10" ht="18" customHeight="1">
      <c r="A33" s="5">
        <f>A32+0.1</f>
        <v>7.1999999999999993</v>
      </c>
      <c r="B33" s="5"/>
      <c r="C33" s="12" t="s">
        <v>23</v>
      </c>
      <c r="D33" s="18" t="s">
        <v>24</v>
      </c>
      <c r="E33" s="18">
        <v>0.37</v>
      </c>
      <c r="F33" s="18">
        <f>E33*F31</f>
        <v>1.3591950000000002</v>
      </c>
      <c r="G33" s="18">
        <v>3.2</v>
      </c>
      <c r="H33" s="20">
        <f>F33*G33</f>
        <v>4.3494240000000008</v>
      </c>
      <c r="I33" s="3"/>
    </row>
    <row r="34" spans="1:10" ht="24" customHeight="1">
      <c r="A34" s="5">
        <f>A33+0.1</f>
        <v>7.2999999999999989</v>
      </c>
      <c r="B34" s="91"/>
      <c r="C34" s="92" t="s">
        <v>107</v>
      </c>
      <c r="D34" s="5" t="s">
        <v>79</v>
      </c>
      <c r="E34" s="5">
        <v>1.02</v>
      </c>
      <c r="F34" s="10">
        <f>F31*E34</f>
        <v>3.7469700000000001</v>
      </c>
      <c r="G34" s="21">
        <v>140</v>
      </c>
      <c r="H34" s="104">
        <f>F34*G34</f>
        <v>524.57580000000007</v>
      </c>
    </row>
    <row r="35" spans="1:10" ht="22.9" customHeight="1">
      <c r="A35" s="42">
        <v>8</v>
      </c>
      <c r="B35" s="150" t="s">
        <v>209</v>
      </c>
      <c r="C35" s="43" t="s">
        <v>210</v>
      </c>
      <c r="D35" s="43" t="s">
        <v>22</v>
      </c>
      <c r="E35" s="44"/>
      <c r="F35" s="153">
        <v>1360</v>
      </c>
      <c r="G35" s="46"/>
      <c r="H35" s="157">
        <f>SUM(H36:H41)</f>
        <v>7915.3</v>
      </c>
      <c r="I35" s="3">
        <f>SUM(H36:H41)</f>
        <v>7915.3</v>
      </c>
    </row>
    <row r="36" spans="1:10" ht="18.75" customHeight="1">
      <c r="A36" s="5">
        <f>A35+0.1</f>
        <v>8.1</v>
      </c>
      <c r="B36" s="42"/>
      <c r="C36" s="47" t="s">
        <v>26</v>
      </c>
      <c r="D36" s="48" t="s">
        <v>20</v>
      </c>
      <c r="E36" s="56">
        <v>7.0000000000000007E-2</v>
      </c>
      <c r="F36" s="49">
        <f>F35*E36</f>
        <v>95.2</v>
      </c>
      <c r="G36" s="49">
        <v>6</v>
      </c>
      <c r="H36" s="50">
        <f t="shared" ref="H36:H41" si="0">G36*F36</f>
        <v>571.20000000000005</v>
      </c>
    </row>
    <row r="37" spans="1:10" ht="18.75" customHeight="1">
      <c r="A37" s="5">
        <f>A36+0.1</f>
        <v>8.1999999999999993</v>
      </c>
      <c r="B37" s="42"/>
      <c r="C37" s="47" t="s">
        <v>23</v>
      </c>
      <c r="D37" s="51" t="s">
        <v>24</v>
      </c>
      <c r="E37" s="52">
        <v>0.05</v>
      </c>
      <c r="F37" s="53">
        <f>F35*E37</f>
        <v>68</v>
      </c>
      <c r="G37" s="53">
        <v>3.2</v>
      </c>
      <c r="H37" s="54">
        <f t="shared" si="0"/>
        <v>217.60000000000002</v>
      </c>
    </row>
    <row r="38" spans="1:10" ht="21" customHeight="1">
      <c r="A38" s="5">
        <f>A37+0.1</f>
        <v>8.2999999999999989</v>
      </c>
      <c r="B38" s="55" t="s">
        <v>219</v>
      </c>
      <c r="C38" s="47" t="s">
        <v>214</v>
      </c>
      <c r="D38" s="55" t="s">
        <v>22</v>
      </c>
      <c r="E38" s="44"/>
      <c r="F38" s="154">
        <v>995</v>
      </c>
      <c r="G38" s="46">
        <v>3.2</v>
      </c>
      <c r="H38" s="155">
        <f t="shared" si="0"/>
        <v>3184</v>
      </c>
      <c r="I38" s="3"/>
      <c r="J38" s="90"/>
    </row>
    <row r="39" spans="1:10" ht="17.45" customHeight="1">
      <c r="A39" s="5">
        <f>A38+0.1</f>
        <v>8.3999999999999986</v>
      </c>
      <c r="B39" s="55" t="s">
        <v>218</v>
      </c>
      <c r="C39" s="47" t="s">
        <v>215</v>
      </c>
      <c r="D39" s="55" t="s">
        <v>22</v>
      </c>
      <c r="E39" s="44"/>
      <c r="F39" s="154">
        <v>150</v>
      </c>
      <c r="G39" s="46">
        <v>4.8</v>
      </c>
      <c r="H39" s="155">
        <f t="shared" si="0"/>
        <v>720</v>
      </c>
      <c r="I39" s="3"/>
      <c r="J39" s="90"/>
    </row>
    <row r="40" spans="1:10" ht="18" customHeight="1">
      <c r="A40" s="5">
        <f>A39+0.1</f>
        <v>8.4999999999999982</v>
      </c>
      <c r="B40" s="55" t="s">
        <v>197</v>
      </c>
      <c r="C40" s="47" t="s">
        <v>216</v>
      </c>
      <c r="D40" s="55" t="s">
        <v>22</v>
      </c>
      <c r="E40" s="44"/>
      <c r="F40" s="154">
        <v>405</v>
      </c>
      <c r="G40" s="69">
        <v>7.3</v>
      </c>
      <c r="H40" s="155">
        <f t="shared" si="0"/>
        <v>2956.5</v>
      </c>
      <c r="J40" s="90"/>
    </row>
    <row r="41" spans="1:10" ht="24" customHeight="1">
      <c r="A41" s="5"/>
      <c r="B41" s="55" t="s">
        <v>219</v>
      </c>
      <c r="C41" s="12" t="s">
        <v>217</v>
      </c>
      <c r="D41" s="5"/>
      <c r="E41" s="5"/>
      <c r="F41" s="39">
        <v>140</v>
      </c>
      <c r="G41" s="10">
        <v>1.9</v>
      </c>
      <c r="H41" s="156">
        <f t="shared" si="0"/>
        <v>266</v>
      </c>
      <c r="I41" s="3"/>
      <c r="J41" s="90"/>
    </row>
    <row r="42" spans="1:10" ht="36" customHeight="1">
      <c r="A42" s="8">
        <v>9</v>
      </c>
      <c r="B42" s="150" t="s">
        <v>124</v>
      </c>
      <c r="C42" s="43" t="s">
        <v>125</v>
      </c>
      <c r="D42" s="8" t="s">
        <v>22</v>
      </c>
      <c r="E42" s="5"/>
      <c r="F42" s="9">
        <v>1360</v>
      </c>
      <c r="G42" s="10"/>
      <c r="H42" s="11">
        <f>SUM(H43:H45)</f>
        <v>1083.1919999999998</v>
      </c>
      <c r="I42" s="3">
        <f>SUM(H43:H45)</f>
        <v>1083.1919999999998</v>
      </c>
    </row>
    <row r="43" spans="1:10" ht="21" customHeight="1">
      <c r="A43" s="5">
        <f>A42+0.1</f>
        <v>9.1</v>
      </c>
      <c r="B43" s="5"/>
      <c r="C43" s="12" t="s">
        <v>26</v>
      </c>
      <c r="D43" s="13" t="s">
        <v>20</v>
      </c>
      <c r="E43" s="13">
        <v>0.16</v>
      </c>
      <c r="F43" s="14">
        <f>F42*E43</f>
        <v>217.6</v>
      </c>
      <c r="G43" s="14">
        <v>4.5999999999999996</v>
      </c>
      <c r="H43" s="15">
        <f>F43*G43</f>
        <v>1000.9599999999999</v>
      </c>
    </row>
    <row r="44" spans="1:10" ht="21" customHeight="1">
      <c r="A44" s="5">
        <f>A43+0.1</f>
        <v>9.1999999999999993</v>
      </c>
      <c r="B44" s="5"/>
      <c r="C44" s="12" t="s">
        <v>23</v>
      </c>
      <c r="D44" s="18" t="s">
        <v>24</v>
      </c>
      <c r="E44" s="18">
        <v>1.6E-2</v>
      </c>
      <c r="F44" s="19">
        <f>E44*F42</f>
        <v>21.76</v>
      </c>
      <c r="G44" s="19">
        <v>3.2</v>
      </c>
      <c r="H44" s="20">
        <f>F44*G44</f>
        <v>69.632000000000005</v>
      </c>
      <c r="I44" s="3"/>
      <c r="J44" s="3"/>
    </row>
    <row r="45" spans="1:10" ht="21" customHeight="1">
      <c r="A45" s="5">
        <f>A44+0.1</f>
        <v>9.2999999999999989</v>
      </c>
      <c r="B45" s="55" t="s">
        <v>211</v>
      </c>
      <c r="C45" s="47" t="s">
        <v>212</v>
      </c>
      <c r="D45" s="55" t="s">
        <v>22</v>
      </c>
      <c r="E45" s="44"/>
      <c r="F45" s="46">
        <v>15</v>
      </c>
      <c r="G45" s="46">
        <v>0.84</v>
      </c>
      <c r="H45" s="155">
        <f>F45*G45</f>
        <v>12.6</v>
      </c>
      <c r="J45" s="3"/>
    </row>
    <row r="46" spans="1:10" ht="31.15" customHeight="1">
      <c r="A46" s="8">
        <v>10</v>
      </c>
      <c r="B46" s="8" t="s">
        <v>126</v>
      </c>
      <c r="C46" s="6" t="s">
        <v>127</v>
      </c>
      <c r="D46" s="8" t="s">
        <v>18</v>
      </c>
      <c r="E46" s="5"/>
      <c r="F46" s="9">
        <v>80</v>
      </c>
      <c r="G46" s="10"/>
      <c r="H46" s="11">
        <f>SUM(H47)</f>
        <v>480</v>
      </c>
      <c r="I46" s="3">
        <f>SUM(H47)</f>
        <v>480</v>
      </c>
    </row>
    <row r="47" spans="1:10" ht="20.100000000000001" customHeight="1">
      <c r="A47" s="5">
        <f>A46+0.1</f>
        <v>10.1</v>
      </c>
      <c r="B47" s="8"/>
      <c r="C47" s="12" t="s">
        <v>26</v>
      </c>
      <c r="D47" s="13" t="s">
        <v>20</v>
      </c>
      <c r="E47" s="41">
        <v>1</v>
      </c>
      <c r="F47" s="14">
        <f>F46*E47</f>
        <v>80</v>
      </c>
      <c r="G47" s="14">
        <v>6</v>
      </c>
      <c r="H47" s="15">
        <f>F47*G47</f>
        <v>480</v>
      </c>
    </row>
    <row r="48" spans="1:10" ht="20.100000000000001" customHeight="1">
      <c r="A48" s="8">
        <v>11</v>
      </c>
      <c r="B48" s="8" t="s">
        <v>128</v>
      </c>
      <c r="C48" s="6" t="s">
        <v>129</v>
      </c>
      <c r="D48" s="8" t="s">
        <v>79</v>
      </c>
      <c r="E48" s="5"/>
      <c r="F48" s="9">
        <v>275</v>
      </c>
      <c r="G48" s="10"/>
      <c r="H48" s="11">
        <f>SUM(H49:H49)</f>
        <v>1758.35</v>
      </c>
      <c r="I48" s="3">
        <f>SUM(H49)</f>
        <v>1758.35</v>
      </c>
    </row>
    <row r="49" spans="1:9" ht="20.100000000000001" customHeight="1">
      <c r="A49" s="5">
        <f>A48+0.1</f>
        <v>11.1</v>
      </c>
      <c r="B49" s="5"/>
      <c r="C49" s="12" t="s">
        <v>26</v>
      </c>
      <c r="D49" s="13" t="s">
        <v>20</v>
      </c>
      <c r="E49" s="13">
        <v>1.39</v>
      </c>
      <c r="F49" s="14">
        <f>F48*E49</f>
        <v>382.25</v>
      </c>
      <c r="G49" s="14">
        <v>4.5999999999999996</v>
      </c>
      <c r="H49" s="15">
        <f>F49*G49</f>
        <v>1758.35</v>
      </c>
    </row>
    <row r="50" spans="1:9" ht="30.6" customHeight="1">
      <c r="A50" s="8">
        <v>12</v>
      </c>
      <c r="B50" s="8" t="s">
        <v>130</v>
      </c>
      <c r="C50" s="6" t="s">
        <v>131</v>
      </c>
      <c r="D50" s="8" t="s">
        <v>18</v>
      </c>
      <c r="E50" s="5"/>
      <c r="F50" s="9">
        <v>2</v>
      </c>
      <c r="G50" s="10"/>
      <c r="H50" s="11">
        <f>SUM(H51:H52)</f>
        <v>220</v>
      </c>
      <c r="I50" s="3">
        <f>SUM(H51:H52)</f>
        <v>220</v>
      </c>
    </row>
    <row r="51" spans="1:9" ht="20.45" customHeight="1">
      <c r="A51" s="5">
        <f>A50+0.1</f>
        <v>12.1</v>
      </c>
      <c r="B51" s="5"/>
      <c r="C51" s="12" t="s">
        <v>19</v>
      </c>
      <c r="D51" s="13" t="s">
        <v>20</v>
      </c>
      <c r="E51" s="108">
        <v>3</v>
      </c>
      <c r="F51" s="14">
        <f>F50*E51</f>
        <v>6</v>
      </c>
      <c r="G51" s="14">
        <v>6</v>
      </c>
      <c r="H51" s="15">
        <f>F51*G51</f>
        <v>36</v>
      </c>
    </row>
    <row r="52" spans="1:9" ht="18.600000000000001" customHeight="1" thickBot="1">
      <c r="A52" s="5">
        <f>A51+0.1</f>
        <v>12.2</v>
      </c>
      <c r="B52" s="5" t="s">
        <v>132</v>
      </c>
      <c r="C52" s="12" t="s">
        <v>133</v>
      </c>
      <c r="D52" s="5" t="s">
        <v>18</v>
      </c>
      <c r="E52" s="109"/>
      <c r="F52" s="39">
        <v>2</v>
      </c>
      <c r="G52" s="5">
        <v>92</v>
      </c>
      <c r="H52" s="5">
        <f>F52*G52</f>
        <v>184</v>
      </c>
    </row>
    <row r="53" spans="1:9" ht="55.9" customHeight="1" thickBot="1">
      <c r="A53" s="60">
        <v>13</v>
      </c>
      <c r="B53" s="61" t="s">
        <v>152</v>
      </c>
      <c r="C53" s="62" t="s">
        <v>151</v>
      </c>
      <c r="D53" s="62" t="s">
        <v>18</v>
      </c>
      <c r="E53" s="116"/>
      <c r="F53" s="113">
        <v>8</v>
      </c>
      <c r="G53" s="117"/>
      <c r="H53" s="114">
        <f>SUM(H54:H57)</f>
        <v>1750.3440000000001</v>
      </c>
      <c r="I53" s="3">
        <f>SUM(H54:H57)</f>
        <v>1750.3440000000001</v>
      </c>
    </row>
    <row r="54" spans="1:9" ht="20.100000000000001" customHeight="1">
      <c r="A54" s="151">
        <f t="shared" ref="A54:A57" si="1">A53+0.1</f>
        <v>13.1</v>
      </c>
      <c r="B54" s="151"/>
      <c r="C54" s="93" t="s">
        <v>26</v>
      </c>
      <c r="D54" s="66" t="s">
        <v>20</v>
      </c>
      <c r="E54" s="118">
        <v>7</v>
      </c>
      <c r="F54" s="67">
        <f>E54*F53</f>
        <v>56</v>
      </c>
      <c r="G54" s="67">
        <v>6</v>
      </c>
      <c r="H54" s="68">
        <f>G54*F54</f>
        <v>336</v>
      </c>
    </row>
    <row r="55" spans="1:9" ht="20.100000000000001" customHeight="1">
      <c r="A55" s="5">
        <f t="shared" si="1"/>
        <v>13.2</v>
      </c>
      <c r="B55" s="5"/>
      <c r="C55" s="94" t="s">
        <v>23</v>
      </c>
      <c r="D55" s="18" t="s">
        <v>24</v>
      </c>
      <c r="E55" s="18">
        <v>0.99</v>
      </c>
      <c r="F55" s="18">
        <f>E55*F53</f>
        <v>7.92</v>
      </c>
      <c r="G55" s="19">
        <v>3.2</v>
      </c>
      <c r="H55" s="20">
        <f>G55*F55</f>
        <v>25.344000000000001</v>
      </c>
    </row>
    <row r="56" spans="1:9" ht="33.6" customHeight="1">
      <c r="A56" s="5">
        <f t="shared" si="1"/>
        <v>13.299999999999999</v>
      </c>
      <c r="B56" s="5" t="s">
        <v>157</v>
      </c>
      <c r="C56" s="12" t="s">
        <v>222</v>
      </c>
      <c r="D56" s="5" t="s">
        <v>18</v>
      </c>
      <c r="E56" s="5"/>
      <c r="F56" s="10">
        <v>7</v>
      </c>
      <c r="G56" s="10">
        <v>144</v>
      </c>
      <c r="H56" s="21">
        <f>G56*F56</f>
        <v>1008</v>
      </c>
    </row>
    <row r="57" spans="1:9" ht="33.6" customHeight="1">
      <c r="A57" s="5">
        <f t="shared" si="1"/>
        <v>13.399999999999999</v>
      </c>
      <c r="B57" s="5"/>
      <c r="C57" s="12" t="s">
        <v>155</v>
      </c>
      <c r="D57" s="5" t="s">
        <v>18</v>
      </c>
      <c r="E57" s="5"/>
      <c r="F57" s="10">
        <v>1</v>
      </c>
      <c r="G57" s="10">
        <v>381</v>
      </c>
      <c r="H57" s="21">
        <f>G57*F57</f>
        <v>381</v>
      </c>
    </row>
    <row r="58" spans="1:9" ht="45.6" customHeight="1">
      <c r="A58" s="8">
        <v>14</v>
      </c>
      <c r="B58" s="8" t="s">
        <v>134</v>
      </c>
      <c r="C58" s="6" t="s">
        <v>135</v>
      </c>
      <c r="D58" s="8" t="s">
        <v>18</v>
      </c>
      <c r="E58" s="109"/>
      <c r="F58" s="9">
        <v>2</v>
      </c>
      <c r="G58" s="10"/>
      <c r="H58" s="11">
        <f>SUM(H59:H62)</f>
        <v>304.76800000000003</v>
      </c>
      <c r="I58" s="3">
        <f>SUM(H59:H62)</f>
        <v>304.76800000000003</v>
      </c>
    </row>
    <row r="59" spans="1:9" ht="20.100000000000001" customHeight="1">
      <c r="A59" s="5">
        <f>A58+0.1</f>
        <v>14.1</v>
      </c>
      <c r="B59" s="5"/>
      <c r="C59" s="12" t="s">
        <v>26</v>
      </c>
      <c r="D59" s="13" t="s">
        <v>20</v>
      </c>
      <c r="E59" s="110">
        <v>5</v>
      </c>
      <c r="F59" s="14">
        <f>F58*E59</f>
        <v>10</v>
      </c>
      <c r="G59" s="14">
        <v>6</v>
      </c>
      <c r="H59" s="15">
        <f>F59*G59</f>
        <v>60</v>
      </c>
    </row>
    <row r="60" spans="1:9" ht="20.100000000000001" customHeight="1">
      <c r="A60" s="5">
        <f>A59+0.1</f>
        <v>14.2</v>
      </c>
      <c r="B60" s="5"/>
      <c r="C60" s="12" t="s">
        <v>23</v>
      </c>
      <c r="D60" s="18" t="s">
        <v>24</v>
      </c>
      <c r="E60" s="18">
        <v>0.12</v>
      </c>
      <c r="F60" s="18">
        <f>E60*F58</f>
        <v>0.24</v>
      </c>
      <c r="G60" s="18">
        <v>3.2</v>
      </c>
      <c r="H60" s="20">
        <f>F60*G60</f>
        <v>0.76800000000000002</v>
      </c>
    </row>
    <row r="61" spans="1:9" ht="20.100000000000001" customHeight="1">
      <c r="A61" s="8">
        <v>15</v>
      </c>
      <c r="B61" s="8" t="s">
        <v>136</v>
      </c>
      <c r="C61" s="12" t="s">
        <v>137</v>
      </c>
      <c r="D61" s="5" t="s">
        <v>18</v>
      </c>
      <c r="E61" s="109"/>
      <c r="F61" s="39">
        <v>1</v>
      </c>
      <c r="G61" s="39">
        <v>158</v>
      </c>
      <c r="H61" s="5">
        <f>F61*G61</f>
        <v>158</v>
      </c>
    </row>
    <row r="62" spans="1:9" ht="20.100000000000001" customHeight="1">
      <c r="A62" s="5">
        <f>A61+0.1</f>
        <v>15.1</v>
      </c>
      <c r="B62" s="8" t="s">
        <v>138</v>
      </c>
      <c r="C62" s="12" t="s">
        <v>139</v>
      </c>
      <c r="D62" s="5" t="s">
        <v>18</v>
      </c>
      <c r="E62" s="109"/>
      <c r="F62" s="39">
        <v>1</v>
      </c>
      <c r="G62" s="39">
        <v>86</v>
      </c>
      <c r="H62" s="5">
        <f>F62*G62</f>
        <v>86</v>
      </c>
    </row>
    <row r="63" spans="1:9" ht="20.100000000000001" customHeight="1">
      <c r="A63" s="5"/>
      <c r="B63" s="8"/>
      <c r="C63" s="6" t="s">
        <v>37</v>
      </c>
      <c r="D63" s="5"/>
      <c r="E63" s="5"/>
      <c r="F63" s="5"/>
      <c r="G63" s="5"/>
      <c r="H63" s="111">
        <f>H58+H53+H50+H48+H46+H42+H35+H31+H27+H25+H21+H17+H13+H23</f>
        <v>27663.412274000002</v>
      </c>
      <c r="I63" s="3">
        <f>SUM(I13:I60)</f>
        <v>27663.412273999998</v>
      </c>
    </row>
    <row r="64" spans="1:9" ht="20.100000000000001" customHeight="1">
      <c r="A64" s="5"/>
      <c r="B64" s="8"/>
      <c r="C64" s="6" t="s">
        <v>39</v>
      </c>
      <c r="D64" s="5" t="s">
        <v>38</v>
      </c>
      <c r="E64" s="5"/>
      <c r="F64" s="5"/>
      <c r="G64" s="5"/>
      <c r="H64" s="15">
        <f>H59+H54+H51+H49+H47+H43+H36+H32+H28+H26+H24+H22+H18+H14</f>
        <v>8468.7630499999996</v>
      </c>
    </row>
    <row r="65" spans="1:9" ht="20.100000000000001" customHeight="1">
      <c r="A65" s="5"/>
      <c r="B65" s="5"/>
      <c r="C65" s="6" t="s">
        <v>40</v>
      </c>
      <c r="D65" s="5" t="s">
        <v>38</v>
      </c>
      <c r="E65" s="13"/>
      <c r="F65" s="14"/>
      <c r="G65" s="14"/>
      <c r="H65" s="20">
        <f>H60+H55+H44+H37+H33+H29+H19+H15</f>
        <v>542.97342400000002</v>
      </c>
      <c r="I65" s="3"/>
    </row>
    <row r="66" spans="1:9" ht="20.100000000000001" customHeight="1">
      <c r="A66" s="5"/>
      <c r="B66" s="5"/>
      <c r="C66" s="6" t="s">
        <v>140</v>
      </c>
      <c r="D66" s="5" t="s">
        <v>38</v>
      </c>
      <c r="E66" s="18"/>
      <c r="F66" s="19"/>
      <c r="G66" s="19"/>
      <c r="H66" s="21">
        <f>H62+H61+H57+H56+H52+H45+H41+H40+H39+H38+H34+H30+H20+H16</f>
        <v>18651.675800000001</v>
      </c>
    </row>
    <row r="67" spans="1:9" ht="20.100000000000001" customHeight="1">
      <c r="A67" s="5"/>
      <c r="B67" s="5"/>
      <c r="C67" s="6" t="s">
        <v>42</v>
      </c>
      <c r="D67" s="5" t="s">
        <v>38</v>
      </c>
      <c r="E67" s="5"/>
      <c r="F67" s="10"/>
      <c r="G67" s="10"/>
      <c r="H67" s="23">
        <f>SUM(H64:H66)</f>
        <v>27663.412274000002</v>
      </c>
    </row>
    <row r="68" spans="1:9" ht="34.9" customHeight="1">
      <c r="A68" s="12"/>
      <c r="B68" s="21">
        <f>H31+H25+H21+H13+H48</f>
        <v>8055.9730739999995</v>
      </c>
      <c r="C68" s="6" t="s">
        <v>141</v>
      </c>
      <c r="D68" s="5" t="s">
        <v>38</v>
      </c>
      <c r="E68" s="5"/>
      <c r="F68" s="10"/>
      <c r="G68" s="10"/>
      <c r="H68" s="21">
        <f>B68*0.1</f>
        <v>805.59730739999998</v>
      </c>
    </row>
    <row r="69" spans="1:9" ht="35.450000000000003" customHeight="1">
      <c r="A69" s="12"/>
      <c r="B69" s="21">
        <f>H59+H54+H51+H47+H43+H36+H28</f>
        <v>2887.3599999999997</v>
      </c>
      <c r="C69" s="6" t="s">
        <v>142</v>
      </c>
      <c r="D69" s="5" t="s">
        <v>38</v>
      </c>
      <c r="E69" s="5"/>
      <c r="F69" s="10"/>
      <c r="G69" s="10"/>
      <c r="H69" s="21">
        <f>B69*0.75</f>
        <v>2165.5199999999995</v>
      </c>
    </row>
    <row r="70" spans="1:9" ht="20.100000000000001" customHeight="1">
      <c r="A70" s="12"/>
      <c r="B70" s="25"/>
      <c r="C70" s="6" t="s">
        <v>43</v>
      </c>
      <c r="D70" s="5" t="s">
        <v>38</v>
      </c>
      <c r="E70" s="5"/>
      <c r="F70" s="10"/>
      <c r="G70" s="10"/>
      <c r="H70" s="23">
        <f>H67+H68+H69</f>
        <v>30634.529581400002</v>
      </c>
    </row>
    <row r="71" spans="1:9" ht="20.100000000000001" customHeight="1">
      <c r="A71" s="29"/>
      <c r="B71" s="5"/>
      <c r="C71" s="6" t="s">
        <v>143</v>
      </c>
      <c r="D71" s="5" t="s">
        <v>38</v>
      </c>
      <c r="E71" s="5"/>
      <c r="F71" s="10"/>
      <c r="G71" s="10"/>
      <c r="H71" s="21">
        <f>H70*0.08</f>
        <v>2450.7623665120004</v>
      </c>
    </row>
    <row r="72" spans="1:9" ht="20.100000000000001" customHeight="1">
      <c r="A72" s="29"/>
      <c r="B72" s="26"/>
      <c r="C72" s="6" t="s">
        <v>16</v>
      </c>
      <c r="D72" s="5" t="s">
        <v>38</v>
      </c>
      <c r="E72" s="5"/>
      <c r="F72" s="5"/>
      <c r="G72" s="5"/>
      <c r="H72" s="23">
        <f>H70+H71</f>
        <v>33085.291947912003</v>
      </c>
    </row>
    <row r="73" spans="1:9" ht="20.100000000000001" customHeight="1">
      <c r="A73" s="29"/>
      <c r="B73" s="28"/>
      <c r="C73" s="29"/>
      <c r="D73" s="88"/>
      <c r="E73" s="88"/>
      <c r="F73" s="88"/>
      <c r="G73" s="88"/>
      <c r="H73" s="32"/>
    </row>
    <row r="74" spans="1:9" ht="20.100000000000001" customHeight="1">
      <c r="B74" s="28"/>
      <c r="C74" s="29"/>
      <c r="D74" s="88"/>
      <c r="E74" s="88"/>
      <c r="F74" s="88"/>
      <c r="G74" s="88"/>
      <c r="H74" s="32"/>
    </row>
    <row r="75" spans="1:9" ht="20.100000000000001" customHeight="1">
      <c r="B75" s="28"/>
      <c r="C75" s="29" t="s">
        <v>44</v>
      </c>
      <c r="D75" s="88"/>
      <c r="E75" s="205" t="s">
        <v>144</v>
      </c>
      <c r="F75" s="205"/>
      <c r="G75" s="205"/>
      <c r="H75" s="32"/>
    </row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</sheetData>
  <mergeCells count="16">
    <mergeCell ref="E75:G75"/>
    <mergeCell ref="A8:B8"/>
    <mergeCell ref="C8:H8"/>
    <mergeCell ref="A9:H9"/>
    <mergeCell ref="A10:A11"/>
    <mergeCell ref="B10:B11"/>
    <mergeCell ref="C10:C11"/>
    <mergeCell ref="D10:D11"/>
    <mergeCell ref="E10:F10"/>
    <mergeCell ref="G10:H10"/>
    <mergeCell ref="A2:H2"/>
    <mergeCell ref="A4:H4"/>
    <mergeCell ref="A5:H5"/>
    <mergeCell ref="F6:H6"/>
    <mergeCell ref="B7:C7"/>
    <mergeCell ref="F7:H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37"/>
  <sheetViews>
    <sheetView workbookViewId="0">
      <selection activeCell="A21" sqref="A21:H28"/>
    </sheetView>
  </sheetViews>
  <sheetFormatPr defaultRowHeight="16.5"/>
  <cols>
    <col min="1" max="1" width="4.28515625" style="96" customWidth="1"/>
    <col min="2" max="2" width="9" style="96" customWidth="1"/>
    <col min="3" max="3" width="43.140625" style="96" customWidth="1"/>
    <col min="4" max="4" width="8.7109375" style="96" customWidth="1"/>
    <col min="5" max="5" width="6.7109375" style="96" customWidth="1"/>
    <col min="6" max="6" width="7.5703125" style="96" customWidth="1"/>
    <col min="7" max="7" width="6.7109375" style="96" customWidth="1"/>
    <col min="8" max="8" width="9.5703125" style="96" customWidth="1"/>
    <col min="9" max="9" width="10.42578125" style="96" bestFit="1" customWidth="1"/>
    <col min="10" max="10" width="9.28515625" style="96" customWidth="1"/>
    <col min="11" max="11" width="12.7109375" style="96" bestFit="1" customWidth="1"/>
    <col min="12" max="256" width="9.140625" style="96"/>
    <col min="257" max="257" width="4.28515625" style="96" customWidth="1"/>
    <col min="258" max="258" width="9" style="96" customWidth="1"/>
    <col min="259" max="259" width="43.140625" style="96" customWidth="1"/>
    <col min="260" max="260" width="8.7109375" style="96" customWidth="1"/>
    <col min="261" max="261" width="6.7109375" style="96" customWidth="1"/>
    <col min="262" max="262" width="7.5703125" style="96" customWidth="1"/>
    <col min="263" max="263" width="6.7109375" style="96" customWidth="1"/>
    <col min="264" max="264" width="9.5703125" style="96" customWidth="1"/>
    <col min="265" max="265" width="10.42578125" style="96" bestFit="1" customWidth="1"/>
    <col min="266" max="266" width="9.28515625" style="96" customWidth="1"/>
    <col min="267" max="267" width="12.7109375" style="96" bestFit="1" customWidth="1"/>
    <col min="268" max="512" width="9.140625" style="96"/>
    <col min="513" max="513" width="4.28515625" style="96" customWidth="1"/>
    <col min="514" max="514" width="9" style="96" customWidth="1"/>
    <col min="515" max="515" width="43.140625" style="96" customWidth="1"/>
    <col min="516" max="516" width="8.7109375" style="96" customWidth="1"/>
    <col min="517" max="517" width="6.7109375" style="96" customWidth="1"/>
    <col min="518" max="518" width="7.5703125" style="96" customWidth="1"/>
    <col min="519" max="519" width="6.7109375" style="96" customWidth="1"/>
    <col min="520" max="520" width="9.5703125" style="96" customWidth="1"/>
    <col min="521" max="521" width="10.42578125" style="96" bestFit="1" customWidth="1"/>
    <col min="522" max="522" width="9.28515625" style="96" customWidth="1"/>
    <col min="523" max="523" width="12.7109375" style="96" bestFit="1" customWidth="1"/>
    <col min="524" max="768" width="9.140625" style="96"/>
    <col min="769" max="769" width="4.28515625" style="96" customWidth="1"/>
    <col min="770" max="770" width="9" style="96" customWidth="1"/>
    <col min="771" max="771" width="43.140625" style="96" customWidth="1"/>
    <col min="772" max="772" width="8.7109375" style="96" customWidth="1"/>
    <col min="773" max="773" width="6.7109375" style="96" customWidth="1"/>
    <col min="774" max="774" width="7.5703125" style="96" customWidth="1"/>
    <col min="775" max="775" width="6.7109375" style="96" customWidth="1"/>
    <col min="776" max="776" width="9.5703125" style="96" customWidth="1"/>
    <col min="777" max="777" width="10.42578125" style="96" bestFit="1" customWidth="1"/>
    <col min="778" max="778" width="9.28515625" style="96" customWidth="1"/>
    <col min="779" max="779" width="12.7109375" style="96" bestFit="1" customWidth="1"/>
    <col min="780" max="1024" width="9.140625" style="96"/>
    <col min="1025" max="1025" width="4.28515625" style="96" customWidth="1"/>
    <col min="1026" max="1026" width="9" style="96" customWidth="1"/>
    <col min="1027" max="1027" width="43.140625" style="96" customWidth="1"/>
    <col min="1028" max="1028" width="8.7109375" style="96" customWidth="1"/>
    <col min="1029" max="1029" width="6.7109375" style="96" customWidth="1"/>
    <col min="1030" max="1030" width="7.5703125" style="96" customWidth="1"/>
    <col min="1031" max="1031" width="6.7109375" style="96" customWidth="1"/>
    <col min="1032" max="1032" width="9.5703125" style="96" customWidth="1"/>
    <col min="1033" max="1033" width="10.42578125" style="96" bestFit="1" customWidth="1"/>
    <col min="1034" max="1034" width="9.28515625" style="96" customWidth="1"/>
    <col min="1035" max="1035" width="12.7109375" style="96" bestFit="1" customWidth="1"/>
    <col min="1036" max="1280" width="9.140625" style="96"/>
    <col min="1281" max="1281" width="4.28515625" style="96" customWidth="1"/>
    <col min="1282" max="1282" width="9" style="96" customWidth="1"/>
    <col min="1283" max="1283" width="43.140625" style="96" customWidth="1"/>
    <col min="1284" max="1284" width="8.7109375" style="96" customWidth="1"/>
    <col min="1285" max="1285" width="6.7109375" style="96" customWidth="1"/>
    <col min="1286" max="1286" width="7.5703125" style="96" customWidth="1"/>
    <col min="1287" max="1287" width="6.7109375" style="96" customWidth="1"/>
    <col min="1288" max="1288" width="9.5703125" style="96" customWidth="1"/>
    <col min="1289" max="1289" width="10.42578125" style="96" bestFit="1" customWidth="1"/>
    <col min="1290" max="1290" width="9.28515625" style="96" customWidth="1"/>
    <col min="1291" max="1291" width="12.7109375" style="96" bestFit="1" customWidth="1"/>
    <col min="1292" max="1536" width="9.140625" style="96"/>
    <col min="1537" max="1537" width="4.28515625" style="96" customWidth="1"/>
    <col min="1538" max="1538" width="9" style="96" customWidth="1"/>
    <col min="1539" max="1539" width="43.140625" style="96" customWidth="1"/>
    <col min="1540" max="1540" width="8.7109375" style="96" customWidth="1"/>
    <col min="1541" max="1541" width="6.7109375" style="96" customWidth="1"/>
    <col min="1542" max="1542" width="7.5703125" style="96" customWidth="1"/>
    <col min="1543" max="1543" width="6.7109375" style="96" customWidth="1"/>
    <col min="1544" max="1544" width="9.5703125" style="96" customWidth="1"/>
    <col min="1545" max="1545" width="10.42578125" style="96" bestFit="1" customWidth="1"/>
    <col min="1546" max="1546" width="9.28515625" style="96" customWidth="1"/>
    <col min="1547" max="1547" width="12.7109375" style="96" bestFit="1" customWidth="1"/>
    <col min="1548" max="1792" width="9.140625" style="96"/>
    <col min="1793" max="1793" width="4.28515625" style="96" customWidth="1"/>
    <col min="1794" max="1794" width="9" style="96" customWidth="1"/>
    <col min="1795" max="1795" width="43.140625" style="96" customWidth="1"/>
    <col min="1796" max="1796" width="8.7109375" style="96" customWidth="1"/>
    <col min="1797" max="1797" width="6.7109375" style="96" customWidth="1"/>
    <col min="1798" max="1798" width="7.5703125" style="96" customWidth="1"/>
    <col min="1799" max="1799" width="6.7109375" style="96" customWidth="1"/>
    <col min="1800" max="1800" width="9.5703125" style="96" customWidth="1"/>
    <col min="1801" max="1801" width="10.42578125" style="96" bestFit="1" customWidth="1"/>
    <col min="1802" max="1802" width="9.28515625" style="96" customWidth="1"/>
    <col min="1803" max="1803" width="12.7109375" style="96" bestFit="1" customWidth="1"/>
    <col min="1804" max="2048" width="9.140625" style="96"/>
    <col min="2049" max="2049" width="4.28515625" style="96" customWidth="1"/>
    <col min="2050" max="2050" width="9" style="96" customWidth="1"/>
    <col min="2051" max="2051" width="43.140625" style="96" customWidth="1"/>
    <col min="2052" max="2052" width="8.7109375" style="96" customWidth="1"/>
    <col min="2053" max="2053" width="6.7109375" style="96" customWidth="1"/>
    <col min="2054" max="2054" width="7.5703125" style="96" customWidth="1"/>
    <col min="2055" max="2055" width="6.7109375" style="96" customWidth="1"/>
    <col min="2056" max="2056" width="9.5703125" style="96" customWidth="1"/>
    <col min="2057" max="2057" width="10.42578125" style="96" bestFit="1" customWidth="1"/>
    <col min="2058" max="2058" width="9.28515625" style="96" customWidth="1"/>
    <col min="2059" max="2059" width="12.7109375" style="96" bestFit="1" customWidth="1"/>
    <col min="2060" max="2304" width="9.140625" style="96"/>
    <col min="2305" max="2305" width="4.28515625" style="96" customWidth="1"/>
    <col min="2306" max="2306" width="9" style="96" customWidth="1"/>
    <col min="2307" max="2307" width="43.140625" style="96" customWidth="1"/>
    <col min="2308" max="2308" width="8.7109375" style="96" customWidth="1"/>
    <col min="2309" max="2309" width="6.7109375" style="96" customWidth="1"/>
    <col min="2310" max="2310" width="7.5703125" style="96" customWidth="1"/>
    <col min="2311" max="2311" width="6.7109375" style="96" customWidth="1"/>
    <col min="2312" max="2312" width="9.5703125" style="96" customWidth="1"/>
    <col min="2313" max="2313" width="10.42578125" style="96" bestFit="1" customWidth="1"/>
    <col min="2314" max="2314" width="9.28515625" style="96" customWidth="1"/>
    <col min="2315" max="2315" width="12.7109375" style="96" bestFit="1" customWidth="1"/>
    <col min="2316" max="2560" width="9.140625" style="96"/>
    <col min="2561" max="2561" width="4.28515625" style="96" customWidth="1"/>
    <col min="2562" max="2562" width="9" style="96" customWidth="1"/>
    <col min="2563" max="2563" width="43.140625" style="96" customWidth="1"/>
    <col min="2564" max="2564" width="8.7109375" style="96" customWidth="1"/>
    <col min="2565" max="2565" width="6.7109375" style="96" customWidth="1"/>
    <col min="2566" max="2566" width="7.5703125" style="96" customWidth="1"/>
    <col min="2567" max="2567" width="6.7109375" style="96" customWidth="1"/>
    <col min="2568" max="2568" width="9.5703125" style="96" customWidth="1"/>
    <col min="2569" max="2569" width="10.42578125" style="96" bestFit="1" customWidth="1"/>
    <col min="2570" max="2570" width="9.28515625" style="96" customWidth="1"/>
    <col min="2571" max="2571" width="12.7109375" style="96" bestFit="1" customWidth="1"/>
    <col min="2572" max="2816" width="9.140625" style="96"/>
    <col min="2817" max="2817" width="4.28515625" style="96" customWidth="1"/>
    <col min="2818" max="2818" width="9" style="96" customWidth="1"/>
    <col min="2819" max="2819" width="43.140625" style="96" customWidth="1"/>
    <col min="2820" max="2820" width="8.7109375" style="96" customWidth="1"/>
    <col min="2821" max="2821" width="6.7109375" style="96" customWidth="1"/>
    <col min="2822" max="2822" width="7.5703125" style="96" customWidth="1"/>
    <col min="2823" max="2823" width="6.7109375" style="96" customWidth="1"/>
    <col min="2824" max="2824" width="9.5703125" style="96" customWidth="1"/>
    <col min="2825" max="2825" width="10.42578125" style="96" bestFit="1" customWidth="1"/>
    <col min="2826" max="2826" width="9.28515625" style="96" customWidth="1"/>
    <col min="2827" max="2827" width="12.7109375" style="96" bestFit="1" customWidth="1"/>
    <col min="2828" max="3072" width="9.140625" style="96"/>
    <col min="3073" max="3073" width="4.28515625" style="96" customWidth="1"/>
    <col min="3074" max="3074" width="9" style="96" customWidth="1"/>
    <col min="3075" max="3075" width="43.140625" style="96" customWidth="1"/>
    <col min="3076" max="3076" width="8.7109375" style="96" customWidth="1"/>
    <col min="3077" max="3077" width="6.7109375" style="96" customWidth="1"/>
    <col min="3078" max="3078" width="7.5703125" style="96" customWidth="1"/>
    <col min="3079" max="3079" width="6.7109375" style="96" customWidth="1"/>
    <col min="3080" max="3080" width="9.5703125" style="96" customWidth="1"/>
    <col min="3081" max="3081" width="10.42578125" style="96" bestFit="1" customWidth="1"/>
    <col min="3082" max="3082" width="9.28515625" style="96" customWidth="1"/>
    <col min="3083" max="3083" width="12.7109375" style="96" bestFit="1" customWidth="1"/>
    <col min="3084" max="3328" width="9.140625" style="96"/>
    <col min="3329" max="3329" width="4.28515625" style="96" customWidth="1"/>
    <col min="3330" max="3330" width="9" style="96" customWidth="1"/>
    <col min="3331" max="3331" width="43.140625" style="96" customWidth="1"/>
    <col min="3332" max="3332" width="8.7109375" style="96" customWidth="1"/>
    <col min="3333" max="3333" width="6.7109375" style="96" customWidth="1"/>
    <col min="3334" max="3334" width="7.5703125" style="96" customWidth="1"/>
    <col min="3335" max="3335" width="6.7109375" style="96" customWidth="1"/>
    <col min="3336" max="3336" width="9.5703125" style="96" customWidth="1"/>
    <col min="3337" max="3337" width="10.42578125" style="96" bestFit="1" customWidth="1"/>
    <col min="3338" max="3338" width="9.28515625" style="96" customWidth="1"/>
    <col min="3339" max="3339" width="12.7109375" style="96" bestFit="1" customWidth="1"/>
    <col min="3340" max="3584" width="9.140625" style="96"/>
    <col min="3585" max="3585" width="4.28515625" style="96" customWidth="1"/>
    <col min="3586" max="3586" width="9" style="96" customWidth="1"/>
    <col min="3587" max="3587" width="43.140625" style="96" customWidth="1"/>
    <col min="3588" max="3588" width="8.7109375" style="96" customWidth="1"/>
    <col min="3589" max="3589" width="6.7109375" style="96" customWidth="1"/>
    <col min="3590" max="3590" width="7.5703125" style="96" customWidth="1"/>
    <col min="3591" max="3591" width="6.7109375" style="96" customWidth="1"/>
    <col min="3592" max="3592" width="9.5703125" style="96" customWidth="1"/>
    <col min="3593" max="3593" width="10.42578125" style="96" bestFit="1" customWidth="1"/>
    <col min="3594" max="3594" width="9.28515625" style="96" customWidth="1"/>
    <col min="3595" max="3595" width="12.7109375" style="96" bestFit="1" customWidth="1"/>
    <col min="3596" max="3840" width="9.140625" style="96"/>
    <col min="3841" max="3841" width="4.28515625" style="96" customWidth="1"/>
    <col min="3842" max="3842" width="9" style="96" customWidth="1"/>
    <col min="3843" max="3843" width="43.140625" style="96" customWidth="1"/>
    <col min="3844" max="3844" width="8.7109375" style="96" customWidth="1"/>
    <col min="3845" max="3845" width="6.7109375" style="96" customWidth="1"/>
    <col min="3846" max="3846" width="7.5703125" style="96" customWidth="1"/>
    <col min="3847" max="3847" width="6.7109375" style="96" customWidth="1"/>
    <col min="3848" max="3848" width="9.5703125" style="96" customWidth="1"/>
    <col min="3849" max="3849" width="10.42578125" style="96" bestFit="1" customWidth="1"/>
    <col min="3850" max="3850" width="9.28515625" style="96" customWidth="1"/>
    <col min="3851" max="3851" width="12.7109375" style="96" bestFit="1" customWidth="1"/>
    <col min="3852" max="4096" width="9.140625" style="96"/>
    <col min="4097" max="4097" width="4.28515625" style="96" customWidth="1"/>
    <col min="4098" max="4098" width="9" style="96" customWidth="1"/>
    <col min="4099" max="4099" width="43.140625" style="96" customWidth="1"/>
    <col min="4100" max="4100" width="8.7109375" style="96" customWidth="1"/>
    <col min="4101" max="4101" width="6.7109375" style="96" customWidth="1"/>
    <col min="4102" max="4102" width="7.5703125" style="96" customWidth="1"/>
    <col min="4103" max="4103" width="6.7109375" style="96" customWidth="1"/>
    <col min="4104" max="4104" width="9.5703125" style="96" customWidth="1"/>
    <col min="4105" max="4105" width="10.42578125" style="96" bestFit="1" customWidth="1"/>
    <col min="4106" max="4106" width="9.28515625" style="96" customWidth="1"/>
    <col min="4107" max="4107" width="12.7109375" style="96" bestFit="1" customWidth="1"/>
    <col min="4108" max="4352" width="9.140625" style="96"/>
    <col min="4353" max="4353" width="4.28515625" style="96" customWidth="1"/>
    <col min="4354" max="4354" width="9" style="96" customWidth="1"/>
    <col min="4355" max="4355" width="43.140625" style="96" customWidth="1"/>
    <col min="4356" max="4356" width="8.7109375" style="96" customWidth="1"/>
    <col min="4357" max="4357" width="6.7109375" style="96" customWidth="1"/>
    <col min="4358" max="4358" width="7.5703125" style="96" customWidth="1"/>
    <col min="4359" max="4359" width="6.7109375" style="96" customWidth="1"/>
    <col min="4360" max="4360" width="9.5703125" style="96" customWidth="1"/>
    <col min="4361" max="4361" width="10.42578125" style="96" bestFit="1" customWidth="1"/>
    <col min="4362" max="4362" width="9.28515625" style="96" customWidth="1"/>
    <col min="4363" max="4363" width="12.7109375" style="96" bestFit="1" customWidth="1"/>
    <col min="4364" max="4608" width="9.140625" style="96"/>
    <col min="4609" max="4609" width="4.28515625" style="96" customWidth="1"/>
    <col min="4610" max="4610" width="9" style="96" customWidth="1"/>
    <col min="4611" max="4611" width="43.140625" style="96" customWidth="1"/>
    <col min="4612" max="4612" width="8.7109375" style="96" customWidth="1"/>
    <col min="4613" max="4613" width="6.7109375" style="96" customWidth="1"/>
    <col min="4614" max="4614" width="7.5703125" style="96" customWidth="1"/>
    <col min="4615" max="4615" width="6.7109375" style="96" customWidth="1"/>
    <col min="4616" max="4616" width="9.5703125" style="96" customWidth="1"/>
    <col min="4617" max="4617" width="10.42578125" style="96" bestFit="1" customWidth="1"/>
    <col min="4618" max="4618" width="9.28515625" style="96" customWidth="1"/>
    <col min="4619" max="4619" width="12.7109375" style="96" bestFit="1" customWidth="1"/>
    <col min="4620" max="4864" width="9.140625" style="96"/>
    <col min="4865" max="4865" width="4.28515625" style="96" customWidth="1"/>
    <col min="4866" max="4866" width="9" style="96" customWidth="1"/>
    <col min="4867" max="4867" width="43.140625" style="96" customWidth="1"/>
    <col min="4868" max="4868" width="8.7109375" style="96" customWidth="1"/>
    <col min="4869" max="4869" width="6.7109375" style="96" customWidth="1"/>
    <col min="4870" max="4870" width="7.5703125" style="96" customWidth="1"/>
    <col min="4871" max="4871" width="6.7109375" style="96" customWidth="1"/>
    <col min="4872" max="4872" width="9.5703125" style="96" customWidth="1"/>
    <col min="4873" max="4873" width="10.42578125" style="96" bestFit="1" customWidth="1"/>
    <col min="4874" max="4874" width="9.28515625" style="96" customWidth="1"/>
    <col min="4875" max="4875" width="12.7109375" style="96" bestFit="1" customWidth="1"/>
    <col min="4876" max="5120" width="9.140625" style="96"/>
    <col min="5121" max="5121" width="4.28515625" style="96" customWidth="1"/>
    <col min="5122" max="5122" width="9" style="96" customWidth="1"/>
    <col min="5123" max="5123" width="43.140625" style="96" customWidth="1"/>
    <col min="5124" max="5124" width="8.7109375" style="96" customWidth="1"/>
    <col min="5125" max="5125" width="6.7109375" style="96" customWidth="1"/>
    <col min="5126" max="5126" width="7.5703125" style="96" customWidth="1"/>
    <col min="5127" max="5127" width="6.7109375" style="96" customWidth="1"/>
    <col min="5128" max="5128" width="9.5703125" style="96" customWidth="1"/>
    <col min="5129" max="5129" width="10.42578125" style="96" bestFit="1" customWidth="1"/>
    <col min="5130" max="5130" width="9.28515625" style="96" customWidth="1"/>
    <col min="5131" max="5131" width="12.7109375" style="96" bestFit="1" customWidth="1"/>
    <col min="5132" max="5376" width="9.140625" style="96"/>
    <col min="5377" max="5377" width="4.28515625" style="96" customWidth="1"/>
    <col min="5378" max="5378" width="9" style="96" customWidth="1"/>
    <col min="5379" max="5379" width="43.140625" style="96" customWidth="1"/>
    <col min="5380" max="5380" width="8.7109375" style="96" customWidth="1"/>
    <col min="5381" max="5381" width="6.7109375" style="96" customWidth="1"/>
    <col min="5382" max="5382" width="7.5703125" style="96" customWidth="1"/>
    <col min="5383" max="5383" width="6.7109375" style="96" customWidth="1"/>
    <col min="5384" max="5384" width="9.5703125" style="96" customWidth="1"/>
    <col min="5385" max="5385" width="10.42578125" style="96" bestFit="1" customWidth="1"/>
    <col min="5386" max="5386" width="9.28515625" style="96" customWidth="1"/>
    <col min="5387" max="5387" width="12.7109375" style="96" bestFit="1" customWidth="1"/>
    <col min="5388" max="5632" width="9.140625" style="96"/>
    <col min="5633" max="5633" width="4.28515625" style="96" customWidth="1"/>
    <col min="5634" max="5634" width="9" style="96" customWidth="1"/>
    <col min="5635" max="5635" width="43.140625" style="96" customWidth="1"/>
    <col min="5636" max="5636" width="8.7109375" style="96" customWidth="1"/>
    <col min="5637" max="5637" width="6.7109375" style="96" customWidth="1"/>
    <col min="5638" max="5638" width="7.5703125" style="96" customWidth="1"/>
    <col min="5639" max="5639" width="6.7109375" style="96" customWidth="1"/>
    <col min="5640" max="5640" width="9.5703125" style="96" customWidth="1"/>
    <col min="5641" max="5641" width="10.42578125" style="96" bestFit="1" customWidth="1"/>
    <col min="5642" max="5642" width="9.28515625" style="96" customWidth="1"/>
    <col min="5643" max="5643" width="12.7109375" style="96" bestFit="1" customWidth="1"/>
    <col min="5644" max="5888" width="9.140625" style="96"/>
    <col min="5889" max="5889" width="4.28515625" style="96" customWidth="1"/>
    <col min="5890" max="5890" width="9" style="96" customWidth="1"/>
    <col min="5891" max="5891" width="43.140625" style="96" customWidth="1"/>
    <col min="5892" max="5892" width="8.7109375" style="96" customWidth="1"/>
    <col min="5893" max="5893" width="6.7109375" style="96" customWidth="1"/>
    <col min="5894" max="5894" width="7.5703125" style="96" customWidth="1"/>
    <col min="5895" max="5895" width="6.7109375" style="96" customWidth="1"/>
    <col min="5896" max="5896" width="9.5703125" style="96" customWidth="1"/>
    <col min="5897" max="5897" width="10.42578125" style="96" bestFit="1" customWidth="1"/>
    <col min="5898" max="5898" width="9.28515625" style="96" customWidth="1"/>
    <col min="5899" max="5899" width="12.7109375" style="96" bestFit="1" customWidth="1"/>
    <col min="5900" max="6144" width="9.140625" style="96"/>
    <col min="6145" max="6145" width="4.28515625" style="96" customWidth="1"/>
    <col min="6146" max="6146" width="9" style="96" customWidth="1"/>
    <col min="6147" max="6147" width="43.140625" style="96" customWidth="1"/>
    <col min="6148" max="6148" width="8.7109375" style="96" customWidth="1"/>
    <col min="6149" max="6149" width="6.7109375" style="96" customWidth="1"/>
    <col min="6150" max="6150" width="7.5703125" style="96" customWidth="1"/>
    <col min="6151" max="6151" width="6.7109375" style="96" customWidth="1"/>
    <col min="6152" max="6152" width="9.5703125" style="96" customWidth="1"/>
    <col min="6153" max="6153" width="10.42578125" style="96" bestFit="1" customWidth="1"/>
    <col min="6154" max="6154" width="9.28515625" style="96" customWidth="1"/>
    <col min="6155" max="6155" width="12.7109375" style="96" bestFit="1" customWidth="1"/>
    <col min="6156" max="6400" width="9.140625" style="96"/>
    <col min="6401" max="6401" width="4.28515625" style="96" customWidth="1"/>
    <col min="6402" max="6402" width="9" style="96" customWidth="1"/>
    <col min="6403" max="6403" width="43.140625" style="96" customWidth="1"/>
    <col min="6404" max="6404" width="8.7109375" style="96" customWidth="1"/>
    <col min="6405" max="6405" width="6.7109375" style="96" customWidth="1"/>
    <col min="6406" max="6406" width="7.5703125" style="96" customWidth="1"/>
    <col min="6407" max="6407" width="6.7109375" style="96" customWidth="1"/>
    <col min="6408" max="6408" width="9.5703125" style="96" customWidth="1"/>
    <col min="6409" max="6409" width="10.42578125" style="96" bestFit="1" customWidth="1"/>
    <col min="6410" max="6410" width="9.28515625" style="96" customWidth="1"/>
    <col min="6411" max="6411" width="12.7109375" style="96" bestFit="1" customWidth="1"/>
    <col min="6412" max="6656" width="9.140625" style="96"/>
    <col min="6657" max="6657" width="4.28515625" style="96" customWidth="1"/>
    <col min="6658" max="6658" width="9" style="96" customWidth="1"/>
    <col min="6659" max="6659" width="43.140625" style="96" customWidth="1"/>
    <col min="6660" max="6660" width="8.7109375" style="96" customWidth="1"/>
    <col min="6661" max="6661" width="6.7109375" style="96" customWidth="1"/>
    <col min="6662" max="6662" width="7.5703125" style="96" customWidth="1"/>
    <col min="6663" max="6663" width="6.7109375" style="96" customWidth="1"/>
    <col min="6664" max="6664" width="9.5703125" style="96" customWidth="1"/>
    <col min="6665" max="6665" width="10.42578125" style="96" bestFit="1" customWidth="1"/>
    <col min="6666" max="6666" width="9.28515625" style="96" customWidth="1"/>
    <col min="6667" max="6667" width="12.7109375" style="96" bestFit="1" customWidth="1"/>
    <col min="6668" max="6912" width="9.140625" style="96"/>
    <col min="6913" max="6913" width="4.28515625" style="96" customWidth="1"/>
    <col min="6914" max="6914" width="9" style="96" customWidth="1"/>
    <col min="6915" max="6915" width="43.140625" style="96" customWidth="1"/>
    <col min="6916" max="6916" width="8.7109375" style="96" customWidth="1"/>
    <col min="6917" max="6917" width="6.7109375" style="96" customWidth="1"/>
    <col min="6918" max="6918" width="7.5703125" style="96" customWidth="1"/>
    <col min="6919" max="6919" width="6.7109375" style="96" customWidth="1"/>
    <col min="6920" max="6920" width="9.5703125" style="96" customWidth="1"/>
    <col min="6921" max="6921" width="10.42578125" style="96" bestFit="1" customWidth="1"/>
    <col min="6922" max="6922" width="9.28515625" style="96" customWidth="1"/>
    <col min="6923" max="6923" width="12.7109375" style="96" bestFit="1" customWidth="1"/>
    <col min="6924" max="7168" width="9.140625" style="96"/>
    <col min="7169" max="7169" width="4.28515625" style="96" customWidth="1"/>
    <col min="7170" max="7170" width="9" style="96" customWidth="1"/>
    <col min="7171" max="7171" width="43.140625" style="96" customWidth="1"/>
    <col min="7172" max="7172" width="8.7109375" style="96" customWidth="1"/>
    <col min="7173" max="7173" width="6.7109375" style="96" customWidth="1"/>
    <col min="7174" max="7174" width="7.5703125" style="96" customWidth="1"/>
    <col min="7175" max="7175" width="6.7109375" style="96" customWidth="1"/>
    <col min="7176" max="7176" width="9.5703125" style="96" customWidth="1"/>
    <col min="7177" max="7177" width="10.42578125" style="96" bestFit="1" customWidth="1"/>
    <col min="7178" max="7178" width="9.28515625" style="96" customWidth="1"/>
    <col min="7179" max="7179" width="12.7109375" style="96" bestFit="1" customWidth="1"/>
    <col min="7180" max="7424" width="9.140625" style="96"/>
    <col min="7425" max="7425" width="4.28515625" style="96" customWidth="1"/>
    <col min="7426" max="7426" width="9" style="96" customWidth="1"/>
    <col min="7427" max="7427" width="43.140625" style="96" customWidth="1"/>
    <col min="7428" max="7428" width="8.7109375" style="96" customWidth="1"/>
    <col min="7429" max="7429" width="6.7109375" style="96" customWidth="1"/>
    <col min="7430" max="7430" width="7.5703125" style="96" customWidth="1"/>
    <col min="7431" max="7431" width="6.7109375" style="96" customWidth="1"/>
    <col min="7432" max="7432" width="9.5703125" style="96" customWidth="1"/>
    <col min="7433" max="7433" width="10.42578125" style="96" bestFit="1" customWidth="1"/>
    <col min="7434" max="7434" width="9.28515625" style="96" customWidth="1"/>
    <col min="7435" max="7435" width="12.7109375" style="96" bestFit="1" customWidth="1"/>
    <col min="7436" max="7680" width="9.140625" style="96"/>
    <col min="7681" max="7681" width="4.28515625" style="96" customWidth="1"/>
    <col min="7682" max="7682" width="9" style="96" customWidth="1"/>
    <col min="7683" max="7683" width="43.140625" style="96" customWidth="1"/>
    <col min="7684" max="7684" width="8.7109375" style="96" customWidth="1"/>
    <col min="7685" max="7685" width="6.7109375" style="96" customWidth="1"/>
    <col min="7686" max="7686" width="7.5703125" style="96" customWidth="1"/>
    <col min="7687" max="7687" width="6.7109375" style="96" customWidth="1"/>
    <col min="7688" max="7688" width="9.5703125" style="96" customWidth="1"/>
    <col min="7689" max="7689" width="10.42578125" style="96" bestFit="1" customWidth="1"/>
    <col min="7690" max="7690" width="9.28515625" style="96" customWidth="1"/>
    <col min="7691" max="7691" width="12.7109375" style="96" bestFit="1" customWidth="1"/>
    <col min="7692" max="7936" width="9.140625" style="96"/>
    <col min="7937" max="7937" width="4.28515625" style="96" customWidth="1"/>
    <col min="7938" max="7938" width="9" style="96" customWidth="1"/>
    <col min="7939" max="7939" width="43.140625" style="96" customWidth="1"/>
    <col min="7940" max="7940" width="8.7109375" style="96" customWidth="1"/>
    <col min="7941" max="7941" width="6.7109375" style="96" customWidth="1"/>
    <col min="7942" max="7942" width="7.5703125" style="96" customWidth="1"/>
    <col min="7943" max="7943" width="6.7109375" style="96" customWidth="1"/>
    <col min="7944" max="7944" width="9.5703125" style="96" customWidth="1"/>
    <col min="7945" max="7945" width="10.42578125" style="96" bestFit="1" customWidth="1"/>
    <col min="7946" max="7946" width="9.28515625" style="96" customWidth="1"/>
    <col min="7947" max="7947" width="12.7109375" style="96" bestFit="1" customWidth="1"/>
    <col min="7948" max="8192" width="9.140625" style="96"/>
    <col min="8193" max="8193" width="4.28515625" style="96" customWidth="1"/>
    <col min="8194" max="8194" width="9" style="96" customWidth="1"/>
    <col min="8195" max="8195" width="43.140625" style="96" customWidth="1"/>
    <col min="8196" max="8196" width="8.7109375" style="96" customWidth="1"/>
    <col min="8197" max="8197" width="6.7109375" style="96" customWidth="1"/>
    <col min="8198" max="8198" width="7.5703125" style="96" customWidth="1"/>
    <col min="8199" max="8199" width="6.7109375" style="96" customWidth="1"/>
    <col min="8200" max="8200" width="9.5703125" style="96" customWidth="1"/>
    <col min="8201" max="8201" width="10.42578125" style="96" bestFit="1" customWidth="1"/>
    <col min="8202" max="8202" width="9.28515625" style="96" customWidth="1"/>
    <col min="8203" max="8203" width="12.7109375" style="96" bestFit="1" customWidth="1"/>
    <col min="8204" max="8448" width="9.140625" style="96"/>
    <col min="8449" max="8449" width="4.28515625" style="96" customWidth="1"/>
    <col min="8450" max="8450" width="9" style="96" customWidth="1"/>
    <col min="8451" max="8451" width="43.140625" style="96" customWidth="1"/>
    <col min="8452" max="8452" width="8.7109375" style="96" customWidth="1"/>
    <col min="8453" max="8453" width="6.7109375" style="96" customWidth="1"/>
    <col min="8454" max="8454" width="7.5703125" style="96" customWidth="1"/>
    <col min="8455" max="8455" width="6.7109375" style="96" customWidth="1"/>
    <col min="8456" max="8456" width="9.5703125" style="96" customWidth="1"/>
    <col min="8457" max="8457" width="10.42578125" style="96" bestFit="1" customWidth="1"/>
    <col min="8458" max="8458" width="9.28515625" style="96" customWidth="1"/>
    <col min="8459" max="8459" width="12.7109375" style="96" bestFit="1" customWidth="1"/>
    <col min="8460" max="8704" width="9.140625" style="96"/>
    <col min="8705" max="8705" width="4.28515625" style="96" customWidth="1"/>
    <col min="8706" max="8706" width="9" style="96" customWidth="1"/>
    <col min="8707" max="8707" width="43.140625" style="96" customWidth="1"/>
    <col min="8708" max="8708" width="8.7109375" style="96" customWidth="1"/>
    <col min="8709" max="8709" width="6.7109375" style="96" customWidth="1"/>
    <col min="8710" max="8710" width="7.5703125" style="96" customWidth="1"/>
    <col min="8711" max="8711" width="6.7109375" style="96" customWidth="1"/>
    <col min="8712" max="8712" width="9.5703125" style="96" customWidth="1"/>
    <col min="8713" max="8713" width="10.42578125" style="96" bestFit="1" customWidth="1"/>
    <col min="8714" max="8714" width="9.28515625" style="96" customWidth="1"/>
    <col min="8715" max="8715" width="12.7109375" style="96" bestFit="1" customWidth="1"/>
    <col min="8716" max="8960" width="9.140625" style="96"/>
    <col min="8961" max="8961" width="4.28515625" style="96" customWidth="1"/>
    <col min="8962" max="8962" width="9" style="96" customWidth="1"/>
    <col min="8963" max="8963" width="43.140625" style="96" customWidth="1"/>
    <col min="8964" max="8964" width="8.7109375" style="96" customWidth="1"/>
    <col min="8965" max="8965" width="6.7109375" style="96" customWidth="1"/>
    <col min="8966" max="8966" width="7.5703125" style="96" customWidth="1"/>
    <col min="8967" max="8967" width="6.7109375" style="96" customWidth="1"/>
    <col min="8968" max="8968" width="9.5703125" style="96" customWidth="1"/>
    <col min="8969" max="8969" width="10.42578125" style="96" bestFit="1" customWidth="1"/>
    <col min="8970" max="8970" width="9.28515625" style="96" customWidth="1"/>
    <col min="8971" max="8971" width="12.7109375" style="96" bestFit="1" customWidth="1"/>
    <col min="8972" max="9216" width="9.140625" style="96"/>
    <col min="9217" max="9217" width="4.28515625" style="96" customWidth="1"/>
    <col min="9218" max="9218" width="9" style="96" customWidth="1"/>
    <col min="9219" max="9219" width="43.140625" style="96" customWidth="1"/>
    <col min="9220" max="9220" width="8.7109375" style="96" customWidth="1"/>
    <col min="9221" max="9221" width="6.7109375" style="96" customWidth="1"/>
    <col min="9222" max="9222" width="7.5703125" style="96" customWidth="1"/>
    <col min="9223" max="9223" width="6.7109375" style="96" customWidth="1"/>
    <col min="9224" max="9224" width="9.5703125" style="96" customWidth="1"/>
    <col min="9225" max="9225" width="10.42578125" style="96" bestFit="1" customWidth="1"/>
    <col min="9226" max="9226" width="9.28515625" style="96" customWidth="1"/>
    <col min="9227" max="9227" width="12.7109375" style="96" bestFit="1" customWidth="1"/>
    <col min="9228" max="9472" width="9.140625" style="96"/>
    <col min="9473" max="9473" width="4.28515625" style="96" customWidth="1"/>
    <col min="9474" max="9474" width="9" style="96" customWidth="1"/>
    <col min="9475" max="9475" width="43.140625" style="96" customWidth="1"/>
    <col min="9476" max="9476" width="8.7109375" style="96" customWidth="1"/>
    <col min="9477" max="9477" width="6.7109375" style="96" customWidth="1"/>
    <col min="9478" max="9478" width="7.5703125" style="96" customWidth="1"/>
    <col min="9479" max="9479" width="6.7109375" style="96" customWidth="1"/>
    <col min="9480" max="9480" width="9.5703125" style="96" customWidth="1"/>
    <col min="9481" max="9481" width="10.42578125" style="96" bestFit="1" customWidth="1"/>
    <col min="9482" max="9482" width="9.28515625" style="96" customWidth="1"/>
    <col min="9483" max="9483" width="12.7109375" style="96" bestFit="1" customWidth="1"/>
    <col min="9484" max="9728" width="9.140625" style="96"/>
    <col min="9729" max="9729" width="4.28515625" style="96" customWidth="1"/>
    <col min="9730" max="9730" width="9" style="96" customWidth="1"/>
    <col min="9731" max="9731" width="43.140625" style="96" customWidth="1"/>
    <col min="9732" max="9732" width="8.7109375" style="96" customWidth="1"/>
    <col min="9733" max="9733" width="6.7109375" style="96" customWidth="1"/>
    <col min="9734" max="9734" width="7.5703125" style="96" customWidth="1"/>
    <col min="9735" max="9735" width="6.7109375" style="96" customWidth="1"/>
    <col min="9736" max="9736" width="9.5703125" style="96" customWidth="1"/>
    <col min="9737" max="9737" width="10.42578125" style="96" bestFit="1" customWidth="1"/>
    <col min="9738" max="9738" width="9.28515625" style="96" customWidth="1"/>
    <col min="9739" max="9739" width="12.7109375" style="96" bestFit="1" customWidth="1"/>
    <col min="9740" max="9984" width="9.140625" style="96"/>
    <col min="9985" max="9985" width="4.28515625" style="96" customWidth="1"/>
    <col min="9986" max="9986" width="9" style="96" customWidth="1"/>
    <col min="9987" max="9987" width="43.140625" style="96" customWidth="1"/>
    <col min="9988" max="9988" width="8.7109375" style="96" customWidth="1"/>
    <col min="9989" max="9989" width="6.7109375" style="96" customWidth="1"/>
    <col min="9990" max="9990" width="7.5703125" style="96" customWidth="1"/>
    <col min="9991" max="9991" width="6.7109375" style="96" customWidth="1"/>
    <col min="9992" max="9992" width="9.5703125" style="96" customWidth="1"/>
    <col min="9993" max="9993" width="10.42578125" style="96" bestFit="1" customWidth="1"/>
    <col min="9994" max="9994" width="9.28515625" style="96" customWidth="1"/>
    <col min="9995" max="9995" width="12.7109375" style="96" bestFit="1" customWidth="1"/>
    <col min="9996" max="10240" width="9.140625" style="96"/>
    <col min="10241" max="10241" width="4.28515625" style="96" customWidth="1"/>
    <col min="10242" max="10242" width="9" style="96" customWidth="1"/>
    <col min="10243" max="10243" width="43.140625" style="96" customWidth="1"/>
    <col min="10244" max="10244" width="8.7109375" style="96" customWidth="1"/>
    <col min="10245" max="10245" width="6.7109375" style="96" customWidth="1"/>
    <col min="10246" max="10246" width="7.5703125" style="96" customWidth="1"/>
    <col min="10247" max="10247" width="6.7109375" style="96" customWidth="1"/>
    <col min="10248" max="10248" width="9.5703125" style="96" customWidth="1"/>
    <col min="10249" max="10249" width="10.42578125" style="96" bestFit="1" customWidth="1"/>
    <col min="10250" max="10250" width="9.28515625" style="96" customWidth="1"/>
    <col min="10251" max="10251" width="12.7109375" style="96" bestFit="1" customWidth="1"/>
    <col min="10252" max="10496" width="9.140625" style="96"/>
    <col min="10497" max="10497" width="4.28515625" style="96" customWidth="1"/>
    <col min="10498" max="10498" width="9" style="96" customWidth="1"/>
    <col min="10499" max="10499" width="43.140625" style="96" customWidth="1"/>
    <col min="10500" max="10500" width="8.7109375" style="96" customWidth="1"/>
    <col min="10501" max="10501" width="6.7109375" style="96" customWidth="1"/>
    <col min="10502" max="10502" width="7.5703125" style="96" customWidth="1"/>
    <col min="10503" max="10503" width="6.7109375" style="96" customWidth="1"/>
    <col min="10504" max="10504" width="9.5703125" style="96" customWidth="1"/>
    <col min="10505" max="10505" width="10.42578125" style="96" bestFit="1" customWidth="1"/>
    <col min="10506" max="10506" width="9.28515625" style="96" customWidth="1"/>
    <col min="10507" max="10507" width="12.7109375" style="96" bestFit="1" customWidth="1"/>
    <col min="10508" max="10752" width="9.140625" style="96"/>
    <col min="10753" max="10753" width="4.28515625" style="96" customWidth="1"/>
    <col min="10754" max="10754" width="9" style="96" customWidth="1"/>
    <col min="10755" max="10755" width="43.140625" style="96" customWidth="1"/>
    <col min="10756" max="10756" width="8.7109375" style="96" customWidth="1"/>
    <col min="10757" max="10757" width="6.7109375" style="96" customWidth="1"/>
    <col min="10758" max="10758" width="7.5703125" style="96" customWidth="1"/>
    <col min="10759" max="10759" width="6.7109375" style="96" customWidth="1"/>
    <col min="10760" max="10760" width="9.5703125" style="96" customWidth="1"/>
    <col min="10761" max="10761" width="10.42578125" style="96" bestFit="1" customWidth="1"/>
    <col min="10762" max="10762" width="9.28515625" style="96" customWidth="1"/>
    <col min="10763" max="10763" width="12.7109375" style="96" bestFit="1" customWidth="1"/>
    <col min="10764" max="11008" width="9.140625" style="96"/>
    <col min="11009" max="11009" width="4.28515625" style="96" customWidth="1"/>
    <col min="11010" max="11010" width="9" style="96" customWidth="1"/>
    <col min="11011" max="11011" width="43.140625" style="96" customWidth="1"/>
    <col min="11012" max="11012" width="8.7109375" style="96" customWidth="1"/>
    <col min="11013" max="11013" width="6.7109375" style="96" customWidth="1"/>
    <col min="11014" max="11014" width="7.5703125" style="96" customWidth="1"/>
    <col min="11015" max="11015" width="6.7109375" style="96" customWidth="1"/>
    <col min="11016" max="11016" width="9.5703125" style="96" customWidth="1"/>
    <col min="11017" max="11017" width="10.42578125" style="96" bestFit="1" customWidth="1"/>
    <col min="11018" max="11018" width="9.28515625" style="96" customWidth="1"/>
    <col min="11019" max="11019" width="12.7109375" style="96" bestFit="1" customWidth="1"/>
    <col min="11020" max="11264" width="9.140625" style="96"/>
    <col min="11265" max="11265" width="4.28515625" style="96" customWidth="1"/>
    <col min="11266" max="11266" width="9" style="96" customWidth="1"/>
    <col min="11267" max="11267" width="43.140625" style="96" customWidth="1"/>
    <col min="11268" max="11268" width="8.7109375" style="96" customWidth="1"/>
    <col min="11269" max="11269" width="6.7109375" style="96" customWidth="1"/>
    <col min="11270" max="11270" width="7.5703125" style="96" customWidth="1"/>
    <col min="11271" max="11271" width="6.7109375" style="96" customWidth="1"/>
    <col min="11272" max="11272" width="9.5703125" style="96" customWidth="1"/>
    <col min="11273" max="11273" width="10.42578125" style="96" bestFit="1" customWidth="1"/>
    <col min="11274" max="11274" width="9.28515625" style="96" customWidth="1"/>
    <col min="11275" max="11275" width="12.7109375" style="96" bestFit="1" customWidth="1"/>
    <col min="11276" max="11520" width="9.140625" style="96"/>
    <col min="11521" max="11521" width="4.28515625" style="96" customWidth="1"/>
    <col min="11522" max="11522" width="9" style="96" customWidth="1"/>
    <col min="11523" max="11523" width="43.140625" style="96" customWidth="1"/>
    <col min="11524" max="11524" width="8.7109375" style="96" customWidth="1"/>
    <col min="11525" max="11525" width="6.7109375" style="96" customWidth="1"/>
    <col min="11526" max="11526" width="7.5703125" style="96" customWidth="1"/>
    <col min="11527" max="11527" width="6.7109375" style="96" customWidth="1"/>
    <col min="11528" max="11528" width="9.5703125" style="96" customWidth="1"/>
    <col min="11529" max="11529" width="10.42578125" style="96" bestFit="1" customWidth="1"/>
    <col min="11530" max="11530" width="9.28515625" style="96" customWidth="1"/>
    <col min="11531" max="11531" width="12.7109375" style="96" bestFit="1" customWidth="1"/>
    <col min="11532" max="11776" width="9.140625" style="96"/>
    <col min="11777" max="11777" width="4.28515625" style="96" customWidth="1"/>
    <col min="11778" max="11778" width="9" style="96" customWidth="1"/>
    <col min="11779" max="11779" width="43.140625" style="96" customWidth="1"/>
    <col min="11780" max="11780" width="8.7109375" style="96" customWidth="1"/>
    <col min="11781" max="11781" width="6.7109375" style="96" customWidth="1"/>
    <col min="11782" max="11782" width="7.5703125" style="96" customWidth="1"/>
    <col min="11783" max="11783" width="6.7109375" style="96" customWidth="1"/>
    <col min="11784" max="11784" width="9.5703125" style="96" customWidth="1"/>
    <col min="11785" max="11785" width="10.42578125" style="96" bestFit="1" customWidth="1"/>
    <col min="11786" max="11786" width="9.28515625" style="96" customWidth="1"/>
    <col min="11787" max="11787" width="12.7109375" style="96" bestFit="1" customWidth="1"/>
    <col min="11788" max="12032" width="9.140625" style="96"/>
    <col min="12033" max="12033" width="4.28515625" style="96" customWidth="1"/>
    <col min="12034" max="12034" width="9" style="96" customWidth="1"/>
    <col min="12035" max="12035" width="43.140625" style="96" customWidth="1"/>
    <col min="12036" max="12036" width="8.7109375" style="96" customWidth="1"/>
    <col min="12037" max="12037" width="6.7109375" style="96" customWidth="1"/>
    <col min="12038" max="12038" width="7.5703125" style="96" customWidth="1"/>
    <col min="12039" max="12039" width="6.7109375" style="96" customWidth="1"/>
    <col min="12040" max="12040" width="9.5703125" style="96" customWidth="1"/>
    <col min="12041" max="12041" width="10.42578125" style="96" bestFit="1" customWidth="1"/>
    <col min="12042" max="12042" width="9.28515625" style="96" customWidth="1"/>
    <col min="12043" max="12043" width="12.7109375" style="96" bestFit="1" customWidth="1"/>
    <col min="12044" max="12288" width="9.140625" style="96"/>
    <col min="12289" max="12289" width="4.28515625" style="96" customWidth="1"/>
    <col min="12290" max="12290" width="9" style="96" customWidth="1"/>
    <col min="12291" max="12291" width="43.140625" style="96" customWidth="1"/>
    <col min="12292" max="12292" width="8.7109375" style="96" customWidth="1"/>
    <col min="12293" max="12293" width="6.7109375" style="96" customWidth="1"/>
    <col min="12294" max="12294" width="7.5703125" style="96" customWidth="1"/>
    <col min="12295" max="12295" width="6.7109375" style="96" customWidth="1"/>
    <col min="12296" max="12296" width="9.5703125" style="96" customWidth="1"/>
    <col min="12297" max="12297" width="10.42578125" style="96" bestFit="1" customWidth="1"/>
    <col min="12298" max="12298" width="9.28515625" style="96" customWidth="1"/>
    <col min="12299" max="12299" width="12.7109375" style="96" bestFit="1" customWidth="1"/>
    <col min="12300" max="12544" width="9.140625" style="96"/>
    <col min="12545" max="12545" width="4.28515625" style="96" customWidth="1"/>
    <col min="12546" max="12546" width="9" style="96" customWidth="1"/>
    <col min="12547" max="12547" width="43.140625" style="96" customWidth="1"/>
    <col min="12548" max="12548" width="8.7109375" style="96" customWidth="1"/>
    <col min="12549" max="12549" width="6.7109375" style="96" customWidth="1"/>
    <col min="12550" max="12550" width="7.5703125" style="96" customWidth="1"/>
    <col min="12551" max="12551" width="6.7109375" style="96" customWidth="1"/>
    <col min="12552" max="12552" width="9.5703125" style="96" customWidth="1"/>
    <col min="12553" max="12553" width="10.42578125" style="96" bestFit="1" customWidth="1"/>
    <col min="12554" max="12554" width="9.28515625" style="96" customWidth="1"/>
    <col min="12555" max="12555" width="12.7109375" style="96" bestFit="1" customWidth="1"/>
    <col min="12556" max="12800" width="9.140625" style="96"/>
    <col min="12801" max="12801" width="4.28515625" style="96" customWidth="1"/>
    <col min="12802" max="12802" width="9" style="96" customWidth="1"/>
    <col min="12803" max="12803" width="43.140625" style="96" customWidth="1"/>
    <col min="12804" max="12804" width="8.7109375" style="96" customWidth="1"/>
    <col min="12805" max="12805" width="6.7109375" style="96" customWidth="1"/>
    <col min="12806" max="12806" width="7.5703125" style="96" customWidth="1"/>
    <col min="12807" max="12807" width="6.7109375" style="96" customWidth="1"/>
    <col min="12808" max="12808" width="9.5703125" style="96" customWidth="1"/>
    <col min="12809" max="12809" width="10.42578125" style="96" bestFit="1" customWidth="1"/>
    <col min="12810" max="12810" width="9.28515625" style="96" customWidth="1"/>
    <col min="12811" max="12811" width="12.7109375" style="96" bestFit="1" customWidth="1"/>
    <col min="12812" max="13056" width="9.140625" style="96"/>
    <col min="13057" max="13057" width="4.28515625" style="96" customWidth="1"/>
    <col min="13058" max="13058" width="9" style="96" customWidth="1"/>
    <col min="13059" max="13059" width="43.140625" style="96" customWidth="1"/>
    <col min="13060" max="13060" width="8.7109375" style="96" customWidth="1"/>
    <col min="13061" max="13061" width="6.7109375" style="96" customWidth="1"/>
    <col min="13062" max="13062" width="7.5703125" style="96" customWidth="1"/>
    <col min="13063" max="13063" width="6.7109375" style="96" customWidth="1"/>
    <col min="13064" max="13064" width="9.5703125" style="96" customWidth="1"/>
    <col min="13065" max="13065" width="10.42578125" style="96" bestFit="1" customWidth="1"/>
    <col min="13066" max="13066" width="9.28515625" style="96" customWidth="1"/>
    <col min="13067" max="13067" width="12.7109375" style="96" bestFit="1" customWidth="1"/>
    <col min="13068" max="13312" width="9.140625" style="96"/>
    <col min="13313" max="13313" width="4.28515625" style="96" customWidth="1"/>
    <col min="13314" max="13314" width="9" style="96" customWidth="1"/>
    <col min="13315" max="13315" width="43.140625" style="96" customWidth="1"/>
    <col min="13316" max="13316" width="8.7109375" style="96" customWidth="1"/>
    <col min="13317" max="13317" width="6.7109375" style="96" customWidth="1"/>
    <col min="13318" max="13318" width="7.5703125" style="96" customWidth="1"/>
    <col min="13319" max="13319" width="6.7109375" style="96" customWidth="1"/>
    <col min="13320" max="13320" width="9.5703125" style="96" customWidth="1"/>
    <col min="13321" max="13321" width="10.42578125" style="96" bestFit="1" customWidth="1"/>
    <col min="13322" max="13322" width="9.28515625" style="96" customWidth="1"/>
    <col min="13323" max="13323" width="12.7109375" style="96" bestFit="1" customWidth="1"/>
    <col min="13324" max="13568" width="9.140625" style="96"/>
    <col min="13569" max="13569" width="4.28515625" style="96" customWidth="1"/>
    <col min="13570" max="13570" width="9" style="96" customWidth="1"/>
    <col min="13571" max="13571" width="43.140625" style="96" customWidth="1"/>
    <col min="13572" max="13572" width="8.7109375" style="96" customWidth="1"/>
    <col min="13573" max="13573" width="6.7109375" style="96" customWidth="1"/>
    <col min="13574" max="13574" width="7.5703125" style="96" customWidth="1"/>
    <col min="13575" max="13575" width="6.7109375" style="96" customWidth="1"/>
    <col min="13576" max="13576" width="9.5703125" style="96" customWidth="1"/>
    <col min="13577" max="13577" width="10.42578125" style="96" bestFit="1" customWidth="1"/>
    <col min="13578" max="13578" width="9.28515625" style="96" customWidth="1"/>
    <col min="13579" max="13579" width="12.7109375" style="96" bestFit="1" customWidth="1"/>
    <col min="13580" max="13824" width="9.140625" style="96"/>
    <col min="13825" max="13825" width="4.28515625" style="96" customWidth="1"/>
    <col min="13826" max="13826" width="9" style="96" customWidth="1"/>
    <col min="13827" max="13827" width="43.140625" style="96" customWidth="1"/>
    <col min="13828" max="13828" width="8.7109375" style="96" customWidth="1"/>
    <col min="13829" max="13829" width="6.7109375" style="96" customWidth="1"/>
    <col min="13830" max="13830" width="7.5703125" style="96" customWidth="1"/>
    <col min="13831" max="13831" width="6.7109375" style="96" customWidth="1"/>
    <col min="13832" max="13832" width="9.5703125" style="96" customWidth="1"/>
    <col min="13833" max="13833" width="10.42578125" style="96" bestFit="1" customWidth="1"/>
    <col min="13834" max="13834" width="9.28515625" style="96" customWidth="1"/>
    <col min="13835" max="13835" width="12.7109375" style="96" bestFit="1" customWidth="1"/>
    <col min="13836" max="14080" width="9.140625" style="96"/>
    <col min="14081" max="14081" width="4.28515625" style="96" customWidth="1"/>
    <col min="14082" max="14082" width="9" style="96" customWidth="1"/>
    <col min="14083" max="14083" width="43.140625" style="96" customWidth="1"/>
    <col min="14084" max="14084" width="8.7109375" style="96" customWidth="1"/>
    <col min="14085" max="14085" width="6.7109375" style="96" customWidth="1"/>
    <col min="14086" max="14086" width="7.5703125" style="96" customWidth="1"/>
    <col min="14087" max="14087" width="6.7109375" style="96" customWidth="1"/>
    <col min="14088" max="14088" width="9.5703125" style="96" customWidth="1"/>
    <col min="14089" max="14089" width="10.42578125" style="96" bestFit="1" customWidth="1"/>
    <col min="14090" max="14090" width="9.28515625" style="96" customWidth="1"/>
    <col min="14091" max="14091" width="12.7109375" style="96" bestFit="1" customWidth="1"/>
    <col min="14092" max="14336" width="9.140625" style="96"/>
    <col min="14337" max="14337" width="4.28515625" style="96" customWidth="1"/>
    <col min="14338" max="14338" width="9" style="96" customWidth="1"/>
    <col min="14339" max="14339" width="43.140625" style="96" customWidth="1"/>
    <col min="14340" max="14340" width="8.7109375" style="96" customWidth="1"/>
    <col min="14341" max="14341" width="6.7109375" style="96" customWidth="1"/>
    <col min="14342" max="14342" width="7.5703125" style="96" customWidth="1"/>
    <col min="14343" max="14343" width="6.7109375" style="96" customWidth="1"/>
    <col min="14344" max="14344" width="9.5703125" style="96" customWidth="1"/>
    <col min="14345" max="14345" width="10.42578125" style="96" bestFit="1" customWidth="1"/>
    <col min="14346" max="14346" width="9.28515625" style="96" customWidth="1"/>
    <col min="14347" max="14347" width="12.7109375" style="96" bestFit="1" customWidth="1"/>
    <col min="14348" max="14592" width="9.140625" style="96"/>
    <col min="14593" max="14593" width="4.28515625" style="96" customWidth="1"/>
    <col min="14594" max="14594" width="9" style="96" customWidth="1"/>
    <col min="14595" max="14595" width="43.140625" style="96" customWidth="1"/>
    <col min="14596" max="14596" width="8.7109375" style="96" customWidth="1"/>
    <col min="14597" max="14597" width="6.7109375" style="96" customWidth="1"/>
    <col min="14598" max="14598" width="7.5703125" style="96" customWidth="1"/>
    <col min="14599" max="14599" width="6.7109375" style="96" customWidth="1"/>
    <col min="14600" max="14600" width="9.5703125" style="96" customWidth="1"/>
    <col min="14601" max="14601" width="10.42578125" style="96" bestFit="1" customWidth="1"/>
    <col min="14602" max="14602" width="9.28515625" style="96" customWidth="1"/>
    <col min="14603" max="14603" width="12.7109375" style="96" bestFit="1" customWidth="1"/>
    <col min="14604" max="14848" width="9.140625" style="96"/>
    <col min="14849" max="14849" width="4.28515625" style="96" customWidth="1"/>
    <col min="14850" max="14850" width="9" style="96" customWidth="1"/>
    <col min="14851" max="14851" width="43.140625" style="96" customWidth="1"/>
    <col min="14852" max="14852" width="8.7109375" style="96" customWidth="1"/>
    <col min="14853" max="14853" width="6.7109375" style="96" customWidth="1"/>
    <col min="14854" max="14854" width="7.5703125" style="96" customWidth="1"/>
    <col min="14855" max="14855" width="6.7109375" style="96" customWidth="1"/>
    <col min="14856" max="14856" width="9.5703125" style="96" customWidth="1"/>
    <col min="14857" max="14857" width="10.42578125" style="96" bestFit="1" customWidth="1"/>
    <col min="14858" max="14858" width="9.28515625" style="96" customWidth="1"/>
    <col min="14859" max="14859" width="12.7109375" style="96" bestFit="1" customWidth="1"/>
    <col min="14860" max="15104" width="9.140625" style="96"/>
    <col min="15105" max="15105" width="4.28515625" style="96" customWidth="1"/>
    <col min="15106" max="15106" width="9" style="96" customWidth="1"/>
    <col min="15107" max="15107" width="43.140625" style="96" customWidth="1"/>
    <col min="15108" max="15108" width="8.7109375" style="96" customWidth="1"/>
    <col min="15109" max="15109" width="6.7109375" style="96" customWidth="1"/>
    <col min="15110" max="15110" width="7.5703125" style="96" customWidth="1"/>
    <col min="15111" max="15111" width="6.7109375" style="96" customWidth="1"/>
    <col min="15112" max="15112" width="9.5703125" style="96" customWidth="1"/>
    <col min="15113" max="15113" width="10.42578125" style="96" bestFit="1" customWidth="1"/>
    <col min="15114" max="15114" width="9.28515625" style="96" customWidth="1"/>
    <col min="15115" max="15115" width="12.7109375" style="96" bestFit="1" customWidth="1"/>
    <col min="15116" max="15360" width="9.140625" style="96"/>
    <col min="15361" max="15361" width="4.28515625" style="96" customWidth="1"/>
    <col min="15362" max="15362" width="9" style="96" customWidth="1"/>
    <col min="15363" max="15363" width="43.140625" style="96" customWidth="1"/>
    <col min="15364" max="15364" width="8.7109375" style="96" customWidth="1"/>
    <col min="15365" max="15365" width="6.7109375" style="96" customWidth="1"/>
    <col min="15366" max="15366" width="7.5703125" style="96" customWidth="1"/>
    <col min="15367" max="15367" width="6.7109375" style="96" customWidth="1"/>
    <col min="15368" max="15368" width="9.5703125" style="96" customWidth="1"/>
    <col min="15369" max="15369" width="10.42578125" style="96" bestFit="1" customWidth="1"/>
    <col min="15370" max="15370" width="9.28515625" style="96" customWidth="1"/>
    <col min="15371" max="15371" width="12.7109375" style="96" bestFit="1" customWidth="1"/>
    <col min="15372" max="15616" width="9.140625" style="96"/>
    <col min="15617" max="15617" width="4.28515625" style="96" customWidth="1"/>
    <col min="15618" max="15618" width="9" style="96" customWidth="1"/>
    <col min="15619" max="15619" width="43.140625" style="96" customWidth="1"/>
    <col min="15620" max="15620" width="8.7109375" style="96" customWidth="1"/>
    <col min="15621" max="15621" width="6.7109375" style="96" customWidth="1"/>
    <col min="15622" max="15622" width="7.5703125" style="96" customWidth="1"/>
    <col min="15623" max="15623" width="6.7109375" style="96" customWidth="1"/>
    <col min="15624" max="15624" width="9.5703125" style="96" customWidth="1"/>
    <col min="15625" max="15625" width="10.42578125" style="96" bestFit="1" customWidth="1"/>
    <col min="15626" max="15626" width="9.28515625" style="96" customWidth="1"/>
    <col min="15627" max="15627" width="12.7109375" style="96" bestFit="1" customWidth="1"/>
    <col min="15628" max="15872" width="9.140625" style="96"/>
    <col min="15873" max="15873" width="4.28515625" style="96" customWidth="1"/>
    <col min="15874" max="15874" width="9" style="96" customWidth="1"/>
    <col min="15875" max="15875" width="43.140625" style="96" customWidth="1"/>
    <col min="15876" max="15876" width="8.7109375" style="96" customWidth="1"/>
    <col min="15877" max="15877" width="6.7109375" style="96" customWidth="1"/>
    <col min="15878" max="15878" width="7.5703125" style="96" customWidth="1"/>
    <col min="15879" max="15879" width="6.7109375" style="96" customWidth="1"/>
    <col min="15880" max="15880" width="9.5703125" style="96" customWidth="1"/>
    <col min="15881" max="15881" width="10.42578125" style="96" bestFit="1" customWidth="1"/>
    <col min="15882" max="15882" width="9.28515625" style="96" customWidth="1"/>
    <col min="15883" max="15883" width="12.7109375" style="96" bestFit="1" customWidth="1"/>
    <col min="15884" max="16128" width="9.140625" style="96"/>
    <col min="16129" max="16129" width="4.28515625" style="96" customWidth="1"/>
    <col min="16130" max="16130" width="9" style="96" customWidth="1"/>
    <col min="16131" max="16131" width="43.140625" style="96" customWidth="1"/>
    <col min="16132" max="16132" width="8.7109375" style="96" customWidth="1"/>
    <col min="16133" max="16133" width="6.7109375" style="96" customWidth="1"/>
    <col min="16134" max="16134" width="7.5703125" style="96" customWidth="1"/>
    <col min="16135" max="16135" width="6.7109375" style="96" customWidth="1"/>
    <col min="16136" max="16136" width="9.5703125" style="96" customWidth="1"/>
    <col min="16137" max="16137" width="10.42578125" style="96" bestFit="1" customWidth="1"/>
    <col min="16138" max="16138" width="9.28515625" style="96" customWidth="1"/>
    <col min="16139" max="16139" width="12.7109375" style="96" bestFit="1" customWidth="1"/>
    <col min="16140" max="16384" width="9.140625" style="96"/>
  </cols>
  <sheetData>
    <row r="2" spans="1:10" ht="25.5" customHeight="1">
      <c r="A2" s="193" t="s">
        <v>93</v>
      </c>
      <c r="B2" s="193"/>
      <c r="C2" s="193"/>
      <c r="D2" s="193"/>
      <c r="E2" s="193"/>
      <c r="F2" s="193"/>
      <c r="G2" s="193"/>
      <c r="H2" s="193"/>
    </row>
    <row r="3" spans="1:10" ht="8.25" customHeight="1"/>
    <row r="4" spans="1:10" ht="36" customHeight="1">
      <c r="A4" s="194" t="s">
        <v>206</v>
      </c>
      <c r="B4" s="194"/>
      <c r="C4" s="194"/>
      <c r="D4" s="194"/>
      <c r="E4" s="194"/>
      <c r="F4" s="194"/>
      <c r="G4" s="194"/>
      <c r="H4" s="194"/>
      <c r="J4" s="96" t="s">
        <v>83</v>
      </c>
    </row>
    <row r="5" spans="1:10" ht="8.25" customHeight="1">
      <c r="A5" s="194"/>
      <c r="B5" s="194"/>
      <c r="C5" s="194"/>
      <c r="D5" s="194"/>
      <c r="E5" s="194"/>
      <c r="F5" s="194"/>
      <c r="G5" s="194"/>
      <c r="H5" s="194"/>
    </row>
    <row r="6" spans="1:10" ht="20.100000000000001" customHeight="1">
      <c r="C6" s="96" t="s">
        <v>1</v>
      </c>
      <c r="D6" s="97">
        <f>H66/1000</f>
        <v>80.603159270399999</v>
      </c>
      <c r="E6" s="97"/>
      <c r="F6" s="196" t="s">
        <v>2</v>
      </c>
      <c r="G6" s="196"/>
      <c r="H6" s="196"/>
    </row>
    <row r="7" spans="1:10" ht="20.100000000000001" customHeight="1">
      <c r="B7" s="194" t="s">
        <v>3</v>
      </c>
      <c r="C7" s="194"/>
      <c r="D7" s="97">
        <f>H58*0.001</f>
        <v>16.316696799999999</v>
      </c>
      <c r="E7" s="97"/>
      <c r="F7" s="196" t="s">
        <v>4</v>
      </c>
      <c r="G7" s="196"/>
      <c r="H7" s="196"/>
      <c r="I7" s="3"/>
    </row>
    <row r="8" spans="1:10" ht="20.100000000000001" customHeight="1">
      <c r="C8" s="96" t="s">
        <v>5</v>
      </c>
      <c r="D8" s="96">
        <f>H58/4.6</f>
        <v>3547.1079999999997</v>
      </c>
      <c r="E8" s="3"/>
      <c r="F8" s="194" t="s">
        <v>6</v>
      </c>
      <c r="G8" s="194"/>
      <c r="I8" s="3"/>
    </row>
    <row r="9" spans="1:10" ht="20.100000000000001" customHeight="1">
      <c r="A9" s="197" t="s">
        <v>7</v>
      </c>
      <c r="B9" s="197"/>
      <c r="C9" s="196" t="s">
        <v>165</v>
      </c>
      <c r="D9" s="196"/>
      <c r="E9" s="196"/>
      <c r="F9" s="196"/>
      <c r="G9" s="196"/>
      <c r="H9" s="196"/>
    </row>
    <row r="10" spans="1:10" ht="18.75" customHeight="1">
      <c r="A10" s="198" t="s">
        <v>164</v>
      </c>
      <c r="B10" s="198"/>
      <c r="C10" s="198"/>
      <c r="D10" s="198"/>
      <c r="E10" s="198"/>
      <c r="F10" s="198"/>
      <c r="G10" s="198"/>
      <c r="H10" s="198"/>
    </row>
    <row r="11" spans="1:10" ht="44.25" customHeight="1">
      <c r="A11" s="206" t="s">
        <v>8</v>
      </c>
      <c r="B11" s="208" t="s">
        <v>9</v>
      </c>
      <c r="C11" s="206" t="s">
        <v>10</v>
      </c>
      <c r="D11" s="208" t="s">
        <v>11</v>
      </c>
      <c r="E11" s="210" t="s">
        <v>94</v>
      </c>
      <c r="F11" s="211"/>
      <c r="G11" s="210" t="s">
        <v>13</v>
      </c>
      <c r="H11" s="211"/>
    </row>
    <row r="12" spans="1:10" ht="81.75" customHeight="1">
      <c r="A12" s="207"/>
      <c r="B12" s="209"/>
      <c r="C12" s="207"/>
      <c r="D12" s="209"/>
      <c r="E12" s="102" t="s">
        <v>14</v>
      </c>
      <c r="F12" s="102" t="s">
        <v>15</v>
      </c>
      <c r="G12" s="102" t="s">
        <v>14</v>
      </c>
      <c r="H12" s="103" t="s">
        <v>16</v>
      </c>
    </row>
    <row r="13" spans="1:10" ht="12.75" customHeight="1" thickBot="1">
      <c r="A13" s="101">
        <v>1</v>
      </c>
      <c r="B13" s="101">
        <v>2</v>
      </c>
      <c r="C13" s="101">
        <v>3</v>
      </c>
      <c r="D13" s="5">
        <v>4</v>
      </c>
      <c r="E13" s="5">
        <v>5</v>
      </c>
      <c r="F13" s="5">
        <v>6</v>
      </c>
      <c r="G13" s="5">
        <v>7</v>
      </c>
      <c r="H13" s="101">
        <v>8</v>
      </c>
    </row>
    <row r="14" spans="1:10" ht="35.25" customHeight="1" thickBot="1">
      <c r="A14" s="60">
        <v>1</v>
      </c>
      <c r="B14" s="61" t="s">
        <v>71</v>
      </c>
      <c r="C14" s="62" t="s">
        <v>145</v>
      </c>
      <c r="D14" s="63" t="s">
        <v>18</v>
      </c>
      <c r="E14" s="61"/>
      <c r="F14" s="113">
        <v>1</v>
      </c>
      <c r="G14" s="64"/>
      <c r="H14" s="114">
        <f>H15+H16</f>
        <v>66.900000000000006</v>
      </c>
      <c r="I14" s="3">
        <f>SUM(H15:H16)</f>
        <v>66.900000000000006</v>
      </c>
    </row>
    <row r="15" spans="1:10" ht="21.75" customHeight="1">
      <c r="A15" s="101">
        <f>A14+0.1</f>
        <v>1.1000000000000001</v>
      </c>
      <c r="B15" s="101"/>
      <c r="C15" s="93" t="s">
        <v>19</v>
      </c>
      <c r="D15" s="66" t="s">
        <v>20</v>
      </c>
      <c r="E15" s="66">
        <v>6.5</v>
      </c>
      <c r="F15" s="67">
        <f>E15*F14</f>
        <v>6.5</v>
      </c>
      <c r="G15" s="67">
        <v>4.5999999999999996</v>
      </c>
      <c r="H15" s="68">
        <f>F15*G15</f>
        <v>29.9</v>
      </c>
    </row>
    <row r="16" spans="1:10" ht="21.75" customHeight="1" thickBot="1">
      <c r="A16" s="100">
        <f>A15+0.1</f>
        <v>1.2000000000000002</v>
      </c>
      <c r="B16" s="115" t="s">
        <v>58</v>
      </c>
      <c r="C16" s="99" t="s">
        <v>21</v>
      </c>
      <c r="D16" s="100" t="s">
        <v>22</v>
      </c>
      <c r="E16" s="100"/>
      <c r="F16" s="69">
        <v>5</v>
      </c>
      <c r="G16" s="69">
        <v>7.4</v>
      </c>
      <c r="H16" s="80">
        <f>F16*G16</f>
        <v>37</v>
      </c>
    </row>
    <row r="17" spans="1:10" ht="51.75" customHeight="1" thickBot="1">
      <c r="A17" s="60">
        <v>2</v>
      </c>
      <c r="B17" s="61" t="s">
        <v>146</v>
      </c>
      <c r="C17" s="62" t="s">
        <v>76</v>
      </c>
      <c r="D17" s="62" t="s">
        <v>18</v>
      </c>
      <c r="E17" s="116"/>
      <c r="F17" s="113">
        <v>1</v>
      </c>
      <c r="G17" s="117"/>
      <c r="H17" s="114">
        <f>SUM(H18:H20)</f>
        <v>167.28800000000001</v>
      </c>
      <c r="I17" s="3">
        <f>SUM(H18:H20)</f>
        <v>167.28800000000001</v>
      </c>
    </row>
    <row r="18" spans="1:10" ht="21.75" customHeight="1">
      <c r="A18" s="101">
        <f>A17+0.1</f>
        <v>2.1</v>
      </c>
      <c r="B18" s="101"/>
      <c r="C18" s="93" t="s">
        <v>26</v>
      </c>
      <c r="D18" s="66" t="s">
        <v>20</v>
      </c>
      <c r="E18" s="118">
        <v>9</v>
      </c>
      <c r="F18" s="67">
        <f>E18*F17</f>
        <v>9</v>
      </c>
      <c r="G18" s="67">
        <v>4.5999999999999996</v>
      </c>
      <c r="H18" s="68">
        <f>G18*F18</f>
        <v>41.4</v>
      </c>
    </row>
    <row r="19" spans="1:10" ht="20.25" customHeight="1">
      <c r="A19" s="5">
        <f>A18+0.1</f>
        <v>2.2000000000000002</v>
      </c>
      <c r="B19" s="5"/>
      <c r="C19" s="94" t="s">
        <v>23</v>
      </c>
      <c r="D19" s="18" t="s">
        <v>24</v>
      </c>
      <c r="E19" s="18">
        <v>1.84</v>
      </c>
      <c r="F19" s="18">
        <f>E19*F17</f>
        <v>1.84</v>
      </c>
      <c r="G19" s="19">
        <v>3.2</v>
      </c>
      <c r="H19" s="20">
        <f>G19*F19</f>
        <v>5.8880000000000008</v>
      </c>
    </row>
    <row r="20" spans="1:10" ht="31.5" customHeight="1" thickBot="1">
      <c r="A20" s="100">
        <f>A19+0.1</f>
        <v>2.3000000000000003</v>
      </c>
      <c r="B20" s="100" t="s">
        <v>147</v>
      </c>
      <c r="C20" s="99" t="s">
        <v>148</v>
      </c>
      <c r="D20" s="100" t="s">
        <v>18</v>
      </c>
      <c r="E20" s="100"/>
      <c r="F20" s="69">
        <v>1</v>
      </c>
      <c r="G20" s="69">
        <v>120</v>
      </c>
      <c r="H20" s="80">
        <f>F20*G20</f>
        <v>120</v>
      </c>
    </row>
    <row r="21" spans="1:10" ht="60" customHeight="1" thickBot="1">
      <c r="A21" s="60">
        <v>3</v>
      </c>
      <c r="B21" s="61" t="s">
        <v>152</v>
      </c>
      <c r="C21" s="62" t="s">
        <v>151</v>
      </c>
      <c r="D21" s="62" t="s">
        <v>18</v>
      </c>
      <c r="E21" s="116"/>
      <c r="F21" s="113">
        <v>21</v>
      </c>
      <c r="G21" s="117"/>
      <c r="H21" s="114">
        <f>SUM(H22:H28)</f>
        <v>4796.7280000000001</v>
      </c>
      <c r="I21" s="3">
        <f>SUM(H22:H28)</f>
        <v>4796.7280000000001</v>
      </c>
    </row>
    <row r="22" spans="1:10" ht="20.25" customHeight="1">
      <c r="A22" s="101">
        <f t="shared" ref="A22:A28" si="0">A21+0.1</f>
        <v>3.1</v>
      </c>
      <c r="B22" s="101"/>
      <c r="C22" s="93" t="s">
        <v>26</v>
      </c>
      <c r="D22" s="66" t="s">
        <v>20</v>
      </c>
      <c r="E22" s="118">
        <v>7</v>
      </c>
      <c r="F22" s="67">
        <f>E22*F21</f>
        <v>147</v>
      </c>
      <c r="G22" s="67">
        <v>4.5999999999999996</v>
      </c>
      <c r="H22" s="68">
        <f>G22*F22</f>
        <v>676.19999999999993</v>
      </c>
      <c r="I22" s="3"/>
    </row>
    <row r="23" spans="1:10" ht="21" customHeight="1">
      <c r="A23" s="5">
        <f t="shared" si="0"/>
        <v>3.2</v>
      </c>
      <c r="B23" s="5"/>
      <c r="C23" s="94" t="s">
        <v>23</v>
      </c>
      <c r="D23" s="18" t="s">
        <v>24</v>
      </c>
      <c r="E23" s="18">
        <v>0.99</v>
      </c>
      <c r="F23" s="18">
        <f>E23*F21</f>
        <v>20.79</v>
      </c>
      <c r="G23" s="19">
        <v>3.2</v>
      </c>
      <c r="H23" s="20">
        <f>G23*F23</f>
        <v>66.528000000000006</v>
      </c>
    </row>
    <row r="24" spans="1:10" ht="36.75" customHeight="1">
      <c r="A24" s="100">
        <f t="shared" si="0"/>
        <v>3.3000000000000003</v>
      </c>
      <c r="B24" s="100" t="s">
        <v>147</v>
      </c>
      <c r="C24" s="99" t="s">
        <v>148</v>
      </c>
      <c r="D24" s="100" t="s">
        <v>18</v>
      </c>
      <c r="E24" s="100"/>
      <c r="F24" s="69">
        <v>1</v>
      </c>
      <c r="G24" s="69">
        <v>120</v>
      </c>
      <c r="H24" s="80">
        <f>F24*G24</f>
        <v>120</v>
      </c>
    </row>
    <row r="25" spans="1:10" ht="38.25" customHeight="1">
      <c r="A25" s="5">
        <f t="shared" si="0"/>
        <v>3.4000000000000004</v>
      </c>
      <c r="B25" s="5" t="s">
        <v>157</v>
      </c>
      <c r="C25" s="12" t="s">
        <v>153</v>
      </c>
      <c r="D25" s="5" t="s">
        <v>18</v>
      </c>
      <c r="E25" s="5"/>
      <c r="F25" s="10">
        <v>15</v>
      </c>
      <c r="G25" s="10">
        <v>144</v>
      </c>
      <c r="H25" s="21">
        <f>G25*F25</f>
        <v>2160</v>
      </c>
    </row>
    <row r="26" spans="1:10" ht="39.75" customHeight="1">
      <c r="A26" s="5">
        <f t="shared" si="0"/>
        <v>3.5000000000000004</v>
      </c>
      <c r="B26" s="5" t="s">
        <v>158</v>
      </c>
      <c r="C26" s="12" t="s">
        <v>154</v>
      </c>
      <c r="D26" s="5" t="s">
        <v>18</v>
      </c>
      <c r="E26" s="5"/>
      <c r="F26" s="10">
        <v>2</v>
      </c>
      <c r="G26" s="10">
        <v>172</v>
      </c>
      <c r="H26" s="21">
        <f>G26*F26</f>
        <v>344</v>
      </c>
      <c r="I26" s="3"/>
    </row>
    <row r="27" spans="1:10" ht="39.75" customHeight="1">
      <c r="A27" s="5">
        <f t="shared" si="0"/>
        <v>3.6000000000000005</v>
      </c>
      <c r="B27" s="5"/>
      <c r="C27" s="12" t="s">
        <v>155</v>
      </c>
      <c r="D27" s="5" t="s">
        <v>18</v>
      </c>
      <c r="E27" s="5"/>
      <c r="F27" s="10">
        <v>2</v>
      </c>
      <c r="G27" s="10">
        <v>381</v>
      </c>
      <c r="H27" s="21">
        <f>G27*F27</f>
        <v>762</v>
      </c>
    </row>
    <row r="28" spans="1:10" ht="36.75" customHeight="1">
      <c r="A28" s="5">
        <f t="shared" si="0"/>
        <v>3.7000000000000006</v>
      </c>
      <c r="B28" s="5"/>
      <c r="C28" s="12" t="s">
        <v>156</v>
      </c>
      <c r="D28" s="5" t="s">
        <v>18</v>
      </c>
      <c r="E28" s="5"/>
      <c r="F28" s="10">
        <v>1</v>
      </c>
      <c r="G28" s="10">
        <v>668</v>
      </c>
      <c r="H28" s="21">
        <f>G28*F28</f>
        <v>668</v>
      </c>
    </row>
    <row r="29" spans="1:10" ht="47.25" customHeight="1">
      <c r="A29" s="8">
        <v>4</v>
      </c>
      <c r="B29" s="8" t="s">
        <v>102</v>
      </c>
      <c r="C29" s="6" t="s">
        <v>103</v>
      </c>
      <c r="D29" s="8" t="s">
        <v>79</v>
      </c>
      <c r="E29" s="8"/>
      <c r="F29" s="9">
        <v>422.8</v>
      </c>
      <c r="G29" s="35"/>
      <c r="H29" s="11">
        <f>SUM(H30)</f>
        <v>4551.0191999999997</v>
      </c>
      <c r="I29" s="3">
        <f>SUM(H30)</f>
        <v>4551.0191999999997</v>
      </c>
    </row>
    <row r="30" spans="1:10" ht="18.75" customHeight="1">
      <c r="A30" s="5">
        <f>A29+0.1</f>
        <v>4.0999999999999996</v>
      </c>
      <c r="B30" s="5"/>
      <c r="C30" s="12" t="s">
        <v>26</v>
      </c>
      <c r="D30" s="13" t="s">
        <v>20</v>
      </c>
      <c r="E30" s="13">
        <v>2.34</v>
      </c>
      <c r="F30" s="14">
        <f>F29*E30</f>
        <v>989.35199999999998</v>
      </c>
      <c r="G30" s="14">
        <v>4.5999999999999996</v>
      </c>
      <c r="H30" s="15">
        <f>F30*G30</f>
        <v>4551.0191999999997</v>
      </c>
    </row>
    <row r="31" spans="1:10" ht="56.25" customHeight="1">
      <c r="A31" s="8">
        <v>5</v>
      </c>
      <c r="B31" s="8" t="s">
        <v>108</v>
      </c>
      <c r="C31" s="6" t="s">
        <v>109</v>
      </c>
      <c r="D31" s="8" t="s">
        <v>22</v>
      </c>
      <c r="E31" s="8"/>
      <c r="F31" s="9">
        <v>1510</v>
      </c>
      <c r="G31" s="35"/>
      <c r="H31" s="11">
        <f>SUM(H32:H34)</f>
        <v>3645.1399999999994</v>
      </c>
      <c r="I31" s="3">
        <f>SUM(H32:H34)</f>
        <v>3645.1399999999994</v>
      </c>
      <c r="J31" s="97"/>
    </row>
    <row r="32" spans="1:10" ht="21" customHeight="1">
      <c r="A32" s="5">
        <f>A31+0.1</f>
        <v>5.0999999999999996</v>
      </c>
      <c r="B32" s="5"/>
      <c r="C32" s="12" t="s">
        <v>26</v>
      </c>
      <c r="D32" s="13" t="s">
        <v>20</v>
      </c>
      <c r="E32" s="13">
        <v>0.05</v>
      </c>
      <c r="F32" s="14">
        <f>F31*E32</f>
        <v>75.5</v>
      </c>
      <c r="G32" s="14">
        <v>4.5999999999999996</v>
      </c>
      <c r="H32" s="15">
        <f>F32*G32</f>
        <v>347.29999999999995</v>
      </c>
      <c r="I32" s="3"/>
      <c r="J32" s="97"/>
    </row>
    <row r="33" spans="1:10" ht="21.75" customHeight="1">
      <c r="A33" s="5">
        <f>A32+0.1</f>
        <v>5.1999999999999993</v>
      </c>
      <c r="B33" s="5"/>
      <c r="C33" s="12" t="s">
        <v>23</v>
      </c>
      <c r="D33" s="18" t="s">
        <v>24</v>
      </c>
      <c r="E33" s="18">
        <v>7.0000000000000007E-2</v>
      </c>
      <c r="F33" s="19">
        <f>E33*F31</f>
        <v>105.70000000000002</v>
      </c>
      <c r="G33" s="19">
        <v>3.2</v>
      </c>
      <c r="H33" s="20">
        <f>F33*G33</f>
        <v>338.24000000000007</v>
      </c>
      <c r="J33" s="97"/>
    </row>
    <row r="34" spans="1:10" ht="21" customHeight="1">
      <c r="A34" s="5">
        <f>A33+0.1</f>
        <v>5.2999999999999989</v>
      </c>
      <c r="B34" s="5"/>
      <c r="C34" s="12" t="s">
        <v>110</v>
      </c>
      <c r="D34" s="5" t="s">
        <v>79</v>
      </c>
      <c r="E34" s="105"/>
      <c r="F34" s="10">
        <f>F31*0.2*0.35</f>
        <v>105.69999999999999</v>
      </c>
      <c r="G34" s="10">
        <v>28</v>
      </c>
      <c r="H34" s="21">
        <f>F34*G34</f>
        <v>2959.5999999999995</v>
      </c>
      <c r="I34" s="3"/>
      <c r="J34" s="97"/>
    </row>
    <row r="35" spans="1:10" ht="31.5" customHeight="1">
      <c r="A35" s="8">
        <v>6</v>
      </c>
      <c r="B35" s="8" t="s">
        <v>111</v>
      </c>
      <c r="C35" s="6" t="s">
        <v>112</v>
      </c>
      <c r="D35" s="8" t="s">
        <v>22</v>
      </c>
      <c r="E35" s="5"/>
      <c r="F35" s="9">
        <v>2535</v>
      </c>
      <c r="G35" s="10"/>
      <c r="H35" s="11">
        <f>SUM(H36:H44)</f>
        <v>48156.551999999996</v>
      </c>
      <c r="I35" s="3">
        <f>SUM(H36:H44)</f>
        <v>48156.551999999996</v>
      </c>
      <c r="J35" s="97"/>
    </row>
    <row r="36" spans="1:10" ht="21.75" customHeight="1">
      <c r="A36" s="5">
        <f t="shared" ref="A36:A44" si="1">A35+0.1</f>
        <v>6.1</v>
      </c>
      <c r="B36" s="5"/>
      <c r="C36" s="12" t="s">
        <v>26</v>
      </c>
      <c r="D36" s="13" t="s">
        <v>20</v>
      </c>
      <c r="E36" s="13">
        <v>0.16</v>
      </c>
      <c r="F36" s="14">
        <f>F35*E36</f>
        <v>405.6</v>
      </c>
      <c r="G36" s="14">
        <v>4.5999999999999996</v>
      </c>
      <c r="H36" s="15">
        <f>F36*G36</f>
        <v>1865.76</v>
      </c>
      <c r="J36" s="97"/>
    </row>
    <row r="37" spans="1:10" ht="21.75" customHeight="1">
      <c r="A37" s="5">
        <f t="shared" si="1"/>
        <v>6.1999999999999993</v>
      </c>
      <c r="B37" s="5"/>
      <c r="C37" s="12" t="s">
        <v>23</v>
      </c>
      <c r="D37" s="18" t="s">
        <v>24</v>
      </c>
      <c r="E37" s="18">
        <v>1.6E-2</v>
      </c>
      <c r="F37" s="19">
        <f>E37*F35</f>
        <v>40.56</v>
      </c>
      <c r="G37" s="19">
        <v>3.2</v>
      </c>
      <c r="H37" s="20">
        <f>F37*G37</f>
        <v>129.792</v>
      </c>
      <c r="J37" s="97"/>
    </row>
    <row r="38" spans="1:10" ht="24.75" customHeight="1">
      <c r="A38" s="5">
        <f t="shared" si="1"/>
        <v>6.2999999999999989</v>
      </c>
      <c r="B38" s="5" t="s">
        <v>118</v>
      </c>
      <c r="C38" s="12" t="s">
        <v>119</v>
      </c>
      <c r="D38" s="5" t="s">
        <v>22</v>
      </c>
      <c r="E38" s="5"/>
      <c r="F38" s="10">
        <v>340</v>
      </c>
      <c r="G38" s="10">
        <v>3.2</v>
      </c>
      <c r="H38" s="21">
        <f t="shared" ref="H38:H44" si="2">G38*F38</f>
        <v>1088</v>
      </c>
      <c r="I38" s="3"/>
      <c r="J38" s="97"/>
    </row>
    <row r="39" spans="1:10" ht="21.75" customHeight="1">
      <c r="A39" s="5">
        <f t="shared" si="1"/>
        <v>6.3999999999999986</v>
      </c>
      <c r="B39" s="5" t="s">
        <v>117</v>
      </c>
      <c r="C39" s="12" t="s">
        <v>149</v>
      </c>
      <c r="D39" s="5" t="s">
        <v>22</v>
      </c>
      <c r="E39" s="5"/>
      <c r="F39" s="10">
        <v>665</v>
      </c>
      <c r="G39" s="10">
        <v>4.8</v>
      </c>
      <c r="H39" s="21">
        <f t="shared" si="2"/>
        <v>3192</v>
      </c>
      <c r="J39" s="97"/>
    </row>
    <row r="40" spans="1:10" ht="21.75" customHeight="1">
      <c r="A40" s="5">
        <f t="shared" si="1"/>
        <v>6.4999999999999982</v>
      </c>
      <c r="B40" s="5" t="s">
        <v>115</v>
      </c>
      <c r="C40" s="12" t="s">
        <v>116</v>
      </c>
      <c r="D40" s="5" t="s">
        <v>22</v>
      </c>
      <c r="E40" s="5"/>
      <c r="F40" s="10">
        <v>615</v>
      </c>
      <c r="G40" s="10">
        <v>8.1</v>
      </c>
      <c r="H40" s="21">
        <f t="shared" si="2"/>
        <v>4981.5</v>
      </c>
      <c r="J40" s="97"/>
    </row>
    <row r="41" spans="1:10" ht="33" customHeight="1">
      <c r="A41" s="5">
        <f t="shared" si="1"/>
        <v>6.5999999999999979</v>
      </c>
      <c r="B41" s="5" t="s">
        <v>113</v>
      </c>
      <c r="C41" s="12" t="s">
        <v>114</v>
      </c>
      <c r="D41" s="5" t="s">
        <v>22</v>
      </c>
      <c r="E41" s="5"/>
      <c r="F41" s="10">
        <v>375</v>
      </c>
      <c r="G41" s="10">
        <v>13.1</v>
      </c>
      <c r="H41" s="21">
        <f t="shared" si="2"/>
        <v>4912.5</v>
      </c>
      <c r="I41" s="3"/>
      <c r="J41" s="97"/>
    </row>
    <row r="42" spans="1:10" ht="21.75" customHeight="1">
      <c r="A42" s="5">
        <f t="shared" si="1"/>
        <v>6.6999999999999975</v>
      </c>
      <c r="B42" s="5" t="s">
        <v>161</v>
      </c>
      <c r="C42" s="12" t="s">
        <v>159</v>
      </c>
      <c r="D42" s="5" t="s">
        <v>22</v>
      </c>
      <c r="E42" s="5"/>
      <c r="F42" s="10">
        <v>265</v>
      </c>
      <c r="G42" s="10">
        <v>20.2</v>
      </c>
      <c r="H42" s="21">
        <f t="shared" si="2"/>
        <v>5353</v>
      </c>
      <c r="J42" s="97"/>
    </row>
    <row r="43" spans="1:10" ht="22.5" customHeight="1">
      <c r="A43" s="5">
        <f t="shared" si="1"/>
        <v>6.7999999999999972</v>
      </c>
      <c r="B43" s="5" t="s">
        <v>162</v>
      </c>
      <c r="C43" s="12" t="s">
        <v>150</v>
      </c>
      <c r="D43" s="5" t="s">
        <v>22</v>
      </c>
      <c r="E43" s="5"/>
      <c r="F43" s="10">
        <v>165</v>
      </c>
      <c r="G43" s="10">
        <v>34.6</v>
      </c>
      <c r="H43" s="21">
        <f t="shared" si="2"/>
        <v>5709</v>
      </c>
      <c r="J43" s="97"/>
    </row>
    <row r="44" spans="1:10" ht="27.75" customHeight="1">
      <c r="A44" s="5">
        <f t="shared" si="1"/>
        <v>6.8999999999999968</v>
      </c>
      <c r="B44" s="5" t="s">
        <v>163</v>
      </c>
      <c r="C44" s="12" t="s">
        <v>160</v>
      </c>
      <c r="D44" s="5" t="s">
        <v>22</v>
      </c>
      <c r="E44" s="5"/>
      <c r="F44" s="10">
        <v>250</v>
      </c>
      <c r="G44" s="10">
        <v>83.7</v>
      </c>
      <c r="H44" s="21">
        <f t="shared" si="2"/>
        <v>20925</v>
      </c>
      <c r="I44" s="3"/>
      <c r="J44" s="3"/>
    </row>
    <row r="45" spans="1:10" ht="33.75" customHeight="1">
      <c r="A45" s="8">
        <v>7</v>
      </c>
      <c r="B45" s="8" t="s">
        <v>122</v>
      </c>
      <c r="C45" s="6" t="s">
        <v>123</v>
      </c>
      <c r="D45" s="8" t="s">
        <v>25</v>
      </c>
      <c r="E45" s="8"/>
      <c r="F45" s="35">
        <v>0.37</v>
      </c>
      <c r="G45" s="9"/>
      <c r="H45" s="83">
        <f>SUM(H46:H48)</f>
        <v>196.0652</v>
      </c>
      <c r="I45" s="3">
        <f>SUM(H46:H48)</f>
        <v>196.0652</v>
      </c>
    </row>
    <row r="46" spans="1:10" ht="21" customHeight="1">
      <c r="A46" s="5">
        <f>A45+0.1</f>
        <v>7.1</v>
      </c>
      <c r="B46" s="5"/>
      <c r="C46" s="5" t="s">
        <v>100</v>
      </c>
      <c r="D46" s="5" t="s">
        <v>20</v>
      </c>
      <c r="E46" s="39">
        <v>29</v>
      </c>
      <c r="F46" s="10">
        <f>E46*F45</f>
        <v>10.73</v>
      </c>
      <c r="G46" s="14">
        <v>4.5999999999999996</v>
      </c>
      <c r="H46" s="84">
        <f>G46*F46</f>
        <v>49.357999999999997</v>
      </c>
      <c r="I46" s="3"/>
      <c r="J46" s="3"/>
    </row>
    <row r="47" spans="1:10" ht="21" customHeight="1">
      <c r="A47" s="5">
        <f>A46+0.1</f>
        <v>7.1999999999999993</v>
      </c>
      <c r="B47" s="5"/>
      <c r="C47" s="5" t="s">
        <v>23</v>
      </c>
      <c r="D47" s="5" t="s">
        <v>24</v>
      </c>
      <c r="E47" s="5">
        <v>15.8</v>
      </c>
      <c r="F47" s="5">
        <f>E47*F45</f>
        <v>5.8460000000000001</v>
      </c>
      <c r="G47" s="39">
        <v>3.2</v>
      </c>
      <c r="H47" s="85">
        <f>F47*G47</f>
        <v>18.7072</v>
      </c>
      <c r="I47" s="3"/>
      <c r="J47" s="97"/>
    </row>
    <row r="48" spans="1:10" ht="21.75" customHeight="1">
      <c r="A48" s="5">
        <f>A46+0.1</f>
        <v>7.1999999999999993</v>
      </c>
      <c r="B48" s="5" t="s">
        <v>118</v>
      </c>
      <c r="C48" s="12" t="s">
        <v>119</v>
      </c>
      <c r="D48" s="5" t="s">
        <v>22</v>
      </c>
      <c r="E48" s="5"/>
      <c r="F48" s="10">
        <v>40</v>
      </c>
      <c r="G48" s="10">
        <v>3.2</v>
      </c>
      <c r="H48" s="21">
        <f>G48*F48</f>
        <v>128</v>
      </c>
      <c r="J48" s="97"/>
    </row>
    <row r="49" spans="1:10" ht="38.25" customHeight="1">
      <c r="A49" s="42">
        <v>8</v>
      </c>
      <c r="B49" s="98" t="s">
        <v>124</v>
      </c>
      <c r="C49" s="43" t="s">
        <v>125</v>
      </c>
      <c r="D49" s="43" t="s">
        <v>22</v>
      </c>
      <c r="E49" s="44"/>
      <c r="F49" s="45">
        <v>37</v>
      </c>
      <c r="G49" s="46"/>
      <c r="H49" s="107">
        <f>SUM(H50:H52)</f>
        <v>382.95</v>
      </c>
      <c r="I49" s="3">
        <f>SUM(H50:H52)</f>
        <v>382.95</v>
      </c>
      <c r="J49" s="97"/>
    </row>
    <row r="50" spans="1:10" ht="27" customHeight="1">
      <c r="A50" s="55">
        <v>8.1</v>
      </c>
      <c r="B50" s="42"/>
      <c r="C50" s="47" t="s">
        <v>26</v>
      </c>
      <c r="D50" s="48" t="s">
        <v>20</v>
      </c>
      <c r="E50" s="56">
        <v>0.55000000000000004</v>
      </c>
      <c r="F50" s="49">
        <f>F49*E50</f>
        <v>20.350000000000001</v>
      </c>
      <c r="G50" s="49">
        <v>4.5999999999999996</v>
      </c>
      <c r="H50" s="50">
        <f>G50*F50</f>
        <v>93.61</v>
      </c>
      <c r="J50" s="97"/>
    </row>
    <row r="51" spans="1:10" ht="24.75" customHeight="1">
      <c r="A51" s="55">
        <v>8.1999999999999993</v>
      </c>
      <c r="B51" s="42"/>
      <c r="C51" s="47" t="s">
        <v>23</v>
      </c>
      <c r="D51" s="51" t="s">
        <v>24</v>
      </c>
      <c r="E51" s="52">
        <v>0.1</v>
      </c>
      <c r="F51" s="53">
        <f>F49*E51</f>
        <v>3.7</v>
      </c>
      <c r="G51" s="53">
        <v>3.2</v>
      </c>
      <c r="H51" s="54">
        <f>G51*F51</f>
        <v>11.840000000000002</v>
      </c>
      <c r="J51" s="97"/>
    </row>
    <row r="52" spans="1:10" ht="30.75" customHeight="1">
      <c r="A52" s="55">
        <v>8.3000000000000007</v>
      </c>
      <c r="B52" s="16" t="s">
        <v>120</v>
      </c>
      <c r="C52" s="106" t="s">
        <v>121</v>
      </c>
      <c r="D52" s="5" t="s">
        <v>22</v>
      </c>
      <c r="E52" s="8"/>
      <c r="F52" s="39">
        <v>37</v>
      </c>
      <c r="G52" s="39">
        <v>7.5</v>
      </c>
      <c r="H52" s="21">
        <f>F52*G52</f>
        <v>277.5</v>
      </c>
    </row>
    <row r="53" spans="1:10" ht="30" customHeight="1">
      <c r="A53" s="8">
        <v>9</v>
      </c>
      <c r="B53" s="8" t="s">
        <v>126</v>
      </c>
      <c r="C53" s="6" t="s">
        <v>127</v>
      </c>
      <c r="D53" s="8" t="s">
        <v>18</v>
      </c>
      <c r="E53" s="5"/>
      <c r="F53" s="9">
        <v>120</v>
      </c>
      <c r="G53" s="10"/>
      <c r="H53" s="11">
        <f>SUM(H54)</f>
        <v>552</v>
      </c>
      <c r="I53" s="3">
        <f>SUM(H54)</f>
        <v>552</v>
      </c>
    </row>
    <row r="54" spans="1:10" ht="20.100000000000001" customHeight="1">
      <c r="A54" s="5">
        <f>A53+0.1</f>
        <v>9.1</v>
      </c>
      <c r="B54" s="8"/>
      <c r="C54" s="12" t="s">
        <v>26</v>
      </c>
      <c r="D54" s="13" t="s">
        <v>20</v>
      </c>
      <c r="E54" s="41">
        <v>1</v>
      </c>
      <c r="F54" s="14">
        <f>F53*E54</f>
        <v>120</v>
      </c>
      <c r="G54" s="14">
        <v>4.5999999999999996</v>
      </c>
      <c r="H54" s="15">
        <f>F54*G54</f>
        <v>552</v>
      </c>
    </row>
    <row r="55" spans="1:10" ht="30.75" customHeight="1">
      <c r="A55" s="8">
        <v>10</v>
      </c>
      <c r="B55" s="8" t="s">
        <v>128</v>
      </c>
      <c r="C55" s="6" t="s">
        <v>129</v>
      </c>
      <c r="D55" s="8" t="s">
        <v>79</v>
      </c>
      <c r="E55" s="5"/>
      <c r="F55" s="9">
        <f>F29*A21</f>
        <v>1268.4000000000001</v>
      </c>
      <c r="G55" s="10"/>
      <c r="H55" s="11">
        <f>SUM(H56)</f>
        <v>8110.1495999999997</v>
      </c>
      <c r="I55" s="3">
        <f>SUM(H56)</f>
        <v>8110.1495999999997</v>
      </c>
    </row>
    <row r="56" spans="1:10" ht="20.100000000000001" customHeight="1">
      <c r="A56" s="5">
        <f>A55+0.1</f>
        <v>10.1</v>
      </c>
      <c r="B56" s="5"/>
      <c r="C56" s="12" t="s">
        <v>26</v>
      </c>
      <c r="D56" s="13" t="s">
        <v>20</v>
      </c>
      <c r="E56" s="13">
        <v>1.39</v>
      </c>
      <c r="F56" s="14">
        <f>F55*E56</f>
        <v>1763.076</v>
      </c>
      <c r="G56" s="14">
        <v>4.5999999999999996</v>
      </c>
      <c r="H56" s="15">
        <f>F56*G56</f>
        <v>8110.1495999999997</v>
      </c>
    </row>
    <row r="57" spans="1:10" ht="36" customHeight="1">
      <c r="A57" s="16"/>
      <c r="B57" s="8"/>
      <c r="C57" s="6" t="s">
        <v>37</v>
      </c>
      <c r="D57" s="5"/>
      <c r="E57" s="5"/>
      <c r="F57" s="5"/>
      <c r="G57" s="5"/>
      <c r="H57" s="119">
        <f>H49+H45+H35+H31+H29+H21+H17+H14+H55+H53</f>
        <v>70624.792000000001</v>
      </c>
      <c r="I57" s="3">
        <f>SUM(I14:I56)</f>
        <v>70624.791999999987</v>
      </c>
    </row>
    <row r="58" spans="1:10" ht="17.25" customHeight="1">
      <c r="A58" s="16"/>
      <c r="B58" s="8"/>
      <c r="C58" s="6" t="s">
        <v>39</v>
      </c>
      <c r="D58" s="5" t="s">
        <v>38</v>
      </c>
      <c r="E58" s="5"/>
      <c r="F58" s="5"/>
      <c r="G58" s="5"/>
      <c r="H58" s="15">
        <f>H50+H46+H36+H32+H30+H22+H18+H15+H54+H56</f>
        <v>16316.696799999998</v>
      </c>
    </row>
    <row r="59" spans="1:10" ht="21.75" customHeight="1">
      <c r="A59" s="5"/>
      <c r="B59" s="5"/>
      <c r="C59" s="6" t="s">
        <v>40</v>
      </c>
      <c r="D59" s="5" t="s">
        <v>38</v>
      </c>
      <c r="E59" s="13"/>
      <c r="F59" s="14"/>
      <c r="G59" s="14"/>
      <c r="H59" s="20">
        <f>H51+H47+H37+H33+H23+H19</f>
        <v>570.99520000000007</v>
      </c>
    </row>
    <row r="60" spans="1:10" ht="20.100000000000001" customHeight="1">
      <c r="A60" s="5"/>
      <c r="B60" s="5"/>
      <c r="C60" s="6" t="s">
        <v>140</v>
      </c>
      <c r="D60" s="5" t="s">
        <v>38</v>
      </c>
      <c r="E60" s="18"/>
      <c r="F60" s="19"/>
      <c r="G60" s="19"/>
      <c r="H60" s="21">
        <f>H52+H48+H44+H43+H42+H41+H40+H39+H38+H34+H28+H27+H26+H25+H24+H20+H16</f>
        <v>53737.1</v>
      </c>
    </row>
    <row r="61" spans="1:10" ht="20.100000000000001" customHeight="1">
      <c r="A61" s="5"/>
      <c r="B61" s="5"/>
      <c r="C61" s="6" t="s">
        <v>42</v>
      </c>
      <c r="D61" s="5" t="s">
        <v>38</v>
      </c>
      <c r="E61" s="5"/>
      <c r="F61" s="10"/>
      <c r="G61" s="10"/>
      <c r="H61" s="120">
        <f>SUM(H58:H60)</f>
        <v>70624.792000000001</v>
      </c>
    </row>
    <row r="62" spans="1:10" ht="35.25" customHeight="1">
      <c r="A62" s="5"/>
      <c r="B62" s="21">
        <f>H55+H29</f>
        <v>12661.168799999999</v>
      </c>
      <c r="C62" s="6" t="s">
        <v>141</v>
      </c>
      <c r="D62" s="5" t="s">
        <v>38</v>
      </c>
      <c r="E62" s="5"/>
      <c r="F62" s="10"/>
      <c r="G62" s="10"/>
      <c r="H62" s="21">
        <f>B62*0.1</f>
        <v>1266.11688</v>
      </c>
    </row>
    <row r="63" spans="1:10" ht="35.25" customHeight="1">
      <c r="A63" s="5"/>
      <c r="B63" s="21">
        <f>H58-H56-H30</f>
        <v>3655.5279999999975</v>
      </c>
      <c r="C63" s="6" t="s">
        <v>142</v>
      </c>
      <c r="D63" s="5" t="s">
        <v>38</v>
      </c>
      <c r="E63" s="5"/>
      <c r="F63" s="10"/>
      <c r="G63" s="10"/>
      <c r="H63" s="21">
        <f>B63*0.75</f>
        <v>2741.6459999999979</v>
      </c>
    </row>
    <row r="64" spans="1:10" ht="20.100000000000001" customHeight="1">
      <c r="A64" s="12"/>
      <c r="B64" s="25"/>
      <c r="C64" s="6" t="s">
        <v>43</v>
      </c>
      <c r="D64" s="5" t="s">
        <v>38</v>
      </c>
      <c r="E64" s="5"/>
      <c r="F64" s="10"/>
      <c r="G64" s="10"/>
      <c r="H64" s="120">
        <f>H61+H62+H63</f>
        <v>74632.554879999996</v>
      </c>
    </row>
    <row r="65" spans="1:8" ht="20.100000000000001" customHeight="1">
      <c r="A65" s="12"/>
      <c r="B65" s="5"/>
      <c r="C65" s="6" t="s">
        <v>143</v>
      </c>
      <c r="D65" s="5" t="s">
        <v>38</v>
      </c>
      <c r="E65" s="5"/>
      <c r="F65" s="10"/>
      <c r="G65" s="10"/>
      <c r="H65" s="21">
        <f>H64*0.08</f>
        <v>5970.6043903999998</v>
      </c>
    </row>
    <row r="66" spans="1:8" ht="20.100000000000001" customHeight="1">
      <c r="A66" s="12"/>
      <c r="B66" s="26"/>
      <c r="C66" s="6" t="s">
        <v>16</v>
      </c>
      <c r="D66" s="5" t="s">
        <v>38</v>
      </c>
      <c r="E66" s="5"/>
      <c r="F66" s="5"/>
      <c r="G66" s="5"/>
      <c r="H66" s="120">
        <f>H64+H65</f>
        <v>80603.159270399992</v>
      </c>
    </row>
    <row r="67" spans="1:8" ht="20.100000000000001" customHeight="1">
      <c r="A67" s="112"/>
      <c r="B67" s="28"/>
      <c r="C67" s="112"/>
      <c r="D67" s="95"/>
      <c r="E67" s="95"/>
      <c r="F67" s="95"/>
      <c r="G67" s="95"/>
      <c r="H67" s="32"/>
    </row>
    <row r="68" spans="1:8" ht="20.100000000000001" customHeight="1">
      <c r="A68" s="112"/>
      <c r="B68" s="28"/>
      <c r="C68" s="112"/>
      <c r="D68" s="95"/>
      <c r="E68" s="95"/>
      <c r="F68" s="95"/>
      <c r="G68" s="95"/>
      <c r="H68" s="32"/>
    </row>
    <row r="69" spans="1:8" ht="20.100000000000001" customHeight="1">
      <c r="A69" s="112"/>
      <c r="B69" s="28"/>
      <c r="C69" s="112" t="s">
        <v>44</v>
      </c>
      <c r="D69" s="95"/>
      <c r="E69" s="205" t="s">
        <v>144</v>
      </c>
      <c r="F69" s="205"/>
      <c r="G69" s="205"/>
      <c r="H69" s="32"/>
    </row>
    <row r="70" spans="1:8" ht="20.100000000000001" customHeight="1"/>
    <row r="71" spans="1:8" ht="20.100000000000001" customHeight="1"/>
    <row r="72" spans="1:8" ht="20.100000000000001" customHeight="1"/>
    <row r="73" spans="1:8" ht="20.100000000000001" customHeight="1"/>
    <row r="74" spans="1:8" ht="20.100000000000001" customHeight="1"/>
    <row r="75" spans="1:8" ht="20.100000000000001" customHeight="1"/>
    <row r="76" spans="1:8" ht="20.100000000000001" customHeight="1"/>
    <row r="77" spans="1:8" ht="20.100000000000001" customHeight="1"/>
    <row r="78" spans="1:8" ht="20.100000000000001" customHeight="1"/>
    <row r="79" spans="1:8" ht="20.100000000000001" customHeight="1"/>
    <row r="80" spans="1:8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17">
    <mergeCell ref="A2:H2"/>
    <mergeCell ref="A4:H4"/>
    <mergeCell ref="A5:H5"/>
    <mergeCell ref="F6:H6"/>
    <mergeCell ref="B7:C7"/>
    <mergeCell ref="F7:H7"/>
    <mergeCell ref="E69:G69"/>
    <mergeCell ref="F8:G8"/>
    <mergeCell ref="A9:B9"/>
    <mergeCell ref="C9:H9"/>
    <mergeCell ref="A10:H10"/>
    <mergeCell ref="A11:A12"/>
    <mergeCell ref="B11:B12"/>
    <mergeCell ref="C11:C12"/>
    <mergeCell ref="D11:D12"/>
    <mergeCell ref="E11:F11"/>
    <mergeCell ref="G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topLeftCell="A22" zoomScale="90" zoomScaleSheetLayoutView="90" workbookViewId="0">
      <selection activeCell="H39" sqref="H39"/>
    </sheetView>
  </sheetViews>
  <sheetFormatPr defaultColWidth="9.140625" defaultRowHeight="16.5"/>
  <cols>
    <col min="1" max="1" width="4.42578125" style="158" customWidth="1"/>
    <col min="2" max="2" width="60.5703125" style="158" customWidth="1"/>
    <col min="3" max="6" width="14.7109375" style="158" customWidth="1"/>
    <col min="7" max="7" width="11.42578125" style="158" bestFit="1" customWidth="1"/>
    <col min="8" max="8" width="12.28515625" style="158" bestFit="1" customWidth="1"/>
    <col min="9" max="9" width="12.140625" style="158" bestFit="1" customWidth="1"/>
    <col min="10" max="252" width="9.140625" style="158"/>
    <col min="253" max="253" width="4.42578125" style="158" customWidth="1"/>
    <col min="254" max="254" width="9.5703125" style="158" customWidth="1"/>
    <col min="255" max="255" width="9.140625" style="158" customWidth="1"/>
    <col min="256" max="256" width="9.140625" style="158"/>
    <col min="257" max="257" width="20" style="158" customWidth="1"/>
    <col min="258" max="258" width="6.28515625" style="158" customWidth="1"/>
    <col min="259" max="259" width="7" style="158" customWidth="1"/>
    <col min="260" max="260" width="6.7109375" style="158" customWidth="1"/>
    <col min="261" max="261" width="8.7109375" style="158" customWidth="1"/>
    <col min="262" max="262" width="7.42578125" style="158" customWidth="1"/>
    <col min="263" max="263" width="11.42578125" style="158" bestFit="1" customWidth="1"/>
    <col min="264" max="264" width="12.28515625" style="158" bestFit="1" customWidth="1"/>
    <col min="265" max="265" width="12.140625" style="158" bestFit="1" customWidth="1"/>
    <col min="266" max="508" width="9.140625" style="158"/>
    <col min="509" max="509" width="4.42578125" style="158" customWidth="1"/>
    <col min="510" max="510" width="9.5703125" style="158" customWidth="1"/>
    <col min="511" max="511" width="9.140625" style="158" customWidth="1"/>
    <col min="512" max="512" width="9.140625" style="158"/>
    <col min="513" max="513" width="20" style="158" customWidth="1"/>
    <col min="514" max="514" width="6.28515625" style="158" customWidth="1"/>
    <col min="515" max="515" width="7" style="158" customWidth="1"/>
    <col min="516" max="516" width="6.7109375" style="158" customWidth="1"/>
    <col min="517" max="517" width="8.7109375" style="158" customWidth="1"/>
    <col min="518" max="518" width="7.42578125" style="158" customWidth="1"/>
    <col min="519" max="519" width="11.42578125" style="158" bestFit="1" customWidth="1"/>
    <col min="520" max="520" width="12.28515625" style="158" bestFit="1" customWidth="1"/>
    <col min="521" max="521" width="12.140625" style="158" bestFit="1" customWidth="1"/>
    <col min="522" max="764" width="9.140625" style="158"/>
    <col min="765" max="765" width="4.42578125" style="158" customWidth="1"/>
    <col min="766" max="766" width="9.5703125" style="158" customWidth="1"/>
    <col min="767" max="767" width="9.140625" style="158" customWidth="1"/>
    <col min="768" max="768" width="9.140625" style="158"/>
    <col min="769" max="769" width="20" style="158" customWidth="1"/>
    <col min="770" max="770" width="6.28515625" style="158" customWidth="1"/>
    <col min="771" max="771" width="7" style="158" customWidth="1"/>
    <col min="772" max="772" width="6.7109375" style="158" customWidth="1"/>
    <col min="773" max="773" width="8.7109375" style="158" customWidth="1"/>
    <col min="774" max="774" width="7.42578125" style="158" customWidth="1"/>
    <col min="775" max="775" width="11.42578125" style="158" bestFit="1" customWidth="1"/>
    <col min="776" max="776" width="12.28515625" style="158" bestFit="1" customWidth="1"/>
    <col min="777" max="777" width="12.140625" style="158" bestFit="1" customWidth="1"/>
    <col min="778" max="1020" width="9.140625" style="158"/>
    <col min="1021" max="1021" width="4.42578125" style="158" customWidth="1"/>
    <col min="1022" max="1022" width="9.5703125" style="158" customWidth="1"/>
    <col min="1023" max="1023" width="9.140625" style="158" customWidth="1"/>
    <col min="1024" max="1024" width="9.140625" style="158"/>
    <col min="1025" max="1025" width="20" style="158" customWidth="1"/>
    <col min="1026" max="1026" width="6.28515625" style="158" customWidth="1"/>
    <col min="1027" max="1027" width="7" style="158" customWidth="1"/>
    <col min="1028" max="1028" width="6.7109375" style="158" customWidth="1"/>
    <col min="1029" max="1029" width="8.7109375" style="158" customWidth="1"/>
    <col min="1030" max="1030" width="7.42578125" style="158" customWidth="1"/>
    <col min="1031" max="1031" width="11.42578125" style="158" bestFit="1" customWidth="1"/>
    <col min="1032" max="1032" width="12.28515625" style="158" bestFit="1" customWidth="1"/>
    <col min="1033" max="1033" width="12.140625" style="158" bestFit="1" customWidth="1"/>
    <col min="1034" max="1276" width="9.140625" style="158"/>
    <col min="1277" max="1277" width="4.42578125" style="158" customWidth="1"/>
    <col min="1278" max="1278" width="9.5703125" style="158" customWidth="1"/>
    <col min="1279" max="1279" width="9.140625" style="158" customWidth="1"/>
    <col min="1280" max="1280" width="9.140625" style="158"/>
    <col min="1281" max="1281" width="20" style="158" customWidth="1"/>
    <col min="1282" max="1282" width="6.28515625" style="158" customWidth="1"/>
    <col min="1283" max="1283" width="7" style="158" customWidth="1"/>
    <col min="1284" max="1284" width="6.7109375" style="158" customWidth="1"/>
    <col min="1285" max="1285" width="8.7109375" style="158" customWidth="1"/>
    <col min="1286" max="1286" width="7.42578125" style="158" customWidth="1"/>
    <col min="1287" max="1287" width="11.42578125" style="158" bestFit="1" customWidth="1"/>
    <col min="1288" max="1288" width="12.28515625" style="158" bestFit="1" customWidth="1"/>
    <col min="1289" max="1289" width="12.140625" style="158" bestFit="1" customWidth="1"/>
    <col min="1290" max="1532" width="9.140625" style="158"/>
    <col min="1533" max="1533" width="4.42578125" style="158" customWidth="1"/>
    <col min="1534" max="1534" width="9.5703125" style="158" customWidth="1"/>
    <col min="1535" max="1535" width="9.140625" style="158" customWidth="1"/>
    <col min="1536" max="1536" width="9.140625" style="158"/>
    <col min="1537" max="1537" width="20" style="158" customWidth="1"/>
    <col min="1538" max="1538" width="6.28515625" style="158" customWidth="1"/>
    <col min="1539" max="1539" width="7" style="158" customWidth="1"/>
    <col min="1540" max="1540" width="6.7109375" style="158" customWidth="1"/>
    <col min="1541" max="1541" width="8.7109375" style="158" customWidth="1"/>
    <col min="1542" max="1542" width="7.42578125" style="158" customWidth="1"/>
    <col min="1543" max="1543" width="11.42578125" style="158" bestFit="1" customWidth="1"/>
    <col min="1544" max="1544" width="12.28515625" style="158" bestFit="1" customWidth="1"/>
    <col min="1545" max="1545" width="12.140625" style="158" bestFit="1" customWidth="1"/>
    <col min="1546" max="1788" width="9.140625" style="158"/>
    <col min="1789" max="1789" width="4.42578125" style="158" customWidth="1"/>
    <col min="1790" max="1790" width="9.5703125" style="158" customWidth="1"/>
    <col min="1791" max="1791" width="9.140625" style="158" customWidth="1"/>
    <col min="1792" max="1792" width="9.140625" style="158"/>
    <col min="1793" max="1793" width="20" style="158" customWidth="1"/>
    <col min="1794" max="1794" width="6.28515625" style="158" customWidth="1"/>
    <col min="1795" max="1795" width="7" style="158" customWidth="1"/>
    <col min="1796" max="1796" width="6.7109375" style="158" customWidth="1"/>
    <col min="1797" max="1797" width="8.7109375" style="158" customWidth="1"/>
    <col min="1798" max="1798" width="7.42578125" style="158" customWidth="1"/>
    <col min="1799" max="1799" width="11.42578125" style="158" bestFit="1" customWidth="1"/>
    <col min="1800" max="1800" width="12.28515625" style="158" bestFit="1" customWidth="1"/>
    <col min="1801" max="1801" width="12.140625" style="158" bestFit="1" customWidth="1"/>
    <col min="1802" max="2044" width="9.140625" style="158"/>
    <col min="2045" max="2045" width="4.42578125" style="158" customWidth="1"/>
    <col min="2046" max="2046" width="9.5703125" style="158" customWidth="1"/>
    <col min="2047" max="2047" width="9.140625" style="158" customWidth="1"/>
    <col min="2048" max="2048" width="9.140625" style="158"/>
    <col min="2049" max="2049" width="20" style="158" customWidth="1"/>
    <col min="2050" max="2050" width="6.28515625" style="158" customWidth="1"/>
    <col min="2051" max="2051" width="7" style="158" customWidth="1"/>
    <col min="2052" max="2052" width="6.7109375" style="158" customWidth="1"/>
    <col min="2053" max="2053" width="8.7109375" style="158" customWidth="1"/>
    <col min="2054" max="2054" width="7.42578125" style="158" customWidth="1"/>
    <col min="2055" max="2055" width="11.42578125" style="158" bestFit="1" customWidth="1"/>
    <col min="2056" max="2056" width="12.28515625" style="158" bestFit="1" customWidth="1"/>
    <col min="2057" max="2057" width="12.140625" style="158" bestFit="1" customWidth="1"/>
    <col min="2058" max="2300" width="9.140625" style="158"/>
    <col min="2301" max="2301" width="4.42578125" style="158" customWidth="1"/>
    <col min="2302" max="2302" width="9.5703125" style="158" customWidth="1"/>
    <col min="2303" max="2303" width="9.140625" style="158" customWidth="1"/>
    <col min="2304" max="2304" width="9.140625" style="158"/>
    <col min="2305" max="2305" width="20" style="158" customWidth="1"/>
    <col min="2306" max="2306" width="6.28515625" style="158" customWidth="1"/>
    <col min="2307" max="2307" width="7" style="158" customWidth="1"/>
    <col min="2308" max="2308" width="6.7109375" style="158" customWidth="1"/>
    <col min="2309" max="2309" width="8.7109375" style="158" customWidth="1"/>
    <col min="2310" max="2310" width="7.42578125" style="158" customWidth="1"/>
    <col min="2311" max="2311" width="11.42578125" style="158" bestFit="1" customWidth="1"/>
    <col min="2312" max="2312" width="12.28515625" style="158" bestFit="1" customWidth="1"/>
    <col min="2313" max="2313" width="12.140625" style="158" bestFit="1" customWidth="1"/>
    <col min="2314" max="2556" width="9.140625" style="158"/>
    <col min="2557" max="2557" width="4.42578125" style="158" customWidth="1"/>
    <col min="2558" max="2558" width="9.5703125" style="158" customWidth="1"/>
    <col min="2559" max="2559" width="9.140625" style="158" customWidth="1"/>
    <col min="2560" max="2560" width="9.140625" style="158"/>
    <col min="2561" max="2561" width="20" style="158" customWidth="1"/>
    <col min="2562" max="2562" width="6.28515625" style="158" customWidth="1"/>
    <col min="2563" max="2563" width="7" style="158" customWidth="1"/>
    <col min="2564" max="2564" width="6.7109375" style="158" customWidth="1"/>
    <col min="2565" max="2565" width="8.7109375" style="158" customWidth="1"/>
    <col min="2566" max="2566" width="7.42578125" style="158" customWidth="1"/>
    <col min="2567" max="2567" width="11.42578125" style="158" bestFit="1" customWidth="1"/>
    <col min="2568" max="2568" width="12.28515625" style="158" bestFit="1" customWidth="1"/>
    <col min="2569" max="2569" width="12.140625" style="158" bestFit="1" customWidth="1"/>
    <col min="2570" max="2812" width="9.140625" style="158"/>
    <col min="2813" max="2813" width="4.42578125" style="158" customWidth="1"/>
    <col min="2814" max="2814" width="9.5703125" style="158" customWidth="1"/>
    <col min="2815" max="2815" width="9.140625" style="158" customWidth="1"/>
    <col min="2816" max="2816" width="9.140625" style="158"/>
    <col min="2817" max="2817" width="20" style="158" customWidth="1"/>
    <col min="2818" max="2818" width="6.28515625" style="158" customWidth="1"/>
    <col min="2819" max="2819" width="7" style="158" customWidth="1"/>
    <col min="2820" max="2820" width="6.7109375" style="158" customWidth="1"/>
    <col min="2821" max="2821" width="8.7109375" style="158" customWidth="1"/>
    <col min="2822" max="2822" width="7.42578125" style="158" customWidth="1"/>
    <col min="2823" max="2823" width="11.42578125" style="158" bestFit="1" customWidth="1"/>
    <col min="2824" max="2824" width="12.28515625" style="158" bestFit="1" customWidth="1"/>
    <col min="2825" max="2825" width="12.140625" style="158" bestFit="1" customWidth="1"/>
    <col min="2826" max="3068" width="9.140625" style="158"/>
    <col min="3069" max="3069" width="4.42578125" style="158" customWidth="1"/>
    <col min="3070" max="3070" width="9.5703125" style="158" customWidth="1"/>
    <col min="3071" max="3071" width="9.140625" style="158" customWidth="1"/>
    <col min="3072" max="3072" width="9.140625" style="158"/>
    <col min="3073" max="3073" width="20" style="158" customWidth="1"/>
    <col min="3074" max="3074" width="6.28515625" style="158" customWidth="1"/>
    <col min="3075" max="3075" width="7" style="158" customWidth="1"/>
    <col min="3076" max="3076" width="6.7109375" style="158" customWidth="1"/>
    <col min="3077" max="3077" width="8.7109375" style="158" customWidth="1"/>
    <col min="3078" max="3078" width="7.42578125" style="158" customWidth="1"/>
    <col min="3079" max="3079" width="11.42578125" style="158" bestFit="1" customWidth="1"/>
    <col min="3080" max="3080" width="12.28515625" style="158" bestFit="1" customWidth="1"/>
    <col min="3081" max="3081" width="12.140625" style="158" bestFit="1" customWidth="1"/>
    <col min="3082" max="3324" width="9.140625" style="158"/>
    <col min="3325" max="3325" width="4.42578125" style="158" customWidth="1"/>
    <col min="3326" max="3326" width="9.5703125" style="158" customWidth="1"/>
    <col min="3327" max="3327" width="9.140625" style="158" customWidth="1"/>
    <col min="3328" max="3328" width="9.140625" style="158"/>
    <col min="3329" max="3329" width="20" style="158" customWidth="1"/>
    <col min="3330" max="3330" width="6.28515625" style="158" customWidth="1"/>
    <col min="3331" max="3331" width="7" style="158" customWidth="1"/>
    <col min="3332" max="3332" width="6.7109375" style="158" customWidth="1"/>
    <col min="3333" max="3333" width="8.7109375" style="158" customWidth="1"/>
    <col min="3334" max="3334" width="7.42578125" style="158" customWidth="1"/>
    <col min="3335" max="3335" width="11.42578125" style="158" bestFit="1" customWidth="1"/>
    <col min="3336" max="3336" width="12.28515625" style="158" bestFit="1" customWidth="1"/>
    <col min="3337" max="3337" width="12.140625" style="158" bestFit="1" customWidth="1"/>
    <col min="3338" max="3580" width="9.140625" style="158"/>
    <col min="3581" max="3581" width="4.42578125" style="158" customWidth="1"/>
    <col min="3582" max="3582" width="9.5703125" style="158" customWidth="1"/>
    <col min="3583" max="3583" width="9.140625" style="158" customWidth="1"/>
    <col min="3584" max="3584" width="9.140625" style="158"/>
    <col min="3585" max="3585" width="20" style="158" customWidth="1"/>
    <col min="3586" max="3586" width="6.28515625" style="158" customWidth="1"/>
    <col min="3587" max="3587" width="7" style="158" customWidth="1"/>
    <col min="3588" max="3588" width="6.7109375" style="158" customWidth="1"/>
    <col min="3589" max="3589" width="8.7109375" style="158" customWidth="1"/>
    <col min="3590" max="3590" width="7.42578125" style="158" customWidth="1"/>
    <col min="3591" max="3591" width="11.42578125" style="158" bestFit="1" customWidth="1"/>
    <col min="3592" max="3592" width="12.28515625" style="158" bestFit="1" customWidth="1"/>
    <col min="3593" max="3593" width="12.140625" style="158" bestFit="1" customWidth="1"/>
    <col min="3594" max="3836" width="9.140625" style="158"/>
    <col min="3837" max="3837" width="4.42578125" style="158" customWidth="1"/>
    <col min="3838" max="3838" width="9.5703125" style="158" customWidth="1"/>
    <col min="3839" max="3839" width="9.140625" style="158" customWidth="1"/>
    <col min="3840" max="3840" width="9.140625" style="158"/>
    <col min="3841" max="3841" width="20" style="158" customWidth="1"/>
    <col min="3842" max="3842" width="6.28515625" style="158" customWidth="1"/>
    <col min="3843" max="3843" width="7" style="158" customWidth="1"/>
    <col min="3844" max="3844" width="6.7109375" style="158" customWidth="1"/>
    <col min="3845" max="3845" width="8.7109375" style="158" customWidth="1"/>
    <col min="3846" max="3846" width="7.42578125" style="158" customWidth="1"/>
    <col min="3847" max="3847" width="11.42578125" style="158" bestFit="1" customWidth="1"/>
    <col min="3848" max="3848" width="12.28515625" style="158" bestFit="1" customWidth="1"/>
    <col min="3849" max="3849" width="12.140625" style="158" bestFit="1" customWidth="1"/>
    <col min="3850" max="4092" width="9.140625" style="158"/>
    <col min="4093" max="4093" width="4.42578125" style="158" customWidth="1"/>
    <col min="4094" max="4094" width="9.5703125" style="158" customWidth="1"/>
    <col min="4095" max="4095" width="9.140625" style="158" customWidth="1"/>
    <col min="4096" max="4096" width="9.140625" style="158"/>
    <col min="4097" max="4097" width="20" style="158" customWidth="1"/>
    <col min="4098" max="4098" width="6.28515625" style="158" customWidth="1"/>
    <col min="4099" max="4099" width="7" style="158" customWidth="1"/>
    <col min="4100" max="4100" width="6.7109375" style="158" customWidth="1"/>
    <col min="4101" max="4101" width="8.7109375" style="158" customWidth="1"/>
    <col min="4102" max="4102" width="7.42578125" style="158" customWidth="1"/>
    <col min="4103" max="4103" width="11.42578125" style="158" bestFit="1" customWidth="1"/>
    <col min="4104" max="4104" width="12.28515625" style="158" bestFit="1" customWidth="1"/>
    <col min="4105" max="4105" width="12.140625" style="158" bestFit="1" customWidth="1"/>
    <col min="4106" max="4348" width="9.140625" style="158"/>
    <col min="4349" max="4349" width="4.42578125" style="158" customWidth="1"/>
    <col min="4350" max="4350" width="9.5703125" style="158" customWidth="1"/>
    <col min="4351" max="4351" width="9.140625" style="158" customWidth="1"/>
    <col min="4352" max="4352" width="9.140625" style="158"/>
    <col min="4353" max="4353" width="20" style="158" customWidth="1"/>
    <col min="4354" max="4354" width="6.28515625" style="158" customWidth="1"/>
    <col min="4355" max="4355" width="7" style="158" customWidth="1"/>
    <col min="4356" max="4356" width="6.7109375" style="158" customWidth="1"/>
    <col min="4357" max="4357" width="8.7109375" style="158" customWidth="1"/>
    <col min="4358" max="4358" width="7.42578125" style="158" customWidth="1"/>
    <col min="4359" max="4359" width="11.42578125" style="158" bestFit="1" customWidth="1"/>
    <col min="4360" max="4360" width="12.28515625" style="158" bestFit="1" customWidth="1"/>
    <col min="4361" max="4361" width="12.140625" style="158" bestFit="1" customWidth="1"/>
    <col min="4362" max="4604" width="9.140625" style="158"/>
    <col min="4605" max="4605" width="4.42578125" style="158" customWidth="1"/>
    <col min="4606" max="4606" width="9.5703125" style="158" customWidth="1"/>
    <col min="4607" max="4607" width="9.140625" style="158" customWidth="1"/>
    <col min="4608" max="4608" width="9.140625" style="158"/>
    <col min="4609" max="4609" width="20" style="158" customWidth="1"/>
    <col min="4610" max="4610" width="6.28515625" style="158" customWidth="1"/>
    <col min="4611" max="4611" width="7" style="158" customWidth="1"/>
    <col min="4612" max="4612" width="6.7109375" style="158" customWidth="1"/>
    <col min="4613" max="4613" width="8.7109375" style="158" customWidth="1"/>
    <col min="4614" max="4614" width="7.42578125" style="158" customWidth="1"/>
    <col min="4615" max="4615" width="11.42578125" style="158" bestFit="1" customWidth="1"/>
    <col min="4616" max="4616" width="12.28515625" style="158" bestFit="1" customWidth="1"/>
    <col min="4617" max="4617" width="12.140625" style="158" bestFit="1" customWidth="1"/>
    <col min="4618" max="4860" width="9.140625" style="158"/>
    <col min="4861" max="4861" width="4.42578125" style="158" customWidth="1"/>
    <col min="4862" max="4862" width="9.5703125" style="158" customWidth="1"/>
    <col min="4863" max="4863" width="9.140625" style="158" customWidth="1"/>
    <col min="4864" max="4864" width="9.140625" style="158"/>
    <col min="4865" max="4865" width="20" style="158" customWidth="1"/>
    <col min="4866" max="4866" width="6.28515625" style="158" customWidth="1"/>
    <col min="4867" max="4867" width="7" style="158" customWidth="1"/>
    <col min="4868" max="4868" width="6.7109375" style="158" customWidth="1"/>
    <col min="4869" max="4869" width="8.7109375" style="158" customWidth="1"/>
    <col min="4870" max="4870" width="7.42578125" style="158" customWidth="1"/>
    <col min="4871" max="4871" width="11.42578125" style="158" bestFit="1" customWidth="1"/>
    <col min="4872" max="4872" width="12.28515625" style="158" bestFit="1" customWidth="1"/>
    <col min="4873" max="4873" width="12.140625" style="158" bestFit="1" customWidth="1"/>
    <col min="4874" max="5116" width="9.140625" style="158"/>
    <col min="5117" max="5117" width="4.42578125" style="158" customWidth="1"/>
    <col min="5118" max="5118" width="9.5703125" style="158" customWidth="1"/>
    <col min="5119" max="5119" width="9.140625" style="158" customWidth="1"/>
    <col min="5120" max="5120" width="9.140625" style="158"/>
    <col min="5121" max="5121" width="20" style="158" customWidth="1"/>
    <col min="5122" max="5122" width="6.28515625" style="158" customWidth="1"/>
    <col min="5123" max="5123" width="7" style="158" customWidth="1"/>
    <col min="5124" max="5124" width="6.7109375" style="158" customWidth="1"/>
    <col min="5125" max="5125" width="8.7109375" style="158" customWidth="1"/>
    <col min="5126" max="5126" width="7.42578125" style="158" customWidth="1"/>
    <col min="5127" max="5127" width="11.42578125" style="158" bestFit="1" customWidth="1"/>
    <col min="5128" max="5128" width="12.28515625" style="158" bestFit="1" customWidth="1"/>
    <col min="5129" max="5129" width="12.140625" style="158" bestFit="1" customWidth="1"/>
    <col min="5130" max="5372" width="9.140625" style="158"/>
    <col min="5373" max="5373" width="4.42578125" style="158" customWidth="1"/>
    <col min="5374" max="5374" width="9.5703125" style="158" customWidth="1"/>
    <col min="5375" max="5375" width="9.140625" style="158" customWidth="1"/>
    <col min="5376" max="5376" width="9.140625" style="158"/>
    <col min="5377" max="5377" width="20" style="158" customWidth="1"/>
    <col min="5378" max="5378" width="6.28515625" style="158" customWidth="1"/>
    <col min="5379" max="5379" width="7" style="158" customWidth="1"/>
    <col min="5380" max="5380" width="6.7109375" style="158" customWidth="1"/>
    <col min="5381" max="5381" width="8.7109375" style="158" customWidth="1"/>
    <col min="5382" max="5382" width="7.42578125" style="158" customWidth="1"/>
    <col min="5383" max="5383" width="11.42578125" style="158" bestFit="1" customWidth="1"/>
    <col min="5384" max="5384" width="12.28515625" style="158" bestFit="1" customWidth="1"/>
    <col min="5385" max="5385" width="12.140625" style="158" bestFit="1" customWidth="1"/>
    <col min="5386" max="5628" width="9.140625" style="158"/>
    <col min="5629" max="5629" width="4.42578125" style="158" customWidth="1"/>
    <col min="5630" max="5630" width="9.5703125" style="158" customWidth="1"/>
    <col min="5631" max="5631" width="9.140625" style="158" customWidth="1"/>
    <col min="5632" max="5632" width="9.140625" style="158"/>
    <col min="5633" max="5633" width="20" style="158" customWidth="1"/>
    <col min="5634" max="5634" width="6.28515625" style="158" customWidth="1"/>
    <col min="5635" max="5635" width="7" style="158" customWidth="1"/>
    <col min="5636" max="5636" width="6.7109375" style="158" customWidth="1"/>
    <col min="5637" max="5637" width="8.7109375" style="158" customWidth="1"/>
    <col min="5638" max="5638" width="7.42578125" style="158" customWidth="1"/>
    <col min="5639" max="5639" width="11.42578125" style="158" bestFit="1" customWidth="1"/>
    <col min="5640" max="5640" width="12.28515625" style="158" bestFit="1" customWidth="1"/>
    <col min="5641" max="5641" width="12.140625" style="158" bestFit="1" customWidth="1"/>
    <col min="5642" max="5884" width="9.140625" style="158"/>
    <col min="5885" max="5885" width="4.42578125" style="158" customWidth="1"/>
    <col min="5886" max="5886" width="9.5703125" style="158" customWidth="1"/>
    <col min="5887" max="5887" width="9.140625" style="158" customWidth="1"/>
    <col min="5888" max="5888" width="9.140625" style="158"/>
    <col min="5889" max="5889" width="20" style="158" customWidth="1"/>
    <col min="5890" max="5890" width="6.28515625" style="158" customWidth="1"/>
    <col min="5891" max="5891" width="7" style="158" customWidth="1"/>
    <col min="5892" max="5892" width="6.7109375" style="158" customWidth="1"/>
    <col min="5893" max="5893" width="8.7109375" style="158" customWidth="1"/>
    <col min="5894" max="5894" width="7.42578125" style="158" customWidth="1"/>
    <col min="5895" max="5895" width="11.42578125" style="158" bestFit="1" customWidth="1"/>
    <col min="5896" max="5896" width="12.28515625" style="158" bestFit="1" customWidth="1"/>
    <col min="5897" max="5897" width="12.140625" style="158" bestFit="1" customWidth="1"/>
    <col min="5898" max="6140" width="9.140625" style="158"/>
    <col min="6141" max="6141" width="4.42578125" style="158" customWidth="1"/>
    <col min="6142" max="6142" width="9.5703125" style="158" customWidth="1"/>
    <col min="6143" max="6143" width="9.140625" style="158" customWidth="1"/>
    <col min="6144" max="6144" width="9.140625" style="158"/>
    <col min="6145" max="6145" width="20" style="158" customWidth="1"/>
    <col min="6146" max="6146" width="6.28515625" style="158" customWidth="1"/>
    <col min="6147" max="6147" width="7" style="158" customWidth="1"/>
    <col min="6148" max="6148" width="6.7109375" style="158" customWidth="1"/>
    <col min="6149" max="6149" width="8.7109375" style="158" customWidth="1"/>
    <col min="6150" max="6150" width="7.42578125" style="158" customWidth="1"/>
    <col min="6151" max="6151" width="11.42578125" style="158" bestFit="1" customWidth="1"/>
    <col min="6152" max="6152" width="12.28515625" style="158" bestFit="1" customWidth="1"/>
    <col min="6153" max="6153" width="12.140625" style="158" bestFit="1" customWidth="1"/>
    <col min="6154" max="6396" width="9.140625" style="158"/>
    <col min="6397" max="6397" width="4.42578125" style="158" customWidth="1"/>
    <col min="6398" max="6398" width="9.5703125" style="158" customWidth="1"/>
    <col min="6399" max="6399" width="9.140625" style="158" customWidth="1"/>
    <col min="6400" max="6400" width="9.140625" style="158"/>
    <col min="6401" max="6401" width="20" style="158" customWidth="1"/>
    <col min="6402" max="6402" width="6.28515625" style="158" customWidth="1"/>
    <col min="6403" max="6403" width="7" style="158" customWidth="1"/>
    <col min="6404" max="6404" width="6.7109375" style="158" customWidth="1"/>
    <col min="6405" max="6405" width="8.7109375" style="158" customWidth="1"/>
    <col min="6406" max="6406" width="7.42578125" style="158" customWidth="1"/>
    <col min="6407" max="6407" width="11.42578125" style="158" bestFit="1" customWidth="1"/>
    <col min="6408" max="6408" width="12.28515625" style="158" bestFit="1" customWidth="1"/>
    <col min="6409" max="6409" width="12.140625" style="158" bestFit="1" customWidth="1"/>
    <col min="6410" max="6652" width="9.140625" style="158"/>
    <col min="6653" max="6653" width="4.42578125" style="158" customWidth="1"/>
    <col min="6654" max="6654" width="9.5703125" style="158" customWidth="1"/>
    <col min="6655" max="6655" width="9.140625" style="158" customWidth="1"/>
    <col min="6656" max="6656" width="9.140625" style="158"/>
    <col min="6657" max="6657" width="20" style="158" customWidth="1"/>
    <col min="6658" max="6658" width="6.28515625" style="158" customWidth="1"/>
    <col min="6659" max="6659" width="7" style="158" customWidth="1"/>
    <col min="6660" max="6660" width="6.7109375" style="158" customWidth="1"/>
    <col min="6661" max="6661" width="8.7109375" style="158" customWidth="1"/>
    <col min="6662" max="6662" width="7.42578125" style="158" customWidth="1"/>
    <col min="6663" max="6663" width="11.42578125" style="158" bestFit="1" customWidth="1"/>
    <col min="6664" max="6664" width="12.28515625" style="158" bestFit="1" customWidth="1"/>
    <col min="6665" max="6665" width="12.140625" style="158" bestFit="1" customWidth="1"/>
    <col min="6666" max="6908" width="9.140625" style="158"/>
    <col min="6909" max="6909" width="4.42578125" style="158" customWidth="1"/>
    <col min="6910" max="6910" width="9.5703125" style="158" customWidth="1"/>
    <col min="6911" max="6911" width="9.140625" style="158" customWidth="1"/>
    <col min="6912" max="6912" width="9.140625" style="158"/>
    <col min="6913" max="6913" width="20" style="158" customWidth="1"/>
    <col min="6914" max="6914" width="6.28515625" style="158" customWidth="1"/>
    <col min="6915" max="6915" width="7" style="158" customWidth="1"/>
    <col min="6916" max="6916" width="6.7109375" style="158" customWidth="1"/>
    <col min="6917" max="6917" width="8.7109375" style="158" customWidth="1"/>
    <col min="6918" max="6918" width="7.42578125" style="158" customWidth="1"/>
    <col min="6919" max="6919" width="11.42578125" style="158" bestFit="1" customWidth="1"/>
    <col min="6920" max="6920" width="12.28515625" style="158" bestFit="1" customWidth="1"/>
    <col min="6921" max="6921" width="12.140625" style="158" bestFit="1" customWidth="1"/>
    <col min="6922" max="7164" width="9.140625" style="158"/>
    <col min="7165" max="7165" width="4.42578125" style="158" customWidth="1"/>
    <col min="7166" max="7166" width="9.5703125" style="158" customWidth="1"/>
    <col min="7167" max="7167" width="9.140625" style="158" customWidth="1"/>
    <col min="7168" max="7168" width="9.140625" style="158"/>
    <col min="7169" max="7169" width="20" style="158" customWidth="1"/>
    <col min="7170" max="7170" width="6.28515625" style="158" customWidth="1"/>
    <col min="7171" max="7171" width="7" style="158" customWidth="1"/>
    <col min="7172" max="7172" width="6.7109375" style="158" customWidth="1"/>
    <col min="7173" max="7173" width="8.7109375" style="158" customWidth="1"/>
    <col min="7174" max="7174" width="7.42578125" style="158" customWidth="1"/>
    <col min="7175" max="7175" width="11.42578125" style="158" bestFit="1" customWidth="1"/>
    <col min="7176" max="7176" width="12.28515625" style="158" bestFit="1" customWidth="1"/>
    <col min="7177" max="7177" width="12.140625" style="158" bestFit="1" customWidth="1"/>
    <col min="7178" max="7420" width="9.140625" style="158"/>
    <col min="7421" max="7421" width="4.42578125" style="158" customWidth="1"/>
    <col min="7422" max="7422" width="9.5703125" style="158" customWidth="1"/>
    <col min="7423" max="7423" width="9.140625" style="158" customWidth="1"/>
    <col min="7424" max="7424" width="9.140625" style="158"/>
    <col min="7425" max="7425" width="20" style="158" customWidth="1"/>
    <col min="7426" max="7426" width="6.28515625" style="158" customWidth="1"/>
    <col min="7427" max="7427" width="7" style="158" customWidth="1"/>
    <col min="7428" max="7428" width="6.7109375" style="158" customWidth="1"/>
    <col min="7429" max="7429" width="8.7109375" style="158" customWidth="1"/>
    <col min="7430" max="7430" width="7.42578125" style="158" customWidth="1"/>
    <col min="7431" max="7431" width="11.42578125" style="158" bestFit="1" customWidth="1"/>
    <col min="7432" max="7432" width="12.28515625" style="158" bestFit="1" customWidth="1"/>
    <col min="7433" max="7433" width="12.140625" style="158" bestFit="1" customWidth="1"/>
    <col min="7434" max="7676" width="9.140625" style="158"/>
    <col min="7677" max="7677" width="4.42578125" style="158" customWidth="1"/>
    <col min="7678" max="7678" width="9.5703125" style="158" customWidth="1"/>
    <col min="7679" max="7679" width="9.140625" style="158" customWidth="1"/>
    <col min="7680" max="7680" width="9.140625" style="158"/>
    <col min="7681" max="7681" width="20" style="158" customWidth="1"/>
    <col min="7682" max="7682" width="6.28515625" style="158" customWidth="1"/>
    <col min="7683" max="7683" width="7" style="158" customWidth="1"/>
    <col min="7684" max="7684" width="6.7109375" style="158" customWidth="1"/>
    <col min="7685" max="7685" width="8.7109375" style="158" customWidth="1"/>
    <col min="7686" max="7686" width="7.42578125" style="158" customWidth="1"/>
    <col min="7687" max="7687" width="11.42578125" style="158" bestFit="1" customWidth="1"/>
    <col min="7688" max="7688" width="12.28515625" style="158" bestFit="1" customWidth="1"/>
    <col min="7689" max="7689" width="12.140625" style="158" bestFit="1" customWidth="1"/>
    <col min="7690" max="7932" width="9.140625" style="158"/>
    <col min="7933" max="7933" width="4.42578125" style="158" customWidth="1"/>
    <col min="7934" max="7934" width="9.5703125" style="158" customWidth="1"/>
    <col min="7935" max="7935" width="9.140625" style="158" customWidth="1"/>
    <col min="7936" max="7936" width="9.140625" style="158"/>
    <col min="7937" max="7937" width="20" style="158" customWidth="1"/>
    <col min="7938" max="7938" width="6.28515625" style="158" customWidth="1"/>
    <col min="7939" max="7939" width="7" style="158" customWidth="1"/>
    <col min="7940" max="7940" width="6.7109375" style="158" customWidth="1"/>
    <col min="7941" max="7941" width="8.7109375" style="158" customWidth="1"/>
    <col min="7942" max="7942" width="7.42578125" style="158" customWidth="1"/>
    <col min="7943" max="7943" width="11.42578125" style="158" bestFit="1" customWidth="1"/>
    <col min="7944" max="7944" width="12.28515625" style="158" bestFit="1" customWidth="1"/>
    <col min="7945" max="7945" width="12.140625" style="158" bestFit="1" customWidth="1"/>
    <col min="7946" max="8188" width="9.140625" style="158"/>
    <col min="8189" max="8189" width="4.42578125" style="158" customWidth="1"/>
    <col min="8190" max="8190" width="9.5703125" style="158" customWidth="1"/>
    <col min="8191" max="8191" width="9.140625" style="158" customWidth="1"/>
    <col min="8192" max="8192" width="9.140625" style="158"/>
    <col min="8193" max="8193" width="20" style="158" customWidth="1"/>
    <col min="8194" max="8194" width="6.28515625" style="158" customWidth="1"/>
    <col min="8195" max="8195" width="7" style="158" customWidth="1"/>
    <col min="8196" max="8196" width="6.7109375" style="158" customWidth="1"/>
    <col min="8197" max="8197" width="8.7109375" style="158" customWidth="1"/>
    <col min="8198" max="8198" width="7.42578125" style="158" customWidth="1"/>
    <col min="8199" max="8199" width="11.42578125" style="158" bestFit="1" customWidth="1"/>
    <col min="8200" max="8200" width="12.28515625" style="158" bestFit="1" customWidth="1"/>
    <col min="8201" max="8201" width="12.140625" style="158" bestFit="1" customWidth="1"/>
    <col min="8202" max="8444" width="9.140625" style="158"/>
    <col min="8445" max="8445" width="4.42578125" style="158" customWidth="1"/>
    <col min="8446" max="8446" width="9.5703125" style="158" customWidth="1"/>
    <col min="8447" max="8447" width="9.140625" style="158" customWidth="1"/>
    <col min="8448" max="8448" width="9.140625" style="158"/>
    <col min="8449" max="8449" width="20" style="158" customWidth="1"/>
    <col min="8450" max="8450" width="6.28515625" style="158" customWidth="1"/>
    <col min="8451" max="8451" width="7" style="158" customWidth="1"/>
    <col min="8452" max="8452" width="6.7109375" style="158" customWidth="1"/>
    <col min="8453" max="8453" width="8.7109375" style="158" customWidth="1"/>
    <col min="8454" max="8454" width="7.42578125" style="158" customWidth="1"/>
    <col min="8455" max="8455" width="11.42578125" style="158" bestFit="1" customWidth="1"/>
    <col min="8456" max="8456" width="12.28515625" style="158" bestFit="1" customWidth="1"/>
    <col min="8457" max="8457" width="12.140625" style="158" bestFit="1" customWidth="1"/>
    <col min="8458" max="8700" width="9.140625" style="158"/>
    <col min="8701" max="8701" width="4.42578125" style="158" customWidth="1"/>
    <col min="8702" max="8702" width="9.5703125" style="158" customWidth="1"/>
    <col min="8703" max="8703" width="9.140625" style="158" customWidth="1"/>
    <col min="8704" max="8704" width="9.140625" style="158"/>
    <col min="8705" max="8705" width="20" style="158" customWidth="1"/>
    <col min="8706" max="8706" width="6.28515625" style="158" customWidth="1"/>
    <col min="8707" max="8707" width="7" style="158" customWidth="1"/>
    <col min="8708" max="8708" width="6.7109375" style="158" customWidth="1"/>
    <col min="8709" max="8709" width="8.7109375" style="158" customWidth="1"/>
    <col min="8710" max="8710" width="7.42578125" style="158" customWidth="1"/>
    <col min="8711" max="8711" width="11.42578125" style="158" bestFit="1" customWidth="1"/>
    <col min="8712" max="8712" width="12.28515625" style="158" bestFit="1" customWidth="1"/>
    <col min="8713" max="8713" width="12.140625" style="158" bestFit="1" customWidth="1"/>
    <col min="8714" max="8956" width="9.140625" style="158"/>
    <col min="8957" max="8957" width="4.42578125" style="158" customWidth="1"/>
    <col min="8958" max="8958" width="9.5703125" style="158" customWidth="1"/>
    <col min="8959" max="8959" width="9.140625" style="158" customWidth="1"/>
    <col min="8960" max="8960" width="9.140625" style="158"/>
    <col min="8961" max="8961" width="20" style="158" customWidth="1"/>
    <col min="8962" max="8962" width="6.28515625" style="158" customWidth="1"/>
    <col min="8963" max="8963" width="7" style="158" customWidth="1"/>
    <col min="8964" max="8964" width="6.7109375" style="158" customWidth="1"/>
    <col min="8965" max="8965" width="8.7109375" style="158" customWidth="1"/>
    <col min="8966" max="8966" width="7.42578125" style="158" customWidth="1"/>
    <col min="8967" max="8967" width="11.42578125" style="158" bestFit="1" customWidth="1"/>
    <col min="8968" max="8968" width="12.28515625" style="158" bestFit="1" customWidth="1"/>
    <col min="8969" max="8969" width="12.140625" style="158" bestFit="1" customWidth="1"/>
    <col min="8970" max="9212" width="9.140625" style="158"/>
    <col min="9213" max="9213" width="4.42578125" style="158" customWidth="1"/>
    <col min="9214" max="9214" width="9.5703125" style="158" customWidth="1"/>
    <col min="9215" max="9215" width="9.140625" style="158" customWidth="1"/>
    <col min="9216" max="9216" width="9.140625" style="158"/>
    <col min="9217" max="9217" width="20" style="158" customWidth="1"/>
    <col min="9218" max="9218" width="6.28515625" style="158" customWidth="1"/>
    <col min="9219" max="9219" width="7" style="158" customWidth="1"/>
    <col min="9220" max="9220" width="6.7109375" style="158" customWidth="1"/>
    <col min="9221" max="9221" width="8.7109375" style="158" customWidth="1"/>
    <col min="9222" max="9222" width="7.42578125" style="158" customWidth="1"/>
    <col min="9223" max="9223" width="11.42578125" style="158" bestFit="1" customWidth="1"/>
    <col min="9224" max="9224" width="12.28515625" style="158" bestFit="1" customWidth="1"/>
    <col min="9225" max="9225" width="12.140625" style="158" bestFit="1" customWidth="1"/>
    <col min="9226" max="9468" width="9.140625" style="158"/>
    <col min="9469" max="9469" width="4.42578125" style="158" customWidth="1"/>
    <col min="9470" max="9470" width="9.5703125" style="158" customWidth="1"/>
    <col min="9471" max="9471" width="9.140625" style="158" customWidth="1"/>
    <col min="9472" max="9472" width="9.140625" style="158"/>
    <col min="9473" max="9473" width="20" style="158" customWidth="1"/>
    <col min="9474" max="9474" width="6.28515625" style="158" customWidth="1"/>
    <col min="9475" max="9475" width="7" style="158" customWidth="1"/>
    <col min="9476" max="9476" width="6.7109375" style="158" customWidth="1"/>
    <col min="9477" max="9477" width="8.7109375" style="158" customWidth="1"/>
    <col min="9478" max="9478" width="7.42578125" style="158" customWidth="1"/>
    <col min="9479" max="9479" width="11.42578125" style="158" bestFit="1" customWidth="1"/>
    <col min="9480" max="9480" width="12.28515625" style="158" bestFit="1" customWidth="1"/>
    <col min="9481" max="9481" width="12.140625" style="158" bestFit="1" customWidth="1"/>
    <col min="9482" max="9724" width="9.140625" style="158"/>
    <col min="9725" max="9725" width="4.42578125" style="158" customWidth="1"/>
    <col min="9726" max="9726" width="9.5703125" style="158" customWidth="1"/>
    <col min="9727" max="9727" width="9.140625" style="158" customWidth="1"/>
    <col min="9728" max="9728" width="9.140625" style="158"/>
    <col min="9729" max="9729" width="20" style="158" customWidth="1"/>
    <col min="9730" max="9730" width="6.28515625" style="158" customWidth="1"/>
    <col min="9731" max="9731" width="7" style="158" customWidth="1"/>
    <col min="9732" max="9732" width="6.7109375" style="158" customWidth="1"/>
    <col min="9733" max="9733" width="8.7109375" style="158" customWidth="1"/>
    <col min="9734" max="9734" width="7.42578125" style="158" customWidth="1"/>
    <col min="9735" max="9735" width="11.42578125" style="158" bestFit="1" customWidth="1"/>
    <col min="9736" max="9736" width="12.28515625" style="158" bestFit="1" customWidth="1"/>
    <col min="9737" max="9737" width="12.140625" style="158" bestFit="1" customWidth="1"/>
    <col min="9738" max="9980" width="9.140625" style="158"/>
    <col min="9981" max="9981" width="4.42578125" style="158" customWidth="1"/>
    <col min="9982" max="9982" width="9.5703125" style="158" customWidth="1"/>
    <col min="9983" max="9983" width="9.140625" style="158" customWidth="1"/>
    <col min="9984" max="9984" width="9.140625" style="158"/>
    <col min="9985" max="9985" width="20" style="158" customWidth="1"/>
    <col min="9986" max="9986" width="6.28515625" style="158" customWidth="1"/>
    <col min="9987" max="9987" width="7" style="158" customWidth="1"/>
    <col min="9988" max="9988" width="6.7109375" style="158" customWidth="1"/>
    <col min="9989" max="9989" width="8.7109375" style="158" customWidth="1"/>
    <col min="9990" max="9990" width="7.42578125" style="158" customWidth="1"/>
    <col min="9991" max="9991" width="11.42578125" style="158" bestFit="1" customWidth="1"/>
    <col min="9992" max="9992" width="12.28515625" style="158" bestFit="1" customWidth="1"/>
    <col min="9993" max="9993" width="12.140625" style="158" bestFit="1" customWidth="1"/>
    <col min="9994" max="10236" width="9.140625" style="158"/>
    <col min="10237" max="10237" width="4.42578125" style="158" customWidth="1"/>
    <col min="10238" max="10238" width="9.5703125" style="158" customWidth="1"/>
    <col min="10239" max="10239" width="9.140625" style="158" customWidth="1"/>
    <col min="10240" max="10240" width="9.140625" style="158"/>
    <col min="10241" max="10241" width="20" style="158" customWidth="1"/>
    <col min="10242" max="10242" width="6.28515625" style="158" customWidth="1"/>
    <col min="10243" max="10243" width="7" style="158" customWidth="1"/>
    <col min="10244" max="10244" width="6.7109375" style="158" customWidth="1"/>
    <col min="10245" max="10245" width="8.7109375" style="158" customWidth="1"/>
    <col min="10246" max="10246" width="7.42578125" style="158" customWidth="1"/>
    <col min="10247" max="10247" width="11.42578125" style="158" bestFit="1" customWidth="1"/>
    <col min="10248" max="10248" width="12.28515625" style="158" bestFit="1" customWidth="1"/>
    <col min="10249" max="10249" width="12.140625" style="158" bestFit="1" customWidth="1"/>
    <col min="10250" max="10492" width="9.140625" style="158"/>
    <col min="10493" max="10493" width="4.42578125" style="158" customWidth="1"/>
    <col min="10494" max="10494" width="9.5703125" style="158" customWidth="1"/>
    <col min="10495" max="10495" width="9.140625" style="158" customWidth="1"/>
    <col min="10496" max="10496" width="9.140625" style="158"/>
    <col min="10497" max="10497" width="20" style="158" customWidth="1"/>
    <col min="10498" max="10498" width="6.28515625" style="158" customWidth="1"/>
    <col min="10499" max="10499" width="7" style="158" customWidth="1"/>
    <col min="10500" max="10500" width="6.7109375" style="158" customWidth="1"/>
    <col min="10501" max="10501" width="8.7109375" style="158" customWidth="1"/>
    <col min="10502" max="10502" width="7.42578125" style="158" customWidth="1"/>
    <col min="10503" max="10503" width="11.42578125" style="158" bestFit="1" customWidth="1"/>
    <col min="10504" max="10504" width="12.28515625" style="158" bestFit="1" customWidth="1"/>
    <col min="10505" max="10505" width="12.140625" style="158" bestFit="1" customWidth="1"/>
    <col min="10506" max="10748" width="9.140625" style="158"/>
    <col min="10749" max="10749" width="4.42578125" style="158" customWidth="1"/>
    <col min="10750" max="10750" width="9.5703125" style="158" customWidth="1"/>
    <col min="10751" max="10751" width="9.140625" style="158" customWidth="1"/>
    <col min="10752" max="10752" width="9.140625" style="158"/>
    <col min="10753" max="10753" width="20" style="158" customWidth="1"/>
    <col min="10754" max="10754" width="6.28515625" style="158" customWidth="1"/>
    <col min="10755" max="10755" width="7" style="158" customWidth="1"/>
    <col min="10756" max="10756" width="6.7109375" style="158" customWidth="1"/>
    <col min="10757" max="10757" width="8.7109375" style="158" customWidth="1"/>
    <col min="10758" max="10758" width="7.42578125" style="158" customWidth="1"/>
    <col min="10759" max="10759" width="11.42578125" style="158" bestFit="1" customWidth="1"/>
    <col min="10760" max="10760" width="12.28515625" style="158" bestFit="1" customWidth="1"/>
    <col min="10761" max="10761" width="12.140625" style="158" bestFit="1" customWidth="1"/>
    <col min="10762" max="11004" width="9.140625" style="158"/>
    <col min="11005" max="11005" width="4.42578125" style="158" customWidth="1"/>
    <col min="11006" max="11006" width="9.5703125" style="158" customWidth="1"/>
    <col min="11007" max="11007" width="9.140625" style="158" customWidth="1"/>
    <col min="11008" max="11008" width="9.140625" style="158"/>
    <col min="11009" max="11009" width="20" style="158" customWidth="1"/>
    <col min="11010" max="11010" width="6.28515625" style="158" customWidth="1"/>
    <col min="11011" max="11011" width="7" style="158" customWidth="1"/>
    <col min="11012" max="11012" width="6.7109375" style="158" customWidth="1"/>
    <col min="11013" max="11013" width="8.7109375" style="158" customWidth="1"/>
    <col min="11014" max="11014" width="7.42578125" style="158" customWidth="1"/>
    <col min="11015" max="11015" width="11.42578125" style="158" bestFit="1" customWidth="1"/>
    <col min="11016" max="11016" width="12.28515625" style="158" bestFit="1" customWidth="1"/>
    <col min="11017" max="11017" width="12.140625" style="158" bestFit="1" customWidth="1"/>
    <col min="11018" max="11260" width="9.140625" style="158"/>
    <col min="11261" max="11261" width="4.42578125" style="158" customWidth="1"/>
    <col min="11262" max="11262" width="9.5703125" style="158" customWidth="1"/>
    <col min="11263" max="11263" width="9.140625" style="158" customWidth="1"/>
    <col min="11264" max="11264" width="9.140625" style="158"/>
    <col min="11265" max="11265" width="20" style="158" customWidth="1"/>
    <col min="11266" max="11266" width="6.28515625" style="158" customWidth="1"/>
    <col min="11267" max="11267" width="7" style="158" customWidth="1"/>
    <col min="11268" max="11268" width="6.7109375" style="158" customWidth="1"/>
    <col min="11269" max="11269" width="8.7109375" style="158" customWidth="1"/>
    <col min="11270" max="11270" width="7.42578125" style="158" customWidth="1"/>
    <col min="11271" max="11271" width="11.42578125" style="158" bestFit="1" customWidth="1"/>
    <col min="11272" max="11272" width="12.28515625" style="158" bestFit="1" customWidth="1"/>
    <col min="11273" max="11273" width="12.140625" style="158" bestFit="1" customWidth="1"/>
    <col min="11274" max="11516" width="9.140625" style="158"/>
    <col min="11517" max="11517" width="4.42578125" style="158" customWidth="1"/>
    <col min="11518" max="11518" width="9.5703125" style="158" customWidth="1"/>
    <col min="11519" max="11519" width="9.140625" style="158" customWidth="1"/>
    <col min="11520" max="11520" width="9.140625" style="158"/>
    <col min="11521" max="11521" width="20" style="158" customWidth="1"/>
    <col min="11522" max="11522" width="6.28515625" style="158" customWidth="1"/>
    <col min="11523" max="11523" width="7" style="158" customWidth="1"/>
    <col min="11524" max="11524" width="6.7109375" style="158" customWidth="1"/>
    <col min="11525" max="11525" width="8.7109375" style="158" customWidth="1"/>
    <col min="11526" max="11526" width="7.42578125" style="158" customWidth="1"/>
    <col min="11527" max="11527" width="11.42578125" style="158" bestFit="1" customWidth="1"/>
    <col min="11528" max="11528" width="12.28515625" style="158" bestFit="1" customWidth="1"/>
    <col min="11529" max="11529" width="12.140625" style="158" bestFit="1" customWidth="1"/>
    <col min="11530" max="11772" width="9.140625" style="158"/>
    <col min="11773" max="11773" width="4.42578125" style="158" customWidth="1"/>
    <col min="11774" max="11774" width="9.5703125" style="158" customWidth="1"/>
    <col min="11775" max="11775" width="9.140625" style="158" customWidth="1"/>
    <col min="11776" max="11776" width="9.140625" style="158"/>
    <col min="11777" max="11777" width="20" style="158" customWidth="1"/>
    <col min="11778" max="11778" width="6.28515625" style="158" customWidth="1"/>
    <col min="11779" max="11779" width="7" style="158" customWidth="1"/>
    <col min="11780" max="11780" width="6.7109375" style="158" customWidth="1"/>
    <col min="11781" max="11781" width="8.7109375" style="158" customWidth="1"/>
    <col min="11782" max="11782" width="7.42578125" style="158" customWidth="1"/>
    <col min="11783" max="11783" width="11.42578125" style="158" bestFit="1" customWidth="1"/>
    <col min="11784" max="11784" width="12.28515625" style="158" bestFit="1" customWidth="1"/>
    <col min="11785" max="11785" width="12.140625" style="158" bestFit="1" customWidth="1"/>
    <col min="11786" max="12028" width="9.140625" style="158"/>
    <col min="12029" max="12029" width="4.42578125" style="158" customWidth="1"/>
    <col min="12030" max="12030" width="9.5703125" style="158" customWidth="1"/>
    <col min="12031" max="12031" width="9.140625" style="158" customWidth="1"/>
    <col min="12032" max="12032" width="9.140625" style="158"/>
    <col min="12033" max="12033" width="20" style="158" customWidth="1"/>
    <col min="12034" max="12034" width="6.28515625" style="158" customWidth="1"/>
    <col min="12035" max="12035" width="7" style="158" customWidth="1"/>
    <col min="12036" max="12036" width="6.7109375" style="158" customWidth="1"/>
    <col min="12037" max="12037" width="8.7109375" style="158" customWidth="1"/>
    <col min="12038" max="12038" width="7.42578125" style="158" customWidth="1"/>
    <col min="12039" max="12039" width="11.42578125" style="158" bestFit="1" customWidth="1"/>
    <col min="12040" max="12040" width="12.28515625" style="158" bestFit="1" customWidth="1"/>
    <col min="12041" max="12041" width="12.140625" style="158" bestFit="1" customWidth="1"/>
    <col min="12042" max="12284" width="9.140625" style="158"/>
    <col min="12285" max="12285" width="4.42578125" style="158" customWidth="1"/>
    <col min="12286" max="12286" width="9.5703125" style="158" customWidth="1"/>
    <col min="12287" max="12287" width="9.140625" style="158" customWidth="1"/>
    <col min="12288" max="12288" width="9.140625" style="158"/>
    <col min="12289" max="12289" width="20" style="158" customWidth="1"/>
    <col min="12290" max="12290" width="6.28515625" style="158" customWidth="1"/>
    <col min="12291" max="12291" width="7" style="158" customWidth="1"/>
    <col min="12292" max="12292" width="6.7109375" style="158" customWidth="1"/>
    <col min="12293" max="12293" width="8.7109375" style="158" customWidth="1"/>
    <col min="12294" max="12294" width="7.42578125" style="158" customWidth="1"/>
    <col min="12295" max="12295" width="11.42578125" style="158" bestFit="1" customWidth="1"/>
    <col min="12296" max="12296" width="12.28515625" style="158" bestFit="1" customWidth="1"/>
    <col min="12297" max="12297" width="12.140625" style="158" bestFit="1" customWidth="1"/>
    <col min="12298" max="12540" width="9.140625" style="158"/>
    <col min="12541" max="12541" width="4.42578125" style="158" customWidth="1"/>
    <col min="12542" max="12542" width="9.5703125" style="158" customWidth="1"/>
    <col min="12543" max="12543" width="9.140625" style="158" customWidth="1"/>
    <col min="12544" max="12544" width="9.140625" style="158"/>
    <col min="12545" max="12545" width="20" style="158" customWidth="1"/>
    <col min="12546" max="12546" width="6.28515625" style="158" customWidth="1"/>
    <col min="12547" max="12547" width="7" style="158" customWidth="1"/>
    <col min="12548" max="12548" width="6.7109375" style="158" customWidth="1"/>
    <col min="12549" max="12549" width="8.7109375" style="158" customWidth="1"/>
    <col min="12550" max="12550" width="7.42578125" style="158" customWidth="1"/>
    <col min="12551" max="12551" width="11.42578125" style="158" bestFit="1" customWidth="1"/>
    <col min="12552" max="12552" width="12.28515625" style="158" bestFit="1" customWidth="1"/>
    <col min="12553" max="12553" width="12.140625" style="158" bestFit="1" customWidth="1"/>
    <col min="12554" max="12796" width="9.140625" style="158"/>
    <col min="12797" max="12797" width="4.42578125" style="158" customWidth="1"/>
    <col min="12798" max="12798" width="9.5703125" style="158" customWidth="1"/>
    <col min="12799" max="12799" width="9.140625" style="158" customWidth="1"/>
    <col min="12800" max="12800" width="9.140625" style="158"/>
    <col min="12801" max="12801" width="20" style="158" customWidth="1"/>
    <col min="12802" max="12802" width="6.28515625" style="158" customWidth="1"/>
    <col min="12803" max="12803" width="7" style="158" customWidth="1"/>
    <col min="12804" max="12804" width="6.7109375" style="158" customWidth="1"/>
    <col min="12805" max="12805" width="8.7109375" style="158" customWidth="1"/>
    <col min="12806" max="12806" width="7.42578125" style="158" customWidth="1"/>
    <col min="12807" max="12807" width="11.42578125" style="158" bestFit="1" customWidth="1"/>
    <col min="12808" max="12808" width="12.28515625" style="158" bestFit="1" customWidth="1"/>
    <col min="12809" max="12809" width="12.140625" style="158" bestFit="1" customWidth="1"/>
    <col min="12810" max="13052" width="9.140625" style="158"/>
    <col min="13053" max="13053" width="4.42578125" style="158" customWidth="1"/>
    <col min="13054" max="13054" width="9.5703125" style="158" customWidth="1"/>
    <col min="13055" max="13055" width="9.140625" style="158" customWidth="1"/>
    <col min="13056" max="13056" width="9.140625" style="158"/>
    <col min="13057" max="13057" width="20" style="158" customWidth="1"/>
    <col min="13058" max="13058" width="6.28515625" style="158" customWidth="1"/>
    <col min="13059" max="13059" width="7" style="158" customWidth="1"/>
    <col min="13060" max="13060" width="6.7109375" style="158" customWidth="1"/>
    <col min="13061" max="13061" width="8.7109375" style="158" customWidth="1"/>
    <col min="13062" max="13062" width="7.42578125" style="158" customWidth="1"/>
    <col min="13063" max="13063" width="11.42578125" style="158" bestFit="1" customWidth="1"/>
    <col min="13064" max="13064" width="12.28515625" style="158" bestFit="1" customWidth="1"/>
    <col min="13065" max="13065" width="12.140625" style="158" bestFit="1" customWidth="1"/>
    <col min="13066" max="13308" width="9.140625" style="158"/>
    <col min="13309" max="13309" width="4.42578125" style="158" customWidth="1"/>
    <col min="13310" max="13310" width="9.5703125" style="158" customWidth="1"/>
    <col min="13311" max="13311" width="9.140625" style="158" customWidth="1"/>
    <col min="13312" max="13312" width="9.140625" style="158"/>
    <col min="13313" max="13313" width="20" style="158" customWidth="1"/>
    <col min="13314" max="13314" width="6.28515625" style="158" customWidth="1"/>
    <col min="13315" max="13315" width="7" style="158" customWidth="1"/>
    <col min="13316" max="13316" width="6.7109375" style="158" customWidth="1"/>
    <col min="13317" max="13317" width="8.7109375" style="158" customWidth="1"/>
    <col min="13318" max="13318" width="7.42578125" style="158" customWidth="1"/>
    <col min="13319" max="13319" width="11.42578125" style="158" bestFit="1" customWidth="1"/>
    <col min="13320" max="13320" width="12.28515625" style="158" bestFit="1" customWidth="1"/>
    <col min="13321" max="13321" width="12.140625" style="158" bestFit="1" customWidth="1"/>
    <col min="13322" max="13564" width="9.140625" style="158"/>
    <col min="13565" max="13565" width="4.42578125" style="158" customWidth="1"/>
    <col min="13566" max="13566" width="9.5703125" style="158" customWidth="1"/>
    <col min="13567" max="13567" width="9.140625" style="158" customWidth="1"/>
    <col min="13568" max="13568" width="9.140625" style="158"/>
    <col min="13569" max="13569" width="20" style="158" customWidth="1"/>
    <col min="13570" max="13570" width="6.28515625" style="158" customWidth="1"/>
    <col min="13571" max="13571" width="7" style="158" customWidth="1"/>
    <col min="13572" max="13572" width="6.7109375" style="158" customWidth="1"/>
    <col min="13573" max="13573" width="8.7109375" style="158" customWidth="1"/>
    <col min="13574" max="13574" width="7.42578125" style="158" customWidth="1"/>
    <col min="13575" max="13575" width="11.42578125" style="158" bestFit="1" customWidth="1"/>
    <col min="13576" max="13576" width="12.28515625" style="158" bestFit="1" customWidth="1"/>
    <col min="13577" max="13577" width="12.140625" style="158" bestFit="1" customWidth="1"/>
    <col min="13578" max="13820" width="9.140625" style="158"/>
    <col min="13821" max="13821" width="4.42578125" style="158" customWidth="1"/>
    <col min="13822" max="13822" width="9.5703125" style="158" customWidth="1"/>
    <col min="13823" max="13823" width="9.140625" style="158" customWidth="1"/>
    <col min="13824" max="13824" width="9.140625" style="158"/>
    <col min="13825" max="13825" width="20" style="158" customWidth="1"/>
    <col min="13826" max="13826" width="6.28515625" style="158" customWidth="1"/>
    <col min="13827" max="13827" width="7" style="158" customWidth="1"/>
    <col min="13828" max="13828" width="6.7109375" style="158" customWidth="1"/>
    <col min="13829" max="13829" width="8.7109375" style="158" customWidth="1"/>
    <col min="13830" max="13830" width="7.42578125" style="158" customWidth="1"/>
    <col min="13831" max="13831" width="11.42578125" style="158" bestFit="1" customWidth="1"/>
    <col min="13832" max="13832" width="12.28515625" style="158" bestFit="1" customWidth="1"/>
    <col min="13833" max="13833" width="12.140625" style="158" bestFit="1" customWidth="1"/>
    <col min="13834" max="14076" width="9.140625" style="158"/>
    <col min="14077" max="14077" width="4.42578125" style="158" customWidth="1"/>
    <col min="14078" max="14078" width="9.5703125" style="158" customWidth="1"/>
    <col min="14079" max="14079" width="9.140625" style="158" customWidth="1"/>
    <col min="14080" max="14080" width="9.140625" style="158"/>
    <col min="14081" max="14081" width="20" style="158" customWidth="1"/>
    <col min="14082" max="14082" width="6.28515625" style="158" customWidth="1"/>
    <col min="14083" max="14083" width="7" style="158" customWidth="1"/>
    <col min="14084" max="14084" width="6.7109375" style="158" customWidth="1"/>
    <col min="14085" max="14085" width="8.7109375" style="158" customWidth="1"/>
    <col min="14086" max="14086" width="7.42578125" style="158" customWidth="1"/>
    <col min="14087" max="14087" width="11.42578125" style="158" bestFit="1" customWidth="1"/>
    <col min="14088" max="14088" width="12.28515625" style="158" bestFit="1" customWidth="1"/>
    <col min="14089" max="14089" width="12.140625" style="158" bestFit="1" customWidth="1"/>
    <col min="14090" max="14332" width="9.140625" style="158"/>
    <col min="14333" max="14333" width="4.42578125" style="158" customWidth="1"/>
    <col min="14334" max="14334" width="9.5703125" style="158" customWidth="1"/>
    <col min="14335" max="14335" width="9.140625" style="158" customWidth="1"/>
    <col min="14336" max="14336" width="9.140625" style="158"/>
    <col min="14337" max="14337" width="20" style="158" customWidth="1"/>
    <col min="14338" max="14338" width="6.28515625" style="158" customWidth="1"/>
    <col min="14339" max="14339" width="7" style="158" customWidth="1"/>
    <col min="14340" max="14340" width="6.7109375" style="158" customWidth="1"/>
    <col min="14341" max="14341" width="8.7109375" style="158" customWidth="1"/>
    <col min="14342" max="14342" width="7.42578125" style="158" customWidth="1"/>
    <col min="14343" max="14343" width="11.42578125" style="158" bestFit="1" customWidth="1"/>
    <col min="14344" max="14344" width="12.28515625" style="158" bestFit="1" customWidth="1"/>
    <col min="14345" max="14345" width="12.140625" style="158" bestFit="1" customWidth="1"/>
    <col min="14346" max="14588" width="9.140625" style="158"/>
    <col min="14589" max="14589" width="4.42578125" style="158" customWidth="1"/>
    <col min="14590" max="14590" width="9.5703125" style="158" customWidth="1"/>
    <col min="14591" max="14591" width="9.140625" style="158" customWidth="1"/>
    <col min="14592" max="14592" width="9.140625" style="158"/>
    <col min="14593" max="14593" width="20" style="158" customWidth="1"/>
    <col min="14594" max="14594" width="6.28515625" style="158" customWidth="1"/>
    <col min="14595" max="14595" width="7" style="158" customWidth="1"/>
    <col min="14596" max="14596" width="6.7109375" style="158" customWidth="1"/>
    <col min="14597" max="14597" width="8.7109375" style="158" customWidth="1"/>
    <col min="14598" max="14598" width="7.42578125" style="158" customWidth="1"/>
    <col min="14599" max="14599" width="11.42578125" style="158" bestFit="1" customWidth="1"/>
    <col min="14600" max="14600" width="12.28515625" style="158" bestFit="1" customWidth="1"/>
    <col min="14601" max="14601" width="12.140625" style="158" bestFit="1" customWidth="1"/>
    <col min="14602" max="14844" width="9.140625" style="158"/>
    <col min="14845" max="14845" width="4.42578125" style="158" customWidth="1"/>
    <col min="14846" max="14846" width="9.5703125" style="158" customWidth="1"/>
    <col min="14847" max="14847" width="9.140625" style="158" customWidth="1"/>
    <col min="14848" max="14848" width="9.140625" style="158"/>
    <col min="14849" max="14849" width="20" style="158" customWidth="1"/>
    <col min="14850" max="14850" width="6.28515625" style="158" customWidth="1"/>
    <col min="14851" max="14851" width="7" style="158" customWidth="1"/>
    <col min="14852" max="14852" width="6.7109375" style="158" customWidth="1"/>
    <col min="14853" max="14853" width="8.7109375" style="158" customWidth="1"/>
    <col min="14854" max="14854" width="7.42578125" style="158" customWidth="1"/>
    <col min="14855" max="14855" width="11.42578125" style="158" bestFit="1" customWidth="1"/>
    <col min="14856" max="14856" width="12.28515625" style="158" bestFit="1" customWidth="1"/>
    <col min="14857" max="14857" width="12.140625" style="158" bestFit="1" customWidth="1"/>
    <col min="14858" max="15100" width="9.140625" style="158"/>
    <col min="15101" max="15101" width="4.42578125" style="158" customWidth="1"/>
    <col min="15102" max="15102" width="9.5703125" style="158" customWidth="1"/>
    <col min="15103" max="15103" width="9.140625" style="158" customWidth="1"/>
    <col min="15104" max="15104" width="9.140625" style="158"/>
    <col min="15105" max="15105" width="20" style="158" customWidth="1"/>
    <col min="15106" max="15106" width="6.28515625" style="158" customWidth="1"/>
    <col min="15107" max="15107" width="7" style="158" customWidth="1"/>
    <col min="15108" max="15108" width="6.7109375" style="158" customWidth="1"/>
    <col min="15109" max="15109" width="8.7109375" style="158" customWidth="1"/>
    <col min="15110" max="15110" width="7.42578125" style="158" customWidth="1"/>
    <col min="15111" max="15111" width="11.42578125" style="158" bestFit="1" customWidth="1"/>
    <col min="15112" max="15112" width="12.28515625" style="158" bestFit="1" customWidth="1"/>
    <col min="15113" max="15113" width="12.140625" style="158" bestFit="1" customWidth="1"/>
    <col min="15114" max="15356" width="9.140625" style="158"/>
    <col min="15357" max="15357" width="4.42578125" style="158" customWidth="1"/>
    <col min="15358" max="15358" width="9.5703125" style="158" customWidth="1"/>
    <col min="15359" max="15359" width="9.140625" style="158" customWidth="1"/>
    <col min="15360" max="15360" width="9.140625" style="158"/>
    <col min="15361" max="15361" width="20" style="158" customWidth="1"/>
    <col min="15362" max="15362" width="6.28515625" style="158" customWidth="1"/>
    <col min="15363" max="15363" width="7" style="158" customWidth="1"/>
    <col min="15364" max="15364" width="6.7109375" style="158" customWidth="1"/>
    <col min="15365" max="15365" width="8.7109375" style="158" customWidth="1"/>
    <col min="15366" max="15366" width="7.42578125" style="158" customWidth="1"/>
    <col min="15367" max="15367" width="11.42578125" style="158" bestFit="1" customWidth="1"/>
    <col min="15368" max="15368" width="12.28515625" style="158" bestFit="1" customWidth="1"/>
    <col min="15369" max="15369" width="12.140625" style="158" bestFit="1" customWidth="1"/>
    <col min="15370" max="15612" width="9.140625" style="158"/>
    <col min="15613" max="15613" width="4.42578125" style="158" customWidth="1"/>
    <col min="15614" max="15614" width="9.5703125" style="158" customWidth="1"/>
    <col min="15615" max="15615" width="9.140625" style="158" customWidth="1"/>
    <col min="15616" max="15616" width="9.140625" style="158"/>
    <col min="15617" max="15617" width="20" style="158" customWidth="1"/>
    <col min="15618" max="15618" width="6.28515625" style="158" customWidth="1"/>
    <col min="15619" max="15619" width="7" style="158" customWidth="1"/>
    <col min="15620" max="15620" width="6.7109375" style="158" customWidth="1"/>
    <col min="15621" max="15621" width="8.7109375" style="158" customWidth="1"/>
    <col min="15622" max="15622" width="7.42578125" style="158" customWidth="1"/>
    <col min="15623" max="15623" width="11.42578125" style="158" bestFit="1" customWidth="1"/>
    <col min="15624" max="15624" width="12.28515625" style="158" bestFit="1" customWidth="1"/>
    <col min="15625" max="15625" width="12.140625" style="158" bestFit="1" customWidth="1"/>
    <col min="15626" max="15868" width="9.140625" style="158"/>
    <col min="15869" max="15869" width="4.42578125" style="158" customWidth="1"/>
    <col min="15870" max="15870" width="9.5703125" style="158" customWidth="1"/>
    <col min="15871" max="15871" width="9.140625" style="158" customWidth="1"/>
    <col min="15872" max="15872" width="9.140625" style="158"/>
    <col min="15873" max="15873" width="20" style="158" customWidth="1"/>
    <col min="15874" max="15874" width="6.28515625" style="158" customWidth="1"/>
    <col min="15875" max="15875" width="7" style="158" customWidth="1"/>
    <col min="15876" max="15876" width="6.7109375" style="158" customWidth="1"/>
    <col min="15877" max="15877" width="8.7109375" style="158" customWidth="1"/>
    <col min="15878" max="15878" width="7.42578125" style="158" customWidth="1"/>
    <col min="15879" max="15879" width="11.42578125" style="158" bestFit="1" customWidth="1"/>
    <col min="15880" max="15880" width="12.28515625" style="158" bestFit="1" customWidth="1"/>
    <col min="15881" max="15881" width="12.140625" style="158" bestFit="1" customWidth="1"/>
    <col min="15882" max="16124" width="9.140625" style="158"/>
    <col min="16125" max="16125" width="4.42578125" style="158" customWidth="1"/>
    <col min="16126" max="16126" width="9.5703125" style="158" customWidth="1"/>
    <col min="16127" max="16127" width="9.140625" style="158" customWidth="1"/>
    <col min="16128" max="16128" width="9.140625" style="158"/>
    <col min="16129" max="16129" width="20" style="158" customWidth="1"/>
    <col min="16130" max="16130" width="6.28515625" style="158" customWidth="1"/>
    <col min="16131" max="16131" width="7" style="158" customWidth="1"/>
    <col min="16132" max="16132" width="6.7109375" style="158" customWidth="1"/>
    <col min="16133" max="16133" width="8.7109375" style="158" customWidth="1"/>
    <col min="16134" max="16134" width="7.42578125" style="158" customWidth="1"/>
    <col min="16135" max="16135" width="11.42578125" style="158" bestFit="1" customWidth="1"/>
    <col min="16136" max="16136" width="12.28515625" style="158" bestFit="1" customWidth="1"/>
    <col min="16137" max="16137" width="12.140625" style="158" bestFit="1" customWidth="1"/>
    <col min="16138" max="16384" width="9.140625" style="158"/>
  </cols>
  <sheetData>
    <row r="1" spans="1:7" ht="27.75" customHeight="1">
      <c r="A1" s="194" t="s">
        <v>274</v>
      </c>
      <c r="B1" s="194"/>
      <c r="C1" s="194"/>
      <c r="D1" s="194"/>
      <c r="E1" s="194"/>
      <c r="F1" s="194"/>
    </row>
    <row r="2" spans="1:7" ht="37.5" customHeight="1">
      <c r="A2" s="212" t="s">
        <v>291</v>
      </c>
      <c r="B2" s="212"/>
      <c r="C2" s="212"/>
      <c r="D2" s="212"/>
      <c r="E2" s="212"/>
      <c r="F2" s="212"/>
    </row>
    <row r="3" spans="1:7" ht="40.5" customHeight="1">
      <c r="A3" s="213" t="s">
        <v>8</v>
      </c>
      <c r="B3" s="215" t="s">
        <v>10</v>
      </c>
      <c r="C3" s="217" t="s">
        <v>11</v>
      </c>
      <c r="D3" s="217" t="s">
        <v>94</v>
      </c>
      <c r="E3" s="219" t="s">
        <v>276</v>
      </c>
      <c r="F3" s="220"/>
    </row>
    <row r="4" spans="1:7" ht="101.25" customHeight="1">
      <c r="A4" s="214"/>
      <c r="B4" s="216"/>
      <c r="C4" s="214"/>
      <c r="D4" s="218"/>
      <c r="E4" s="169" t="s">
        <v>14</v>
      </c>
      <c r="F4" s="169" t="s">
        <v>16</v>
      </c>
    </row>
    <row r="5" spans="1:7" ht="21" customHeight="1">
      <c r="A5" s="106">
        <v>1</v>
      </c>
      <c r="B5" s="160">
        <v>2</v>
      </c>
      <c r="C5" s="106">
        <v>3</v>
      </c>
      <c r="D5" s="106">
        <v>4</v>
      </c>
      <c r="E5" s="106">
        <v>5</v>
      </c>
      <c r="F5" s="106">
        <v>6</v>
      </c>
    </row>
    <row r="6" spans="1:7" ht="36" customHeight="1">
      <c r="A6" s="12"/>
      <c r="B6" s="165" t="s">
        <v>281</v>
      </c>
      <c r="C6" s="12"/>
      <c r="D6" s="166"/>
      <c r="E6" s="174"/>
      <c r="F6" s="175"/>
      <c r="G6" s="172"/>
    </row>
    <row r="7" spans="1:7" ht="70.5" customHeight="1">
      <c r="A7" s="12">
        <v>1</v>
      </c>
      <c r="B7" s="162" t="s">
        <v>226</v>
      </c>
      <c r="C7" s="12" t="s">
        <v>18</v>
      </c>
      <c r="D7" s="166">
        <v>54</v>
      </c>
      <c r="E7" s="174"/>
      <c r="F7" s="175"/>
      <c r="G7" s="172"/>
    </row>
    <row r="8" spans="1:7" ht="28.5" customHeight="1">
      <c r="A8" s="12">
        <v>2</v>
      </c>
      <c r="B8" s="162" t="s">
        <v>227</v>
      </c>
      <c r="C8" s="12" t="s">
        <v>18</v>
      </c>
      <c r="D8" s="166">
        <v>10</v>
      </c>
      <c r="E8" s="176"/>
      <c r="F8" s="175"/>
      <c r="G8" s="172"/>
    </row>
    <row r="9" spans="1:7" ht="75" customHeight="1">
      <c r="A9" s="12">
        <v>3</v>
      </c>
      <c r="B9" s="162" t="s">
        <v>275</v>
      </c>
      <c r="C9" s="12" t="s">
        <v>18</v>
      </c>
      <c r="D9" s="166">
        <v>64</v>
      </c>
      <c r="E9" s="176"/>
      <c r="F9" s="175"/>
      <c r="G9" s="172"/>
    </row>
    <row r="10" spans="1:7" ht="39.6" customHeight="1">
      <c r="A10" s="12">
        <v>4</v>
      </c>
      <c r="B10" s="162" t="s">
        <v>228</v>
      </c>
      <c r="C10" s="12" t="s">
        <v>25</v>
      </c>
      <c r="D10" s="166">
        <v>32</v>
      </c>
      <c r="E10" s="174"/>
      <c r="F10" s="175"/>
      <c r="G10" s="172"/>
    </row>
    <row r="11" spans="1:7" ht="42" customHeight="1">
      <c r="A11" s="12">
        <v>5</v>
      </c>
      <c r="B11" s="162" t="s">
        <v>229</v>
      </c>
      <c r="C11" s="12" t="s">
        <v>18</v>
      </c>
      <c r="D11" s="166">
        <v>75</v>
      </c>
      <c r="E11" s="176"/>
      <c r="F11" s="175"/>
      <c r="G11" s="172"/>
    </row>
    <row r="12" spans="1:7" ht="54" customHeight="1">
      <c r="A12" s="12">
        <v>6</v>
      </c>
      <c r="B12" s="162" t="s">
        <v>277</v>
      </c>
      <c r="C12" s="12" t="s">
        <v>18</v>
      </c>
      <c r="D12" s="166">
        <v>64</v>
      </c>
      <c r="E12" s="176"/>
      <c r="F12" s="175"/>
      <c r="G12" s="172"/>
    </row>
    <row r="13" spans="1:7" ht="40.5" customHeight="1">
      <c r="A13" s="12">
        <v>7</v>
      </c>
      <c r="B13" s="162" t="s">
        <v>230</v>
      </c>
      <c r="C13" s="12" t="s">
        <v>231</v>
      </c>
      <c r="D13" s="39">
        <v>2840</v>
      </c>
      <c r="E13" s="177"/>
      <c r="F13" s="175"/>
      <c r="G13" s="172"/>
    </row>
    <row r="14" spans="1:7" ht="93" customHeight="1">
      <c r="A14" s="12">
        <v>8</v>
      </c>
      <c r="B14" s="162" t="s">
        <v>232</v>
      </c>
      <c r="C14" s="12" t="s">
        <v>233</v>
      </c>
      <c r="D14" s="166">
        <v>1</v>
      </c>
      <c r="E14" s="174"/>
      <c r="F14" s="175"/>
      <c r="G14" s="172"/>
    </row>
    <row r="15" spans="1:7" ht="64.5" customHeight="1">
      <c r="A15" s="12">
        <v>9</v>
      </c>
      <c r="B15" s="162" t="s">
        <v>234</v>
      </c>
      <c r="C15" s="12" t="s">
        <v>233</v>
      </c>
      <c r="D15" s="166">
        <v>1</v>
      </c>
      <c r="E15" s="174"/>
      <c r="F15" s="175"/>
      <c r="G15" s="172"/>
    </row>
    <row r="16" spans="1:7" ht="91.5" customHeight="1">
      <c r="A16" s="12">
        <v>10</v>
      </c>
      <c r="B16" s="162" t="s">
        <v>235</v>
      </c>
      <c r="C16" s="12" t="s">
        <v>233</v>
      </c>
      <c r="D16" s="166">
        <v>1</v>
      </c>
      <c r="E16" s="174"/>
      <c r="F16" s="175"/>
      <c r="G16" s="172"/>
    </row>
    <row r="17" spans="1:8" ht="42" customHeight="1">
      <c r="A17" s="12">
        <v>11</v>
      </c>
      <c r="B17" s="162" t="s">
        <v>236</v>
      </c>
      <c r="C17" s="12" t="s">
        <v>233</v>
      </c>
      <c r="D17" s="166">
        <v>1</v>
      </c>
      <c r="E17" s="174"/>
      <c r="F17" s="175"/>
      <c r="G17" s="172"/>
    </row>
    <row r="18" spans="1:8" ht="40.5" customHeight="1">
      <c r="A18" s="12">
        <v>12</v>
      </c>
      <c r="B18" s="162" t="s">
        <v>237</v>
      </c>
      <c r="C18" s="12" t="s">
        <v>233</v>
      </c>
      <c r="D18" s="166">
        <v>18</v>
      </c>
      <c r="E18" s="174"/>
      <c r="F18" s="175"/>
      <c r="G18" s="172"/>
    </row>
    <row r="19" spans="1:8" ht="75.75" customHeight="1">
      <c r="A19" s="12">
        <v>13</v>
      </c>
      <c r="B19" s="162" t="s">
        <v>238</v>
      </c>
      <c r="C19" s="12" t="s">
        <v>233</v>
      </c>
      <c r="D19" s="166">
        <v>1</v>
      </c>
      <c r="E19" s="174"/>
      <c r="F19" s="175"/>
      <c r="G19" s="172"/>
    </row>
    <row r="20" spans="1:8" ht="58.5" customHeight="1">
      <c r="A20" s="12">
        <v>14</v>
      </c>
      <c r="B20" s="162" t="s">
        <v>239</v>
      </c>
      <c r="C20" s="12" t="s">
        <v>18</v>
      </c>
      <c r="D20" s="166">
        <v>76</v>
      </c>
      <c r="E20" s="174"/>
      <c r="F20" s="175"/>
      <c r="G20" s="172"/>
    </row>
    <row r="21" spans="1:8" ht="44.25" customHeight="1">
      <c r="A21" s="12">
        <v>15</v>
      </c>
      <c r="B21" s="162" t="s">
        <v>240</v>
      </c>
      <c r="C21" s="12" t="s">
        <v>233</v>
      </c>
      <c r="D21" s="166">
        <v>1</v>
      </c>
      <c r="E21" s="174"/>
      <c r="F21" s="175"/>
      <c r="G21" s="172"/>
      <c r="H21" s="3"/>
    </row>
    <row r="22" spans="1:8" ht="30" customHeight="1">
      <c r="A22" s="6"/>
      <c r="B22" s="165" t="s">
        <v>241</v>
      </c>
      <c r="C22" s="6"/>
      <c r="D22" s="163"/>
      <c r="E22" s="170"/>
      <c r="F22" s="171"/>
      <c r="G22" s="172"/>
    </row>
    <row r="23" spans="1:8" ht="33" customHeight="1">
      <c r="A23" s="12"/>
      <c r="B23" s="165" t="s">
        <v>282</v>
      </c>
      <c r="C23" s="12"/>
      <c r="D23" s="166"/>
      <c r="E23" s="166"/>
      <c r="F23" s="178"/>
      <c r="G23" s="3"/>
    </row>
    <row r="24" spans="1:8" ht="54.75" customHeight="1">
      <c r="A24" s="12">
        <v>1</v>
      </c>
      <c r="B24" s="162" t="s">
        <v>242</v>
      </c>
      <c r="C24" s="12" t="s">
        <v>18</v>
      </c>
      <c r="D24" s="166">
        <v>1</v>
      </c>
      <c r="E24" s="174"/>
      <c r="F24" s="175"/>
      <c r="G24" s="172"/>
    </row>
    <row r="25" spans="1:8" ht="39" customHeight="1">
      <c r="A25" s="12">
        <v>2</v>
      </c>
      <c r="B25" s="162" t="s">
        <v>243</v>
      </c>
      <c r="C25" s="12" t="s">
        <v>18</v>
      </c>
      <c r="D25" s="166">
        <v>1</v>
      </c>
      <c r="E25" s="174"/>
      <c r="F25" s="175"/>
      <c r="G25" s="172"/>
    </row>
    <row r="26" spans="1:8" ht="56.25" customHeight="1">
      <c r="A26" s="12">
        <v>3</v>
      </c>
      <c r="B26" s="162" t="s">
        <v>244</v>
      </c>
      <c r="C26" s="12" t="s">
        <v>18</v>
      </c>
      <c r="D26" s="166">
        <v>1</v>
      </c>
      <c r="E26" s="174"/>
      <c r="F26" s="175"/>
      <c r="G26" s="172"/>
    </row>
    <row r="27" spans="1:8" ht="30" customHeight="1">
      <c r="A27" s="12">
        <v>4</v>
      </c>
      <c r="B27" s="162" t="s">
        <v>245</v>
      </c>
      <c r="C27" s="12" t="s">
        <v>18</v>
      </c>
      <c r="D27" s="166">
        <v>3</v>
      </c>
      <c r="E27" s="174"/>
      <c r="F27" s="175"/>
      <c r="G27" s="172"/>
    </row>
    <row r="28" spans="1:8" ht="30" customHeight="1">
      <c r="A28" s="12">
        <v>5</v>
      </c>
      <c r="B28" s="162" t="s">
        <v>246</v>
      </c>
      <c r="C28" s="12" t="s">
        <v>18</v>
      </c>
      <c r="D28" s="166">
        <v>1</v>
      </c>
      <c r="E28" s="174"/>
      <c r="F28" s="175"/>
      <c r="G28" s="172"/>
    </row>
    <row r="29" spans="1:8" ht="30" customHeight="1">
      <c r="A29" s="12">
        <v>6</v>
      </c>
      <c r="B29" s="162" t="s">
        <v>278</v>
      </c>
      <c r="C29" s="12" t="s">
        <v>22</v>
      </c>
      <c r="D29" s="166">
        <v>20</v>
      </c>
      <c r="E29" s="174"/>
      <c r="F29" s="175"/>
      <c r="G29" s="172"/>
    </row>
    <row r="30" spans="1:8" ht="30" customHeight="1">
      <c r="A30" s="12">
        <v>7</v>
      </c>
      <c r="B30" s="162" t="s">
        <v>279</v>
      </c>
      <c r="C30" s="12" t="s">
        <v>22</v>
      </c>
      <c r="D30" s="166">
        <v>20</v>
      </c>
      <c r="E30" s="174"/>
      <c r="F30" s="175"/>
      <c r="G30" s="172"/>
    </row>
    <row r="31" spans="1:8" ht="30" customHeight="1">
      <c r="A31" s="12">
        <v>8</v>
      </c>
      <c r="B31" s="162" t="s">
        <v>247</v>
      </c>
      <c r="C31" s="12" t="s">
        <v>22</v>
      </c>
      <c r="D31" s="166">
        <v>14</v>
      </c>
      <c r="E31" s="174"/>
      <c r="F31" s="175"/>
      <c r="G31" s="172"/>
    </row>
    <row r="32" spans="1:8" ht="30" customHeight="1">
      <c r="A32" s="12">
        <v>9</v>
      </c>
      <c r="B32" s="162" t="s">
        <v>248</v>
      </c>
      <c r="C32" s="12" t="s">
        <v>22</v>
      </c>
      <c r="D32" s="166">
        <v>30</v>
      </c>
      <c r="E32" s="183">
        <v>0</v>
      </c>
      <c r="F32" s="184">
        <v>0</v>
      </c>
      <c r="G32" s="172"/>
    </row>
    <row r="33" spans="1:8" ht="30" customHeight="1">
      <c r="A33" s="12">
        <v>10</v>
      </c>
      <c r="B33" s="162" t="s">
        <v>249</v>
      </c>
      <c r="C33" s="12" t="s">
        <v>22</v>
      </c>
      <c r="D33" s="166">
        <v>8</v>
      </c>
      <c r="E33" s="166"/>
      <c r="F33" s="175"/>
      <c r="G33" s="172"/>
    </row>
    <row r="34" spans="1:8" ht="33" customHeight="1">
      <c r="A34" s="12">
        <v>11</v>
      </c>
      <c r="B34" s="162" t="s">
        <v>250</v>
      </c>
      <c r="C34" s="12" t="s">
        <v>233</v>
      </c>
      <c r="D34" s="166">
        <v>1</v>
      </c>
      <c r="E34" s="166"/>
      <c r="F34" s="175"/>
      <c r="G34" s="172"/>
    </row>
    <row r="35" spans="1:8" ht="33" customHeight="1">
      <c r="A35" s="12">
        <v>12</v>
      </c>
      <c r="B35" s="162" t="s">
        <v>251</v>
      </c>
      <c r="C35" s="12" t="s">
        <v>233</v>
      </c>
      <c r="D35" s="166">
        <v>2</v>
      </c>
      <c r="E35" s="166"/>
      <c r="F35" s="175"/>
      <c r="G35" s="172"/>
    </row>
    <row r="36" spans="1:8" ht="33" customHeight="1">
      <c r="A36" s="12">
        <v>13</v>
      </c>
      <c r="B36" s="162" t="s">
        <v>252</v>
      </c>
      <c r="C36" s="12" t="s">
        <v>18</v>
      </c>
      <c r="D36" s="166">
        <v>54</v>
      </c>
      <c r="E36" s="183">
        <v>0</v>
      </c>
      <c r="F36" s="184">
        <v>0</v>
      </c>
      <c r="G36" s="172"/>
    </row>
    <row r="37" spans="1:8" ht="33" customHeight="1">
      <c r="A37" s="12">
        <v>14</v>
      </c>
      <c r="B37" s="160" t="s">
        <v>253</v>
      </c>
      <c r="C37" s="179" t="s">
        <v>18</v>
      </c>
      <c r="D37" s="166">
        <v>7</v>
      </c>
      <c r="E37" s="166"/>
      <c r="F37" s="175"/>
      <c r="G37" s="172"/>
    </row>
    <row r="38" spans="1:8" ht="33" customHeight="1">
      <c r="A38" s="12">
        <v>15</v>
      </c>
      <c r="B38" s="161" t="s">
        <v>254</v>
      </c>
      <c r="C38" s="179" t="s">
        <v>18</v>
      </c>
      <c r="D38" s="166">
        <v>14</v>
      </c>
      <c r="E38" s="183">
        <v>0</v>
      </c>
      <c r="F38" s="184">
        <v>0</v>
      </c>
      <c r="G38" s="172"/>
    </row>
    <row r="39" spans="1:8" ht="33" customHeight="1">
      <c r="A39" s="12">
        <v>16</v>
      </c>
      <c r="B39" s="162" t="s">
        <v>255</v>
      </c>
      <c r="C39" s="12" t="s">
        <v>22</v>
      </c>
      <c r="D39" s="180">
        <v>8700</v>
      </c>
      <c r="E39" s="183">
        <v>0</v>
      </c>
      <c r="F39" s="184">
        <v>0</v>
      </c>
      <c r="G39" s="172"/>
    </row>
    <row r="40" spans="1:8" ht="46.5" customHeight="1">
      <c r="A40" s="12">
        <v>17</v>
      </c>
      <c r="B40" s="162" t="s">
        <v>256</v>
      </c>
      <c r="C40" s="12" t="s">
        <v>233</v>
      </c>
      <c r="D40" s="166">
        <v>74</v>
      </c>
      <c r="E40" s="174"/>
      <c r="F40" s="175"/>
      <c r="G40" s="3"/>
    </row>
    <row r="41" spans="1:8" ht="47.25" customHeight="1">
      <c r="A41" s="12">
        <v>18</v>
      </c>
      <c r="B41" s="162" t="s">
        <v>257</v>
      </c>
      <c r="C41" s="179" t="s">
        <v>18</v>
      </c>
      <c r="D41" s="166">
        <v>189</v>
      </c>
      <c r="E41" s="174"/>
      <c r="F41" s="175"/>
      <c r="G41" s="3"/>
    </row>
    <row r="42" spans="1:8" ht="38.25" customHeight="1">
      <c r="A42" s="12">
        <v>19</v>
      </c>
      <c r="B42" s="162" t="s">
        <v>258</v>
      </c>
      <c r="C42" s="12" t="s">
        <v>259</v>
      </c>
      <c r="D42" s="166">
        <v>6</v>
      </c>
      <c r="E42" s="174"/>
      <c r="F42" s="175"/>
      <c r="G42" s="3"/>
    </row>
    <row r="43" spans="1:8" ht="38.25" customHeight="1">
      <c r="A43" s="12">
        <v>20</v>
      </c>
      <c r="B43" s="162" t="s">
        <v>280</v>
      </c>
      <c r="C43" s="179" t="s">
        <v>18</v>
      </c>
      <c r="D43" s="166">
        <v>196</v>
      </c>
      <c r="E43" s="174"/>
      <c r="F43" s="175"/>
      <c r="G43" s="3"/>
    </row>
    <row r="44" spans="1:8" ht="38.25" customHeight="1">
      <c r="A44" s="12">
        <v>21</v>
      </c>
      <c r="B44" s="162" t="s">
        <v>260</v>
      </c>
      <c r="C44" s="179" t="s">
        <v>18</v>
      </c>
      <c r="D44" s="166">
        <v>190</v>
      </c>
      <c r="E44" s="177"/>
      <c r="F44" s="175"/>
      <c r="G44" s="3"/>
    </row>
    <row r="45" spans="1:8" ht="38.25" customHeight="1">
      <c r="A45" s="12">
        <v>22</v>
      </c>
      <c r="B45" s="162" t="s">
        <v>261</v>
      </c>
      <c r="C45" s="179" t="s">
        <v>79</v>
      </c>
      <c r="D45" s="166">
        <v>54.4</v>
      </c>
      <c r="E45" s="174"/>
      <c r="F45" s="175"/>
      <c r="G45" s="3"/>
    </row>
    <row r="46" spans="1:8" ht="38.25" customHeight="1">
      <c r="A46" s="12">
        <v>23</v>
      </c>
      <c r="B46" s="162" t="s">
        <v>262</v>
      </c>
      <c r="C46" s="179" t="s">
        <v>91</v>
      </c>
      <c r="D46" s="185">
        <v>0</v>
      </c>
      <c r="E46" s="166"/>
      <c r="F46" s="175"/>
      <c r="G46" s="3"/>
    </row>
    <row r="47" spans="1:8" ht="38.25" customHeight="1">
      <c r="A47" s="12">
        <v>24</v>
      </c>
      <c r="B47" s="162" t="s">
        <v>263</v>
      </c>
      <c r="C47" s="179" t="s">
        <v>259</v>
      </c>
      <c r="D47" s="181">
        <v>58</v>
      </c>
      <c r="E47" s="166"/>
      <c r="F47" s="175"/>
      <c r="G47" s="3"/>
      <c r="H47" s="3"/>
    </row>
    <row r="48" spans="1:8" ht="38.25" customHeight="1">
      <c r="A48" s="12">
        <v>25</v>
      </c>
      <c r="B48" s="162" t="s">
        <v>264</v>
      </c>
      <c r="C48" s="179" t="s">
        <v>24</v>
      </c>
      <c r="D48" s="181">
        <v>31</v>
      </c>
      <c r="E48" s="166"/>
      <c r="F48" s="175"/>
      <c r="G48" s="3"/>
    </row>
    <row r="49" spans="1:8" ht="31.9" customHeight="1">
      <c r="A49" s="6"/>
      <c r="B49" s="165" t="s">
        <v>265</v>
      </c>
      <c r="C49" s="6"/>
      <c r="D49" s="163"/>
      <c r="E49" s="163"/>
      <c r="F49" s="164"/>
      <c r="G49" s="24"/>
    </row>
    <row r="50" spans="1:8" ht="40.9" customHeight="1">
      <c r="A50" s="12"/>
      <c r="B50" s="165" t="s">
        <v>283</v>
      </c>
      <c r="C50" s="12"/>
      <c r="D50" s="166"/>
      <c r="E50" s="166"/>
      <c r="F50" s="178"/>
      <c r="G50" s="3"/>
    </row>
    <row r="51" spans="1:8" ht="39" customHeight="1">
      <c r="A51" s="12">
        <v>1</v>
      </c>
      <c r="B51" s="162" t="s">
        <v>266</v>
      </c>
      <c r="C51" s="179" t="s">
        <v>267</v>
      </c>
      <c r="D51" s="181">
        <v>24</v>
      </c>
      <c r="E51" s="174"/>
      <c r="F51" s="175"/>
      <c r="G51" s="172"/>
    </row>
    <row r="52" spans="1:8" ht="43.15" customHeight="1">
      <c r="A52" s="12">
        <v>2</v>
      </c>
      <c r="B52" s="162" t="s">
        <v>268</v>
      </c>
      <c r="C52" s="179" t="s">
        <v>267</v>
      </c>
      <c r="D52" s="181">
        <v>23</v>
      </c>
      <c r="E52" s="174"/>
      <c r="F52" s="175"/>
      <c r="G52" s="172"/>
    </row>
    <row r="53" spans="1:8" ht="41.45" customHeight="1">
      <c r="A53" s="12">
        <v>3</v>
      </c>
      <c r="B53" s="162" t="s">
        <v>269</v>
      </c>
      <c r="C53" s="179" t="s">
        <v>267</v>
      </c>
      <c r="D53" s="181">
        <v>11</v>
      </c>
      <c r="E53" s="174"/>
      <c r="F53" s="175"/>
      <c r="G53" s="172"/>
    </row>
    <row r="54" spans="1:8" ht="38.450000000000003" customHeight="1">
      <c r="A54" s="12">
        <v>4</v>
      </c>
      <c r="B54" s="162" t="s">
        <v>270</v>
      </c>
      <c r="C54" s="179" t="s">
        <v>267</v>
      </c>
      <c r="D54" s="181">
        <v>28</v>
      </c>
      <c r="E54" s="174"/>
      <c r="F54" s="175"/>
      <c r="G54" s="172"/>
      <c r="H54" s="3"/>
    </row>
    <row r="55" spans="1:8" ht="38.450000000000003" customHeight="1">
      <c r="A55" s="12">
        <v>5</v>
      </c>
      <c r="B55" s="160" t="s">
        <v>271</v>
      </c>
      <c r="C55" s="179" t="s">
        <v>267</v>
      </c>
      <c r="D55" s="181">
        <v>35</v>
      </c>
      <c r="E55" s="174"/>
      <c r="F55" s="175"/>
      <c r="G55" s="172"/>
    </row>
    <row r="56" spans="1:8" ht="29.25" customHeight="1">
      <c r="A56" s="173"/>
      <c r="B56" s="167" t="s">
        <v>272</v>
      </c>
      <c r="C56" s="173" t="s">
        <v>38</v>
      </c>
      <c r="D56" s="188"/>
      <c r="E56" s="189"/>
      <c r="F56" s="190"/>
      <c r="G56" s="172"/>
    </row>
    <row r="57" spans="1:8" ht="29.25" customHeight="1">
      <c r="A57" s="173"/>
      <c r="B57" s="167" t="s">
        <v>273</v>
      </c>
      <c r="C57" s="173" t="s">
        <v>38</v>
      </c>
      <c r="D57" s="188"/>
      <c r="E57" s="189"/>
      <c r="F57" s="190"/>
      <c r="G57" s="172"/>
    </row>
    <row r="58" spans="1:8" ht="29.25" customHeight="1">
      <c r="A58" s="106"/>
      <c r="B58" s="160" t="s">
        <v>284</v>
      </c>
      <c r="C58" s="106" t="s">
        <v>38</v>
      </c>
      <c r="D58" s="187" t="s">
        <v>285</v>
      </c>
      <c r="E58" s="106"/>
      <c r="F58" s="182"/>
      <c r="G58" s="186"/>
    </row>
    <row r="59" spans="1:8" ht="29.25" customHeight="1">
      <c r="A59" s="106"/>
      <c r="B59" s="160" t="s">
        <v>43</v>
      </c>
      <c r="C59" s="106" t="s">
        <v>38</v>
      </c>
      <c r="D59" s="106"/>
      <c r="E59" s="106"/>
      <c r="F59" s="182"/>
      <c r="G59" s="186"/>
    </row>
    <row r="60" spans="1:8" ht="29.25" customHeight="1">
      <c r="A60" s="106"/>
      <c r="B60" s="160" t="s">
        <v>286</v>
      </c>
      <c r="C60" s="106" t="s">
        <v>38</v>
      </c>
      <c r="D60" s="187" t="s">
        <v>285</v>
      </c>
      <c r="E60" s="106"/>
      <c r="F60" s="182"/>
      <c r="G60" s="186"/>
    </row>
    <row r="61" spans="1:8" ht="29.25" customHeight="1">
      <c r="A61" s="106"/>
      <c r="B61" s="160" t="s">
        <v>43</v>
      </c>
      <c r="C61" s="106" t="s">
        <v>38</v>
      </c>
      <c r="D61" s="106"/>
      <c r="E61" s="106"/>
      <c r="F61" s="182"/>
      <c r="G61" s="186"/>
    </row>
    <row r="62" spans="1:8" ht="29.25" customHeight="1">
      <c r="A62" s="106"/>
      <c r="B62" s="160" t="s">
        <v>287</v>
      </c>
      <c r="C62" s="106" t="s">
        <v>38</v>
      </c>
      <c r="D62" s="187">
        <v>0.05</v>
      </c>
      <c r="E62" s="106"/>
      <c r="F62" s="182"/>
    </row>
    <row r="63" spans="1:8" ht="29.25" customHeight="1">
      <c r="A63" s="106"/>
      <c r="B63" s="160" t="s">
        <v>43</v>
      </c>
      <c r="C63" s="106" t="s">
        <v>38</v>
      </c>
      <c r="D63" s="106"/>
      <c r="E63" s="106"/>
      <c r="F63" s="182"/>
    </row>
    <row r="64" spans="1:8" ht="29.25" customHeight="1">
      <c r="A64" s="106"/>
      <c r="B64" s="160" t="s">
        <v>288</v>
      </c>
      <c r="C64" s="106" t="s">
        <v>38</v>
      </c>
      <c r="D64" s="187">
        <v>0.18</v>
      </c>
      <c r="E64" s="106"/>
      <c r="F64" s="182"/>
    </row>
    <row r="65" spans="1:6" ht="29.25" customHeight="1">
      <c r="A65" s="173"/>
      <c r="B65" s="167" t="s">
        <v>289</v>
      </c>
      <c r="C65" s="173" t="s">
        <v>38</v>
      </c>
      <c r="D65" s="173"/>
      <c r="E65" s="173"/>
      <c r="F65" s="168"/>
    </row>
    <row r="66" spans="1:6">
      <c r="A66" s="159"/>
      <c r="B66" s="159"/>
      <c r="C66" s="159"/>
      <c r="D66" s="159"/>
      <c r="E66" s="159"/>
      <c r="F66" s="159"/>
    </row>
    <row r="67" spans="1:6">
      <c r="A67" s="159"/>
      <c r="B67" s="159"/>
      <c r="C67" s="159"/>
      <c r="D67" s="159"/>
      <c r="E67" s="159"/>
      <c r="F67" s="159"/>
    </row>
    <row r="68" spans="1:6">
      <c r="A68" s="196" t="s">
        <v>290</v>
      </c>
      <c r="B68" s="196"/>
      <c r="C68" s="196"/>
      <c r="D68" s="196"/>
      <c r="E68" s="196"/>
      <c r="F68" s="196"/>
    </row>
  </sheetData>
  <mergeCells count="8">
    <mergeCell ref="A68:F68"/>
    <mergeCell ref="A2:F2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sastumro</vt:lpstr>
      <vt:lpstr>laborat</vt:lpstr>
      <vt:lpstr>administr</vt:lpstr>
      <vt:lpstr>kv.centri-4</vt:lpstr>
      <vt:lpstr>gare gan</vt:lpstr>
      <vt:lpstr>Лист8</vt:lpstr>
      <vt:lpstr>x-1</vt:lpstr>
      <vt:lpstr>'x-1'!Print_Area</vt:lpstr>
    </vt:vector>
  </TitlesOfParts>
  <Company>Adjarspecproject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Nani</dc:creator>
  <cp:lastModifiedBy>Eldar</cp:lastModifiedBy>
  <cp:lastPrinted>2016-07-27T06:24:08Z</cp:lastPrinted>
  <dcterms:created xsi:type="dcterms:W3CDTF">2011-02-23T09:55:31Z</dcterms:created>
  <dcterms:modified xsi:type="dcterms:W3CDTF">2016-08-09T11:59:28Z</dcterms:modified>
</cp:coreProperties>
</file>