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500" tabRatio="944" firstSheet="4" activeTab="4"/>
  </bookViews>
  <sheets>
    <sheet name="#5-5 (2)" sheetId="74" state="hidden" r:id="rId1"/>
    <sheet name="liluashvilebis saxTan gabion 42" sheetId="48" r:id="rId2"/>
    <sheet name="verulaSvilebis saxTan gabion 42" sheetId="79" r:id="rId3"/>
    <sheet name="kotoreiSvilis saxTan gabioni 42" sheetId="81" r:id="rId4"/>
    <sheet name="sofel roxSi xidbogiri" sheetId="83" r:id="rId5"/>
    <sheet name="Sheet1" sheetId="87" r:id="rId6"/>
  </sheets>
  <definedNames>
    <definedName name="_xlnm._FilterDatabase" localSheetId="0" hidden="1">'#5-5 (2)'!$A$1:$M$66</definedName>
    <definedName name="_xlnm.Print_Area" localSheetId="0">'#5-5 (2)'!$A$1:$M$70</definedName>
    <definedName name="_xlnm.Print_Area" localSheetId="3">'kotoreiSvilis saxTan gabioni 42'!$A$1:$M$46</definedName>
    <definedName name="_xlnm.Print_Area" localSheetId="1">'liluashvilebis saxTan gabion 42'!$A$1:$M$46</definedName>
    <definedName name="_xlnm.Print_Area" localSheetId="4">'sofel roxSi xidbogiri'!$A$1:$M$81</definedName>
    <definedName name="_xlnm.Print_Area" localSheetId="2">'verulaSvilebis saxTan gabion 42'!$A$1:$M$40</definedName>
  </definedNames>
  <calcPr calcId="124519" fullPrecision="0"/>
</workbook>
</file>

<file path=xl/calcChain.xml><?xml version="1.0" encoding="utf-8"?>
<calcChain xmlns="http://schemas.openxmlformats.org/spreadsheetml/2006/main">
  <c r="F24" i="83"/>
  <c r="F23"/>
  <c r="M34" i="81" l="1"/>
  <c r="J34"/>
  <c r="F16"/>
  <c r="F18"/>
  <c r="H18" s="1"/>
  <c r="M18" s="1"/>
  <c r="F17" l="1"/>
  <c r="L17" s="1"/>
  <c r="M17" s="1"/>
  <c r="F15"/>
  <c r="J15" s="1"/>
  <c r="M15" s="1"/>
  <c r="F66" i="83"/>
  <c r="F65"/>
  <c r="F64"/>
  <c r="L19" i="81" l="1"/>
  <c r="M19" s="1"/>
  <c r="H16"/>
  <c r="M16" s="1"/>
  <c r="F32"/>
  <c r="L32" s="1"/>
  <c r="M32" s="1"/>
  <c r="F31"/>
  <c r="L31" s="1"/>
  <c r="M31" s="1"/>
  <c r="M28" i="79"/>
  <c r="J28"/>
  <c r="M14" i="81" l="1"/>
  <c r="M32" i="48"/>
  <c r="M31"/>
  <c r="M30"/>
  <c r="L32"/>
  <c r="L31"/>
  <c r="F32"/>
  <c r="F31"/>
  <c r="F22"/>
  <c r="F24" s="1"/>
  <c r="H24" s="1"/>
  <c r="M24" s="1"/>
  <c r="F26"/>
  <c r="H26" s="1"/>
  <c r="M26" s="1"/>
  <c r="F25" i="81"/>
  <c r="F26" s="1"/>
  <c r="L26" s="1"/>
  <c r="M26" s="1"/>
  <c r="F34" i="83"/>
  <c r="F33"/>
  <c r="F10"/>
  <c r="F9"/>
  <c r="F32"/>
  <c r="F31"/>
  <c r="F30"/>
  <c r="F29"/>
  <c r="F27"/>
  <c r="F26"/>
  <c r="F61"/>
  <c r="F60"/>
  <c r="F59"/>
  <c r="F62" s="1"/>
  <c r="F58"/>
  <c r="F57"/>
  <c r="F56"/>
  <c r="F55"/>
  <c r="F52"/>
  <c r="F51"/>
  <c r="F50"/>
  <c r="F49"/>
  <c r="F48"/>
  <c r="F47"/>
  <c r="F46"/>
  <c r="F43"/>
  <c r="F42"/>
  <c r="F41"/>
  <c r="F40"/>
  <c r="F39"/>
  <c r="F38"/>
  <c r="F37"/>
  <c r="F36"/>
  <c r="F22"/>
  <c r="F21"/>
  <c r="F20"/>
  <c r="F19"/>
  <c r="F18"/>
  <c r="F17"/>
  <c r="F15"/>
  <c r="F14"/>
  <c r="F12"/>
  <c r="F30" i="81"/>
  <c r="F33" s="1"/>
  <c r="L33" s="1"/>
  <c r="M33" s="1"/>
  <c r="F29"/>
  <c r="J29" s="1"/>
  <c r="M29" s="1"/>
  <c r="L27"/>
  <c r="M27" s="1"/>
  <c r="F24"/>
  <c r="H24" s="1"/>
  <c r="M24" s="1"/>
  <c r="H23"/>
  <c r="M23" s="1"/>
  <c r="H22"/>
  <c r="M22" s="1"/>
  <c r="F21"/>
  <c r="J21" s="1"/>
  <c r="M21" s="1"/>
  <c r="F13"/>
  <c r="J13" s="1"/>
  <c r="M13" s="1"/>
  <c r="M12" s="1"/>
  <c r="F11"/>
  <c r="L11" s="1"/>
  <c r="M11" s="1"/>
  <c r="F10"/>
  <c r="L10" s="1"/>
  <c r="F9"/>
  <c r="J9" s="1"/>
  <c r="F9" i="79"/>
  <c r="L9" s="1"/>
  <c r="M9" s="1"/>
  <c r="M8" s="1"/>
  <c r="F25"/>
  <c r="J25" s="1"/>
  <c r="M25" s="1"/>
  <c r="F26"/>
  <c r="L26" s="1"/>
  <c r="M26" s="1"/>
  <c r="F27"/>
  <c r="L27" s="1"/>
  <c r="M27" s="1"/>
  <c r="L23"/>
  <c r="M23" s="1"/>
  <c r="F21"/>
  <c r="F22" s="1"/>
  <c r="L22" s="1"/>
  <c r="M22" s="1"/>
  <c r="F20"/>
  <c r="H20" s="1"/>
  <c r="M20" s="1"/>
  <c r="H19"/>
  <c r="M19" s="1"/>
  <c r="H18"/>
  <c r="F17"/>
  <c r="J17" s="1"/>
  <c r="M17" s="1"/>
  <c r="F15"/>
  <c r="J15" s="1"/>
  <c r="M15" s="1"/>
  <c r="M14" s="1"/>
  <c r="F13"/>
  <c r="L13" s="1"/>
  <c r="M13" s="1"/>
  <c r="F12"/>
  <c r="L12" s="1"/>
  <c r="M12" s="1"/>
  <c r="F11"/>
  <c r="J11" s="1"/>
  <c r="M11" s="1"/>
  <c r="H17" i="48"/>
  <c r="M17" s="1"/>
  <c r="H16"/>
  <c r="M16" s="1"/>
  <c r="L21"/>
  <c r="M21" s="1"/>
  <c r="F19"/>
  <c r="H19" s="1"/>
  <c r="M19" s="1"/>
  <c r="F18"/>
  <c r="H18" s="1"/>
  <c r="M18" s="1"/>
  <c r="F30"/>
  <c r="H30" s="1"/>
  <c r="F29"/>
  <c r="J29" s="1"/>
  <c r="M29" s="1"/>
  <c r="M28" s="1"/>
  <c r="F15"/>
  <c r="J15" s="1"/>
  <c r="M15" s="1"/>
  <c r="F13"/>
  <c r="J13" s="1"/>
  <c r="M13" s="1"/>
  <c r="M12" s="1"/>
  <c r="F11"/>
  <c r="L11" s="1"/>
  <c r="M11" s="1"/>
  <c r="F10"/>
  <c r="L10" s="1"/>
  <c r="M10" s="1"/>
  <c r="F9"/>
  <c r="J9" s="1"/>
  <c r="M9" s="1"/>
  <c r="F44" i="83" l="1"/>
  <c r="L28" i="79"/>
  <c r="F53" i="83"/>
  <c r="F25" i="48"/>
  <c r="L25" s="1"/>
  <c r="M25" s="1"/>
  <c r="F23"/>
  <c r="J23" s="1"/>
  <c r="M23" s="1"/>
  <c r="F27"/>
  <c r="L27" s="1"/>
  <c r="M27" s="1"/>
  <c r="M9" i="81"/>
  <c r="L34"/>
  <c r="M10"/>
  <c r="H25"/>
  <c r="M25" s="1"/>
  <c r="M20" s="1"/>
  <c r="H30"/>
  <c r="M30" s="1"/>
  <c r="M28" s="1"/>
  <c r="M24" i="79"/>
  <c r="M8" i="48"/>
  <c r="H21" i="79"/>
  <c r="M21" s="1"/>
  <c r="M10"/>
  <c r="M18"/>
  <c r="F20" i="48"/>
  <c r="L20" s="1"/>
  <c r="M20" s="1"/>
  <c r="M14" s="1"/>
  <c r="F33"/>
  <c r="L33" s="1"/>
  <c r="M33" s="1"/>
  <c r="J34"/>
  <c r="H34"/>
  <c r="M22" l="1"/>
  <c r="M34" s="1"/>
  <c r="H28" i="79"/>
  <c r="M8" i="81"/>
  <c r="M35" s="1"/>
  <c r="M36" s="1"/>
  <c r="H34"/>
  <c r="M16" i="79"/>
  <c r="L34" i="48"/>
  <c r="K3" i="83" l="1"/>
  <c r="M29" i="79"/>
  <c r="M30" s="1"/>
  <c r="M31" s="1"/>
  <c r="M32" s="1"/>
  <c r="M37" i="81"/>
  <c r="M38" s="1"/>
  <c r="O59" i="74"/>
  <c r="F59"/>
  <c r="H59" s="1"/>
  <c r="M59" s="1"/>
  <c r="F58"/>
  <c r="L58" s="1"/>
  <c r="M58" s="1"/>
  <c r="F57"/>
  <c r="J57" s="1"/>
  <c r="M57" s="1"/>
  <c r="F55"/>
  <c r="H55" s="1"/>
  <c r="M55" s="1"/>
  <c r="F54"/>
  <c r="H54" s="1"/>
  <c r="M54" s="1"/>
  <c r="F53"/>
  <c r="L53" s="1"/>
  <c r="M53" s="1"/>
  <c r="F52"/>
  <c r="L52" s="1"/>
  <c r="M52" s="1"/>
  <c r="F51"/>
  <c r="L51" s="1"/>
  <c r="M51" s="1"/>
  <c r="F50"/>
  <c r="L50" s="1"/>
  <c r="M50" s="1"/>
  <c r="F49"/>
  <c r="J49" s="1"/>
  <c r="M49" s="1"/>
  <c r="F47"/>
  <c r="H47" s="1"/>
  <c r="M47" s="1"/>
  <c r="F46"/>
  <c r="J46" s="1"/>
  <c r="M46" s="1"/>
  <c r="F37"/>
  <c r="F42" s="1"/>
  <c r="H42" s="1"/>
  <c r="M42" s="1"/>
  <c r="F28"/>
  <c r="F36" s="1"/>
  <c r="H36" s="1"/>
  <c r="M36" s="1"/>
  <c r="F27"/>
  <c r="H27" s="1"/>
  <c r="M27" s="1"/>
  <c r="H26"/>
  <c r="M26" s="1"/>
  <c r="F26"/>
  <c r="F25"/>
  <c r="L25" s="1"/>
  <c r="M25" s="1"/>
  <c r="F24"/>
  <c r="L24" s="1"/>
  <c r="M24" s="1"/>
  <c r="F23"/>
  <c r="L23" s="1"/>
  <c r="M23" s="1"/>
  <c r="F22"/>
  <c r="J22" s="1"/>
  <c r="M22" s="1"/>
  <c r="F20"/>
  <c r="L20" s="1"/>
  <c r="M20" s="1"/>
  <c r="F19"/>
  <c r="L19" s="1"/>
  <c r="M19" s="1"/>
  <c r="F17"/>
  <c r="H17" s="1"/>
  <c r="F16"/>
  <c r="H16" s="1"/>
  <c r="M16" s="1"/>
  <c r="F15"/>
  <c r="L15" s="1"/>
  <c r="M15" s="1"/>
  <c r="F14"/>
  <c r="L14" s="1"/>
  <c r="M14" s="1"/>
  <c r="F13"/>
  <c r="L13" s="1"/>
  <c r="M13" s="1"/>
  <c r="F12"/>
  <c r="L12" s="1"/>
  <c r="M12" s="1"/>
  <c r="F11"/>
  <c r="L11" s="1"/>
  <c r="M11" s="1"/>
  <c r="F10"/>
  <c r="J10" s="1"/>
  <c r="M10" s="1"/>
  <c r="F29" l="1"/>
  <c r="J29" s="1"/>
  <c r="M29" s="1"/>
  <c r="M39" i="81"/>
  <c r="M40" s="1"/>
  <c r="M33" i="79"/>
  <c r="M34" s="1"/>
  <c r="F33" i="74"/>
  <c r="L33" s="1"/>
  <c r="M33" s="1"/>
  <c r="M17"/>
  <c r="F43"/>
  <c r="L43" s="1"/>
  <c r="M43" s="1"/>
  <c r="F34"/>
  <c r="L34" s="1"/>
  <c r="M34" s="1"/>
  <c r="F44"/>
  <c r="H44" s="1"/>
  <c r="M44" s="1"/>
  <c r="F31"/>
  <c r="L31" s="1"/>
  <c r="M31" s="1"/>
  <c r="F39"/>
  <c r="L39" s="1"/>
  <c r="M39" s="1"/>
  <c r="F30"/>
  <c r="L30" s="1"/>
  <c r="M30" s="1"/>
  <c r="F40"/>
  <c r="L40" s="1"/>
  <c r="M40" s="1"/>
  <c r="F35"/>
  <c r="H35" s="1"/>
  <c r="M35" s="1"/>
  <c r="F41"/>
  <c r="L41" s="1"/>
  <c r="M41" s="1"/>
  <c r="F32"/>
  <c r="L32" s="1"/>
  <c r="M32" s="1"/>
  <c r="F38"/>
  <c r="J38" s="1"/>
  <c r="M38" s="1"/>
  <c r="M41" i="81" l="1"/>
  <c r="M42" s="1"/>
  <c r="K3" s="1"/>
  <c r="M35" i="79"/>
  <c r="M36" s="1"/>
  <c r="K3" s="1"/>
  <c r="J60" i="74"/>
  <c r="M60"/>
  <c r="H60"/>
  <c r="M61" s="1"/>
  <c r="L60"/>
  <c r="M62" l="1"/>
  <c r="M63" s="1"/>
  <c r="M64" s="1"/>
  <c r="M65" s="1"/>
  <c r="M66" s="1"/>
  <c r="K3" s="1"/>
  <c r="M35" i="48" l="1"/>
  <c r="M36" s="1"/>
  <c r="M37" l="1"/>
  <c r="M38" s="1"/>
  <c r="M39" l="1"/>
  <c r="M40" s="1"/>
  <c r="M41" l="1"/>
  <c r="M42" s="1"/>
  <c r="K3" s="1"/>
</calcChain>
</file>

<file path=xl/sharedStrings.xml><?xml version="1.0" encoding="utf-8"?>
<sst xmlns="http://schemas.openxmlformats.org/spreadsheetml/2006/main" count="617" uniqueCount="172">
  <si>
    <t>saxarjTaRricxvo Rirebuleba</t>
  </si>
  <si>
    <t>lari</t>
  </si>
  <si>
    <t>#</t>
  </si>
  <si>
    <t>Sifri</t>
  </si>
  <si>
    <t>samuSaos dasaxeleba</t>
  </si>
  <si>
    <t>jami</t>
  </si>
  <si>
    <t>xelfasi</t>
  </si>
  <si>
    <t>zednadebi</t>
  </si>
  <si>
    <t>%</t>
  </si>
  <si>
    <t>gegmiuri</t>
  </si>
  <si>
    <t>Seadgina</t>
  </si>
  <si>
    <t>lokaluri xarjTaRricxva</t>
  </si>
  <si>
    <t>normatiuli resursi</t>
  </si>
  <si>
    <t>masala</t>
  </si>
  <si>
    <t>manqana meqanizmebi</t>
  </si>
  <si>
    <t>ganzomileba</t>
  </si>
  <si>
    <t>erTeuli</t>
  </si>
  <si>
    <t>sul</t>
  </si>
  <si>
    <t>Sedgenilia 1984 wlis normebiT, 
Sedgenilia 2016 wlis I kvartlis mimdinare fasebSi</t>
  </si>
  <si>
    <r>
      <t>m</t>
    </r>
    <r>
      <rPr>
        <b/>
        <vertAlign val="superscript"/>
        <sz val="11"/>
        <rFont val="AcadMtavr"/>
      </rPr>
      <t>2</t>
    </r>
  </si>
  <si>
    <t xml:space="preserve"> Sromis danaxarji  </t>
  </si>
  <si>
    <t>k/sT</t>
  </si>
  <si>
    <t>m/sT</t>
  </si>
  <si>
    <t>13-222</t>
  </si>
  <si>
    <t xml:space="preserve"> mosarwyav-mosarecxi manqana 6000 l</t>
  </si>
  <si>
    <t xml:space="preserve">27-8-2
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</si>
  <si>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</si>
  <si>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</si>
  <si>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13-194</t>
  </si>
  <si>
    <t xml:space="preserve"> avtogreideri saSualo tipis 79 kvt. (108 cx.Z)  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</si>
  <si>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</si>
  <si>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</si>
  <si>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</si>
  <si>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</si>
  <si>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</si>
  <si>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</si>
  <si>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</si>
  <si>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</si>
  <si>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</si>
  <si>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27-10-1.4</t>
  </si>
  <si>
    <t>safuZvlis mowyoba fraqciuli RorRiT sisqiT 10 sm.</t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</si>
  <si>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</si>
  <si>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</si>
  <si>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</si>
  <si>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</si>
  <si>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>13-214</t>
  </si>
  <si>
    <t xml:space="preserve">satkepni sagzao TiTmavali gluvi 18 t </t>
  </si>
  <si>
    <t xml:space="preserve"> fraqciuli RorRi 0-40 mm </t>
  </si>
  <si>
    <t>m3</t>
  </si>
  <si>
    <t>27-39-1</t>
  </si>
  <si>
    <t>m2</t>
  </si>
  <si>
    <t xml:space="preserve"> asfaltbetonis damgebi </t>
  </si>
  <si>
    <t xml:space="preserve"> satkepni 5t. </t>
  </si>
  <si>
    <t xml:space="preserve"> satkepni 10t. </t>
  </si>
  <si>
    <t>t</t>
  </si>
  <si>
    <t xml:space="preserve"> manqanebi </t>
  </si>
  <si>
    <t xml:space="preserve"> masalebi </t>
  </si>
  <si>
    <t xml:space="preserve">misayreli gverdulebis mowyoba qviSa-xreSovani masaliT </t>
  </si>
  <si>
    <t xml:space="preserve"> satkepni sagzao TiTmavali 
gluvi 5 t.</t>
  </si>
  <si>
    <t>4,1-458</t>
  </si>
  <si>
    <t xml:space="preserve"> sxva manqanebi </t>
  </si>
  <si>
    <t>l</t>
  </si>
  <si>
    <t>4.1-229</t>
  </si>
  <si>
    <t>27-39-1,2
27-40-1,2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</si>
  <si>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</si>
  <si>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</si>
  <si>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</si>
  <si>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</si>
  <si>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 xml:space="preserve"> wvrilmarcvlovani a.betoni </t>
  </si>
  <si>
    <t xml:space="preserve"> sxva masala</t>
  </si>
  <si>
    <t>safaris mowyoba wvrilmarcvlovani mkvrivi RorRovani cxeli asfaltobetonisagan sisqiT 3 sm.</t>
  </si>
  <si>
    <t xml:space="preserve"> asfaltbetoni msxvilmarcvlovani</t>
  </si>
  <si>
    <t>safaris mowyoba cxeli msxvilmarcvlovani asfaltbetoniT 5 sm. sisqiT</t>
  </si>
  <si>
    <t>a. qoCiaSvili</t>
  </si>
  <si>
    <t xml:space="preserve"> m3</t>
  </si>
  <si>
    <t>sagzao samosis mowyoba</t>
  </si>
  <si>
    <t>4,1-456</t>
  </si>
  <si>
    <t>13-225</t>
  </si>
  <si>
    <t>T 14</t>
  </si>
  <si>
    <t>gruntis gatana 5 km-ze</t>
  </si>
  <si>
    <t>1-29-6-12</t>
  </si>
  <si>
    <t>13-140</t>
  </si>
  <si>
    <t>buldozeri 96 kvt (130 cx/Z)</t>
  </si>
  <si>
    <t>arsebuli miwis vakisis moWra  buldozeriT</t>
  </si>
  <si>
    <t>27-7-2</t>
  </si>
  <si>
    <t>T13-194</t>
  </si>
  <si>
    <t>T13-222</t>
  </si>
  <si>
    <t xml:space="preserve"> avtogreideri 79 kvt (108 c/Z)</t>
  </si>
  <si>
    <t xml:space="preserve"> satkepni sagzao 18 t </t>
  </si>
  <si>
    <t xml:space="preserve"> mosarwyavi manqana  </t>
  </si>
  <si>
    <t xml:space="preserve"> xreSi </t>
  </si>
  <si>
    <t xml:space="preserve"> wyali </t>
  </si>
  <si>
    <t>qviSa-xreSis safuZvlis mowyoba sisqiT 10 sm</t>
  </si>
  <si>
    <t>qviSa-xreSi</t>
  </si>
  <si>
    <t>27-63-1</t>
  </si>
  <si>
    <t xml:space="preserve"> avtogudronatori 3500 l.</t>
  </si>
  <si>
    <t>4,1-469</t>
  </si>
  <si>
    <t xml:space="preserve"> Txevadi bitumi </t>
  </si>
  <si>
    <t xml:space="preserve">Txevadi bitumis mosxma   </t>
  </si>
  <si>
    <t>samSeneblo moednis mosworeba greideriT</t>
  </si>
  <si>
    <t>pr</t>
  </si>
  <si>
    <t xml:space="preserve">1-23-8         </t>
  </si>
  <si>
    <t>1-80-3</t>
  </si>
  <si>
    <r>
      <t>m</t>
    </r>
    <r>
      <rPr>
        <b/>
        <vertAlign val="superscript"/>
        <sz val="11"/>
        <rFont val="AcadMtavr"/>
      </rPr>
      <t>3</t>
    </r>
  </si>
  <si>
    <t>gruntis damuSaveba xeliT</t>
  </si>
  <si>
    <t>q. axalcixe, nikolaZis quCis keTilmowyoba</t>
  </si>
  <si>
    <t>23-1-3</t>
  </si>
  <si>
    <t>masalebis transportireba (10 %)</t>
  </si>
  <si>
    <t>Sedgenilia 1984 wlis normebiT, 
Sedgenilia 2016 wlis II kvartlis mimdinare fasebSi</t>
  </si>
  <si>
    <t>xreSovani gruntis damuSaveba eqskevatoriT V=0,5 m3</t>
  </si>
  <si>
    <t>60-13-15   endaga.</t>
  </si>
  <si>
    <t>sxvadasxva zomis gabionis yuTebis  adgilze damzadeba, qvebiT Sevseba da nawiburebis Camagreba xeliT</t>
  </si>
  <si>
    <t>gabionis yuTi zomiT 2X1X1</t>
  </si>
  <si>
    <t>c</t>
  </si>
  <si>
    <t xml:space="preserve">gabionis yuTi zomiT 1,5X1X1 </t>
  </si>
  <si>
    <t>gabionis Sesakravi mavTuli d 2,2 mm</t>
  </si>
  <si>
    <t>kg</t>
  </si>
  <si>
    <t>qva</t>
  </si>
  <si>
    <t xml:space="preserve"> eqskavatori CamCis moculoba V=0.15 </t>
  </si>
  <si>
    <t>armatura А-III  d-10</t>
  </si>
  <si>
    <t>armaturis transportireba 40 km-ze</t>
  </si>
  <si>
    <t>masalebis transportireba 40 km-ze</t>
  </si>
  <si>
    <t>dRg</t>
  </si>
  <si>
    <t xml:space="preserve">qvis transportireba 21 km-ze </t>
  </si>
  <si>
    <t>balasti</t>
  </si>
  <si>
    <t>gauTvaliswinebeli samuSaoebi</t>
  </si>
  <si>
    <t xml:space="preserve">arsebuli xreSovani gruntiT sicarielebis Seevseba eqskevatoriT V=0,5 m3 </t>
  </si>
  <si>
    <t xml:space="preserve">balastis transportireba 16 km-ze </t>
  </si>
  <si>
    <t>6-11-3</t>
  </si>
  <si>
    <t>monoliTuri rk/betonis sayrdeni kedlis mowyoba</t>
  </si>
  <si>
    <t>armatura А-III  d-16</t>
  </si>
  <si>
    <t>pro</t>
  </si>
  <si>
    <t xml:space="preserve">sayalibe fari </t>
  </si>
  <si>
    <t>xis masala</t>
  </si>
  <si>
    <t>WanWiki</t>
  </si>
  <si>
    <t xml:space="preserve">eleqtrodi </t>
  </si>
  <si>
    <t xml:space="preserve">sxva manqanebi </t>
  </si>
  <si>
    <t xml:space="preserve">sxva masalebi  </t>
  </si>
  <si>
    <t>betoni В-22,5</t>
  </si>
  <si>
    <t>gruntis damuSaveba xeliT sayrdeni kedlis mosawyobad</t>
  </si>
  <si>
    <t>sofel wiTelxevSi liluaSvilebis ubanSi mdinare koriswyalze gabionis mowyoba sigrZiT 42 grZ/m</t>
  </si>
  <si>
    <t>sofel wiTelxevSi verulaSvilebis saxlTan mdinare koriswyalze napirsamagri gabionis mowyoba sigrZiT 42 grZ/m</t>
  </si>
  <si>
    <t xml:space="preserve">arsebuli miwis vakisis moWra  buldozeriT gadaadgilebiT 30 m-ze </t>
  </si>
  <si>
    <t>arsebuli xreSovani gruntiT sicarielebis Seevseba eqskevatoriT V=0,5 m3 da gabionze miyra</t>
  </si>
  <si>
    <t>sofel wiTelxevSi kotoreiSvilis saxTan mdinare koriswyalze gabionis mowyoba sigrZiT 42 grZ/m</t>
  </si>
  <si>
    <t>sofel roxSi salominaos gzaze xidbogiris reabilitacia</t>
  </si>
  <si>
    <t>6-1-22</t>
  </si>
  <si>
    <t>sayalibe fari</t>
  </si>
  <si>
    <t>masalebis transportireba (masalebis Rirebulebis 10%</t>
  </si>
  <si>
    <t>wyalSemkrebi Raris mowyoba monoliTuri rk/betoniT</t>
  </si>
  <si>
    <r>
      <t>m</t>
    </r>
    <r>
      <rPr>
        <vertAlign val="superscript"/>
        <sz val="11"/>
        <rFont val="AcadMtavr"/>
      </rPr>
      <t>2</t>
    </r>
  </si>
  <si>
    <t xml:space="preserve"> xemasala  </t>
  </si>
  <si>
    <t xml:space="preserve"> betoni m 22,5</t>
  </si>
  <si>
    <t>27-9-4</t>
  </si>
  <si>
    <t>grZ/m</t>
  </si>
  <si>
    <t>arsebuli safaris demontaJi</t>
  </si>
  <si>
    <t>safaris mowyoba wvrilmarcvlovani mkvrivi RorRovani cxeli asfaltobetonisagan sisqiT 4 sm.</t>
  </si>
  <si>
    <t>afaltobetonis transportireba 21 km-ze</t>
  </si>
  <si>
    <t>RorRis transportireba 21 km-ze</t>
  </si>
  <si>
    <t>23-8-6</t>
  </si>
  <si>
    <t>km</t>
  </si>
  <si>
    <t>milis transportireba 40 km-ze</t>
  </si>
  <si>
    <t>rk/betonis milxidis mowyoba d-700 mm diametrze</t>
  </si>
  <si>
    <t xml:space="preserve"> Sromis danaxarji   </t>
  </si>
  <si>
    <t xml:space="preserve"> masalebi   </t>
  </si>
  <si>
    <t>rkina betonis mili d-700 mm   (proeqtis mix.)</t>
  </si>
  <si>
    <t>1-23-8</t>
  </si>
  <si>
    <t>sicarielebis Sevseba balastiT eqskavatoriT 0.15 kb.m</t>
  </si>
  <si>
    <t>eqskavatori 0.15 kb.m</t>
  </si>
  <si>
    <t>manqanebi</t>
  </si>
  <si>
    <t>rk/betonis milxidis mowyoba d-800 mm diametrze</t>
  </si>
  <si>
    <t>rkina betonis mili d-800 mm   (proeqtis mix.)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</si>
</sst>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0.00000"/>
    <numFmt numFmtId="167" formatCode="0.000"/>
    <numFmt numFmtId="168" formatCode="0.00000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cadMtav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name val="AcadMtavr"/>
    </font>
    <font>
      <sz val="11"/>
      <color theme="1"/>
      <name val="AcadMtavr"/>
    </font>
    <font>
      <b/>
      <sz val="11"/>
      <color theme="1"/>
      <name val="AcadMtavr"/>
    </font>
    <font>
      <sz val="10"/>
      <name val="Arial Cyr"/>
      <family val="2"/>
      <charset val="204"/>
    </font>
    <font>
      <sz val="10"/>
      <name val="AcadMtavr"/>
    </font>
    <font>
      <b/>
      <vertAlign val="superscript"/>
      <sz val="11"/>
      <name val="AcadMtavr"/>
    </font>
    <font>
      <b/>
      <sz val="11"/>
      <name val="AcadNusx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vertAlign val="superscript"/>
      <sz val="11"/>
      <name val="AcadMtavr"/>
    </font>
    <font>
      <sz val="9"/>
      <name val="AcadMtavr"/>
    </font>
    <font>
      <b/>
      <sz val="10"/>
      <name val="AcadMtavr"/>
    </font>
    <font>
      <b/>
      <sz val="9"/>
      <name val="AcadMtavr"/>
    </font>
    <font>
      <b/>
      <sz val="11"/>
      <color rgb="FFFF0000"/>
      <name val="AcadMtavr"/>
    </font>
    <font>
      <b/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sz val="10"/>
      <color theme="1"/>
      <name val="AcadNusx"/>
    </font>
    <font>
      <sz val="10"/>
      <name val="AcadNusx"/>
    </font>
    <font>
      <sz val="10"/>
      <name val="Arial Cyr"/>
    </font>
    <font>
      <b/>
      <sz val="12"/>
      <color theme="1"/>
      <name val="AcadMtavr"/>
    </font>
    <font>
      <b/>
      <sz val="12"/>
      <name val="AcadMtavr"/>
    </font>
    <font>
      <sz val="12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/>
    <xf numFmtId="0" fontId="9" fillId="0" borderId="0"/>
    <xf numFmtId="0" fontId="27" fillId="0" borderId="0"/>
  </cellStyleXfs>
  <cellXfs count="247">
    <xf numFmtId="0" fontId="0" fillId="0" borderId="0" xfId="0"/>
    <xf numFmtId="0" fontId="7" fillId="0" borderId="0" xfId="0" applyFont="1"/>
    <xf numFmtId="0" fontId="7" fillId="0" borderId="0" xfId="5" applyFont="1"/>
    <xf numFmtId="0" fontId="7" fillId="0" borderId="0" xfId="0" applyFont="1" applyAlignment="1">
      <alignment horizontal="center"/>
    </xf>
    <xf numFmtId="0" fontId="6" fillId="2" borderId="1" xfId="5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justify" vertical="center"/>
    </xf>
    <xf numFmtId="0" fontId="3" fillId="0" borderId="0" xfId="1" applyFont="1"/>
    <xf numFmtId="4" fontId="6" fillId="0" borderId="1" xfId="1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1" xfId="5" applyNumberFormat="1" applyFont="1" applyFill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1" xfId="5" applyNumberFormat="1" applyFont="1" applyFill="1" applyBorder="1" applyAlignment="1">
      <alignment horizontal="right" vertical="center"/>
    </xf>
    <xf numFmtId="4" fontId="3" fillId="2" borderId="1" xfId="5" applyNumberFormat="1" applyFont="1" applyFill="1" applyBorder="1" applyAlignment="1">
      <alignment horizontal="right" vertical="center" wrapText="1"/>
    </xf>
    <xf numFmtId="0" fontId="3" fillId="2" borderId="1" xfId="5" applyFont="1" applyFill="1" applyBorder="1" applyAlignment="1">
      <alignment horizontal="righ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14" fillId="4" borderId="1" xfId="9" applyFont="1" applyFill="1" applyBorder="1" applyAlignment="1">
      <alignment horizontal="center" vertical="center" wrapText="1"/>
    </xf>
    <xf numFmtId="0" fontId="15" fillId="4" borderId="1" xfId="9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/>
    </xf>
    <xf numFmtId="0" fontId="16" fillId="4" borderId="0" xfId="1" applyFont="1" applyFill="1"/>
    <xf numFmtId="49" fontId="6" fillId="4" borderId="1" xfId="1" applyNumberFormat="1" applyFont="1" applyFill="1" applyBorder="1" applyAlignment="1">
      <alignment horizontal="center" wrapText="1"/>
    </xf>
    <xf numFmtId="0" fontId="6" fillId="4" borderId="1" xfId="1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/>
    </xf>
    <xf numFmtId="0" fontId="17" fillId="4" borderId="0" xfId="1" applyFont="1" applyFill="1"/>
    <xf numFmtId="0" fontId="6" fillId="4" borderId="1" xfId="1" applyNumberFormat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4" borderId="1" xfId="9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/>
    </xf>
    <xf numFmtId="0" fontId="6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left" vertical="center" wrapText="1"/>
    </xf>
    <xf numFmtId="0" fontId="6" fillId="4" borderId="1" xfId="9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center" wrapText="1"/>
    </xf>
    <xf numFmtId="0" fontId="13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justify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justify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17" fillId="4" borderId="0" xfId="1" applyNumberFormat="1" applyFont="1" applyFill="1"/>
    <xf numFmtId="49" fontId="19" fillId="4" borderId="1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vertical="center" wrapText="1"/>
    </xf>
    <xf numFmtId="3" fontId="3" fillId="0" borderId="6" xfId="1" applyNumberFormat="1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6" fontId="3" fillId="4" borderId="1" xfId="0" applyNumberFormat="1" applyFont="1" applyFill="1" applyBorder="1" applyAlignment="1">
      <alignment horizontal="right" vertical="center" wrapText="1"/>
    </xf>
    <xf numFmtId="0" fontId="6" fillId="4" borderId="1" xfId="0" applyNumberFormat="1" applyFont="1" applyFill="1" applyBorder="1" applyAlignment="1">
      <alignment horizontal="justify" vertical="center"/>
    </xf>
    <xf numFmtId="2" fontId="6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vertical="center"/>
    </xf>
    <xf numFmtId="4" fontId="6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0" fontId="3" fillId="2" borderId="1" xfId="5" applyFont="1" applyFill="1" applyBorder="1" applyAlignment="1">
      <alignment vertical="center" wrapText="1"/>
    </xf>
    <xf numFmtId="4" fontId="3" fillId="2" borderId="1" xfId="5" applyNumberFormat="1" applyFont="1" applyFill="1" applyBorder="1" applyAlignment="1">
      <alignment vertical="center" wrapText="1"/>
    </xf>
    <xf numFmtId="0" fontId="3" fillId="2" borderId="1" xfId="5" applyNumberFormat="1" applyFont="1" applyFill="1" applyBorder="1" applyAlignment="1">
      <alignment vertical="center"/>
    </xf>
    <xf numFmtId="0" fontId="7" fillId="0" borderId="0" xfId="0" applyFont="1" applyAlignment="1"/>
    <xf numFmtId="4" fontId="7" fillId="0" borderId="0" xfId="0" applyNumberFormat="1" applyFont="1" applyAlignment="1"/>
    <xf numFmtId="0" fontId="3" fillId="4" borderId="1" xfId="0" applyNumberFormat="1" applyFont="1" applyFill="1" applyBorder="1" applyAlignment="1">
      <alignment horizontal="justify" vertical="center"/>
    </xf>
    <xf numFmtId="166" fontId="3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8" fillId="0" borderId="0" xfId="0" applyFont="1"/>
    <xf numFmtId="0" fontId="25" fillId="4" borderId="0" xfId="0" applyFont="1" applyFill="1" applyAlignment="1">
      <alignment horizontal="center" vertical="center" wrapText="1"/>
    </xf>
    <xf numFmtId="0" fontId="23" fillId="0" borderId="0" xfId="0" applyFont="1"/>
    <xf numFmtId="0" fontId="8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justify"/>
    </xf>
    <xf numFmtId="0" fontId="8" fillId="4" borderId="0" xfId="0" applyFont="1" applyFill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24" fillId="4" borderId="1" xfId="0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7" fontId="3" fillId="4" borderId="1" xfId="5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left" vertical="center" wrapText="1" indent="2"/>
    </xf>
    <xf numFmtId="0" fontId="6" fillId="4" borderId="0" xfId="0" applyFont="1" applyFill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justify" vertical="justify" wrapText="1"/>
    </xf>
    <xf numFmtId="2" fontId="3" fillId="4" borderId="1" xfId="10" applyNumberFormat="1" applyFont="1" applyFill="1" applyBorder="1" applyAlignment="1">
      <alignment horizontal="center" vertical="top"/>
    </xf>
    <xf numFmtId="0" fontId="20" fillId="4" borderId="1" xfId="10" applyFont="1" applyFill="1" applyBorder="1" applyAlignment="1">
      <alignment vertical="top"/>
    </xf>
    <xf numFmtId="0" fontId="20" fillId="4" borderId="0" xfId="10" applyFont="1" applyFill="1" applyAlignment="1">
      <alignment vertical="top"/>
    </xf>
    <xf numFmtId="0" fontId="6" fillId="4" borderId="1" xfId="1" applyFont="1" applyFill="1" applyBorder="1" applyAlignment="1">
      <alignment horizontal="center"/>
    </xf>
    <xf numFmtId="2" fontId="6" fillId="4" borderId="1" xfId="1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9" applyNumberFormat="1" applyFont="1" applyFill="1" applyBorder="1" applyAlignment="1">
      <alignment horizontal="justify" vertical="justify"/>
    </xf>
    <xf numFmtId="0" fontId="6" fillId="4" borderId="1" xfId="9" applyFont="1" applyFill="1" applyBorder="1" applyAlignment="1">
      <alignment horizontal="center" vertical="center" wrapText="1"/>
    </xf>
    <xf numFmtId="2" fontId="6" fillId="4" borderId="1" xfId="9" applyNumberFormat="1" applyFont="1" applyFill="1" applyBorder="1" applyAlignment="1">
      <alignment horizontal="center" vertical="center" wrapText="1"/>
    </xf>
    <xf numFmtId="49" fontId="6" fillId="4" borderId="1" xfId="9" applyNumberFormat="1" applyFont="1" applyFill="1" applyBorder="1" applyAlignment="1">
      <alignment horizontal="center" vertical="center" wrapText="1"/>
    </xf>
    <xf numFmtId="0" fontId="6" fillId="4" borderId="0" xfId="9" applyFont="1" applyFill="1" applyAlignment="1">
      <alignment horizontal="center" vertical="center" wrapText="1"/>
    </xf>
    <xf numFmtId="49" fontId="6" fillId="4" borderId="1" xfId="9" applyNumberFormat="1" applyFont="1" applyFill="1" applyBorder="1" applyAlignment="1">
      <alignment vertical="center" wrapText="1"/>
    </xf>
    <xf numFmtId="0" fontId="6" fillId="4" borderId="1" xfId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4" borderId="0" xfId="3" applyFont="1" applyFill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justify" vertical="justify"/>
    </xf>
    <xf numFmtId="0" fontId="6" fillId="4" borderId="1" xfId="3" applyFont="1" applyFill="1" applyBorder="1" applyAlignment="1">
      <alignment horizontal="center" vertical="center" wrapText="1"/>
    </xf>
    <xf numFmtId="49" fontId="6" fillId="4" borderId="3" xfId="9" applyNumberFormat="1" applyFont="1" applyFill="1" applyBorder="1" applyAlignment="1">
      <alignment vertical="center" wrapText="1"/>
    </xf>
    <xf numFmtId="0" fontId="6" fillId="4" borderId="3" xfId="9" applyNumberFormat="1" applyFont="1" applyFill="1" applyBorder="1" applyAlignment="1">
      <alignment horizontal="justify" vertical="justify"/>
    </xf>
    <xf numFmtId="0" fontId="6" fillId="4" borderId="3" xfId="9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/>
    </xf>
    <xf numFmtId="2" fontId="6" fillId="4" borderId="3" xfId="9" applyNumberFormat="1" applyFont="1" applyFill="1" applyBorder="1" applyAlignment="1">
      <alignment horizontal="center" vertical="center" wrapText="1"/>
    </xf>
    <xf numFmtId="0" fontId="20" fillId="4" borderId="3" xfId="10" applyFont="1" applyFill="1" applyBorder="1" applyAlignment="1">
      <alignment vertical="top"/>
    </xf>
    <xf numFmtId="3" fontId="3" fillId="0" borderId="3" xfId="1" applyNumberFormat="1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justify" vertical="center"/>
    </xf>
    <xf numFmtId="167" fontId="3" fillId="4" borderId="7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9" applyNumberFormat="1" applyFont="1" applyFill="1" applyBorder="1" applyAlignment="1">
      <alignment horizontal="justify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justify" wrapText="1"/>
    </xf>
    <xf numFmtId="168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right" vertical="center" wrapText="1"/>
    </xf>
    <xf numFmtId="168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3" fontId="22" fillId="0" borderId="4" xfId="1" applyNumberFormat="1" applyFont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1" xfId="1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1">
    <cellStyle name="Bad" xfId="7"/>
    <cellStyle name="Normal" xfId="0" builtinId="0"/>
    <cellStyle name="Normal 2" xfId="2"/>
    <cellStyle name="Normal 3" xfId="4"/>
    <cellStyle name="Normal_Xl0000048" xfId="10"/>
    <cellStyle name="Обычный 2" xfId="1"/>
    <cellStyle name="Обычный 2 2" xfId="6"/>
    <cellStyle name="Обычный 2 2 2" xfId="8"/>
    <cellStyle name="Обычный 3" xfId="5"/>
    <cellStyle name="ჩვეულებრივი 2" xfId="3"/>
    <cellStyle name="ჩვეულებრივი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1"/>
  <sheetViews>
    <sheetView workbookViewId="0">
      <pane ySplit="7" topLeftCell="A8" activePane="bottomLeft" state="frozen"/>
      <selection activeCell="A7" sqref="A7"/>
      <selection pane="bottomLeft" activeCell="H10" sqref="H10"/>
    </sheetView>
  </sheetViews>
  <sheetFormatPr defaultRowHeight="13.5" customHeight="1"/>
  <cols>
    <col min="1" max="1" width="4" style="11" bestFit="1" customWidth="1"/>
    <col min="2" max="2" width="11.28515625" style="3" bestFit="1" customWidth="1"/>
    <col min="3" max="3" width="52.140625" style="20" customWidth="1"/>
    <col min="4" max="7" width="9.42578125" style="3" customWidth="1"/>
    <col min="8" max="8" width="11.28515625" style="17" customWidth="1"/>
    <col min="9" max="9" width="9.42578125" style="3" customWidth="1"/>
    <col min="10" max="10" width="9.42578125" style="17" customWidth="1"/>
    <col min="11" max="11" width="9.42578125" style="3" customWidth="1"/>
    <col min="12" max="12" width="9.42578125" style="17" customWidth="1"/>
    <col min="13" max="13" width="11.42578125" style="17" customWidth="1"/>
    <col min="14" max="14" width="11.5703125" style="1" customWidth="1"/>
    <col min="15" max="235" width="9.140625" style="1" customWidth="1"/>
    <col min="236" max="236" width="2.5703125" style="1" customWidth="1"/>
    <col min="237" max="237" width="9.140625" style="1" customWidth="1"/>
    <col min="238" max="238" width="47.85546875" style="1" customWidth="1"/>
    <col min="239" max="239" width="6.7109375" style="1" customWidth="1"/>
    <col min="240" max="240" width="7.42578125" style="1" customWidth="1"/>
    <col min="241" max="241" width="7" style="1" customWidth="1"/>
    <col min="242" max="242" width="8.5703125" style="1" customWidth="1"/>
    <col min="243" max="243" width="12" style="1" customWidth="1"/>
    <col min="244" max="244" width="4.7109375" style="1" customWidth="1"/>
    <col min="245" max="245" width="9.140625" style="1" customWidth="1"/>
    <col min="246" max="246" width="11.7109375" style="1" customWidth="1"/>
    <col min="247" max="247" width="7" style="1" customWidth="1"/>
    <col min="248" max="248" width="7.140625" style="1" customWidth="1"/>
    <col min="249" max="249" width="8.28515625" style="1" bestFit="1" customWidth="1"/>
    <col min="250" max="251" width="8.5703125" style="1" bestFit="1" customWidth="1"/>
    <col min="252" max="252" width="8.85546875" style="1" bestFit="1" customWidth="1"/>
    <col min="253" max="253" width="8.28515625" style="1" bestFit="1" customWidth="1"/>
    <col min="254" max="254" width="10.140625" style="1" customWidth="1"/>
    <col min="255" max="491" width="9.140625" style="1"/>
    <col min="492" max="492" width="2.5703125" style="1" bestFit="1" customWidth="1"/>
    <col min="493" max="493" width="9.140625" style="1"/>
    <col min="494" max="494" width="47.85546875" style="1" customWidth="1"/>
    <col min="495" max="495" width="6.7109375" style="1" bestFit="1" customWidth="1"/>
    <col min="496" max="496" width="7.42578125" style="1" bestFit="1" customWidth="1"/>
    <col min="497" max="497" width="7" style="1" bestFit="1" customWidth="1"/>
    <col min="498" max="498" width="8.5703125" style="1" bestFit="1" customWidth="1"/>
    <col min="499" max="499" width="12" style="1" bestFit="1" customWidth="1"/>
    <col min="500" max="500" width="4.7109375" style="1" bestFit="1" customWidth="1"/>
    <col min="501" max="501" width="9.140625" style="1"/>
    <col min="502" max="502" width="11.7109375" style="1" customWidth="1"/>
    <col min="503" max="503" width="7" style="1" bestFit="1" customWidth="1"/>
    <col min="504" max="504" width="7.140625" style="1" bestFit="1" customWidth="1"/>
    <col min="505" max="505" width="8.28515625" style="1" bestFit="1" customWidth="1"/>
    <col min="506" max="507" width="8.5703125" style="1" bestFit="1" customWidth="1"/>
    <col min="508" max="508" width="8.85546875" style="1" bestFit="1" customWidth="1"/>
    <col min="509" max="509" width="8.28515625" style="1" bestFit="1" customWidth="1"/>
    <col min="510" max="510" width="10.140625" style="1" customWidth="1"/>
    <col min="511" max="747" width="9.140625" style="1"/>
    <col min="748" max="748" width="2.5703125" style="1" bestFit="1" customWidth="1"/>
    <col min="749" max="749" width="9.140625" style="1"/>
    <col min="750" max="750" width="47.85546875" style="1" customWidth="1"/>
    <col min="751" max="751" width="6.7109375" style="1" bestFit="1" customWidth="1"/>
    <col min="752" max="752" width="7.42578125" style="1" bestFit="1" customWidth="1"/>
    <col min="753" max="753" width="7" style="1" bestFit="1" customWidth="1"/>
    <col min="754" max="754" width="8.5703125" style="1" bestFit="1" customWidth="1"/>
    <col min="755" max="755" width="12" style="1" bestFit="1" customWidth="1"/>
    <col min="756" max="756" width="4.7109375" style="1" bestFit="1" customWidth="1"/>
    <col min="757" max="757" width="9.140625" style="1"/>
    <col min="758" max="758" width="11.7109375" style="1" customWidth="1"/>
    <col min="759" max="759" width="7" style="1" bestFit="1" customWidth="1"/>
    <col min="760" max="760" width="7.140625" style="1" bestFit="1" customWidth="1"/>
    <col min="761" max="761" width="8.28515625" style="1" bestFit="1" customWidth="1"/>
    <col min="762" max="763" width="8.5703125" style="1" bestFit="1" customWidth="1"/>
    <col min="764" max="764" width="8.85546875" style="1" bestFit="1" customWidth="1"/>
    <col min="765" max="765" width="8.28515625" style="1" bestFit="1" customWidth="1"/>
    <col min="766" max="766" width="10.140625" style="1" customWidth="1"/>
    <col min="767" max="1003" width="9.140625" style="1"/>
    <col min="1004" max="1004" width="2.5703125" style="1" bestFit="1" customWidth="1"/>
    <col min="1005" max="1005" width="9.140625" style="1"/>
    <col min="1006" max="1006" width="47.85546875" style="1" customWidth="1"/>
    <col min="1007" max="1007" width="6.7109375" style="1" bestFit="1" customWidth="1"/>
    <col min="1008" max="1008" width="7.42578125" style="1" bestFit="1" customWidth="1"/>
    <col min="1009" max="1009" width="7" style="1" bestFit="1" customWidth="1"/>
    <col min="1010" max="1010" width="8.5703125" style="1" bestFit="1" customWidth="1"/>
    <col min="1011" max="1011" width="12" style="1" bestFit="1" customWidth="1"/>
    <col min="1012" max="1012" width="4.7109375" style="1" bestFit="1" customWidth="1"/>
    <col min="1013" max="1013" width="9.140625" style="1"/>
    <col min="1014" max="1014" width="11.7109375" style="1" customWidth="1"/>
    <col min="1015" max="1015" width="7" style="1" bestFit="1" customWidth="1"/>
    <col min="1016" max="1016" width="7.140625" style="1" bestFit="1" customWidth="1"/>
    <col min="1017" max="1017" width="8.28515625" style="1" bestFit="1" customWidth="1"/>
    <col min="1018" max="1019" width="8.5703125" style="1" bestFit="1" customWidth="1"/>
    <col min="1020" max="1020" width="8.85546875" style="1" bestFit="1" customWidth="1"/>
    <col min="1021" max="1021" width="8.28515625" style="1" bestFit="1" customWidth="1"/>
    <col min="1022" max="1022" width="10.140625" style="1" customWidth="1"/>
    <col min="1023" max="1259" width="9.140625" style="1"/>
    <col min="1260" max="1260" width="2.5703125" style="1" bestFit="1" customWidth="1"/>
    <col min="1261" max="1261" width="9.140625" style="1"/>
    <col min="1262" max="1262" width="47.85546875" style="1" customWidth="1"/>
    <col min="1263" max="1263" width="6.7109375" style="1" bestFit="1" customWidth="1"/>
    <col min="1264" max="1264" width="7.42578125" style="1" bestFit="1" customWidth="1"/>
    <col min="1265" max="1265" width="7" style="1" bestFit="1" customWidth="1"/>
    <col min="1266" max="1266" width="8.5703125" style="1" bestFit="1" customWidth="1"/>
    <col min="1267" max="1267" width="12" style="1" bestFit="1" customWidth="1"/>
    <col min="1268" max="1268" width="4.7109375" style="1" bestFit="1" customWidth="1"/>
    <col min="1269" max="1269" width="9.140625" style="1"/>
    <col min="1270" max="1270" width="11.7109375" style="1" customWidth="1"/>
    <col min="1271" max="1271" width="7" style="1" bestFit="1" customWidth="1"/>
    <col min="1272" max="1272" width="7.140625" style="1" bestFit="1" customWidth="1"/>
    <col min="1273" max="1273" width="8.28515625" style="1" bestFit="1" customWidth="1"/>
    <col min="1274" max="1275" width="8.5703125" style="1" bestFit="1" customWidth="1"/>
    <col min="1276" max="1276" width="8.85546875" style="1" bestFit="1" customWidth="1"/>
    <col min="1277" max="1277" width="8.28515625" style="1" bestFit="1" customWidth="1"/>
    <col min="1278" max="1278" width="10.140625" style="1" customWidth="1"/>
    <col min="1279" max="1515" width="9.140625" style="1"/>
    <col min="1516" max="1516" width="2.5703125" style="1" bestFit="1" customWidth="1"/>
    <col min="1517" max="1517" width="9.140625" style="1"/>
    <col min="1518" max="1518" width="47.85546875" style="1" customWidth="1"/>
    <col min="1519" max="1519" width="6.7109375" style="1" bestFit="1" customWidth="1"/>
    <col min="1520" max="1520" width="7.42578125" style="1" bestFit="1" customWidth="1"/>
    <col min="1521" max="1521" width="7" style="1" bestFit="1" customWidth="1"/>
    <col min="1522" max="1522" width="8.5703125" style="1" bestFit="1" customWidth="1"/>
    <col min="1523" max="1523" width="12" style="1" bestFit="1" customWidth="1"/>
    <col min="1524" max="1524" width="4.7109375" style="1" bestFit="1" customWidth="1"/>
    <col min="1525" max="1525" width="9.140625" style="1"/>
    <col min="1526" max="1526" width="11.7109375" style="1" customWidth="1"/>
    <col min="1527" max="1527" width="7" style="1" bestFit="1" customWidth="1"/>
    <col min="1528" max="1528" width="7.140625" style="1" bestFit="1" customWidth="1"/>
    <col min="1529" max="1529" width="8.28515625" style="1" bestFit="1" customWidth="1"/>
    <col min="1530" max="1531" width="8.5703125" style="1" bestFit="1" customWidth="1"/>
    <col min="1532" max="1532" width="8.85546875" style="1" bestFit="1" customWidth="1"/>
    <col min="1533" max="1533" width="8.28515625" style="1" bestFit="1" customWidth="1"/>
    <col min="1534" max="1534" width="10.140625" style="1" customWidth="1"/>
    <col min="1535" max="1771" width="9.140625" style="1"/>
    <col min="1772" max="1772" width="2.5703125" style="1" bestFit="1" customWidth="1"/>
    <col min="1773" max="1773" width="9.140625" style="1"/>
    <col min="1774" max="1774" width="47.85546875" style="1" customWidth="1"/>
    <col min="1775" max="1775" width="6.7109375" style="1" bestFit="1" customWidth="1"/>
    <col min="1776" max="1776" width="7.42578125" style="1" bestFit="1" customWidth="1"/>
    <col min="1777" max="1777" width="7" style="1" bestFit="1" customWidth="1"/>
    <col min="1778" max="1778" width="8.5703125" style="1" bestFit="1" customWidth="1"/>
    <col min="1779" max="1779" width="12" style="1" bestFit="1" customWidth="1"/>
    <col min="1780" max="1780" width="4.7109375" style="1" bestFit="1" customWidth="1"/>
    <col min="1781" max="1781" width="9.140625" style="1"/>
    <col min="1782" max="1782" width="11.7109375" style="1" customWidth="1"/>
    <col min="1783" max="1783" width="7" style="1" bestFit="1" customWidth="1"/>
    <col min="1784" max="1784" width="7.140625" style="1" bestFit="1" customWidth="1"/>
    <col min="1785" max="1785" width="8.28515625" style="1" bestFit="1" customWidth="1"/>
    <col min="1786" max="1787" width="8.5703125" style="1" bestFit="1" customWidth="1"/>
    <col min="1788" max="1788" width="8.85546875" style="1" bestFit="1" customWidth="1"/>
    <col min="1789" max="1789" width="8.28515625" style="1" bestFit="1" customWidth="1"/>
    <col min="1790" max="1790" width="10.140625" style="1" customWidth="1"/>
    <col min="1791" max="2027" width="9.140625" style="1"/>
    <col min="2028" max="2028" width="2.5703125" style="1" bestFit="1" customWidth="1"/>
    <col min="2029" max="2029" width="9.140625" style="1"/>
    <col min="2030" max="2030" width="47.85546875" style="1" customWidth="1"/>
    <col min="2031" max="2031" width="6.7109375" style="1" bestFit="1" customWidth="1"/>
    <col min="2032" max="2032" width="7.42578125" style="1" bestFit="1" customWidth="1"/>
    <col min="2033" max="2033" width="7" style="1" bestFit="1" customWidth="1"/>
    <col min="2034" max="2034" width="8.5703125" style="1" bestFit="1" customWidth="1"/>
    <col min="2035" max="2035" width="12" style="1" bestFit="1" customWidth="1"/>
    <col min="2036" max="2036" width="4.7109375" style="1" bestFit="1" customWidth="1"/>
    <col min="2037" max="2037" width="9.140625" style="1"/>
    <col min="2038" max="2038" width="11.7109375" style="1" customWidth="1"/>
    <col min="2039" max="2039" width="7" style="1" bestFit="1" customWidth="1"/>
    <col min="2040" max="2040" width="7.140625" style="1" bestFit="1" customWidth="1"/>
    <col min="2041" max="2041" width="8.28515625" style="1" bestFit="1" customWidth="1"/>
    <col min="2042" max="2043" width="8.5703125" style="1" bestFit="1" customWidth="1"/>
    <col min="2044" max="2044" width="8.85546875" style="1" bestFit="1" customWidth="1"/>
    <col min="2045" max="2045" width="8.28515625" style="1" bestFit="1" customWidth="1"/>
    <col min="2046" max="2046" width="10.140625" style="1" customWidth="1"/>
    <col min="2047" max="2283" width="9.140625" style="1"/>
    <col min="2284" max="2284" width="2.5703125" style="1" bestFit="1" customWidth="1"/>
    <col min="2285" max="2285" width="9.140625" style="1"/>
    <col min="2286" max="2286" width="47.85546875" style="1" customWidth="1"/>
    <col min="2287" max="2287" width="6.7109375" style="1" bestFit="1" customWidth="1"/>
    <col min="2288" max="2288" width="7.42578125" style="1" bestFit="1" customWidth="1"/>
    <col min="2289" max="2289" width="7" style="1" bestFit="1" customWidth="1"/>
    <col min="2290" max="2290" width="8.5703125" style="1" bestFit="1" customWidth="1"/>
    <col min="2291" max="2291" width="12" style="1" bestFit="1" customWidth="1"/>
    <col min="2292" max="2292" width="4.7109375" style="1" bestFit="1" customWidth="1"/>
    <col min="2293" max="2293" width="9.140625" style="1"/>
    <col min="2294" max="2294" width="11.7109375" style="1" customWidth="1"/>
    <col min="2295" max="2295" width="7" style="1" bestFit="1" customWidth="1"/>
    <col min="2296" max="2296" width="7.140625" style="1" bestFit="1" customWidth="1"/>
    <col min="2297" max="2297" width="8.28515625" style="1" bestFit="1" customWidth="1"/>
    <col min="2298" max="2299" width="8.5703125" style="1" bestFit="1" customWidth="1"/>
    <col min="2300" max="2300" width="8.85546875" style="1" bestFit="1" customWidth="1"/>
    <col min="2301" max="2301" width="8.28515625" style="1" bestFit="1" customWidth="1"/>
    <col min="2302" max="2302" width="10.140625" style="1" customWidth="1"/>
    <col min="2303" max="2539" width="9.140625" style="1"/>
    <col min="2540" max="2540" width="2.5703125" style="1" bestFit="1" customWidth="1"/>
    <col min="2541" max="2541" width="9.140625" style="1"/>
    <col min="2542" max="2542" width="47.85546875" style="1" customWidth="1"/>
    <col min="2543" max="2543" width="6.7109375" style="1" bestFit="1" customWidth="1"/>
    <col min="2544" max="2544" width="7.42578125" style="1" bestFit="1" customWidth="1"/>
    <col min="2545" max="2545" width="7" style="1" bestFit="1" customWidth="1"/>
    <col min="2546" max="2546" width="8.5703125" style="1" bestFit="1" customWidth="1"/>
    <col min="2547" max="2547" width="12" style="1" bestFit="1" customWidth="1"/>
    <col min="2548" max="2548" width="4.7109375" style="1" bestFit="1" customWidth="1"/>
    <col min="2549" max="2549" width="9.140625" style="1"/>
    <col min="2550" max="2550" width="11.7109375" style="1" customWidth="1"/>
    <col min="2551" max="2551" width="7" style="1" bestFit="1" customWidth="1"/>
    <col min="2552" max="2552" width="7.140625" style="1" bestFit="1" customWidth="1"/>
    <col min="2553" max="2553" width="8.28515625" style="1" bestFit="1" customWidth="1"/>
    <col min="2554" max="2555" width="8.5703125" style="1" bestFit="1" customWidth="1"/>
    <col min="2556" max="2556" width="8.85546875" style="1" bestFit="1" customWidth="1"/>
    <col min="2557" max="2557" width="8.28515625" style="1" bestFit="1" customWidth="1"/>
    <col min="2558" max="2558" width="10.140625" style="1" customWidth="1"/>
    <col min="2559" max="2795" width="9.140625" style="1"/>
    <col min="2796" max="2796" width="2.5703125" style="1" bestFit="1" customWidth="1"/>
    <col min="2797" max="2797" width="9.140625" style="1"/>
    <col min="2798" max="2798" width="47.85546875" style="1" customWidth="1"/>
    <col min="2799" max="2799" width="6.7109375" style="1" bestFit="1" customWidth="1"/>
    <col min="2800" max="2800" width="7.42578125" style="1" bestFit="1" customWidth="1"/>
    <col min="2801" max="2801" width="7" style="1" bestFit="1" customWidth="1"/>
    <col min="2802" max="2802" width="8.5703125" style="1" bestFit="1" customWidth="1"/>
    <col min="2803" max="2803" width="12" style="1" bestFit="1" customWidth="1"/>
    <col min="2804" max="2804" width="4.7109375" style="1" bestFit="1" customWidth="1"/>
    <col min="2805" max="2805" width="9.140625" style="1"/>
    <col min="2806" max="2806" width="11.7109375" style="1" customWidth="1"/>
    <col min="2807" max="2807" width="7" style="1" bestFit="1" customWidth="1"/>
    <col min="2808" max="2808" width="7.140625" style="1" bestFit="1" customWidth="1"/>
    <col min="2809" max="2809" width="8.28515625" style="1" bestFit="1" customWidth="1"/>
    <col min="2810" max="2811" width="8.5703125" style="1" bestFit="1" customWidth="1"/>
    <col min="2812" max="2812" width="8.85546875" style="1" bestFit="1" customWidth="1"/>
    <col min="2813" max="2813" width="8.28515625" style="1" bestFit="1" customWidth="1"/>
    <col min="2814" max="2814" width="10.140625" style="1" customWidth="1"/>
    <col min="2815" max="3051" width="9.140625" style="1"/>
    <col min="3052" max="3052" width="2.5703125" style="1" bestFit="1" customWidth="1"/>
    <col min="3053" max="3053" width="9.140625" style="1"/>
    <col min="3054" max="3054" width="47.85546875" style="1" customWidth="1"/>
    <col min="3055" max="3055" width="6.7109375" style="1" bestFit="1" customWidth="1"/>
    <col min="3056" max="3056" width="7.42578125" style="1" bestFit="1" customWidth="1"/>
    <col min="3057" max="3057" width="7" style="1" bestFit="1" customWidth="1"/>
    <col min="3058" max="3058" width="8.5703125" style="1" bestFit="1" customWidth="1"/>
    <col min="3059" max="3059" width="12" style="1" bestFit="1" customWidth="1"/>
    <col min="3060" max="3060" width="4.7109375" style="1" bestFit="1" customWidth="1"/>
    <col min="3061" max="3061" width="9.140625" style="1"/>
    <col min="3062" max="3062" width="11.7109375" style="1" customWidth="1"/>
    <col min="3063" max="3063" width="7" style="1" bestFit="1" customWidth="1"/>
    <col min="3064" max="3064" width="7.140625" style="1" bestFit="1" customWidth="1"/>
    <col min="3065" max="3065" width="8.28515625" style="1" bestFit="1" customWidth="1"/>
    <col min="3066" max="3067" width="8.5703125" style="1" bestFit="1" customWidth="1"/>
    <col min="3068" max="3068" width="8.85546875" style="1" bestFit="1" customWidth="1"/>
    <col min="3069" max="3069" width="8.28515625" style="1" bestFit="1" customWidth="1"/>
    <col min="3070" max="3070" width="10.140625" style="1" customWidth="1"/>
    <col min="3071" max="3307" width="9.140625" style="1"/>
    <col min="3308" max="3308" width="2.5703125" style="1" bestFit="1" customWidth="1"/>
    <col min="3309" max="3309" width="9.140625" style="1"/>
    <col min="3310" max="3310" width="47.85546875" style="1" customWidth="1"/>
    <col min="3311" max="3311" width="6.7109375" style="1" bestFit="1" customWidth="1"/>
    <col min="3312" max="3312" width="7.42578125" style="1" bestFit="1" customWidth="1"/>
    <col min="3313" max="3313" width="7" style="1" bestFit="1" customWidth="1"/>
    <col min="3314" max="3314" width="8.5703125" style="1" bestFit="1" customWidth="1"/>
    <col min="3315" max="3315" width="12" style="1" bestFit="1" customWidth="1"/>
    <col min="3316" max="3316" width="4.7109375" style="1" bestFit="1" customWidth="1"/>
    <col min="3317" max="3317" width="9.140625" style="1"/>
    <col min="3318" max="3318" width="11.7109375" style="1" customWidth="1"/>
    <col min="3319" max="3319" width="7" style="1" bestFit="1" customWidth="1"/>
    <col min="3320" max="3320" width="7.140625" style="1" bestFit="1" customWidth="1"/>
    <col min="3321" max="3321" width="8.28515625" style="1" bestFit="1" customWidth="1"/>
    <col min="3322" max="3323" width="8.5703125" style="1" bestFit="1" customWidth="1"/>
    <col min="3324" max="3324" width="8.85546875" style="1" bestFit="1" customWidth="1"/>
    <col min="3325" max="3325" width="8.28515625" style="1" bestFit="1" customWidth="1"/>
    <col min="3326" max="3326" width="10.140625" style="1" customWidth="1"/>
    <col min="3327" max="3563" width="9.140625" style="1"/>
    <col min="3564" max="3564" width="2.5703125" style="1" bestFit="1" customWidth="1"/>
    <col min="3565" max="3565" width="9.140625" style="1"/>
    <col min="3566" max="3566" width="47.85546875" style="1" customWidth="1"/>
    <col min="3567" max="3567" width="6.7109375" style="1" bestFit="1" customWidth="1"/>
    <col min="3568" max="3568" width="7.42578125" style="1" bestFit="1" customWidth="1"/>
    <col min="3569" max="3569" width="7" style="1" bestFit="1" customWidth="1"/>
    <col min="3570" max="3570" width="8.5703125" style="1" bestFit="1" customWidth="1"/>
    <col min="3571" max="3571" width="12" style="1" bestFit="1" customWidth="1"/>
    <col min="3572" max="3572" width="4.7109375" style="1" bestFit="1" customWidth="1"/>
    <col min="3573" max="3573" width="9.140625" style="1"/>
    <col min="3574" max="3574" width="11.7109375" style="1" customWidth="1"/>
    <col min="3575" max="3575" width="7" style="1" bestFit="1" customWidth="1"/>
    <col min="3576" max="3576" width="7.140625" style="1" bestFit="1" customWidth="1"/>
    <col min="3577" max="3577" width="8.28515625" style="1" bestFit="1" customWidth="1"/>
    <col min="3578" max="3579" width="8.5703125" style="1" bestFit="1" customWidth="1"/>
    <col min="3580" max="3580" width="8.85546875" style="1" bestFit="1" customWidth="1"/>
    <col min="3581" max="3581" width="8.28515625" style="1" bestFit="1" customWidth="1"/>
    <col min="3582" max="3582" width="10.140625" style="1" customWidth="1"/>
    <col min="3583" max="3819" width="9.140625" style="1"/>
    <col min="3820" max="3820" width="2.5703125" style="1" bestFit="1" customWidth="1"/>
    <col min="3821" max="3821" width="9.140625" style="1"/>
    <col min="3822" max="3822" width="47.85546875" style="1" customWidth="1"/>
    <col min="3823" max="3823" width="6.7109375" style="1" bestFit="1" customWidth="1"/>
    <col min="3824" max="3824" width="7.42578125" style="1" bestFit="1" customWidth="1"/>
    <col min="3825" max="3825" width="7" style="1" bestFit="1" customWidth="1"/>
    <col min="3826" max="3826" width="8.5703125" style="1" bestFit="1" customWidth="1"/>
    <col min="3827" max="3827" width="12" style="1" bestFit="1" customWidth="1"/>
    <col min="3828" max="3828" width="4.7109375" style="1" bestFit="1" customWidth="1"/>
    <col min="3829" max="3829" width="9.140625" style="1"/>
    <col min="3830" max="3830" width="11.7109375" style="1" customWidth="1"/>
    <col min="3831" max="3831" width="7" style="1" bestFit="1" customWidth="1"/>
    <col min="3832" max="3832" width="7.140625" style="1" bestFit="1" customWidth="1"/>
    <col min="3833" max="3833" width="8.28515625" style="1" bestFit="1" customWidth="1"/>
    <col min="3834" max="3835" width="8.5703125" style="1" bestFit="1" customWidth="1"/>
    <col min="3836" max="3836" width="8.85546875" style="1" bestFit="1" customWidth="1"/>
    <col min="3837" max="3837" width="8.28515625" style="1" bestFit="1" customWidth="1"/>
    <col min="3838" max="3838" width="10.140625" style="1" customWidth="1"/>
    <col min="3839" max="4075" width="9.140625" style="1"/>
    <col min="4076" max="4076" width="2.5703125" style="1" bestFit="1" customWidth="1"/>
    <col min="4077" max="4077" width="9.140625" style="1"/>
    <col min="4078" max="4078" width="47.85546875" style="1" customWidth="1"/>
    <col min="4079" max="4079" width="6.7109375" style="1" bestFit="1" customWidth="1"/>
    <col min="4080" max="4080" width="7.42578125" style="1" bestFit="1" customWidth="1"/>
    <col min="4081" max="4081" width="7" style="1" bestFit="1" customWidth="1"/>
    <col min="4082" max="4082" width="8.5703125" style="1" bestFit="1" customWidth="1"/>
    <col min="4083" max="4083" width="12" style="1" bestFit="1" customWidth="1"/>
    <col min="4084" max="4084" width="4.7109375" style="1" bestFit="1" customWidth="1"/>
    <col min="4085" max="4085" width="9.140625" style="1"/>
    <col min="4086" max="4086" width="11.7109375" style="1" customWidth="1"/>
    <col min="4087" max="4087" width="7" style="1" bestFit="1" customWidth="1"/>
    <col min="4088" max="4088" width="7.140625" style="1" bestFit="1" customWidth="1"/>
    <col min="4089" max="4089" width="8.28515625" style="1" bestFit="1" customWidth="1"/>
    <col min="4090" max="4091" width="8.5703125" style="1" bestFit="1" customWidth="1"/>
    <col min="4092" max="4092" width="8.85546875" style="1" bestFit="1" customWidth="1"/>
    <col min="4093" max="4093" width="8.28515625" style="1" bestFit="1" customWidth="1"/>
    <col min="4094" max="4094" width="10.140625" style="1" customWidth="1"/>
    <col min="4095" max="4331" width="9.140625" style="1"/>
    <col min="4332" max="4332" width="2.5703125" style="1" bestFit="1" customWidth="1"/>
    <col min="4333" max="4333" width="9.140625" style="1"/>
    <col min="4334" max="4334" width="47.85546875" style="1" customWidth="1"/>
    <col min="4335" max="4335" width="6.7109375" style="1" bestFit="1" customWidth="1"/>
    <col min="4336" max="4336" width="7.42578125" style="1" bestFit="1" customWidth="1"/>
    <col min="4337" max="4337" width="7" style="1" bestFit="1" customWidth="1"/>
    <col min="4338" max="4338" width="8.5703125" style="1" bestFit="1" customWidth="1"/>
    <col min="4339" max="4339" width="12" style="1" bestFit="1" customWidth="1"/>
    <col min="4340" max="4340" width="4.7109375" style="1" bestFit="1" customWidth="1"/>
    <col min="4341" max="4341" width="9.140625" style="1"/>
    <col min="4342" max="4342" width="11.7109375" style="1" customWidth="1"/>
    <col min="4343" max="4343" width="7" style="1" bestFit="1" customWidth="1"/>
    <col min="4344" max="4344" width="7.140625" style="1" bestFit="1" customWidth="1"/>
    <col min="4345" max="4345" width="8.28515625" style="1" bestFit="1" customWidth="1"/>
    <col min="4346" max="4347" width="8.5703125" style="1" bestFit="1" customWidth="1"/>
    <col min="4348" max="4348" width="8.85546875" style="1" bestFit="1" customWidth="1"/>
    <col min="4349" max="4349" width="8.28515625" style="1" bestFit="1" customWidth="1"/>
    <col min="4350" max="4350" width="10.140625" style="1" customWidth="1"/>
    <col min="4351" max="4587" width="9.140625" style="1"/>
    <col min="4588" max="4588" width="2.5703125" style="1" bestFit="1" customWidth="1"/>
    <col min="4589" max="4589" width="9.140625" style="1"/>
    <col min="4590" max="4590" width="47.85546875" style="1" customWidth="1"/>
    <col min="4591" max="4591" width="6.7109375" style="1" bestFit="1" customWidth="1"/>
    <col min="4592" max="4592" width="7.42578125" style="1" bestFit="1" customWidth="1"/>
    <col min="4593" max="4593" width="7" style="1" bestFit="1" customWidth="1"/>
    <col min="4594" max="4594" width="8.5703125" style="1" bestFit="1" customWidth="1"/>
    <col min="4595" max="4595" width="12" style="1" bestFit="1" customWidth="1"/>
    <col min="4596" max="4596" width="4.7109375" style="1" bestFit="1" customWidth="1"/>
    <col min="4597" max="4597" width="9.140625" style="1"/>
    <col min="4598" max="4598" width="11.7109375" style="1" customWidth="1"/>
    <col min="4599" max="4599" width="7" style="1" bestFit="1" customWidth="1"/>
    <col min="4600" max="4600" width="7.140625" style="1" bestFit="1" customWidth="1"/>
    <col min="4601" max="4601" width="8.28515625" style="1" bestFit="1" customWidth="1"/>
    <col min="4602" max="4603" width="8.5703125" style="1" bestFit="1" customWidth="1"/>
    <col min="4604" max="4604" width="8.85546875" style="1" bestFit="1" customWidth="1"/>
    <col min="4605" max="4605" width="8.28515625" style="1" bestFit="1" customWidth="1"/>
    <col min="4606" max="4606" width="10.140625" style="1" customWidth="1"/>
    <col min="4607" max="4843" width="9.140625" style="1"/>
    <col min="4844" max="4844" width="2.5703125" style="1" bestFit="1" customWidth="1"/>
    <col min="4845" max="4845" width="9.140625" style="1"/>
    <col min="4846" max="4846" width="47.85546875" style="1" customWidth="1"/>
    <col min="4847" max="4847" width="6.7109375" style="1" bestFit="1" customWidth="1"/>
    <col min="4848" max="4848" width="7.42578125" style="1" bestFit="1" customWidth="1"/>
    <col min="4849" max="4849" width="7" style="1" bestFit="1" customWidth="1"/>
    <col min="4850" max="4850" width="8.5703125" style="1" bestFit="1" customWidth="1"/>
    <col min="4851" max="4851" width="12" style="1" bestFit="1" customWidth="1"/>
    <col min="4852" max="4852" width="4.7109375" style="1" bestFit="1" customWidth="1"/>
    <col min="4853" max="4853" width="9.140625" style="1"/>
    <col min="4854" max="4854" width="11.7109375" style="1" customWidth="1"/>
    <col min="4855" max="4855" width="7" style="1" bestFit="1" customWidth="1"/>
    <col min="4856" max="4856" width="7.140625" style="1" bestFit="1" customWidth="1"/>
    <col min="4857" max="4857" width="8.28515625" style="1" bestFit="1" customWidth="1"/>
    <col min="4858" max="4859" width="8.5703125" style="1" bestFit="1" customWidth="1"/>
    <col min="4860" max="4860" width="8.85546875" style="1" bestFit="1" customWidth="1"/>
    <col min="4861" max="4861" width="8.28515625" style="1" bestFit="1" customWidth="1"/>
    <col min="4862" max="4862" width="10.140625" style="1" customWidth="1"/>
    <col min="4863" max="5099" width="9.140625" style="1"/>
    <col min="5100" max="5100" width="2.5703125" style="1" bestFit="1" customWidth="1"/>
    <col min="5101" max="5101" width="9.140625" style="1"/>
    <col min="5102" max="5102" width="47.85546875" style="1" customWidth="1"/>
    <col min="5103" max="5103" width="6.7109375" style="1" bestFit="1" customWidth="1"/>
    <col min="5104" max="5104" width="7.42578125" style="1" bestFit="1" customWidth="1"/>
    <col min="5105" max="5105" width="7" style="1" bestFit="1" customWidth="1"/>
    <col min="5106" max="5106" width="8.5703125" style="1" bestFit="1" customWidth="1"/>
    <col min="5107" max="5107" width="12" style="1" bestFit="1" customWidth="1"/>
    <col min="5108" max="5108" width="4.7109375" style="1" bestFit="1" customWidth="1"/>
    <col min="5109" max="5109" width="9.140625" style="1"/>
    <col min="5110" max="5110" width="11.7109375" style="1" customWidth="1"/>
    <col min="5111" max="5111" width="7" style="1" bestFit="1" customWidth="1"/>
    <col min="5112" max="5112" width="7.140625" style="1" bestFit="1" customWidth="1"/>
    <col min="5113" max="5113" width="8.28515625" style="1" bestFit="1" customWidth="1"/>
    <col min="5114" max="5115" width="8.5703125" style="1" bestFit="1" customWidth="1"/>
    <col min="5116" max="5116" width="8.85546875" style="1" bestFit="1" customWidth="1"/>
    <col min="5117" max="5117" width="8.28515625" style="1" bestFit="1" customWidth="1"/>
    <col min="5118" max="5118" width="10.140625" style="1" customWidth="1"/>
    <col min="5119" max="5355" width="9.140625" style="1"/>
    <col min="5356" max="5356" width="2.5703125" style="1" bestFit="1" customWidth="1"/>
    <col min="5357" max="5357" width="9.140625" style="1"/>
    <col min="5358" max="5358" width="47.85546875" style="1" customWidth="1"/>
    <col min="5359" max="5359" width="6.7109375" style="1" bestFit="1" customWidth="1"/>
    <col min="5360" max="5360" width="7.42578125" style="1" bestFit="1" customWidth="1"/>
    <col min="5361" max="5361" width="7" style="1" bestFit="1" customWidth="1"/>
    <col min="5362" max="5362" width="8.5703125" style="1" bestFit="1" customWidth="1"/>
    <col min="5363" max="5363" width="12" style="1" bestFit="1" customWidth="1"/>
    <col min="5364" max="5364" width="4.7109375" style="1" bestFit="1" customWidth="1"/>
    <col min="5365" max="5365" width="9.140625" style="1"/>
    <col min="5366" max="5366" width="11.7109375" style="1" customWidth="1"/>
    <col min="5367" max="5367" width="7" style="1" bestFit="1" customWidth="1"/>
    <col min="5368" max="5368" width="7.140625" style="1" bestFit="1" customWidth="1"/>
    <col min="5369" max="5369" width="8.28515625" style="1" bestFit="1" customWidth="1"/>
    <col min="5370" max="5371" width="8.5703125" style="1" bestFit="1" customWidth="1"/>
    <col min="5372" max="5372" width="8.85546875" style="1" bestFit="1" customWidth="1"/>
    <col min="5373" max="5373" width="8.28515625" style="1" bestFit="1" customWidth="1"/>
    <col min="5374" max="5374" width="10.140625" style="1" customWidth="1"/>
    <col min="5375" max="5611" width="9.140625" style="1"/>
    <col min="5612" max="5612" width="2.5703125" style="1" bestFit="1" customWidth="1"/>
    <col min="5613" max="5613" width="9.140625" style="1"/>
    <col min="5614" max="5614" width="47.85546875" style="1" customWidth="1"/>
    <col min="5615" max="5615" width="6.7109375" style="1" bestFit="1" customWidth="1"/>
    <col min="5616" max="5616" width="7.42578125" style="1" bestFit="1" customWidth="1"/>
    <col min="5617" max="5617" width="7" style="1" bestFit="1" customWidth="1"/>
    <col min="5618" max="5618" width="8.5703125" style="1" bestFit="1" customWidth="1"/>
    <col min="5619" max="5619" width="12" style="1" bestFit="1" customWidth="1"/>
    <col min="5620" max="5620" width="4.7109375" style="1" bestFit="1" customWidth="1"/>
    <col min="5621" max="5621" width="9.140625" style="1"/>
    <col min="5622" max="5622" width="11.7109375" style="1" customWidth="1"/>
    <col min="5623" max="5623" width="7" style="1" bestFit="1" customWidth="1"/>
    <col min="5624" max="5624" width="7.140625" style="1" bestFit="1" customWidth="1"/>
    <col min="5625" max="5625" width="8.28515625" style="1" bestFit="1" customWidth="1"/>
    <col min="5626" max="5627" width="8.5703125" style="1" bestFit="1" customWidth="1"/>
    <col min="5628" max="5628" width="8.85546875" style="1" bestFit="1" customWidth="1"/>
    <col min="5629" max="5629" width="8.28515625" style="1" bestFit="1" customWidth="1"/>
    <col min="5630" max="5630" width="10.140625" style="1" customWidth="1"/>
    <col min="5631" max="5867" width="9.140625" style="1"/>
    <col min="5868" max="5868" width="2.5703125" style="1" bestFit="1" customWidth="1"/>
    <col min="5869" max="5869" width="9.140625" style="1"/>
    <col min="5870" max="5870" width="47.85546875" style="1" customWidth="1"/>
    <col min="5871" max="5871" width="6.7109375" style="1" bestFit="1" customWidth="1"/>
    <col min="5872" max="5872" width="7.42578125" style="1" bestFit="1" customWidth="1"/>
    <col min="5873" max="5873" width="7" style="1" bestFit="1" customWidth="1"/>
    <col min="5874" max="5874" width="8.5703125" style="1" bestFit="1" customWidth="1"/>
    <col min="5875" max="5875" width="12" style="1" bestFit="1" customWidth="1"/>
    <col min="5876" max="5876" width="4.7109375" style="1" bestFit="1" customWidth="1"/>
    <col min="5877" max="5877" width="9.140625" style="1"/>
    <col min="5878" max="5878" width="11.7109375" style="1" customWidth="1"/>
    <col min="5879" max="5879" width="7" style="1" bestFit="1" customWidth="1"/>
    <col min="5880" max="5880" width="7.140625" style="1" bestFit="1" customWidth="1"/>
    <col min="5881" max="5881" width="8.28515625" style="1" bestFit="1" customWidth="1"/>
    <col min="5882" max="5883" width="8.5703125" style="1" bestFit="1" customWidth="1"/>
    <col min="5884" max="5884" width="8.85546875" style="1" bestFit="1" customWidth="1"/>
    <col min="5885" max="5885" width="8.28515625" style="1" bestFit="1" customWidth="1"/>
    <col min="5886" max="5886" width="10.140625" style="1" customWidth="1"/>
    <col min="5887" max="6123" width="9.140625" style="1"/>
    <col min="6124" max="6124" width="2.5703125" style="1" bestFit="1" customWidth="1"/>
    <col min="6125" max="6125" width="9.140625" style="1"/>
    <col min="6126" max="6126" width="47.85546875" style="1" customWidth="1"/>
    <col min="6127" max="6127" width="6.7109375" style="1" bestFit="1" customWidth="1"/>
    <col min="6128" max="6128" width="7.42578125" style="1" bestFit="1" customWidth="1"/>
    <col min="6129" max="6129" width="7" style="1" bestFit="1" customWidth="1"/>
    <col min="6130" max="6130" width="8.5703125" style="1" bestFit="1" customWidth="1"/>
    <col min="6131" max="6131" width="12" style="1" bestFit="1" customWidth="1"/>
    <col min="6132" max="6132" width="4.7109375" style="1" bestFit="1" customWidth="1"/>
    <col min="6133" max="6133" width="9.140625" style="1"/>
    <col min="6134" max="6134" width="11.7109375" style="1" customWidth="1"/>
    <col min="6135" max="6135" width="7" style="1" bestFit="1" customWidth="1"/>
    <col min="6136" max="6136" width="7.140625" style="1" bestFit="1" customWidth="1"/>
    <col min="6137" max="6137" width="8.28515625" style="1" bestFit="1" customWidth="1"/>
    <col min="6138" max="6139" width="8.5703125" style="1" bestFit="1" customWidth="1"/>
    <col min="6140" max="6140" width="8.85546875" style="1" bestFit="1" customWidth="1"/>
    <col min="6141" max="6141" width="8.28515625" style="1" bestFit="1" customWidth="1"/>
    <col min="6142" max="6142" width="10.140625" style="1" customWidth="1"/>
    <col min="6143" max="6379" width="9.140625" style="1"/>
    <col min="6380" max="6380" width="2.5703125" style="1" bestFit="1" customWidth="1"/>
    <col min="6381" max="6381" width="9.140625" style="1"/>
    <col min="6382" max="6382" width="47.85546875" style="1" customWidth="1"/>
    <col min="6383" max="6383" width="6.7109375" style="1" bestFit="1" customWidth="1"/>
    <col min="6384" max="6384" width="7.42578125" style="1" bestFit="1" customWidth="1"/>
    <col min="6385" max="6385" width="7" style="1" bestFit="1" customWidth="1"/>
    <col min="6386" max="6386" width="8.5703125" style="1" bestFit="1" customWidth="1"/>
    <col min="6387" max="6387" width="12" style="1" bestFit="1" customWidth="1"/>
    <col min="6388" max="6388" width="4.7109375" style="1" bestFit="1" customWidth="1"/>
    <col min="6389" max="6389" width="9.140625" style="1"/>
    <col min="6390" max="6390" width="11.7109375" style="1" customWidth="1"/>
    <col min="6391" max="6391" width="7" style="1" bestFit="1" customWidth="1"/>
    <col min="6392" max="6392" width="7.140625" style="1" bestFit="1" customWidth="1"/>
    <col min="6393" max="6393" width="8.28515625" style="1" bestFit="1" customWidth="1"/>
    <col min="6394" max="6395" width="8.5703125" style="1" bestFit="1" customWidth="1"/>
    <col min="6396" max="6396" width="8.85546875" style="1" bestFit="1" customWidth="1"/>
    <col min="6397" max="6397" width="8.28515625" style="1" bestFit="1" customWidth="1"/>
    <col min="6398" max="6398" width="10.140625" style="1" customWidth="1"/>
    <col min="6399" max="6635" width="9.140625" style="1"/>
    <col min="6636" max="6636" width="2.5703125" style="1" bestFit="1" customWidth="1"/>
    <col min="6637" max="6637" width="9.140625" style="1"/>
    <col min="6638" max="6638" width="47.85546875" style="1" customWidth="1"/>
    <col min="6639" max="6639" width="6.7109375" style="1" bestFit="1" customWidth="1"/>
    <col min="6640" max="6640" width="7.42578125" style="1" bestFit="1" customWidth="1"/>
    <col min="6641" max="6641" width="7" style="1" bestFit="1" customWidth="1"/>
    <col min="6642" max="6642" width="8.5703125" style="1" bestFit="1" customWidth="1"/>
    <col min="6643" max="6643" width="12" style="1" bestFit="1" customWidth="1"/>
    <col min="6644" max="6644" width="4.7109375" style="1" bestFit="1" customWidth="1"/>
    <col min="6645" max="6645" width="9.140625" style="1"/>
    <col min="6646" max="6646" width="11.7109375" style="1" customWidth="1"/>
    <col min="6647" max="6647" width="7" style="1" bestFit="1" customWidth="1"/>
    <col min="6648" max="6648" width="7.140625" style="1" bestFit="1" customWidth="1"/>
    <col min="6649" max="6649" width="8.28515625" style="1" bestFit="1" customWidth="1"/>
    <col min="6650" max="6651" width="8.5703125" style="1" bestFit="1" customWidth="1"/>
    <col min="6652" max="6652" width="8.85546875" style="1" bestFit="1" customWidth="1"/>
    <col min="6653" max="6653" width="8.28515625" style="1" bestFit="1" customWidth="1"/>
    <col min="6654" max="6654" width="10.140625" style="1" customWidth="1"/>
    <col min="6655" max="6891" width="9.140625" style="1"/>
    <col min="6892" max="6892" width="2.5703125" style="1" bestFit="1" customWidth="1"/>
    <col min="6893" max="6893" width="9.140625" style="1"/>
    <col min="6894" max="6894" width="47.85546875" style="1" customWidth="1"/>
    <col min="6895" max="6895" width="6.7109375" style="1" bestFit="1" customWidth="1"/>
    <col min="6896" max="6896" width="7.42578125" style="1" bestFit="1" customWidth="1"/>
    <col min="6897" max="6897" width="7" style="1" bestFit="1" customWidth="1"/>
    <col min="6898" max="6898" width="8.5703125" style="1" bestFit="1" customWidth="1"/>
    <col min="6899" max="6899" width="12" style="1" bestFit="1" customWidth="1"/>
    <col min="6900" max="6900" width="4.7109375" style="1" bestFit="1" customWidth="1"/>
    <col min="6901" max="6901" width="9.140625" style="1"/>
    <col min="6902" max="6902" width="11.7109375" style="1" customWidth="1"/>
    <col min="6903" max="6903" width="7" style="1" bestFit="1" customWidth="1"/>
    <col min="6904" max="6904" width="7.140625" style="1" bestFit="1" customWidth="1"/>
    <col min="6905" max="6905" width="8.28515625" style="1" bestFit="1" customWidth="1"/>
    <col min="6906" max="6907" width="8.5703125" style="1" bestFit="1" customWidth="1"/>
    <col min="6908" max="6908" width="8.85546875" style="1" bestFit="1" customWidth="1"/>
    <col min="6909" max="6909" width="8.28515625" style="1" bestFit="1" customWidth="1"/>
    <col min="6910" max="6910" width="10.140625" style="1" customWidth="1"/>
    <col min="6911" max="7147" width="9.140625" style="1"/>
    <col min="7148" max="7148" width="2.5703125" style="1" bestFit="1" customWidth="1"/>
    <col min="7149" max="7149" width="9.140625" style="1"/>
    <col min="7150" max="7150" width="47.85546875" style="1" customWidth="1"/>
    <col min="7151" max="7151" width="6.7109375" style="1" bestFit="1" customWidth="1"/>
    <col min="7152" max="7152" width="7.42578125" style="1" bestFit="1" customWidth="1"/>
    <col min="7153" max="7153" width="7" style="1" bestFit="1" customWidth="1"/>
    <col min="7154" max="7154" width="8.5703125" style="1" bestFit="1" customWidth="1"/>
    <col min="7155" max="7155" width="12" style="1" bestFit="1" customWidth="1"/>
    <col min="7156" max="7156" width="4.7109375" style="1" bestFit="1" customWidth="1"/>
    <col min="7157" max="7157" width="9.140625" style="1"/>
    <col min="7158" max="7158" width="11.7109375" style="1" customWidth="1"/>
    <col min="7159" max="7159" width="7" style="1" bestFit="1" customWidth="1"/>
    <col min="7160" max="7160" width="7.140625" style="1" bestFit="1" customWidth="1"/>
    <col min="7161" max="7161" width="8.28515625" style="1" bestFit="1" customWidth="1"/>
    <col min="7162" max="7163" width="8.5703125" style="1" bestFit="1" customWidth="1"/>
    <col min="7164" max="7164" width="8.85546875" style="1" bestFit="1" customWidth="1"/>
    <col min="7165" max="7165" width="8.28515625" style="1" bestFit="1" customWidth="1"/>
    <col min="7166" max="7166" width="10.140625" style="1" customWidth="1"/>
    <col min="7167" max="7403" width="9.140625" style="1"/>
    <col min="7404" max="7404" width="2.5703125" style="1" bestFit="1" customWidth="1"/>
    <col min="7405" max="7405" width="9.140625" style="1"/>
    <col min="7406" max="7406" width="47.85546875" style="1" customWidth="1"/>
    <col min="7407" max="7407" width="6.7109375" style="1" bestFit="1" customWidth="1"/>
    <col min="7408" max="7408" width="7.42578125" style="1" bestFit="1" customWidth="1"/>
    <col min="7409" max="7409" width="7" style="1" bestFit="1" customWidth="1"/>
    <col min="7410" max="7410" width="8.5703125" style="1" bestFit="1" customWidth="1"/>
    <col min="7411" max="7411" width="12" style="1" bestFit="1" customWidth="1"/>
    <col min="7412" max="7412" width="4.7109375" style="1" bestFit="1" customWidth="1"/>
    <col min="7413" max="7413" width="9.140625" style="1"/>
    <col min="7414" max="7414" width="11.7109375" style="1" customWidth="1"/>
    <col min="7415" max="7415" width="7" style="1" bestFit="1" customWidth="1"/>
    <col min="7416" max="7416" width="7.140625" style="1" bestFit="1" customWidth="1"/>
    <col min="7417" max="7417" width="8.28515625" style="1" bestFit="1" customWidth="1"/>
    <col min="7418" max="7419" width="8.5703125" style="1" bestFit="1" customWidth="1"/>
    <col min="7420" max="7420" width="8.85546875" style="1" bestFit="1" customWidth="1"/>
    <col min="7421" max="7421" width="8.28515625" style="1" bestFit="1" customWidth="1"/>
    <col min="7422" max="7422" width="10.140625" style="1" customWidth="1"/>
    <col min="7423" max="7659" width="9.140625" style="1"/>
    <col min="7660" max="7660" width="2.5703125" style="1" bestFit="1" customWidth="1"/>
    <col min="7661" max="7661" width="9.140625" style="1"/>
    <col min="7662" max="7662" width="47.85546875" style="1" customWidth="1"/>
    <col min="7663" max="7663" width="6.7109375" style="1" bestFit="1" customWidth="1"/>
    <col min="7664" max="7664" width="7.42578125" style="1" bestFit="1" customWidth="1"/>
    <col min="7665" max="7665" width="7" style="1" bestFit="1" customWidth="1"/>
    <col min="7666" max="7666" width="8.5703125" style="1" bestFit="1" customWidth="1"/>
    <col min="7667" max="7667" width="12" style="1" bestFit="1" customWidth="1"/>
    <col min="7668" max="7668" width="4.7109375" style="1" bestFit="1" customWidth="1"/>
    <col min="7669" max="7669" width="9.140625" style="1"/>
    <col min="7670" max="7670" width="11.7109375" style="1" customWidth="1"/>
    <col min="7671" max="7671" width="7" style="1" bestFit="1" customWidth="1"/>
    <col min="7672" max="7672" width="7.140625" style="1" bestFit="1" customWidth="1"/>
    <col min="7673" max="7673" width="8.28515625" style="1" bestFit="1" customWidth="1"/>
    <col min="7674" max="7675" width="8.5703125" style="1" bestFit="1" customWidth="1"/>
    <col min="7676" max="7676" width="8.85546875" style="1" bestFit="1" customWidth="1"/>
    <col min="7677" max="7677" width="8.28515625" style="1" bestFit="1" customWidth="1"/>
    <col min="7678" max="7678" width="10.140625" style="1" customWidth="1"/>
    <col min="7679" max="7915" width="9.140625" style="1"/>
    <col min="7916" max="7916" width="2.5703125" style="1" bestFit="1" customWidth="1"/>
    <col min="7917" max="7917" width="9.140625" style="1"/>
    <col min="7918" max="7918" width="47.85546875" style="1" customWidth="1"/>
    <col min="7919" max="7919" width="6.7109375" style="1" bestFit="1" customWidth="1"/>
    <col min="7920" max="7920" width="7.42578125" style="1" bestFit="1" customWidth="1"/>
    <col min="7921" max="7921" width="7" style="1" bestFit="1" customWidth="1"/>
    <col min="7922" max="7922" width="8.5703125" style="1" bestFit="1" customWidth="1"/>
    <col min="7923" max="7923" width="12" style="1" bestFit="1" customWidth="1"/>
    <col min="7924" max="7924" width="4.7109375" style="1" bestFit="1" customWidth="1"/>
    <col min="7925" max="7925" width="9.140625" style="1"/>
    <col min="7926" max="7926" width="11.7109375" style="1" customWidth="1"/>
    <col min="7927" max="7927" width="7" style="1" bestFit="1" customWidth="1"/>
    <col min="7928" max="7928" width="7.140625" style="1" bestFit="1" customWidth="1"/>
    <col min="7929" max="7929" width="8.28515625" style="1" bestFit="1" customWidth="1"/>
    <col min="7930" max="7931" width="8.5703125" style="1" bestFit="1" customWidth="1"/>
    <col min="7932" max="7932" width="8.85546875" style="1" bestFit="1" customWidth="1"/>
    <col min="7933" max="7933" width="8.28515625" style="1" bestFit="1" customWidth="1"/>
    <col min="7934" max="7934" width="10.140625" style="1" customWidth="1"/>
    <col min="7935" max="8171" width="9.140625" style="1"/>
    <col min="8172" max="8172" width="2.5703125" style="1" bestFit="1" customWidth="1"/>
    <col min="8173" max="8173" width="9.140625" style="1"/>
    <col min="8174" max="8174" width="47.85546875" style="1" customWidth="1"/>
    <col min="8175" max="8175" width="6.7109375" style="1" bestFit="1" customWidth="1"/>
    <col min="8176" max="8176" width="7.42578125" style="1" bestFit="1" customWidth="1"/>
    <col min="8177" max="8177" width="7" style="1" bestFit="1" customWidth="1"/>
    <col min="8178" max="8178" width="8.5703125" style="1" bestFit="1" customWidth="1"/>
    <col min="8179" max="8179" width="12" style="1" bestFit="1" customWidth="1"/>
    <col min="8180" max="8180" width="4.7109375" style="1" bestFit="1" customWidth="1"/>
    <col min="8181" max="8181" width="9.140625" style="1"/>
    <col min="8182" max="8182" width="11.7109375" style="1" customWidth="1"/>
    <col min="8183" max="8183" width="7" style="1" bestFit="1" customWidth="1"/>
    <col min="8184" max="8184" width="7.140625" style="1" bestFit="1" customWidth="1"/>
    <col min="8185" max="8185" width="8.28515625" style="1" bestFit="1" customWidth="1"/>
    <col min="8186" max="8187" width="8.5703125" style="1" bestFit="1" customWidth="1"/>
    <col min="8188" max="8188" width="8.85546875" style="1" bestFit="1" customWidth="1"/>
    <col min="8189" max="8189" width="8.28515625" style="1" bestFit="1" customWidth="1"/>
    <col min="8190" max="8190" width="10.140625" style="1" customWidth="1"/>
    <col min="8191" max="8427" width="9.140625" style="1"/>
    <col min="8428" max="8428" width="2.5703125" style="1" bestFit="1" customWidth="1"/>
    <col min="8429" max="8429" width="9.140625" style="1"/>
    <col min="8430" max="8430" width="47.85546875" style="1" customWidth="1"/>
    <col min="8431" max="8431" width="6.7109375" style="1" bestFit="1" customWidth="1"/>
    <col min="8432" max="8432" width="7.42578125" style="1" bestFit="1" customWidth="1"/>
    <col min="8433" max="8433" width="7" style="1" bestFit="1" customWidth="1"/>
    <col min="8434" max="8434" width="8.5703125" style="1" bestFit="1" customWidth="1"/>
    <col min="8435" max="8435" width="12" style="1" bestFit="1" customWidth="1"/>
    <col min="8436" max="8436" width="4.7109375" style="1" bestFit="1" customWidth="1"/>
    <col min="8437" max="8437" width="9.140625" style="1"/>
    <col min="8438" max="8438" width="11.7109375" style="1" customWidth="1"/>
    <col min="8439" max="8439" width="7" style="1" bestFit="1" customWidth="1"/>
    <col min="8440" max="8440" width="7.140625" style="1" bestFit="1" customWidth="1"/>
    <col min="8441" max="8441" width="8.28515625" style="1" bestFit="1" customWidth="1"/>
    <col min="8442" max="8443" width="8.5703125" style="1" bestFit="1" customWidth="1"/>
    <col min="8444" max="8444" width="8.85546875" style="1" bestFit="1" customWidth="1"/>
    <col min="8445" max="8445" width="8.28515625" style="1" bestFit="1" customWidth="1"/>
    <col min="8446" max="8446" width="10.140625" style="1" customWidth="1"/>
    <col min="8447" max="8683" width="9.140625" style="1"/>
    <col min="8684" max="8684" width="2.5703125" style="1" bestFit="1" customWidth="1"/>
    <col min="8685" max="8685" width="9.140625" style="1"/>
    <col min="8686" max="8686" width="47.85546875" style="1" customWidth="1"/>
    <col min="8687" max="8687" width="6.7109375" style="1" bestFit="1" customWidth="1"/>
    <col min="8688" max="8688" width="7.42578125" style="1" bestFit="1" customWidth="1"/>
    <col min="8689" max="8689" width="7" style="1" bestFit="1" customWidth="1"/>
    <col min="8690" max="8690" width="8.5703125" style="1" bestFit="1" customWidth="1"/>
    <col min="8691" max="8691" width="12" style="1" bestFit="1" customWidth="1"/>
    <col min="8692" max="8692" width="4.7109375" style="1" bestFit="1" customWidth="1"/>
    <col min="8693" max="8693" width="9.140625" style="1"/>
    <col min="8694" max="8694" width="11.7109375" style="1" customWidth="1"/>
    <col min="8695" max="8695" width="7" style="1" bestFit="1" customWidth="1"/>
    <col min="8696" max="8696" width="7.140625" style="1" bestFit="1" customWidth="1"/>
    <col min="8697" max="8697" width="8.28515625" style="1" bestFit="1" customWidth="1"/>
    <col min="8698" max="8699" width="8.5703125" style="1" bestFit="1" customWidth="1"/>
    <col min="8700" max="8700" width="8.85546875" style="1" bestFit="1" customWidth="1"/>
    <col min="8701" max="8701" width="8.28515625" style="1" bestFit="1" customWidth="1"/>
    <col min="8702" max="8702" width="10.140625" style="1" customWidth="1"/>
    <col min="8703" max="8939" width="9.140625" style="1"/>
    <col min="8940" max="8940" width="2.5703125" style="1" bestFit="1" customWidth="1"/>
    <col min="8941" max="8941" width="9.140625" style="1"/>
    <col min="8942" max="8942" width="47.85546875" style="1" customWidth="1"/>
    <col min="8943" max="8943" width="6.7109375" style="1" bestFit="1" customWidth="1"/>
    <col min="8944" max="8944" width="7.42578125" style="1" bestFit="1" customWidth="1"/>
    <col min="8945" max="8945" width="7" style="1" bestFit="1" customWidth="1"/>
    <col min="8946" max="8946" width="8.5703125" style="1" bestFit="1" customWidth="1"/>
    <col min="8947" max="8947" width="12" style="1" bestFit="1" customWidth="1"/>
    <col min="8948" max="8948" width="4.7109375" style="1" bestFit="1" customWidth="1"/>
    <col min="8949" max="8949" width="9.140625" style="1"/>
    <col min="8950" max="8950" width="11.7109375" style="1" customWidth="1"/>
    <col min="8951" max="8951" width="7" style="1" bestFit="1" customWidth="1"/>
    <col min="8952" max="8952" width="7.140625" style="1" bestFit="1" customWidth="1"/>
    <col min="8953" max="8953" width="8.28515625" style="1" bestFit="1" customWidth="1"/>
    <col min="8954" max="8955" width="8.5703125" style="1" bestFit="1" customWidth="1"/>
    <col min="8956" max="8956" width="8.85546875" style="1" bestFit="1" customWidth="1"/>
    <col min="8957" max="8957" width="8.28515625" style="1" bestFit="1" customWidth="1"/>
    <col min="8958" max="8958" width="10.140625" style="1" customWidth="1"/>
    <col min="8959" max="9195" width="9.140625" style="1"/>
    <col min="9196" max="9196" width="2.5703125" style="1" bestFit="1" customWidth="1"/>
    <col min="9197" max="9197" width="9.140625" style="1"/>
    <col min="9198" max="9198" width="47.85546875" style="1" customWidth="1"/>
    <col min="9199" max="9199" width="6.7109375" style="1" bestFit="1" customWidth="1"/>
    <col min="9200" max="9200" width="7.42578125" style="1" bestFit="1" customWidth="1"/>
    <col min="9201" max="9201" width="7" style="1" bestFit="1" customWidth="1"/>
    <col min="9202" max="9202" width="8.5703125" style="1" bestFit="1" customWidth="1"/>
    <col min="9203" max="9203" width="12" style="1" bestFit="1" customWidth="1"/>
    <col min="9204" max="9204" width="4.7109375" style="1" bestFit="1" customWidth="1"/>
    <col min="9205" max="9205" width="9.140625" style="1"/>
    <col min="9206" max="9206" width="11.7109375" style="1" customWidth="1"/>
    <col min="9207" max="9207" width="7" style="1" bestFit="1" customWidth="1"/>
    <col min="9208" max="9208" width="7.140625" style="1" bestFit="1" customWidth="1"/>
    <col min="9209" max="9209" width="8.28515625" style="1" bestFit="1" customWidth="1"/>
    <col min="9210" max="9211" width="8.5703125" style="1" bestFit="1" customWidth="1"/>
    <col min="9212" max="9212" width="8.85546875" style="1" bestFit="1" customWidth="1"/>
    <col min="9213" max="9213" width="8.28515625" style="1" bestFit="1" customWidth="1"/>
    <col min="9214" max="9214" width="10.140625" style="1" customWidth="1"/>
    <col min="9215" max="9451" width="9.140625" style="1"/>
    <col min="9452" max="9452" width="2.5703125" style="1" bestFit="1" customWidth="1"/>
    <col min="9453" max="9453" width="9.140625" style="1"/>
    <col min="9454" max="9454" width="47.85546875" style="1" customWidth="1"/>
    <col min="9455" max="9455" width="6.7109375" style="1" bestFit="1" customWidth="1"/>
    <col min="9456" max="9456" width="7.42578125" style="1" bestFit="1" customWidth="1"/>
    <col min="9457" max="9457" width="7" style="1" bestFit="1" customWidth="1"/>
    <col min="9458" max="9458" width="8.5703125" style="1" bestFit="1" customWidth="1"/>
    <col min="9459" max="9459" width="12" style="1" bestFit="1" customWidth="1"/>
    <col min="9460" max="9460" width="4.7109375" style="1" bestFit="1" customWidth="1"/>
    <col min="9461" max="9461" width="9.140625" style="1"/>
    <col min="9462" max="9462" width="11.7109375" style="1" customWidth="1"/>
    <col min="9463" max="9463" width="7" style="1" bestFit="1" customWidth="1"/>
    <col min="9464" max="9464" width="7.140625" style="1" bestFit="1" customWidth="1"/>
    <col min="9465" max="9465" width="8.28515625" style="1" bestFit="1" customWidth="1"/>
    <col min="9466" max="9467" width="8.5703125" style="1" bestFit="1" customWidth="1"/>
    <col min="9468" max="9468" width="8.85546875" style="1" bestFit="1" customWidth="1"/>
    <col min="9469" max="9469" width="8.28515625" style="1" bestFit="1" customWidth="1"/>
    <col min="9470" max="9470" width="10.140625" style="1" customWidth="1"/>
    <col min="9471" max="9707" width="9.140625" style="1"/>
    <col min="9708" max="9708" width="2.5703125" style="1" bestFit="1" customWidth="1"/>
    <col min="9709" max="9709" width="9.140625" style="1"/>
    <col min="9710" max="9710" width="47.85546875" style="1" customWidth="1"/>
    <col min="9711" max="9711" width="6.7109375" style="1" bestFit="1" customWidth="1"/>
    <col min="9712" max="9712" width="7.42578125" style="1" bestFit="1" customWidth="1"/>
    <col min="9713" max="9713" width="7" style="1" bestFit="1" customWidth="1"/>
    <col min="9714" max="9714" width="8.5703125" style="1" bestFit="1" customWidth="1"/>
    <col min="9715" max="9715" width="12" style="1" bestFit="1" customWidth="1"/>
    <col min="9716" max="9716" width="4.7109375" style="1" bestFit="1" customWidth="1"/>
    <col min="9717" max="9717" width="9.140625" style="1"/>
    <col min="9718" max="9718" width="11.7109375" style="1" customWidth="1"/>
    <col min="9719" max="9719" width="7" style="1" bestFit="1" customWidth="1"/>
    <col min="9720" max="9720" width="7.140625" style="1" bestFit="1" customWidth="1"/>
    <col min="9721" max="9721" width="8.28515625" style="1" bestFit="1" customWidth="1"/>
    <col min="9722" max="9723" width="8.5703125" style="1" bestFit="1" customWidth="1"/>
    <col min="9724" max="9724" width="8.85546875" style="1" bestFit="1" customWidth="1"/>
    <col min="9725" max="9725" width="8.28515625" style="1" bestFit="1" customWidth="1"/>
    <col min="9726" max="9726" width="10.140625" style="1" customWidth="1"/>
    <col min="9727" max="9963" width="9.140625" style="1"/>
    <col min="9964" max="9964" width="2.5703125" style="1" bestFit="1" customWidth="1"/>
    <col min="9965" max="9965" width="9.140625" style="1"/>
    <col min="9966" max="9966" width="47.85546875" style="1" customWidth="1"/>
    <col min="9967" max="9967" width="6.7109375" style="1" bestFit="1" customWidth="1"/>
    <col min="9968" max="9968" width="7.42578125" style="1" bestFit="1" customWidth="1"/>
    <col min="9969" max="9969" width="7" style="1" bestFit="1" customWidth="1"/>
    <col min="9970" max="9970" width="8.5703125" style="1" bestFit="1" customWidth="1"/>
    <col min="9971" max="9971" width="12" style="1" bestFit="1" customWidth="1"/>
    <col min="9972" max="9972" width="4.7109375" style="1" bestFit="1" customWidth="1"/>
    <col min="9973" max="9973" width="9.140625" style="1"/>
    <col min="9974" max="9974" width="11.7109375" style="1" customWidth="1"/>
    <col min="9975" max="9975" width="7" style="1" bestFit="1" customWidth="1"/>
    <col min="9976" max="9976" width="7.140625" style="1" bestFit="1" customWidth="1"/>
    <col min="9977" max="9977" width="8.28515625" style="1" bestFit="1" customWidth="1"/>
    <col min="9978" max="9979" width="8.5703125" style="1" bestFit="1" customWidth="1"/>
    <col min="9980" max="9980" width="8.85546875" style="1" bestFit="1" customWidth="1"/>
    <col min="9981" max="9981" width="8.28515625" style="1" bestFit="1" customWidth="1"/>
    <col min="9982" max="9982" width="10.140625" style="1" customWidth="1"/>
    <col min="9983" max="10219" width="9.140625" style="1"/>
    <col min="10220" max="10220" width="2.5703125" style="1" bestFit="1" customWidth="1"/>
    <col min="10221" max="10221" width="9.140625" style="1"/>
    <col min="10222" max="10222" width="47.85546875" style="1" customWidth="1"/>
    <col min="10223" max="10223" width="6.7109375" style="1" bestFit="1" customWidth="1"/>
    <col min="10224" max="10224" width="7.42578125" style="1" bestFit="1" customWidth="1"/>
    <col min="10225" max="10225" width="7" style="1" bestFit="1" customWidth="1"/>
    <col min="10226" max="10226" width="8.5703125" style="1" bestFit="1" customWidth="1"/>
    <col min="10227" max="10227" width="12" style="1" bestFit="1" customWidth="1"/>
    <col min="10228" max="10228" width="4.7109375" style="1" bestFit="1" customWidth="1"/>
    <col min="10229" max="10229" width="9.140625" style="1"/>
    <col min="10230" max="10230" width="11.7109375" style="1" customWidth="1"/>
    <col min="10231" max="10231" width="7" style="1" bestFit="1" customWidth="1"/>
    <col min="10232" max="10232" width="7.140625" style="1" bestFit="1" customWidth="1"/>
    <col min="10233" max="10233" width="8.28515625" style="1" bestFit="1" customWidth="1"/>
    <col min="10234" max="10235" width="8.5703125" style="1" bestFit="1" customWidth="1"/>
    <col min="10236" max="10236" width="8.85546875" style="1" bestFit="1" customWidth="1"/>
    <col min="10237" max="10237" width="8.28515625" style="1" bestFit="1" customWidth="1"/>
    <col min="10238" max="10238" width="10.140625" style="1" customWidth="1"/>
    <col min="10239" max="10475" width="9.140625" style="1"/>
    <col min="10476" max="10476" width="2.5703125" style="1" bestFit="1" customWidth="1"/>
    <col min="10477" max="10477" width="9.140625" style="1"/>
    <col min="10478" max="10478" width="47.85546875" style="1" customWidth="1"/>
    <col min="10479" max="10479" width="6.7109375" style="1" bestFit="1" customWidth="1"/>
    <col min="10480" max="10480" width="7.42578125" style="1" bestFit="1" customWidth="1"/>
    <col min="10481" max="10481" width="7" style="1" bestFit="1" customWidth="1"/>
    <col min="10482" max="10482" width="8.5703125" style="1" bestFit="1" customWidth="1"/>
    <col min="10483" max="10483" width="12" style="1" bestFit="1" customWidth="1"/>
    <col min="10484" max="10484" width="4.7109375" style="1" bestFit="1" customWidth="1"/>
    <col min="10485" max="10485" width="9.140625" style="1"/>
    <col min="10486" max="10486" width="11.7109375" style="1" customWidth="1"/>
    <col min="10487" max="10487" width="7" style="1" bestFit="1" customWidth="1"/>
    <col min="10488" max="10488" width="7.140625" style="1" bestFit="1" customWidth="1"/>
    <col min="10489" max="10489" width="8.28515625" style="1" bestFit="1" customWidth="1"/>
    <col min="10490" max="10491" width="8.5703125" style="1" bestFit="1" customWidth="1"/>
    <col min="10492" max="10492" width="8.85546875" style="1" bestFit="1" customWidth="1"/>
    <col min="10493" max="10493" width="8.28515625" style="1" bestFit="1" customWidth="1"/>
    <col min="10494" max="10494" width="10.140625" style="1" customWidth="1"/>
    <col min="10495" max="10731" width="9.140625" style="1"/>
    <col min="10732" max="10732" width="2.5703125" style="1" bestFit="1" customWidth="1"/>
    <col min="10733" max="10733" width="9.140625" style="1"/>
    <col min="10734" max="10734" width="47.85546875" style="1" customWidth="1"/>
    <col min="10735" max="10735" width="6.7109375" style="1" bestFit="1" customWidth="1"/>
    <col min="10736" max="10736" width="7.42578125" style="1" bestFit="1" customWidth="1"/>
    <col min="10737" max="10737" width="7" style="1" bestFit="1" customWidth="1"/>
    <col min="10738" max="10738" width="8.5703125" style="1" bestFit="1" customWidth="1"/>
    <col min="10739" max="10739" width="12" style="1" bestFit="1" customWidth="1"/>
    <col min="10740" max="10740" width="4.7109375" style="1" bestFit="1" customWidth="1"/>
    <col min="10741" max="10741" width="9.140625" style="1"/>
    <col min="10742" max="10742" width="11.7109375" style="1" customWidth="1"/>
    <col min="10743" max="10743" width="7" style="1" bestFit="1" customWidth="1"/>
    <col min="10744" max="10744" width="7.140625" style="1" bestFit="1" customWidth="1"/>
    <col min="10745" max="10745" width="8.28515625" style="1" bestFit="1" customWidth="1"/>
    <col min="10746" max="10747" width="8.5703125" style="1" bestFit="1" customWidth="1"/>
    <col min="10748" max="10748" width="8.85546875" style="1" bestFit="1" customWidth="1"/>
    <col min="10749" max="10749" width="8.28515625" style="1" bestFit="1" customWidth="1"/>
    <col min="10750" max="10750" width="10.140625" style="1" customWidth="1"/>
    <col min="10751" max="10987" width="9.140625" style="1"/>
    <col min="10988" max="10988" width="2.5703125" style="1" bestFit="1" customWidth="1"/>
    <col min="10989" max="10989" width="9.140625" style="1"/>
    <col min="10990" max="10990" width="47.85546875" style="1" customWidth="1"/>
    <col min="10991" max="10991" width="6.7109375" style="1" bestFit="1" customWidth="1"/>
    <col min="10992" max="10992" width="7.42578125" style="1" bestFit="1" customWidth="1"/>
    <col min="10993" max="10993" width="7" style="1" bestFit="1" customWidth="1"/>
    <col min="10994" max="10994" width="8.5703125" style="1" bestFit="1" customWidth="1"/>
    <col min="10995" max="10995" width="12" style="1" bestFit="1" customWidth="1"/>
    <col min="10996" max="10996" width="4.7109375" style="1" bestFit="1" customWidth="1"/>
    <col min="10997" max="10997" width="9.140625" style="1"/>
    <col min="10998" max="10998" width="11.7109375" style="1" customWidth="1"/>
    <col min="10999" max="10999" width="7" style="1" bestFit="1" customWidth="1"/>
    <col min="11000" max="11000" width="7.140625" style="1" bestFit="1" customWidth="1"/>
    <col min="11001" max="11001" width="8.28515625" style="1" bestFit="1" customWidth="1"/>
    <col min="11002" max="11003" width="8.5703125" style="1" bestFit="1" customWidth="1"/>
    <col min="11004" max="11004" width="8.85546875" style="1" bestFit="1" customWidth="1"/>
    <col min="11005" max="11005" width="8.28515625" style="1" bestFit="1" customWidth="1"/>
    <col min="11006" max="11006" width="10.140625" style="1" customWidth="1"/>
    <col min="11007" max="11243" width="9.140625" style="1"/>
    <col min="11244" max="11244" width="2.5703125" style="1" bestFit="1" customWidth="1"/>
    <col min="11245" max="11245" width="9.140625" style="1"/>
    <col min="11246" max="11246" width="47.85546875" style="1" customWidth="1"/>
    <col min="11247" max="11247" width="6.7109375" style="1" bestFit="1" customWidth="1"/>
    <col min="11248" max="11248" width="7.42578125" style="1" bestFit="1" customWidth="1"/>
    <col min="11249" max="11249" width="7" style="1" bestFit="1" customWidth="1"/>
    <col min="11250" max="11250" width="8.5703125" style="1" bestFit="1" customWidth="1"/>
    <col min="11251" max="11251" width="12" style="1" bestFit="1" customWidth="1"/>
    <col min="11252" max="11252" width="4.7109375" style="1" bestFit="1" customWidth="1"/>
    <col min="11253" max="11253" width="9.140625" style="1"/>
    <col min="11254" max="11254" width="11.7109375" style="1" customWidth="1"/>
    <col min="11255" max="11255" width="7" style="1" bestFit="1" customWidth="1"/>
    <col min="11256" max="11256" width="7.140625" style="1" bestFit="1" customWidth="1"/>
    <col min="11257" max="11257" width="8.28515625" style="1" bestFit="1" customWidth="1"/>
    <col min="11258" max="11259" width="8.5703125" style="1" bestFit="1" customWidth="1"/>
    <col min="11260" max="11260" width="8.85546875" style="1" bestFit="1" customWidth="1"/>
    <col min="11261" max="11261" width="8.28515625" style="1" bestFit="1" customWidth="1"/>
    <col min="11262" max="11262" width="10.140625" style="1" customWidth="1"/>
    <col min="11263" max="11499" width="9.140625" style="1"/>
    <col min="11500" max="11500" width="2.5703125" style="1" bestFit="1" customWidth="1"/>
    <col min="11501" max="11501" width="9.140625" style="1"/>
    <col min="11502" max="11502" width="47.85546875" style="1" customWidth="1"/>
    <col min="11503" max="11503" width="6.7109375" style="1" bestFit="1" customWidth="1"/>
    <col min="11504" max="11504" width="7.42578125" style="1" bestFit="1" customWidth="1"/>
    <col min="11505" max="11505" width="7" style="1" bestFit="1" customWidth="1"/>
    <col min="11506" max="11506" width="8.5703125" style="1" bestFit="1" customWidth="1"/>
    <col min="11507" max="11507" width="12" style="1" bestFit="1" customWidth="1"/>
    <col min="11508" max="11508" width="4.7109375" style="1" bestFit="1" customWidth="1"/>
    <col min="11509" max="11509" width="9.140625" style="1"/>
    <col min="11510" max="11510" width="11.7109375" style="1" customWidth="1"/>
    <col min="11511" max="11511" width="7" style="1" bestFit="1" customWidth="1"/>
    <col min="11512" max="11512" width="7.140625" style="1" bestFit="1" customWidth="1"/>
    <col min="11513" max="11513" width="8.28515625" style="1" bestFit="1" customWidth="1"/>
    <col min="11514" max="11515" width="8.5703125" style="1" bestFit="1" customWidth="1"/>
    <col min="11516" max="11516" width="8.85546875" style="1" bestFit="1" customWidth="1"/>
    <col min="11517" max="11517" width="8.28515625" style="1" bestFit="1" customWidth="1"/>
    <col min="11518" max="11518" width="10.140625" style="1" customWidth="1"/>
    <col min="11519" max="11755" width="9.140625" style="1"/>
    <col min="11756" max="11756" width="2.5703125" style="1" bestFit="1" customWidth="1"/>
    <col min="11757" max="11757" width="9.140625" style="1"/>
    <col min="11758" max="11758" width="47.85546875" style="1" customWidth="1"/>
    <col min="11759" max="11759" width="6.7109375" style="1" bestFit="1" customWidth="1"/>
    <col min="11760" max="11760" width="7.42578125" style="1" bestFit="1" customWidth="1"/>
    <col min="11761" max="11761" width="7" style="1" bestFit="1" customWidth="1"/>
    <col min="11762" max="11762" width="8.5703125" style="1" bestFit="1" customWidth="1"/>
    <col min="11763" max="11763" width="12" style="1" bestFit="1" customWidth="1"/>
    <col min="11764" max="11764" width="4.7109375" style="1" bestFit="1" customWidth="1"/>
    <col min="11765" max="11765" width="9.140625" style="1"/>
    <col min="11766" max="11766" width="11.7109375" style="1" customWidth="1"/>
    <col min="11767" max="11767" width="7" style="1" bestFit="1" customWidth="1"/>
    <col min="11768" max="11768" width="7.140625" style="1" bestFit="1" customWidth="1"/>
    <col min="11769" max="11769" width="8.28515625" style="1" bestFit="1" customWidth="1"/>
    <col min="11770" max="11771" width="8.5703125" style="1" bestFit="1" customWidth="1"/>
    <col min="11772" max="11772" width="8.85546875" style="1" bestFit="1" customWidth="1"/>
    <col min="11773" max="11773" width="8.28515625" style="1" bestFit="1" customWidth="1"/>
    <col min="11774" max="11774" width="10.140625" style="1" customWidth="1"/>
    <col min="11775" max="12011" width="9.140625" style="1"/>
    <col min="12012" max="12012" width="2.5703125" style="1" bestFit="1" customWidth="1"/>
    <col min="12013" max="12013" width="9.140625" style="1"/>
    <col min="12014" max="12014" width="47.85546875" style="1" customWidth="1"/>
    <col min="12015" max="12015" width="6.7109375" style="1" bestFit="1" customWidth="1"/>
    <col min="12016" max="12016" width="7.42578125" style="1" bestFit="1" customWidth="1"/>
    <col min="12017" max="12017" width="7" style="1" bestFit="1" customWidth="1"/>
    <col min="12018" max="12018" width="8.5703125" style="1" bestFit="1" customWidth="1"/>
    <col min="12019" max="12019" width="12" style="1" bestFit="1" customWidth="1"/>
    <col min="12020" max="12020" width="4.7109375" style="1" bestFit="1" customWidth="1"/>
    <col min="12021" max="12021" width="9.140625" style="1"/>
    <col min="12022" max="12022" width="11.7109375" style="1" customWidth="1"/>
    <col min="12023" max="12023" width="7" style="1" bestFit="1" customWidth="1"/>
    <col min="12024" max="12024" width="7.140625" style="1" bestFit="1" customWidth="1"/>
    <col min="12025" max="12025" width="8.28515625" style="1" bestFit="1" customWidth="1"/>
    <col min="12026" max="12027" width="8.5703125" style="1" bestFit="1" customWidth="1"/>
    <col min="12028" max="12028" width="8.85546875" style="1" bestFit="1" customWidth="1"/>
    <col min="12029" max="12029" width="8.28515625" style="1" bestFit="1" customWidth="1"/>
    <col min="12030" max="12030" width="10.140625" style="1" customWidth="1"/>
    <col min="12031" max="12267" width="9.140625" style="1"/>
    <col min="12268" max="12268" width="2.5703125" style="1" bestFit="1" customWidth="1"/>
    <col min="12269" max="12269" width="9.140625" style="1"/>
    <col min="12270" max="12270" width="47.85546875" style="1" customWidth="1"/>
    <col min="12271" max="12271" width="6.7109375" style="1" bestFit="1" customWidth="1"/>
    <col min="12272" max="12272" width="7.42578125" style="1" bestFit="1" customWidth="1"/>
    <col min="12273" max="12273" width="7" style="1" bestFit="1" customWidth="1"/>
    <col min="12274" max="12274" width="8.5703125" style="1" bestFit="1" customWidth="1"/>
    <col min="12275" max="12275" width="12" style="1" bestFit="1" customWidth="1"/>
    <col min="12276" max="12276" width="4.7109375" style="1" bestFit="1" customWidth="1"/>
    <col min="12277" max="12277" width="9.140625" style="1"/>
    <col min="12278" max="12278" width="11.7109375" style="1" customWidth="1"/>
    <col min="12279" max="12279" width="7" style="1" bestFit="1" customWidth="1"/>
    <col min="12280" max="12280" width="7.140625" style="1" bestFit="1" customWidth="1"/>
    <col min="12281" max="12281" width="8.28515625" style="1" bestFit="1" customWidth="1"/>
    <col min="12282" max="12283" width="8.5703125" style="1" bestFit="1" customWidth="1"/>
    <col min="12284" max="12284" width="8.85546875" style="1" bestFit="1" customWidth="1"/>
    <col min="12285" max="12285" width="8.28515625" style="1" bestFit="1" customWidth="1"/>
    <col min="12286" max="12286" width="10.140625" style="1" customWidth="1"/>
    <col min="12287" max="12523" width="9.140625" style="1"/>
    <col min="12524" max="12524" width="2.5703125" style="1" bestFit="1" customWidth="1"/>
    <col min="12525" max="12525" width="9.140625" style="1"/>
    <col min="12526" max="12526" width="47.85546875" style="1" customWidth="1"/>
    <col min="12527" max="12527" width="6.7109375" style="1" bestFit="1" customWidth="1"/>
    <col min="12528" max="12528" width="7.42578125" style="1" bestFit="1" customWidth="1"/>
    <col min="12529" max="12529" width="7" style="1" bestFit="1" customWidth="1"/>
    <col min="12530" max="12530" width="8.5703125" style="1" bestFit="1" customWidth="1"/>
    <col min="12531" max="12531" width="12" style="1" bestFit="1" customWidth="1"/>
    <col min="12532" max="12532" width="4.7109375" style="1" bestFit="1" customWidth="1"/>
    <col min="12533" max="12533" width="9.140625" style="1"/>
    <col min="12534" max="12534" width="11.7109375" style="1" customWidth="1"/>
    <col min="12535" max="12535" width="7" style="1" bestFit="1" customWidth="1"/>
    <col min="12536" max="12536" width="7.140625" style="1" bestFit="1" customWidth="1"/>
    <col min="12537" max="12537" width="8.28515625" style="1" bestFit="1" customWidth="1"/>
    <col min="12538" max="12539" width="8.5703125" style="1" bestFit="1" customWidth="1"/>
    <col min="12540" max="12540" width="8.85546875" style="1" bestFit="1" customWidth="1"/>
    <col min="12541" max="12541" width="8.28515625" style="1" bestFit="1" customWidth="1"/>
    <col min="12542" max="12542" width="10.140625" style="1" customWidth="1"/>
    <col min="12543" max="12779" width="9.140625" style="1"/>
    <col min="12780" max="12780" width="2.5703125" style="1" bestFit="1" customWidth="1"/>
    <col min="12781" max="12781" width="9.140625" style="1"/>
    <col min="12782" max="12782" width="47.85546875" style="1" customWidth="1"/>
    <col min="12783" max="12783" width="6.7109375" style="1" bestFit="1" customWidth="1"/>
    <col min="12784" max="12784" width="7.42578125" style="1" bestFit="1" customWidth="1"/>
    <col min="12785" max="12785" width="7" style="1" bestFit="1" customWidth="1"/>
    <col min="12786" max="12786" width="8.5703125" style="1" bestFit="1" customWidth="1"/>
    <col min="12787" max="12787" width="12" style="1" bestFit="1" customWidth="1"/>
    <col min="12788" max="12788" width="4.7109375" style="1" bestFit="1" customWidth="1"/>
    <col min="12789" max="12789" width="9.140625" style="1"/>
    <col min="12790" max="12790" width="11.7109375" style="1" customWidth="1"/>
    <col min="12791" max="12791" width="7" style="1" bestFit="1" customWidth="1"/>
    <col min="12792" max="12792" width="7.140625" style="1" bestFit="1" customWidth="1"/>
    <col min="12793" max="12793" width="8.28515625" style="1" bestFit="1" customWidth="1"/>
    <col min="12794" max="12795" width="8.5703125" style="1" bestFit="1" customWidth="1"/>
    <col min="12796" max="12796" width="8.85546875" style="1" bestFit="1" customWidth="1"/>
    <col min="12797" max="12797" width="8.28515625" style="1" bestFit="1" customWidth="1"/>
    <col min="12798" max="12798" width="10.140625" style="1" customWidth="1"/>
    <col min="12799" max="13035" width="9.140625" style="1"/>
    <col min="13036" max="13036" width="2.5703125" style="1" bestFit="1" customWidth="1"/>
    <col min="13037" max="13037" width="9.140625" style="1"/>
    <col min="13038" max="13038" width="47.85546875" style="1" customWidth="1"/>
    <col min="13039" max="13039" width="6.7109375" style="1" bestFit="1" customWidth="1"/>
    <col min="13040" max="13040" width="7.42578125" style="1" bestFit="1" customWidth="1"/>
    <col min="13041" max="13041" width="7" style="1" bestFit="1" customWidth="1"/>
    <col min="13042" max="13042" width="8.5703125" style="1" bestFit="1" customWidth="1"/>
    <col min="13043" max="13043" width="12" style="1" bestFit="1" customWidth="1"/>
    <col min="13044" max="13044" width="4.7109375" style="1" bestFit="1" customWidth="1"/>
    <col min="13045" max="13045" width="9.140625" style="1"/>
    <col min="13046" max="13046" width="11.7109375" style="1" customWidth="1"/>
    <col min="13047" max="13047" width="7" style="1" bestFit="1" customWidth="1"/>
    <col min="13048" max="13048" width="7.140625" style="1" bestFit="1" customWidth="1"/>
    <col min="13049" max="13049" width="8.28515625" style="1" bestFit="1" customWidth="1"/>
    <col min="13050" max="13051" width="8.5703125" style="1" bestFit="1" customWidth="1"/>
    <col min="13052" max="13052" width="8.85546875" style="1" bestFit="1" customWidth="1"/>
    <col min="13053" max="13053" width="8.28515625" style="1" bestFit="1" customWidth="1"/>
    <col min="13054" max="13054" width="10.140625" style="1" customWidth="1"/>
    <col min="13055" max="13291" width="9.140625" style="1"/>
    <col min="13292" max="13292" width="2.5703125" style="1" bestFit="1" customWidth="1"/>
    <col min="13293" max="13293" width="9.140625" style="1"/>
    <col min="13294" max="13294" width="47.85546875" style="1" customWidth="1"/>
    <col min="13295" max="13295" width="6.7109375" style="1" bestFit="1" customWidth="1"/>
    <col min="13296" max="13296" width="7.42578125" style="1" bestFit="1" customWidth="1"/>
    <col min="13297" max="13297" width="7" style="1" bestFit="1" customWidth="1"/>
    <col min="13298" max="13298" width="8.5703125" style="1" bestFit="1" customWidth="1"/>
    <col min="13299" max="13299" width="12" style="1" bestFit="1" customWidth="1"/>
    <col min="13300" max="13300" width="4.7109375" style="1" bestFit="1" customWidth="1"/>
    <col min="13301" max="13301" width="9.140625" style="1"/>
    <col min="13302" max="13302" width="11.7109375" style="1" customWidth="1"/>
    <col min="13303" max="13303" width="7" style="1" bestFit="1" customWidth="1"/>
    <col min="13304" max="13304" width="7.140625" style="1" bestFit="1" customWidth="1"/>
    <col min="13305" max="13305" width="8.28515625" style="1" bestFit="1" customWidth="1"/>
    <col min="13306" max="13307" width="8.5703125" style="1" bestFit="1" customWidth="1"/>
    <col min="13308" max="13308" width="8.85546875" style="1" bestFit="1" customWidth="1"/>
    <col min="13309" max="13309" width="8.28515625" style="1" bestFit="1" customWidth="1"/>
    <col min="13310" max="13310" width="10.140625" style="1" customWidth="1"/>
    <col min="13311" max="13547" width="9.140625" style="1"/>
    <col min="13548" max="13548" width="2.5703125" style="1" bestFit="1" customWidth="1"/>
    <col min="13549" max="13549" width="9.140625" style="1"/>
    <col min="13550" max="13550" width="47.85546875" style="1" customWidth="1"/>
    <col min="13551" max="13551" width="6.7109375" style="1" bestFit="1" customWidth="1"/>
    <col min="13552" max="13552" width="7.42578125" style="1" bestFit="1" customWidth="1"/>
    <col min="13553" max="13553" width="7" style="1" bestFit="1" customWidth="1"/>
    <col min="13554" max="13554" width="8.5703125" style="1" bestFit="1" customWidth="1"/>
    <col min="13555" max="13555" width="12" style="1" bestFit="1" customWidth="1"/>
    <col min="13556" max="13556" width="4.7109375" style="1" bestFit="1" customWidth="1"/>
    <col min="13557" max="13557" width="9.140625" style="1"/>
    <col min="13558" max="13558" width="11.7109375" style="1" customWidth="1"/>
    <col min="13559" max="13559" width="7" style="1" bestFit="1" customWidth="1"/>
    <col min="13560" max="13560" width="7.140625" style="1" bestFit="1" customWidth="1"/>
    <col min="13561" max="13561" width="8.28515625" style="1" bestFit="1" customWidth="1"/>
    <col min="13562" max="13563" width="8.5703125" style="1" bestFit="1" customWidth="1"/>
    <col min="13564" max="13564" width="8.85546875" style="1" bestFit="1" customWidth="1"/>
    <col min="13565" max="13565" width="8.28515625" style="1" bestFit="1" customWidth="1"/>
    <col min="13566" max="13566" width="10.140625" style="1" customWidth="1"/>
    <col min="13567" max="13803" width="9.140625" style="1"/>
    <col min="13804" max="13804" width="2.5703125" style="1" bestFit="1" customWidth="1"/>
    <col min="13805" max="13805" width="9.140625" style="1"/>
    <col min="13806" max="13806" width="47.85546875" style="1" customWidth="1"/>
    <col min="13807" max="13807" width="6.7109375" style="1" bestFit="1" customWidth="1"/>
    <col min="13808" max="13808" width="7.42578125" style="1" bestFit="1" customWidth="1"/>
    <col min="13809" max="13809" width="7" style="1" bestFit="1" customWidth="1"/>
    <col min="13810" max="13810" width="8.5703125" style="1" bestFit="1" customWidth="1"/>
    <col min="13811" max="13811" width="12" style="1" bestFit="1" customWidth="1"/>
    <col min="13812" max="13812" width="4.7109375" style="1" bestFit="1" customWidth="1"/>
    <col min="13813" max="13813" width="9.140625" style="1"/>
    <col min="13814" max="13814" width="11.7109375" style="1" customWidth="1"/>
    <col min="13815" max="13815" width="7" style="1" bestFit="1" customWidth="1"/>
    <col min="13816" max="13816" width="7.140625" style="1" bestFit="1" customWidth="1"/>
    <col min="13817" max="13817" width="8.28515625" style="1" bestFit="1" customWidth="1"/>
    <col min="13818" max="13819" width="8.5703125" style="1" bestFit="1" customWidth="1"/>
    <col min="13820" max="13820" width="8.85546875" style="1" bestFit="1" customWidth="1"/>
    <col min="13821" max="13821" width="8.28515625" style="1" bestFit="1" customWidth="1"/>
    <col min="13822" max="13822" width="10.140625" style="1" customWidth="1"/>
    <col min="13823" max="14059" width="9.140625" style="1"/>
    <col min="14060" max="14060" width="2.5703125" style="1" bestFit="1" customWidth="1"/>
    <col min="14061" max="14061" width="9.140625" style="1"/>
    <col min="14062" max="14062" width="47.85546875" style="1" customWidth="1"/>
    <col min="14063" max="14063" width="6.7109375" style="1" bestFit="1" customWidth="1"/>
    <col min="14064" max="14064" width="7.42578125" style="1" bestFit="1" customWidth="1"/>
    <col min="14065" max="14065" width="7" style="1" bestFit="1" customWidth="1"/>
    <col min="14066" max="14066" width="8.5703125" style="1" bestFit="1" customWidth="1"/>
    <col min="14067" max="14067" width="12" style="1" bestFit="1" customWidth="1"/>
    <col min="14068" max="14068" width="4.7109375" style="1" bestFit="1" customWidth="1"/>
    <col min="14069" max="14069" width="9.140625" style="1"/>
    <col min="14070" max="14070" width="11.7109375" style="1" customWidth="1"/>
    <col min="14071" max="14071" width="7" style="1" bestFit="1" customWidth="1"/>
    <col min="14072" max="14072" width="7.140625" style="1" bestFit="1" customWidth="1"/>
    <col min="14073" max="14073" width="8.28515625" style="1" bestFit="1" customWidth="1"/>
    <col min="14074" max="14075" width="8.5703125" style="1" bestFit="1" customWidth="1"/>
    <col min="14076" max="14076" width="8.85546875" style="1" bestFit="1" customWidth="1"/>
    <col min="14077" max="14077" width="8.28515625" style="1" bestFit="1" customWidth="1"/>
    <col min="14078" max="14078" width="10.140625" style="1" customWidth="1"/>
    <col min="14079" max="14315" width="9.140625" style="1"/>
    <col min="14316" max="14316" width="2.5703125" style="1" bestFit="1" customWidth="1"/>
    <col min="14317" max="14317" width="9.140625" style="1"/>
    <col min="14318" max="14318" width="47.85546875" style="1" customWidth="1"/>
    <col min="14319" max="14319" width="6.7109375" style="1" bestFit="1" customWidth="1"/>
    <col min="14320" max="14320" width="7.42578125" style="1" bestFit="1" customWidth="1"/>
    <col min="14321" max="14321" width="7" style="1" bestFit="1" customWidth="1"/>
    <col min="14322" max="14322" width="8.5703125" style="1" bestFit="1" customWidth="1"/>
    <col min="14323" max="14323" width="12" style="1" bestFit="1" customWidth="1"/>
    <col min="14324" max="14324" width="4.7109375" style="1" bestFit="1" customWidth="1"/>
    <col min="14325" max="14325" width="9.140625" style="1"/>
    <col min="14326" max="14326" width="11.7109375" style="1" customWidth="1"/>
    <col min="14327" max="14327" width="7" style="1" bestFit="1" customWidth="1"/>
    <col min="14328" max="14328" width="7.140625" style="1" bestFit="1" customWidth="1"/>
    <col min="14329" max="14329" width="8.28515625" style="1" bestFit="1" customWidth="1"/>
    <col min="14330" max="14331" width="8.5703125" style="1" bestFit="1" customWidth="1"/>
    <col min="14332" max="14332" width="8.85546875" style="1" bestFit="1" customWidth="1"/>
    <col min="14333" max="14333" width="8.28515625" style="1" bestFit="1" customWidth="1"/>
    <col min="14334" max="14334" width="10.140625" style="1" customWidth="1"/>
    <col min="14335" max="14571" width="9.140625" style="1"/>
    <col min="14572" max="14572" width="2.5703125" style="1" bestFit="1" customWidth="1"/>
    <col min="14573" max="14573" width="9.140625" style="1"/>
    <col min="14574" max="14574" width="47.85546875" style="1" customWidth="1"/>
    <col min="14575" max="14575" width="6.7109375" style="1" bestFit="1" customWidth="1"/>
    <col min="14576" max="14576" width="7.42578125" style="1" bestFit="1" customWidth="1"/>
    <col min="14577" max="14577" width="7" style="1" bestFit="1" customWidth="1"/>
    <col min="14578" max="14578" width="8.5703125" style="1" bestFit="1" customWidth="1"/>
    <col min="14579" max="14579" width="12" style="1" bestFit="1" customWidth="1"/>
    <col min="14580" max="14580" width="4.7109375" style="1" bestFit="1" customWidth="1"/>
    <col min="14581" max="14581" width="9.140625" style="1"/>
    <col min="14582" max="14582" width="11.7109375" style="1" customWidth="1"/>
    <col min="14583" max="14583" width="7" style="1" bestFit="1" customWidth="1"/>
    <col min="14584" max="14584" width="7.140625" style="1" bestFit="1" customWidth="1"/>
    <col min="14585" max="14585" width="8.28515625" style="1" bestFit="1" customWidth="1"/>
    <col min="14586" max="14587" width="8.5703125" style="1" bestFit="1" customWidth="1"/>
    <col min="14588" max="14588" width="8.85546875" style="1" bestFit="1" customWidth="1"/>
    <col min="14589" max="14589" width="8.28515625" style="1" bestFit="1" customWidth="1"/>
    <col min="14590" max="14590" width="10.140625" style="1" customWidth="1"/>
    <col min="14591" max="14827" width="9.140625" style="1"/>
    <col min="14828" max="14828" width="2.5703125" style="1" bestFit="1" customWidth="1"/>
    <col min="14829" max="14829" width="9.140625" style="1"/>
    <col min="14830" max="14830" width="47.85546875" style="1" customWidth="1"/>
    <col min="14831" max="14831" width="6.7109375" style="1" bestFit="1" customWidth="1"/>
    <col min="14832" max="14832" width="7.42578125" style="1" bestFit="1" customWidth="1"/>
    <col min="14833" max="14833" width="7" style="1" bestFit="1" customWidth="1"/>
    <col min="14834" max="14834" width="8.5703125" style="1" bestFit="1" customWidth="1"/>
    <col min="14835" max="14835" width="12" style="1" bestFit="1" customWidth="1"/>
    <col min="14836" max="14836" width="4.7109375" style="1" bestFit="1" customWidth="1"/>
    <col min="14837" max="14837" width="9.140625" style="1"/>
    <col min="14838" max="14838" width="11.7109375" style="1" customWidth="1"/>
    <col min="14839" max="14839" width="7" style="1" bestFit="1" customWidth="1"/>
    <col min="14840" max="14840" width="7.140625" style="1" bestFit="1" customWidth="1"/>
    <col min="14841" max="14841" width="8.28515625" style="1" bestFit="1" customWidth="1"/>
    <col min="14842" max="14843" width="8.5703125" style="1" bestFit="1" customWidth="1"/>
    <col min="14844" max="14844" width="8.85546875" style="1" bestFit="1" customWidth="1"/>
    <col min="14845" max="14845" width="8.28515625" style="1" bestFit="1" customWidth="1"/>
    <col min="14846" max="14846" width="10.140625" style="1" customWidth="1"/>
    <col min="14847" max="15083" width="9.140625" style="1"/>
    <col min="15084" max="15084" width="2.5703125" style="1" bestFit="1" customWidth="1"/>
    <col min="15085" max="15085" width="9.140625" style="1"/>
    <col min="15086" max="15086" width="47.85546875" style="1" customWidth="1"/>
    <col min="15087" max="15087" width="6.7109375" style="1" bestFit="1" customWidth="1"/>
    <col min="15088" max="15088" width="7.42578125" style="1" bestFit="1" customWidth="1"/>
    <col min="15089" max="15089" width="7" style="1" bestFit="1" customWidth="1"/>
    <col min="15090" max="15090" width="8.5703125" style="1" bestFit="1" customWidth="1"/>
    <col min="15091" max="15091" width="12" style="1" bestFit="1" customWidth="1"/>
    <col min="15092" max="15092" width="4.7109375" style="1" bestFit="1" customWidth="1"/>
    <col min="15093" max="15093" width="9.140625" style="1"/>
    <col min="15094" max="15094" width="11.7109375" style="1" customWidth="1"/>
    <col min="15095" max="15095" width="7" style="1" bestFit="1" customWidth="1"/>
    <col min="15096" max="15096" width="7.140625" style="1" bestFit="1" customWidth="1"/>
    <col min="15097" max="15097" width="8.28515625" style="1" bestFit="1" customWidth="1"/>
    <col min="15098" max="15099" width="8.5703125" style="1" bestFit="1" customWidth="1"/>
    <col min="15100" max="15100" width="8.85546875" style="1" bestFit="1" customWidth="1"/>
    <col min="15101" max="15101" width="8.28515625" style="1" bestFit="1" customWidth="1"/>
    <col min="15102" max="15102" width="10.140625" style="1" customWidth="1"/>
    <col min="15103" max="15339" width="9.140625" style="1"/>
    <col min="15340" max="15340" width="2.5703125" style="1" bestFit="1" customWidth="1"/>
    <col min="15341" max="15341" width="9.140625" style="1"/>
    <col min="15342" max="15342" width="47.85546875" style="1" customWidth="1"/>
    <col min="15343" max="15343" width="6.7109375" style="1" bestFit="1" customWidth="1"/>
    <col min="15344" max="15344" width="7.42578125" style="1" bestFit="1" customWidth="1"/>
    <col min="15345" max="15345" width="7" style="1" bestFit="1" customWidth="1"/>
    <col min="15346" max="15346" width="8.5703125" style="1" bestFit="1" customWidth="1"/>
    <col min="15347" max="15347" width="12" style="1" bestFit="1" customWidth="1"/>
    <col min="15348" max="15348" width="4.7109375" style="1" bestFit="1" customWidth="1"/>
    <col min="15349" max="15349" width="9.140625" style="1"/>
    <col min="15350" max="15350" width="11.7109375" style="1" customWidth="1"/>
    <col min="15351" max="15351" width="7" style="1" bestFit="1" customWidth="1"/>
    <col min="15352" max="15352" width="7.140625" style="1" bestFit="1" customWidth="1"/>
    <col min="15353" max="15353" width="8.28515625" style="1" bestFit="1" customWidth="1"/>
    <col min="15354" max="15355" width="8.5703125" style="1" bestFit="1" customWidth="1"/>
    <col min="15356" max="15356" width="8.85546875" style="1" bestFit="1" customWidth="1"/>
    <col min="15357" max="15357" width="8.28515625" style="1" bestFit="1" customWidth="1"/>
    <col min="15358" max="15358" width="10.140625" style="1" customWidth="1"/>
    <col min="15359" max="15595" width="9.140625" style="1"/>
    <col min="15596" max="15596" width="2.5703125" style="1" bestFit="1" customWidth="1"/>
    <col min="15597" max="15597" width="9.140625" style="1"/>
    <col min="15598" max="15598" width="47.85546875" style="1" customWidth="1"/>
    <col min="15599" max="15599" width="6.7109375" style="1" bestFit="1" customWidth="1"/>
    <col min="15600" max="15600" width="7.42578125" style="1" bestFit="1" customWidth="1"/>
    <col min="15601" max="15601" width="7" style="1" bestFit="1" customWidth="1"/>
    <col min="15602" max="15602" width="8.5703125" style="1" bestFit="1" customWidth="1"/>
    <col min="15603" max="15603" width="12" style="1" bestFit="1" customWidth="1"/>
    <col min="15604" max="15604" width="4.7109375" style="1" bestFit="1" customWidth="1"/>
    <col min="15605" max="15605" width="9.140625" style="1"/>
    <col min="15606" max="15606" width="11.7109375" style="1" customWidth="1"/>
    <col min="15607" max="15607" width="7" style="1" bestFit="1" customWidth="1"/>
    <col min="15608" max="15608" width="7.140625" style="1" bestFit="1" customWidth="1"/>
    <col min="15609" max="15609" width="8.28515625" style="1" bestFit="1" customWidth="1"/>
    <col min="15610" max="15611" width="8.5703125" style="1" bestFit="1" customWidth="1"/>
    <col min="15612" max="15612" width="8.85546875" style="1" bestFit="1" customWidth="1"/>
    <col min="15613" max="15613" width="8.28515625" style="1" bestFit="1" customWidth="1"/>
    <col min="15614" max="15614" width="10.140625" style="1" customWidth="1"/>
    <col min="15615" max="15851" width="9.140625" style="1"/>
    <col min="15852" max="15852" width="2.5703125" style="1" bestFit="1" customWidth="1"/>
    <col min="15853" max="15853" width="9.140625" style="1"/>
    <col min="15854" max="15854" width="47.85546875" style="1" customWidth="1"/>
    <col min="15855" max="15855" width="6.7109375" style="1" bestFit="1" customWidth="1"/>
    <col min="15856" max="15856" width="7.42578125" style="1" bestFit="1" customWidth="1"/>
    <col min="15857" max="15857" width="7" style="1" bestFit="1" customWidth="1"/>
    <col min="15858" max="15858" width="8.5703125" style="1" bestFit="1" customWidth="1"/>
    <col min="15859" max="15859" width="12" style="1" bestFit="1" customWidth="1"/>
    <col min="15860" max="15860" width="4.7109375" style="1" bestFit="1" customWidth="1"/>
    <col min="15861" max="15861" width="9.140625" style="1"/>
    <col min="15862" max="15862" width="11.7109375" style="1" customWidth="1"/>
    <col min="15863" max="15863" width="7" style="1" bestFit="1" customWidth="1"/>
    <col min="15864" max="15864" width="7.140625" style="1" bestFit="1" customWidth="1"/>
    <col min="15865" max="15865" width="8.28515625" style="1" bestFit="1" customWidth="1"/>
    <col min="15866" max="15867" width="8.5703125" style="1" bestFit="1" customWidth="1"/>
    <col min="15868" max="15868" width="8.85546875" style="1" bestFit="1" customWidth="1"/>
    <col min="15869" max="15869" width="8.28515625" style="1" bestFit="1" customWidth="1"/>
    <col min="15870" max="15870" width="10.140625" style="1" customWidth="1"/>
    <col min="15871" max="16107" width="9.140625" style="1"/>
    <col min="16108" max="16108" width="2.5703125" style="1" bestFit="1" customWidth="1"/>
    <col min="16109" max="16109" width="9.140625" style="1"/>
    <col min="16110" max="16110" width="47.85546875" style="1" customWidth="1"/>
    <col min="16111" max="16111" width="6.7109375" style="1" bestFit="1" customWidth="1"/>
    <col min="16112" max="16112" width="7.42578125" style="1" bestFit="1" customWidth="1"/>
    <col min="16113" max="16113" width="7" style="1" bestFit="1" customWidth="1"/>
    <col min="16114" max="16114" width="8.5703125" style="1" bestFit="1" customWidth="1"/>
    <col min="16115" max="16115" width="12" style="1" bestFit="1" customWidth="1"/>
    <col min="16116" max="16116" width="4.7109375" style="1" bestFit="1" customWidth="1"/>
    <col min="16117" max="16117" width="9.140625" style="1"/>
    <col min="16118" max="16118" width="11.7109375" style="1" customWidth="1"/>
    <col min="16119" max="16119" width="7" style="1" bestFit="1" customWidth="1"/>
    <col min="16120" max="16120" width="7.140625" style="1" bestFit="1" customWidth="1"/>
    <col min="16121" max="16121" width="8.28515625" style="1" bestFit="1" customWidth="1"/>
    <col min="16122" max="16123" width="8.5703125" style="1" bestFit="1" customWidth="1"/>
    <col min="16124" max="16124" width="8.85546875" style="1" bestFit="1" customWidth="1"/>
    <col min="16125" max="16125" width="8.28515625" style="1" bestFit="1" customWidth="1"/>
    <col min="16126" max="16126" width="10.140625" style="1" customWidth="1"/>
    <col min="16127" max="16384" width="9.140625" style="1"/>
  </cols>
  <sheetData>
    <row r="1" spans="1:13" s="13" customFormat="1" ht="31.5" customHeight="1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13" customFormat="1" ht="18" customHeight="1">
      <c r="A2" s="109" t="s">
        <v>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06" customFormat="1" ht="13.5" customHeight="1">
      <c r="A3" s="228" t="s">
        <v>0</v>
      </c>
      <c r="B3" s="228"/>
      <c r="C3" s="228"/>
      <c r="D3" s="107"/>
      <c r="E3" s="107"/>
      <c r="F3" s="107"/>
      <c r="G3" s="107"/>
      <c r="H3" s="16"/>
      <c r="I3" s="107"/>
      <c r="J3" s="16"/>
      <c r="K3" s="229">
        <f>M66</f>
        <v>57962.02</v>
      </c>
      <c r="L3" s="230"/>
      <c r="M3" s="107" t="s">
        <v>1</v>
      </c>
    </row>
    <row r="4" spans="1:13" s="7" customFormat="1" ht="29.25" customHeight="1">
      <c r="A4" s="5"/>
      <c r="B4" s="5"/>
      <c r="C4" s="110" t="s">
        <v>18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s="7" customFormat="1" ht="30.75" customHeight="1">
      <c r="A5" s="220" t="s">
        <v>2</v>
      </c>
      <c r="B5" s="220" t="s">
        <v>3</v>
      </c>
      <c r="C5" s="231" t="s">
        <v>4</v>
      </c>
      <c r="D5" s="220" t="s">
        <v>15</v>
      </c>
      <c r="E5" s="220" t="s">
        <v>12</v>
      </c>
      <c r="F5" s="220"/>
      <c r="G5" s="220" t="s">
        <v>13</v>
      </c>
      <c r="H5" s="220"/>
      <c r="I5" s="220" t="s">
        <v>6</v>
      </c>
      <c r="J5" s="220"/>
      <c r="K5" s="220" t="s">
        <v>14</v>
      </c>
      <c r="L5" s="220"/>
      <c r="M5" s="220" t="s">
        <v>5</v>
      </c>
    </row>
    <row r="6" spans="1:13" s="7" customFormat="1" ht="29.25" customHeight="1">
      <c r="A6" s="220"/>
      <c r="B6" s="220"/>
      <c r="C6" s="231"/>
      <c r="D6" s="220"/>
      <c r="E6" s="8" t="s">
        <v>16</v>
      </c>
      <c r="F6" s="8" t="s">
        <v>17</v>
      </c>
      <c r="G6" s="8" t="s">
        <v>16</v>
      </c>
      <c r="H6" s="8" t="s">
        <v>5</v>
      </c>
      <c r="I6" s="8" t="s">
        <v>16</v>
      </c>
      <c r="J6" s="8" t="s">
        <v>5</v>
      </c>
      <c r="K6" s="8" t="s">
        <v>16</v>
      </c>
      <c r="L6" s="8" t="s">
        <v>5</v>
      </c>
      <c r="M6" s="220"/>
    </row>
    <row r="7" spans="1:13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14" customFormat="1" ht="27.75" customHeight="1">
      <c r="A8" s="221" t="s">
        <v>75</v>
      </c>
      <c r="B8" s="222"/>
      <c r="C8" s="222"/>
      <c r="D8" s="222"/>
      <c r="E8" s="222"/>
      <c r="F8" s="222"/>
      <c r="G8" s="77"/>
      <c r="H8" s="77"/>
      <c r="I8" s="77"/>
      <c r="J8" s="77"/>
      <c r="K8" s="77"/>
      <c r="L8" s="77"/>
      <c r="M8" s="78"/>
    </row>
    <row r="9" spans="1:13" s="41" customFormat="1" ht="29.25">
      <c r="A9" s="226">
        <v>1</v>
      </c>
      <c r="B9" s="36" t="s">
        <v>25</v>
      </c>
      <c r="C9" s="37" t="s">
        <v>99</v>
      </c>
      <c r="D9" s="105" t="s">
        <v>26</v>
      </c>
      <c r="E9" s="38"/>
      <c r="F9" s="66">
        <v>1984.5</v>
      </c>
      <c r="G9" s="105"/>
      <c r="H9" s="39"/>
      <c r="I9" s="39"/>
      <c r="J9" s="40"/>
      <c r="K9" s="40"/>
      <c r="L9" s="40"/>
      <c r="M9" s="40"/>
    </row>
    <row r="10" spans="1:13" s="47" customFormat="1" ht="15.75">
      <c r="A10" s="227"/>
      <c r="B10" s="42"/>
      <c r="C10" s="43" t="s">
        <v>27</v>
      </c>
      <c r="D10" s="44" t="s">
        <v>21</v>
      </c>
      <c r="E10" s="45">
        <v>3.2099999999999997E-2</v>
      </c>
      <c r="F10" s="31">
        <f>F9*E10</f>
        <v>63.7</v>
      </c>
      <c r="G10" s="46"/>
      <c r="H10" s="39"/>
      <c r="I10" s="34">
        <v>6</v>
      </c>
      <c r="J10" s="31">
        <f>F10*I10</f>
        <v>382.2</v>
      </c>
      <c r="K10" s="31"/>
      <c r="L10" s="31"/>
      <c r="M10" s="31">
        <f>J10</f>
        <v>382.2</v>
      </c>
    </row>
    <row r="11" spans="1:13" s="47" customFormat="1" ht="15.75" customHeight="1">
      <c r="A11" s="227"/>
      <c r="B11" s="30" t="s">
        <v>28</v>
      </c>
      <c r="C11" s="48" t="s">
        <v>29</v>
      </c>
      <c r="D11" s="44" t="s">
        <v>22</v>
      </c>
      <c r="E11" s="45">
        <v>2.65E-3</v>
      </c>
      <c r="F11" s="31">
        <f>F9*E11</f>
        <v>5.26</v>
      </c>
      <c r="G11" s="46"/>
      <c r="H11" s="39"/>
      <c r="I11" s="39"/>
      <c r="J11" s="46"/>
      <c r="K11" s="34">
        <v>25.16</v>
      </c>
      <c r="L11" s="31">
        <f t="shared" ref="L11:L15" si="0">F11*K11</f>
        <v>132.34</v>
      </c>
      <c r="M11" s="31">
        <f t="shared" ref="M11:M15" si="1">L11</f>
        <v>132.34</v>
      </c>
    </row>
    <row r="12" spans="1:13" s="47" customFormat="1" ht="15.75">
      <c r="A12" s="227"/>
      <c r="B12" s="30" t="s">
        <v>30</v>
      </c>
      <c r="C12" s="48" t="s">
        <v>31</v>
      </c>
      <c r="D12" s="44" t="s">
        <v>22</v>
      </c>
      <c r="E12" s="45">
        <v>6.1599999999999997E-3</v>
      </c>
      <c r="F12" s="31">
        <f>E12*F9</f>
        <v>12.22</v>
      </c>
      <c r="G12" s="46"/>
      <c r="H12" s="39"/>
      <c r="I12" s="39"/>
      <c r="J12" s="46"/>
      <c r="K12" s="34">
        <v>16.91</v>
      </c>
      <c r="L12" s="31">
        <f t="shared" si="0"/>
        <v>206.64</v>
      </c>
      <c r="M12" s="31">
        <f t="shared" si="1"/>
        <v>206.64</v>
      </c>
    </row>
    <row r="13" spans="1:13" s="47" customFormat="1" ht="15.75">
      <c r="A13" s="227"/>
      <c r="B13" s="30" t="s">
        <v>32</v>
      </c>
      <c r="C13" s="48" t="s">
        <v>33</v>
      </c>
      <c r="D13" s="44" t="s">
        <v>22</v>
      </c>
      <c r="E13" s="45">
        <v>4.5300000000000002E-3</v>
      </c>
      <c r="F13" s="34">
        <f>E13*F9</f>
        <v>8.99</v>
      </c>
      <c r="G13" s="46"/>
      <c r="H13" s="39"/>
      <c r="I13" s="39"/>
      <c r="J13" s="46"/>
      <c r="K13" s="34">
        <v>19.98</v>
      </c>
      <c r="L13" s="31">
        <f t="shared" si="0"/>
        <v>179.62</v>
      </c>
      <c r="M13" s="31">
        <f t="shared" si="1"/>
        <v>179.62</v>
      </c>
    </row>
    <row r="14" spans="1:13" s="47" customFormat="1" ht="17.25" customHeight="1">
      <c r="A14" s="227"/>
      <c r="B14" s="49" t="s">
        <v>34</v>
      </c>
      <c r="C14" s="48" t="s">
        <v>35</v>
      </c>
      <c r="D14" s="44" t="s">
        <v>22</v>
      </c>
      <c r="E14" s="45">
        <v>7.1000000000000002E-4</v>
      </c>
      <c r="F14" s="31">
        <f>E14*F9</f>
        <v>1.41</v>
      </c>
      <c r="G14" s="46"/>
      <c r="H14" s="39"/>
      <c r="I14" s="39"/>
      <c r="J14" s="46"/>
      <c r="K14" s="34">
        <v>27.92</v>
      </c>
      <c r="L14" s="31">
        <f t="shared" si="0"/>
        <v>39.369999999999997</v>
      </c>
      <c r="M14" s="31">
        <f t="shared" si="1"/>
        <v>39.369999999999997</v>
      </c>
    </row>
    <row r="15" spans="1:13" s="47" customFormat="1" ht="15.75">
      <c r="A15" s="227"/>
      <c r="B15" s="30" t="s">
        <v>23</v>
      </c>
      <c r="C15" s="48" t="s">
        <v>36</v>
      </c>
      <c r="D15" s="44" t="s">
        <v>22</v>
      </c>
      <c r="E15" s="45">
        <v>2.0699999999999998E-3</v>
      </c>
      <c r="F15" s="34">
        <f>E15*F9</f>
        <v>4.1100000000000003</v>
      </c>
      <c r="G15" s="46"/>
      <c r="H15" s="39"/>
      <c r="I15" s="39"/>
      <c r="J15" s="46"/>
      <c r="K15" s="34">
        <v>42.02</v>
      </c>
      <c r="L15" s="31">
        <f t="shared" si="0"/>
        <v>172.7</v>
      </c>
      <c r="M15" s="31">
        <f t="shared" si="1"/>
        <v>172.7</v>
      </c>
    </row>
    <row r="16" spans="1:13" s="47" customFormat="1" ht="16.5">
      <c r="A16" s="227"/>
      <c r="B16" s="42"/>
      <c r="C16" s="48" t="s">
        <v>37</v>
      </c>
      <c r="D16" s="44" t="s">
        <v>38</v>
      </c>
      <c r="E16" s="45">
        <v>2.5000000000000001E-2</v>
      </c>
      <c r="F16" s="31">
        <f>E16*F9</f>
        <v>49.61</v>
      </c>
      <c r="G16" s="34">
        <v>0</v>
      </c>
      <c r="H16" s="31">
        <f>G16*F16</f>
        <v>0</v>
      </c>
      <c r="I16" s="50"/>
      <c r="J16" s="31"/>
      <c r="K16" s="31"/>
      <c r="L16" s="31"/>
      <c r="M16" s="31">
        <f>H16</f>
        <v>0</v>
      </c>
    </row>
    <row r="17" spans="1:15" s="47" customFormat="1" ht="16.5">
      <c r="A17" s="227"/>
      <c r="B17" s="30"/>
      <c r="C17" s="33" t="s">
        <v>93</v>
      </c>
      <c r="D17" s="44" t="s">
        <v>38</v>
      </c>
      <c r="E17" s="45">
        <v>6.6000000000000003E-2</v>
      </c>
      <c r="F17" s="31">
        <f>E17*F9</f>
        <v>130.97999999999999</v>
      </c>
      <c r="G17" s="34">
        <v>5</v>
      </c>
      <c r="H17" s="31">
        <f>G17*F17</f>
        <v>654.9</v>
      </c>
      <c r="I17" s="50"/>
      <c r="J17" s="31"/>
      <c r="K17" s="31"/>
      <c r="L17" s="31"/>
      <c r="M17" s="31">
        <f>H17</f>
        <v>654.9</v>
      </c>
      <c r="N17" s="69"/>
    </row>
    <row r="18" spans="1:15" s="52" customFormat="1" ht="28.5">
      <c r="A18" s="223">
        <v>2</v>
      </c>
      <c r="B18" s="27" t="s">
        <v>80</v>
      </c>
      <c r="C18" s="28" t="s">
        <v>83</v>
      </c>
      <c r="D18" s="103" t="s">
        <v>74</v>
      </c>
      <c r="E18" s="83"/>
      <c r="F18" s="66">
        <v>198.45</v>
      </c>
      <c r="G18" s="103"/>
      <c r="H18" s="103"/>
      <c r="I18" s="103"/>
      <c r="J18" s="67"/>
      <c r="K18" s="103"/>
      <c r="L18" s="103"/>
      <c r="M18" s="103"/>
      <c r="N18" s="14"/>
      <c r="O18" s="14"/>
    </row>
    <row r="19" spans="1:15" s="54" customFormat="1" ht="14.25">
      <c r="A19" s="223"/>
      <c r="B19" s="30" t="s">
        <v>81</v>
      </c>
      <c r="C19" s="65" t="s">
        <v>82</v>
      </c>
      <c r="D19" s="104" t="s">
        <v>22</v>
      </c>
      <c r="E19" s="104">
        <v>3.4020000000000002E-2</v>
      </c>
      <c r="F19" s="31">
        <f>F18*E19</f>
        <v>6.75</v>
      </c>
      <c r="G19" s="104"/>
      <c r="H19" s="104"/>
      <c r="I19" s="104"/>
      <c r="J19" s="67"/>
      <c r="K19" s="31">
        <v>33.56</v>
      </c>
      <c r="L19" s="31">
        <f t="shared" ref="L19:L20" si="2">F19*K19</f>
        <v>226.53</v>
      </c>
      <c r="M19" s="31">
        <f t="shared" ref="M19:M20" si="3">L19</f>
        <v>226.53</v>
      </c>
      <c r="N19" s="14"/>
      <c r="O19" s="14"/>
    </row>
    <row r="20" spans="1:15" s="52" customFormat="1" ht="15.75">
      <c r="A20" s="103">
        <v>3</v>
      </c>
      <c r="B20" s="27" t="s">
        <v>78</v>
      </c>
      <c r="C20" s="28" t="s">
        <v>79</v>
      </c>
      <c r="D20" s="103" t="s">
        <v>54</v>
      </c>
      <c r="E20" s="103"/>
      <c r="F20" s="87">
        <f>F18*1.7</f>
        <v>337.37</v>
      </c>
      <c r="G20" s="103"/>
      <c r="H20" s="103"/>
      <c r="I20" s="103"/>
      <c r="J20" s="103"/>
      <c r="K20" s="88">
        <v>3.02</v>
      </c>
      <c r="L20" s="66">
        <f t="shared" si="2"/>
        <v>1018.86</v>
      </c>
      <c r="M20" s="66">
        <f t="shared" si="3"/>
        <v>1018.86</v>
      </c>
      <c r="N20" s="58"/>
      <c r="O20" s="14"/>
    </row>
    <row r="21" spans="1:15" s="58" customFormat="1" ht="28.5">
      <c r="A21" s="225">
        <v>4</v>
      </c>
      <c r="B21" s="27" t="s">
        <v>84</v>
      </c>
      <c r="C21" s="28" t="s">
        <v>92</v>
      </c>
      <c r="D21" s="103" t="s">
        <v>48</v>
      </c>
      <c r="E21" s="79"/>
      <c r="F21" s="103">
        <v>167.4</v>
      </c>
      <c r="G21" s="29"/>
      <c r="H21" s="29"/>
      <c r="I21" s="29"/>
      <c r="J21" s="29"/>
      <c r="K21" s="29"/>
      <c r="L21" s="29"/>
      <c r="M21" s="29"/>
      <c r="N21" s="60"/>
    </row>
    <row r="22" spans="1:15" s="60" customFormat="1" ht="15.75">
      <c r="A22" s="225"/>
      <c r="B22" s="30"/>
      <c r="C22" s="84" t="s">
        <v>20</v>
      </c>
      <c r="D22" s="104" t="s">
        <v>21</v>
      </c>
      <c r="E22" s="32">
        <v>0.15</v>
      </c>
      <c r="F22" s="31">
        <f>F21*E22</f>
        <v>25.11</v>
      </c>
      <c r="G22" s="46"/>
      <c r="H22" s="39"/>
      <c r="I22" s="34">
        <v>6</v>
      </c>
      <c r="J22" s="31">
        <f>F22*I22</f>
        <v>150.66</v>
      </c>
      <c r="K22" s="31"/>
      <c r="L22" s="31"/>
      <c r="M22" s="31">
        <f>J22</f>
        <v>150.66</v>
      </c>
    </row>
    <row r="23" spans="1:15" s="60" customFormat="1" ht="15.75">
      <c r="A23" s="225"/>
      <c r="B23" s="49" t="s">
        <v>85</v>
      </c>
      <c r="C23" s="65" t="s">
        <v>87</v>
      </c>
      <c r="D23" s="104" t="s">
        <v>22</v>
      </c>
      <c r="E23" s="32">
        <v>2.1600000000000001E-2</v>
      </c>
      <c r="F23" s="31">
        <f>F21*E23</f>
        <v>3.62</v>
      </c>
      <c r="G23" s="32"/>
      <c r="H23" s="32"/>
      <c r="I23" s="32"/>
      <c r="J23" s="32"/>
      <c r="K23" s="85">
        <v>25.16</v>
      </c>
      <c r="L23" s="31">
        <f t="shared" ref="L23:L25" si="4">F23*K23</f>
        <v>91.08</v>
      </c>
      <c r="M23" s="31">
        <f t="shared" ref="M23:M25" si="5">L23</f>
        <v>91.08</v>
      </c>
    </row>
    <row r="24" spans="1:15" s="60" customFormat="1" ht="15.75">
      <c r="A24" s="225"/>
      <c r="B24" s="30" t="s">
        <v>45</v>
      </c>
      <c r="C24" s="65" t="s">
        <v>88</v>
      </c>
      <c r="D24" s="104" t="s">
        <v>22</v>
      </c>
      <c r="E24" s="32">
        <v>2.7300000000000001E-2</v>
      </c>
      <c r="F24" s="31">
        <f>E24*F21</f>
        <v>4.57</v>
      </c>
      <c r="G24" s="32"/>
      <c r="H24" s="32"/>
      <c r="I24" s="32"/>
      <c r="J24" s="32"/>
      <c r="K24" s="80">
        <v>20.75</v>
      </c>
      <c r="L24" s="31">
        <f t="shared" si="4"/>
        <v>94.83</v>
      </c>
      <c r="M24" s="31">
        <f t="shared" si="5"/>
        <v>94.83</v>
      </c>
    </row>
    <row r="25" spans="1:15" s="60" customFormat="1" ht="15.75">
      <c r="A25" s="225"/>
      <c r="B25" s="49" t="s">
        <v>86</v>
      </c>
      <c r="C25" s="65" t="s">
        <v>89</v>
      </c>
      <c r="D25" s="104" t="s">
        <v>22</v>
      </c>
      <c r="E25" s="32">
        <v>9.7000000000000003E-3</v>
      </c>
      <c r="F25" s="34">
        <f>E25*F21</f>
        <v>1.62</v>
      </c>
      <c r="G25" s="32"/>
      <c r="H25" s="32"/>
      <c r="I25" s="32"/>
      <c r="J25" s="32"/>
      <c r="K25" s="85">
        <v>42.02</v>
      </c>
      <c r="L25" s="31">
        <f t="shared" si="4"/>
        <v>68.069999999999993</v>
      </c>
      <c r="M25" s="31">
        <f t="shared" si="5"/>
        <v>68.069999999999993</v>
      </c>
    </row>
    <row r="26" spans="1:15" s="60" customFormat="1" ht="15.75">
      <c r="A26" s="225"/>
      <c r="B26" s="30"/>
      <c r="C26" s="65" t="s">
        <v>90</v>
      </c>
      <c r="D26" s="104" t="s">
        <v>48</v>
      </c>
      <c r="E26" s="32">
        <v>1.22</v>
      </c>
      <c r="F26" s="31">
        <f>E26*F21</f>
        <v>204.23</v>
      </c>
      <c r="G26" s="80">
        <v>5</v>
      </c>
      <c r="H26" s="31">
        <f>G26*F26</f>
        <v>1021.15</v>
      </c>
      <c r="I26" s="50"/>
      <c r="J26" s="31"/>
      <c r="K26" s="31"/>
      <c r="L26" s="31"/>
      <c r="M26" s="31">
        <f>H26</f>
        <v>1021.15</v>
      </c>
    </row>
    <row r="27" spans="1:15" s="60" customFormat="1" ht="15.75">
      <c r="A27" s="225"/>
      <c r="B27" s="30"/>
      <c r="C27" s="65" t="s">
        <v>91</v>
      </c>
      <c r="D27" s="104" t="s">
        <v>48</v>
      </c>
      <c r="E27" s="32">
        <v>7.0000000000000007E-2</v>
      </c>
      <c r="F27" s="34">
        <f>E27*F21</f>
        <v>11.72</v>
      </c>
      <c r="G27" s="80">
        <v>0</v>
      </c>
      <c r="H27" s="31">
        <f>G27*F27</f>
        <v>0</v>
      </c>
      <c r="I27" s="50"/>
      <c r="J27" s="31"/>
      <c r="K27" s="31"/>
      <c r="L27" s="31"/>
      <c r="M27" s="31">
        <f>H27</f>
        <v>0</v>
      </c>
    </row>
    <row r="28" spans="1:15" s="52" customFormat="1" ht="31.5" customHeight="1">
      <c r="A28" s="223">
        <v>5</v>
      </c>
      <c r="B28" s="27" t="s">
        <v>39</v>
      </c>
      <c r="C28" s="28" t="s">
        <v>40</v>
      </c>
      <c r="D28" s="103" t="s">
        <v>19</v>
      </c>
      <c r="E28" s="104"/>
      <c r="F28" s="66">
        <f>164.7/0.1</f>
        <v>1647</v>
      </c>
      <c r="G28" s="103"/>
      <c r="H28" s="51"/>
      <c r="I28" s="103"/>
      <c r="J28" s="103"/>
      <c r="K28" s="51"/>
      <c r="L28" s="103"/>
      <c r="M28" s="103"/>
      <c r="N28" s="60"/>
    </row>
    <row r="29" spans="1:15" s="54" customFormat="1" ht="14.25">
      <c r="A29" s="223"/>
      <c r="B29" s="30"/>
      <c r="C29" s="53" t="s">
        <v>41</v>
      </c>
      <c r="D29" s="104" t="s">
        <v>21</v>
      </c>
      <c r="E29" s="45">
        <v>4.2900000000000001E-2</v>
      </c>
      <c r="F29" s="31">
        <f>F28*E29</f>
        <v>70.66</v>
      </c>
      <c r="G29" s="104"/>
      <c r="H29" s="51"/>
      <c r="I29" s="31">
        <v>6</v>
      </c>
      <c r="J29" s="31">
        <f>F29*I29</f>
        <v>423.96</v>
      </c>
      <c r="K29" s="31"/>
      <c r="L29" s="31"/>
      <c r="M29" s="31">
        <f>J29</f>
        <v>423.96</v>
      </c>
    </row>
    <row r="30" spans="1:15" s="54" customFormat="1" ht="14.25">
      <c r="A30" s="223"/>
      <c r="B30" s="30" t="s">
        <v>28</v>
      </c>
      <c r="C30" s="53" t="s">
        <v>42</v>
      </c>
      <c r="D30" s="104" t="s">
        <v>22</v>
      </c>
      <c r="E30" s="45">
        <v>2.6900000000000001E-3</v>
      </c>
      <c r="F30" s="31">
        <f>F28*E30</f>
        <v>4.43</v>
      </c>
      <c r="G30" s="104"/>
      <c r="H30" s="51"/>
      <c r="I30" s="104"/>
      <c r="J30" s="104"/>
      <c r="K30" s="34">
        <v>25.16</v>
      </c>
      <c r="L30" s="31">
        <f t="shared" ref="L30:L34" si="6">F30*K30</f>
        <v>111.46</v>
      </c>
      <c r="M30" s="31">
        <f t="shared" ref="M30:M34" si="7">L30</f>
        <v>111.46</v>
      </c>
    </row>
    <row r="31" spans="1:15" s="54" customFormat="1" ht="14.25">
      <c r="A31" s="223"/>
      <c r="B31" s="30" t="s">
        <v>30</v>
      </c>
      <c r="C31" s="55" t="s">
        <v>43</v>
      </c>
      <c r="D31" s="104" t="s">
        <v>22</v>
      </c>
      <c r="E31" s="45">
        <v>7.6E-3</v>
      </c>
      <c r="F31" s="31">
        <f>E31*F28</f>
        <v>12.52</v>
      </c>
      <c r="G31" s="104"/>
      <c r="H31" s="51"/>
      <c r="I31" s="104"/>
      <c r="J31" s="104"/>
      <c r="K31" s="34">
        <v>16.91</v>
      </c>
      <c r="L31" s="31">
        <f t="shared" si="6"/>
        <v>211.71</v>
      </c>
      <c r="M31" s="31">
        <f t="shared" si="7"/>
        <v>211.71</v>
      </c>
    </row>
    <row r="32" spans="1:15" s="54" customFormat="1" ht="14.25">
      <c r="A32" s="223"/>
      <c r="B32" s="30" t="s">
        <v>32</v>
      </c>
      <c r="C32" s="55" t="s">
        <v>44</v>
      </c>
      <c r="D32" s="104" t="s">
        <v>22</v>
      </c>
      <c r="E32" s="45">
        <v>7.4000000000000003E-3</v>
      </c>
      <c r="F32" s="34">
        <f>E32*F28</f>
        <v>12.19</v>
      </c>
      <c r="G32" s="104"/>
      <c r="H32" s="51"/>
      <c r="I32" s="104"/>
      <c r="J32" s="104"/>
      <c r="K32" s="34">
        <v>19.98</v>
      </c>
      <c r="L32" s="31">
        <f t="shared" si="6"/>
        <v>243.56</v>
      </c>
      <c r="M32" s="31">
        <f t="shared" si="7"/>
        <v>243.56</v>
      </c>
    </row>
    <row r="33" spans="1:18" s="54" customFormat="1" ht="14.25">
      <c r="A33" s="223"/>
      <c r="B33" s="30" t="s">
        <v>45</v>
      </c>
      <c r="C33" s="55" t="s">
        <v>46</v>
      </c>
      <c r="D33" s="104" t="s">
        <v>22</v>
      </c>
      <c r="E33" s="45">
        <v>4.0999999999999999E-4</v>
      </c>
      <c r="F33" s="31">
        <f>E33*F28</f>
        <v>0.68</v>
      </c>
      <c r="G33" s="104"/>
      <c r="H33" s="51"/>
      <c r="I33" s="104"/>
      <c r="J33" s="104"/>
      <c r="K33" s="31">
        <v>20.75</v>
      </c>
      <c r="L33" s="31">
        <f t="shared" si="6"/>
        <v>14.11</v>
      </c>
      <c r="M33" s="31">
        <f t="shared" si="7"/>
        <v>14.11</v>
      </c>
    </row>
    <row r="34" spans="1:18" s="54" customFormat="1" ht="14.25">
      <c r="A34" s="223"/>
      <c r="B34" s="30" t="s">
        <v>23</v>
      </c>
      <c r="C34" s="56" t="s">
        <v>24</v>
      </c>
      <c r="D34" s="104" t="s">
        <v>22</v>
      </c>
      <c r="E34" s="45">
        <v>1.48E-3</v>
      </c>
      <c r="F34" s="34">
        <f>E34*F28</f>
        <v>2.44</v>
      </c>
      <c r="G34" s="104"/>
      <c r="H34" s="51"/>
      <c r="I34" s="104"/>
      <c r="J34" s="104"/>
      <c r="K34" s="34">
        <v>42.02</v>
      </c>
      <c r="L34" s="31">
        <f t="shared" si="6"/>
        <v>102.53</v>
      </c>
      <c r="M34" s="31">
        <f t="shared" si="7"/>
        <v>102.53</v>
      </c>
    </row>
    <row r="35" spans="1:18" s="54" customFormat="1" ht="14.25">
      <c r="A35" s="223"/>
      <c r="B35" s="30" t="s">
        <v>62</v>
      </c>
      <c r="C35" s="53" t="s">
        <v>47</v>
      </c>
      <c r="D35" s="104" t="s">
        <v>48</v>
      </c>
      <c r="E35" s="45">
        <v>0.1242</v>
      </c>
      <c r="F35" s="31">
        <f>E35*F28</f>
        <v>204.56</v>
      </c>
      <c r="G35" s="31">
        <v>8</v>
      </c>
      <c r="H35" s="31">
        <f>G35*F35</f>
        <v>1636.48</v>
      </c>
      <c r="I35" s="50"/>
      <c r="J35" s="31"/>
      <c r="K35" s="31"/>
      <c r="L35" s="31"/>
      <c r="M35" s="31">
        <f>H35</f>
        <v>1636.48</v>
      </c>
      <c r="N35" s="68"/>
    </row>
    <row r="36" spans="1:18" s="54" customFormat="1" ht="14.25">
      <c r="A36" s="223"/>
      <c r="B36" s="30"/>
      <c r="C36" s="53" t="s">
        <v>37</v>
      </c>
      <c r="D36" s="104" t="s">
        <v>48</v>
      </c>
      <c r="E36" s="62">
        <v>1.0999999999999999E-2</v>
      </c>
      <c r="F36" s="35">
        <f>E36*F28</f>
        <v>18.12</v>
      </c>
      <c r="G36" s="35">
        <v>0</v>
      </c>
      <c r="H36" s="31">
        <f>G36*F36</f>
        <v>0</v>
      </c>
      <c r="I36" s="50"/>
      <c r="J36" s="31"/>
      <c r="K36" s="31"/>
      <c r="L36" s="31"/>
      <c r="M36" s="31">
        <f>H36</f>
        <v>0</v>
      </c>
    </row>
    <row r="37" spans="1:18" s="58" customFormat="1" ht="44.25" customHeight="1">
      <c r="A37" s="225">
        <v>8</v>
      </c>
      <c r="B37" s="27" t="s">
        <v>49</v>
      </c>
      <c r="C37" s="28" t="s">
        <v>72</v>
      </c>
      <c r="D37" s="103" t="s">
        <v>50</v>
      </c>
      <c r="E37" s="32"/>
      <c r="F37" s="66">
        <f>F48</f>
        <v>1620</v>
      </c>
      <c r="G37" s="103"/>
      <c r="H37" s="57"/>
      <c r="I37" s="29"/>
      <c r="J37" s="57"/>
      <c r="K37" s="29"/>
      <c r="L37" s="29"/>
      <c r="M37" s="29"/>
    </row>
    <row r="38" spans="1:18" s="60" customFormat="1" ht="16.5" customHeight="1">
      <c r="A38" s="225"/>
      <c r="B38" s="30"/>
      <c r="C38" s="59" t="s">
        <v>20</v>
      </c>
      <c r="D38" s="104" t="s">
        <v>21</v>
      </c>
      <c r="E38" s="45">
        <v>3.764E-2</v>
      </c>
      <c r="F38" s="31">
        <f>F37*E38</f>
        <v>60.98</v>
      </c>
      <c r="G38" s="32"/>
      <c r="H38" s="57"/>
      <c r="I38" s="31">
        <v>6</v>
      </c>
      <c r="J38" s="31">
        <f>F38*I38</f>
        <v>365.88</v>
      </c>
      <c r="K38" s="31"/>
      <c r="L38" s="31"/>
      <c r="M38" s="31">
        <f>J38</f>
        <v>365.88</v>
      </c>
    </row>
    <row r="39" spans="1:18" s="60" customFormat="1" ht="16.5" customHeight="1">
      <c r="A39" s="225"/>
      <c r="B39" s="30" t="s">
        <v>77</v>
      </c>
      <c r="C39" s="59" t="s">
        <v>51</v>
      </c>
      <c r="D39" s="104" t="s">
        <v>22</v>
      </c>
      <c r="E39" s="45">
        <v>3.0200000000000001E-3</v>
      </c>
      <c r="F39" s="31">
        <f>F37*E39</f>
        <v>4.8899999999999997</v>
      </c>
      <c r="G39" s="32"/>
      <c r="H39" s="57"/>
      <c r="I39" s="32"/>
      <c r="J39" s="57"/>
      <c r="K39" s="31">
        <v>21.41</v>
      </c>
      <c r="L39" s="31">
        <f t="shared" ref="L39:L41" si="8">F39*K39</f>
        <v>104.69</v>
      </c>
      <c r="M39" s="31">
        <f t="shared" ref="M39:M43" si="9">L39</f>
        <v>104.69</v>
      </c>
    </row>
    <row r="40" spans="1:18" s="60" customFormat="1" ht="16.5" customHeight="1">
      <c r="A40" s="225"/>
      <c r="B40" s="30" t="s">
        <v>30</v>
      </c>
      <c r="C40" s="59" t="s">
        <v>52</v>
      </c>
      <c r="D40" s="104" t="s">
        <v>22</v>
      </c>
      <c r="E40" s="45">
        <v>3.7000000000000002E-3</v>
      </c>
      <c r="F40" s="31">
        <f>E40*F37</f>
        <v>5.99</v>
      </c>
      <c r="G40" s="32"/>
      <c r="H40" s="57"/>
      <c r="I40" s="32"/>
      <c r="J40" s="57"/>
      <c r="K40" s="34">
        <v>16.91</v>
      </c>
      <c r="L40" s="31">
        <f t="shared" si="8"/>
        <v>101.29</v>
      </c>
      <c r="M40" s="31">
        <f t="shared" si="9"/>
        <v>101.29</v>
      </c>
    </row>
    <row r="41" spans="1:18" s="60" customFormat="1" ht="16.5" customHeight="1">
      <c r="A41" s="225"/>
      <c r="B41" s="30" t="s">
        <v>32</v>
      </c>
      <c r="C41" s="59" t="s">
        <v>53</v>
      </c>
      <c r="D41" s="104" t="s">
        <v>22</v>
      </c>
      <c r="E41" s="45">
        <v>1.11E-2</v>
      </c>
      <c r="F41" s="34">
        <f>E41*F37</f>
        <v>17.98</v>
      </c>
      <c r="G41" s="32"/>
      <c r="H41" s="57"/>
      <c r="I41" s="32"/>
      <c r="J41" s="57"/>
      <c r="K41" s="34">
        <v>19.98</v>
      </c>
      <c r="L41" s="31">
        <f t="shared" si="8"/>
        <v>359.24</v>
      </c>
      <c r="M41" s="31">
        <f t="shared" si="9"/>
        <v>359.24</v>
      </c>
    </row>
    <row r="42" spans="1:18" s="60" customFormat="1" ht="16.5" customHeight="1">
      <c r="A42" s="225"/>
      <c r="B42" s="30" t="s">
        <v>76</v>
      </c>
      <c r="C42" s="59" t="s">
        <v>71</v>
      </c>
      <c r="D42" s="104" t="s">
        <v>54</v>
      </c>
      <c r="E42" s="45">
        <v>0.1163</v>
      </c>
      <c r="F42" s="31">
        <f>E42*F37</f>
        <v>188.41</v>
      </c>
      <c r="G42" s="31">
        <v>110</v>
      </c>
      <c r="H42" s="31">
        <f>G42*F42</f>
        <v>20725.099999999999</v>
      </c>
      <c r="I42" s="50"/>
      <c r="J42" s="31"/>
      <c r="K42" s="31"/>
      <c r="L42" s="31"/>
      <c r="M42" s="31">
        <f>H42</f>
        <v>20725.099999999999</v>
      </c>
    </row>
    <row r="43" spans="1:18" s="60" customFormat="1" ht="16.5" customHeight="1">
      <c r="A43" s="225"/>
      <c r="B43" s="30"/>
      <c r="C43" s="61" t="s">
        <v>55</v>
      </c>
      <c r="D43" s="104" t="s">
        <v>22</v>
      </c>
      <c r="E43" s="45">
        <v>2.3E-3</v>
      </c>
      <c r="F43" s="34">
        <f>E43*F37</f>
        <v>3.73</v>
      </c>
      <c r="H43" s="57"/>
      <c r="I43" s="32"/>
      <c r="J43" s="57"/>
      <c r="K43" s="31">
        <v>3.2</v>
      </c>
      <c r="L43" s="31">
        <f t="shared" ref="L43" si="10">F43*K43</f>
        <v>11.94</v>
      </c>
      <c r="M43" s="31">
        <f t="shared" si="9"/>
        <v>11.94</v>
      </c>
    </row>
    <row r="44" spans="1:18" s="60" customFormat="1" ht="16.5" customHeight="1">
      <c r="A44" s="225"/>
      <c r="B44" s="30"/>
      <c r="C44" s="61" t="s">
        <v>56</v>
      </c>
      <c r="D44" s="104" t="s">
        <v>22</v>
      </c>
      <c r="E44" s="45">
        <v>1.49E-2</v>
      </c>
      <c r="F44" s="31">
        <f>E44*F37</f>
        <v>24.14</v>
      </c>
      <c r="G44" s="31">
        <v>3.2</v>
      </c>
      <c r="H44" s="31">
        <f>G44*F44</f>
        <v>77.25</v>
      </c>
      <c r="I44" s="50"/>
      <c r="J44" s="31"/>
      <c r="K44" s="31"/>
      <c r="L44" s="31"/>
      <c r="M44" s="31">
        <f>H44</f>
        <v>77.25</v>
      </c>
    </row>
    <row r="45" spans="1:18" s="52" customFormat="1" ht="24.75" customHeight="1">
      <c r="A45" s="223">
        <v>7</v>
      </c>
      <c r="B45" s="27" t="s">
        <v>94</v>
      </c>
      <c r="C45" s="28" t="s">
        <v>98</v>
      </c>
      <c r="D45" s="103" t="s">
        <v>54</v>
      </c>
      <c r="E45" s="103"/>
      <c r="F45" s="86">
        <v>0.97</v>
      </c>
      <c r="G45" s="103"/>
      <c r="H45" s="103"/>
      <c r="I45" s="103"/>
      <c r="J45" s="103"/>
      <c r="K45" s="103"/>
      <c r="L45" s="103"/>
      <c r="M45" s="103"/>
      <c r="N45" s="54"/>
      <c r="O45" s="54"/>
      <c r="P45" s="54"/>
      <c r="Q45" s="54"/>
      <c r="R45" s="54"/>
    </row>
    <row r="46" spans="1:18" s="54" customFormat="1" ht="14.25">
      <c r="A46" s="223"/>
      <c r="B46" s="30"/>
      <c r="C46" s="65" t="s">
        <v>95</v>
      </c>
      <c r="D46" s="104" t="s">
        <v>22</v>
      </c>
      <c r="E46" s="104">
        <v>0.3</v>
      </c>
      <c r="F46" s="104">
        <f>F45*E46</f>
        <v>0.29099999999999998</v>
      </c>
      <c r="G46" s="104"/>
      <c r="H46" s="51"/>
      <c r="I46" s="31">
        <v>6</v>
      </c>
      <c r="J46" s="31">
        <f>F46*I46</f>
        <v>1.75</v>
      </c>
      <c r="K46" s="31"/>
      <c r="L46" s="31"/>
      <c r="M46" s="31">
        <f>J46</f>
        <v>1.75</v>
      </c>
    </row>
    <row r="47" spans="1:18" s="54" customFormat="1" ht="14.25">
      <c r="A47" s="223"/>
      <c r="B47" s="30" t="s">
        <v>96</v>
      </c>
      <c r="C47" s="65" t="s">
        <v>97</v>
      </c>
      <c r="D47" s="104" t="s">
        <v>54</v>
      </c>
      <c r="E47" s="104">
        <v>1.03</v>
      </c>
      <c r="F47" s="104">
        <f>E47*F45</f>
        <v>0.99909999999999999</v>
      </c>
      <c r="G47" s="31">
        <v>990</v>
      </c>
      <c r="H47" s="31">
        <f>G47*F47</f>
        <v>989.11</v>
      </c>
      <c r="I47" s="50"/>
      <c r="J47" s="31"/>
      <c r="K47" s="31"/>
      <c r="L47" s="31"/>
      <c r="M47" s="31">
        <f>H47</f>
        <v>989.11</v>
      </c>
    </row>
    <row r="48" spans="1:18" s="52" customFormat="1" ht="42.75">
      <c r="A48" s="225">
        <v>6</v>
      </c>
      <c r="B48" s="76" t="s">
        <v>63</v>
      </c>
      <c r="C48" s="28" t="s">
        <v>70</v>
      </c>
      <c r="D48" s="103" t="s">
        <v>50</v>
      </c>
      <c r="E48" s="71"/>
      <c r="F48" s="66">
        <v>1620</v>
      </c>
      <c r="G48" s="103"/>
      <c r="H48" s="103"/>
      <c r="I48" s="103"/>
      <c r="J48" s="103"/>
      <c r="K48" s="103"/>
      <c r="L48" s="103"/>
      <c r="M48" s="103"/>
    </row>
    <row r="49" spans="1:15" s="54" customFormat="1" ht="14.25">
      <c r="A49" s="225"/>
      <c r="B49" s="70"/>
      <c r="C49" s="65" t="s">
        <v>27</v>
      </c>
      <c r="D49" s="72" t="s">
        <v>21</v>
      </c>
      <c r="E49" s="104">
        <v>3.7359999999999997E-2</v>
      </c>
      <c r="F49" s="31">
        <f>F48*E49</f>
        <v>60.52</v>
      </c>
      <c r="G49" s="104"/>
      <c r="H49" s="104"/>
      <c r="I49" s="31">
        <v>6</v>
      </c>
      <c r="J49" s="31">
        <f>F49*I49</f>
        <v>363.12</v>
      </c>
      <c r="K49" s="31"/>
      <c r="L49" s="31"/>
      <c r="M49" s="31">
        <f>J49</f>
        <v>363.12</v>
      </c>
    </row>
    <row r="50" spans="1:15" s="54" customFormat="1" ht="30" customHeight="1">
      <c r="A50" s="225"/>
      <c r="B50" s="30" t="s">
        <v>77</v>
      </c>
      <c r="C50" s="65" t="s">
        <v>64</v>
      </c>
      <c r="D50" s="72" t="s">
        <v>22</v>
      </c>
      <c r="E50" s="104">
        <v>3.0200000000000001E-3</v>
      </c>
      <c r="F50" s="31">
        <f>F48*E50</f>
        <v>4.8899999999999997</v>
      </c>
      <c r="G50" s="104"/>
      <c r="H50" s="73"/>
      <c r="I50" s="104"/>
      <c r="J50" s="104"/>
      <c r="K50" s="31">
        <v>21.41</v>
      </c>
      <c r="L50" s="31">
        <f t="shared" ref="L50:L53" si="11">F50*K50</f>
        <v>104.69</v>
      </c>
      <c r="M50" s="31">
        <f t="shared" ref="M50:M53" si="12">L50</f>
        <v>104.69</v>
      </c>
    </row>
    <row r="51" spans="1:15" s="54" customFormat="1" ht="33.75" customHeight="1">
      <c r="A51" s="225"/>
      <c r="B51" s="30" t="s">
        <v>30</v>
      </c>
      <c r="C51" s="74" t="s">
        <v>65</v>
      </c>
      <c r="D51" s="72" t="s">
        <v>22</v>
      </c>
      <c r="E51" s="104">
        <v>3.7000000000000002E-3</v>
      </c>
      <c r="F51" s="31">
        <f>E51*F48</f>
        <v>5.99</v>
      </c>
      <c r="G51" s="104"/>
      <c r="H51" s="73"/>
      <c r="I51" s="104"/>
      <c r="J51" s="104"/>
      <c r="K51" s="34">
        <v>16.91</v>
      </c>
      <c r="L51" s="31">
        <f t="shared" si="11"/>
        <v>101.29</v>
      </c>
      <c r="M51" s="31">
        <f t="shared" si="12"/>
        <v>101.29</v>
      </c>
    </row>
    <row r="52" spans="1:15" s="54" customFormat="1" ht="34.5" customHeight="1">
      <c r="A52" s="225"/>
      <c r="B52" s="30" t="s">
        <v>32</v>
      </c>
      <c r="C52" s="74" t="s">
        <v>66</v>
      </c>
      <c r="D52" s="72" t="s">
        <v>22</v>
      </c>
      <c r="E52" s="104">
        <v>1.11E-2</v>
      </c>
      <c r="F52" s="34">
        <f>E52*F48</f>
        <v>17.98</v>
      </c>
      <c r="G52" s="104"/>
      <c r="H52" s="73"/>
      <c r="I52" s="104"/>
      <c r="J52" s="104"/>
      <c r="K52" s="34">
        <v>19.98</v>
      </c>
      <c r="L52" s="31">
        <f t="shared" si="11"/>
        <v>359.24</v>
      </c>
      <c r="M52" s="31">
        <f t="shared" si="12"/>
        <v>359.24</v>
      </c>
    </row>
    <row r="53" spans="1:15" s="54" customFormat="1" ht="14.25">
      <c r="A53" s="225"/>
      <c r="B53" s="70"/>
      <c r="C53" s="65" t="s">
        <v>67</v>
      </c>
      <c r="D53" s="72" t="s">
        <v>61</v>
      </c>
      <c r="E53" s="104">
        <v>2.3E-3</v>
      </c>
      <c r="F53" s="31">
        <f>E53*F48</f>
        <v>3.73</v>
      </c>
      <c r="G53" s="104"/>
      <c r="H53" s="73"/>
      <c r="I53" s="104"/>
      <c r="J53" s="104"/>
      <c r="K53" s="31">
        <v>3.2</v>
      </c>
      <c r="L53" s="31">
        <f t="shared" si="11"/>
        <v>11.94</v>
      </c>
      <c r="M53" s="31">
        <f t="shared" si="12"/>
        <v>11.94</v>
      </c>
    </row>
    <row r="54" spans="1:15" s="54" customFormat="1" ht="14.25">
      <c r="A54" s="225"/>
      <c r="B54" s="30" t="s">
        <v>59</v>
      </c>
      <c r="C54" s="65" t="s">
        <v>68</v>
      </c>
      <c r="D54" s="72" t="s">
        <v>54</v>
      </c>
      <c r="E54" s="104">
        <v>7.3200000000000001E-2</v>
      </c>
      <c r="F54" s="34">
        <f>E54*F48</f>
        <v>118.58</v>
      </c>
      <c r="G54" s="75">
        <v>115</v>
      </c>
      <c r="H54" s="31">
        <f>G54*F54</f>
        <v>13636.7</v>
      </c>
      <c r="I54" s="50"/>
      <c r="J54" s="31"/>
      <c r="K54" s="31"/>
      <c r="L54" s="31"/>
      <c r="M54" s="31">
        <f>H54</f>
        <v>13636.7</v>
      </c>
    </row>
    <row r="55" spans="1:15" s="54" customFormat="1" ht="14.25">
      <c r="A55" s="225"/>
      <c r="B55" s="70"/>
      <c r="C55" s="65" t="s">
        <v>69</v>
      </c>
      <c r="D55" s="72" t="s">
        <v>61</v>
      </c>
      <c r="E55" s="104">
        <v>1.41E-2</v>
      </c>
      <c r="F55" s="31">
        <f>E55*F48</f>
        <v>22.84</v>
      </c>
      <c r="G55" s="31">
        <v>3.2</v>
      </c>
      <c r="H55" s="31">
        <f>G55*F55</f>
        <v>73.09</v>
      </c>
      <c r="I55" s="50"/>
      <c r="J55" s="31"/>
      <c r="K55" s="31"/>
      <c r="L55" s="31"/>
      <c r="M55" s="31">
        <f>H55</f>
        <v>73.09</v>
      </c>
    </row>
    <row r="56" spans="1:15" s="58" customFormat="1" ht="28.5">
      <c r="A56" s="223">
        <v>9</v>
      </c>
      <c r="B56" s="27" t="s">
        <v>84</v>
      </c>
      <c r="C56" s="28" t="s">
        <v>57</v>
      </c>
      <c r="D56" s="103" t="s">
        <v>48</v>
      </c>
      <c r="E56" s="39"/>
      <c r="F56" s="103">
        <v>37.799999999999997</v>
      </c>
      <c r="G56" s="104"/>
      <c r="H56" s="39"/>
      <c r="I56" s="39"/>
      <c r="J56" s="29"/>
      <c r="K56" s="29"/>
      <c r="L56" s="29"/>
      <c r="M56" s="29"/>
    </row>
    <row r="57" spans="1:15" s="60" customFormat="1" ht="15.75">
      <c r="A57" s="223"/>
      <c r="B57" s="30"/>
      <c r="C57" s="53" t="s">
        <v>41</v>
      </c>
      <c r="D57" s="104" t="s">
        <v>21</v>
      </c>
      <c r="E57" s="104">
        <v>0.3</v>
      </c>
      <c r="F57" s="31">
        <f>F56*E57</f>
        <v>11.34</v>
      </c>
      <c r="G57" s="32"/>
      <c r="H57" s="39"/>
      <c r="I57" s="31">
        <v>6</v>
      </c>
      <c r="J57" s="31">
        <f>F57*I57</f>
        <v>68.040000000000006</v>
      </c>
      <c r="K57" s="31"/>
      <c r="L57" s="31"/>
      <c r="M57" s="31">
        <f>J57</f>
        <v>68.040000000000006</v>
      </c>
    </row>
    <row r="58" spans="1:15" s="60" customFormat="1" ht="28.5">
      <c r="A58" s="223"/>
      <c r="B58" s="30" t="s">
        <v>30</v>
      </c>
      <c r="C58" s="63" t="s">
        <v>58</v>
      </c>
      <c r="D58" s="104" t="s">
        <v>22</v>
      </c>
      <c r="E58" s="104">
        <v>2.7300000000000001E-2</v>
      </c>
      <c r="F58" s="31">
        <f>F56*E58</f>
        <v>1.03</v>
      </c>
      <c r="G58" s="32"/>
      <c r="H58" s="39"/>
      <c r="I58" s="39"/>
      <c r="J58" s="32"/>
      <c r="K58" s="34">
        <v>16.91</v>
      </c>
      <c r="L58" s="31">
        <f t="shared" ref="L58" si="13">F58*K58</f>
        <v>17.420000000000002</v>
      </c>
      <c r="M58" s="31">
        <f t="shared" ref="M58" si="14">L58</f>
        <v>17.420000000000002</v>
      </c>
    </row>
    <row r="59" spans="1:15" s="60" customFormat="1" ht="15.75">
      <c r="A59" s="223"/>
      <c r="B59" s="30"/>
      <c r="C59" s="33" t="s">
        <v>93</v>
      </c>
      <c r="D59" s="104" t="s">
        <v>48</v>
      </c>
      <c r="E59" s="104">
        <v>1.22</v>
      </c>
      <c r="F59" s="31">
        <f>E59*F56</f>
        <v>46.12</v>
      </c>
      <c r="G59" s="31">
        <v>5</v>
      </c>
      <c r="H59" s="31">
        <f t="shared" ref="H59" si="15">G59*F59</f>
        <v>230.6</v>
      </c>
      <c r="I59" s="50"/>
      <c r="J59" s="31"/>
      <c r="K59" s="31"/>
      <c r="L59" s="31"/>
      <c r="M59" s="31">
        <f t="shared" ref="M59" si="16">H59</f>
        <v>230.6</v>
      </c>
      <c r="O59" s="60">
        <f>2.16*2</f>
        <v>4.32</v>
      </c>
    </row>
    <row r="60" spans="1:15" ht="14.25">
      <c r="A60" s="6"/>
      <c r="B60" s="4"/>
      <c r="C60" s="12" t="s">
        <v>5</v>
      </c>
      <c r="D60" s="12"/>
      <c r="E60" s="12"/>
      <c r="F60" s="21"/>
      <c r="G60" s="21"/>
      <c r="H60" s="22">
        <f>SUM(H9:H59)</f>
        <v>39044.379999999997</v>
      </c>
      <c r="I60" s="21"/>
      <c r="J60" s="22">
        <f>SUM(J9:J59)</f>
        <v>1755.61</v>
      </c>
      <c r="K60" s="21"/>
      <c r="L60" s="22">
        <f>SUM(L9:L59)</f>
        <v>4085.15</v>
      </c>
      <c r="M60" s="22">
        <f>SUM(M9:M59)</f>
        <v>44885.14</v>
      </c>
    </row>
    <row r="61" spans="1:15" s="2" customFormat="1" ht="14.25">
      <c r="A61" s="9"/>
      <c r="B61" s="10"/>
      <c r="C61" s="64" t="s">
        <v>107</v>
      </c>
      <c r="D61" s="12"/>
      <c r="E61" s="9"/>
      <c r="F61" s="24"/>
      <c r="G61" s="23"/>
      <c r="H61" s="22"/>
      <c r="I61" s="23"/>
      <c r="J61" s="22"/>
      <c r="K61" s="23"/>
      <c r="L61" s="22"/>
      <c r="M61" s="22">
        <f>H60*10%</f>
        <v>3904.44</v>
      </c>
    </row>
    <row r="62" spans="1:15" ht="14.25">
      <c r="A62" s="6"/>
      <c r="B62" s="4"/>
      <c r="C62" s="12" t="s">
        <v>5</v>
      </c>
      <c r="D62" s="12"/>
      <c r="E62" s="12"/>
      <c r="F62" s="21"/>
      <c r="G62" s="21"/>
      <c r="H62" s="22"/>
      <c r="I62" s="21"/>
      <c r="J62" s="22"/>
      <c r="K62" s="21"/>
      <c r="L62" s="22"/>
      <c r="M62" s="22">
        <f>M61+M60</f>
        <v>48789.58</v>
      </c>
    </row>
    <row r="63" spans="1:15" s="2" customFormat="1" ht="14.25">
      <c r="A63" s="9"/>
      <c r="B63" s="10"/>
      <c r="C63" s="12" t="s">
        <v>7</v>
      </c>
      <c r="D63" s="9" t="s">
        <v>8</v>
      </c>
      <c r="E63" s="24">
        <v>10</v>
      </c>
      <c r="F63" s="21"/>
      <c r="G63" s="23"/>
      <c r="H63" s="22"/>
      <c r="I63" s="23"/>
      <c r="J63" s="22"/>
      <c r="K63" s="23"/>
      <c r="L63" s="22"/>
      <c r="M63" s="22">
        <f>M62*10%</f>
        <v>4878.96</v>
      </c>
    </row>
    <row r="64" spans="1:15" s="2" customFormat="1" ht="14.25">
      <c r="A64" s="9"/>
      <c r="B64" s="10"/>
      <c r="C64" s="12" t="s">
        <v>5</v>
      </c>
      <c r="D64" s="9"/>
      <c r="E64" s="24"/>
      <c r="F64" s="21"/>
      <c r="G64" s="23"/>
      <c r="H64" s="22"/>
      <c r="I64" s="23"/>
      <c r="J64" s="22"/>
      <c r="K64" s="23"/>
      <c r="L64" s="22"/>
      <c r="M64" s="22">
        <f>M63+M62</f>
        <v>53668.54</v>
      </c>
    </row>
    <row r="65" spans="1:14" s="2" customFormat="1" ht="14.25">
      <c r="A65" s="9"/>
      <c r="B65" s="10"/>
      <c r="C65" s="12" t="s">
        <v>9</v>
      </c>
      <c r="D65" s="9" t="s">
        <v>8</v>
      </c>
      <c r="E65" s="24">
        <v>8</v>
      </c>
      <c r="F65" s="21"/>
      <c r="G65" s="23"/>
      <c r="H65" s="22"/>
      <c r="I65" s="23"/>
      <c r="J65" s="22"/>
      <c r="K65" s="23"/>
      <c r="L65" s="22"/>
      <c r="M65" s="22">
        <f>M64*8%</f>
        <v>4293.4799999999996</v>
      </c>
    </row>
    <row r="66" spans="1:14" s="2" customFormat="1" ht="15.75">
      <c r="A66" s="9"/>
      <c r="B66" s="10"/>
      <c r="C66" s="12" t="s">
        <v>5</v>
      </c>
      <c r="D66" s="12"/>
      <c r="E66" s="9"/>
      <c r="F66" s="25"/>
      <c r="G66" s="23"/>
      <c r="H66" s="22"/>
      <c r="I66" s="23"/>
      <c r="J66" s="22"/>
      <c r="K66" s="23"/>
      <c r="L66" s="22"/>
      <c r="M66" s="22">
        <f>SUM(M64:M65)</f>
        <v>57962.02</v>
      </c>
      <c r="N66" s="60"/>
    </row>
    <row r="68" spans="1:14" ht="13.5" customHeight="1">
      <c r="N68" s="26"/>
    </row>
    <row r="69" spans="1:14" ht="13.5" customHeight="1">
      <c r="C69" s="19" t="s">
        <v>10</v>
      </c>
      <c r="D69" s="18"/>
      <c r="E69" s="224" t="s">
        <v>73</v>
      </c>
      <c r="F69" s="224"/>
    </row>
    <row r="70" spans="1:14" ht="13.5" customHeight="1">
      <c r="C70" s="19"/>
      <c r="D70" s="18"/>
      <c r="E70" s="224"/>
      <c r="F70" s="224"/>
    </row>
    <row r="71" spans="1:14" ht="13.5" customHeight="1">
      <c r="N71" s="26"/>
    </row>
  </sheetData>
  <autoFilter ref="A1:M66"/>
  <mergeCells count="22">
    <mergeCell ref="A3:C3"/>
    <mergeCell ref="K3:L3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8:F8"/>
    <mergeCell ref="A56:A59"/>
    <mergeCell ref="E69:F69"/>
    <mergeCell ref="E70:F70"/>
    <mergeCell ref="A18:A19"/>
    <mergeCell ref="A21:A27"/>
    <mergeCell ref="A28:A36"/>
    <mergeCell ref="A37:A44"/>
    <mergeCell ref="A45:A47"/>
    <mergeCell ref="A48:A55"/>
    <mergeCell ref="A9:A17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workbookViewId="0">
      <pane ySplit="7" topLeftCell="A20" activePane="bottomLeft" state="frozen"/>
      <selection activeCell="A7" sqref="A7"/>
      <selection pane="bottomLeft" activeCell="A22" sqref="A22:M27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17" customWidth="1"/>
    <col min="14" max="227" width="9.140625" style="1" customWidth="1"/>
    <col min="228" max="228" width="2.5703125" style="1" customWidth="1"/>
    <col min="229" max="229" width="9.140625" style="1" customWidth="1"/>
    <col min="230" max="230" width="47.85546875" style="1" customWidth="1"/>
    <col min="231" max="231" width="6.7109375" style="1" customWidth="1"/>
    <col min="232" max="232" width="7.42578125" style="1" customWidth="1"/>
    <col min="233" max="233" width="7" style="1" customWidth="1"/>
    <col min="234" max="234" width="8.5703125" style="1" customWidth="1"/>
    <col min="235" max="235" width="12" style="1" customWidth="1"/>
    <col min="236" max="236" width="4.7109375" style="1" customWidth="1"/>
    <col min="237" max="237" width="9.140625" style="1" customWidth="1"/>
    <col min="238" max="238" width="11.7109375" style="1" customWidth="1"/>
    <col min="239" max="239" width="7" style="1" customWidth="1"/>
    <col min="240" max="240" width="7.140625" style="1" customWidth="1"/>
    <col min="241" max="241" width="8.28515625" style="1" bestFit="1" customWidth="1"/>
    <col min="242" max="243" width="8.5703125" style="1" bestFit="1" customWidth="1"/>
    <col min="244" max="244" width="8.85546875" style="1" bestFit="1" customWidth="1"/>
    <col min="245" max="245" width="8.28515625" style="1" bestFit="1" customWidth="1"/>
    <col min="246" max="246" width="10.140625" style="1" customWidth="1"/>
    <col min="247" max="483" width="9.140625" style="1"/>
    <col min="484" max="484" width="2.5703125" style="1" bestFit="1" customWidth="1"/>
    <col min="485" max="485" width="9.140625" style="1"/>
    <col min="486" max="486" width="47.85546875" style="1" customWidth="1"/>
    <col min="487" max="487" width="6.7109375" style="1" bestFit="1" customWidth="1"/>
    <col min="488" max="488" width="7.42578125" style="1" bestFit="1" customWidth="1"/>
    <col min="489" max="489" width="7" style="1" bestFit="1" customWidth="1"/>
    <col min="490" max="490" width="8.5703125" style="1" bestFit="1" customWidth="1"/>
    <col min="491" max="491" width="12" style="1" bestFit="1" customWidth="1"/>
    <col min="492" max="492" width="4.7109375" style="1" bestFit="1" customWidth="1"/>
    <col min="493" max="493" width="9.140625" style="1"/>
    <col min="494" max="494" width="11.7109375" style="1" customWidth="1"/>
    <col min="495" max="495" width="7" style="1" bestFit="1" customWidth="1"/>
    <col min="496" max="496" width="7.140625" style="1" bestFit="1" customWidth="1"/>
    <col min="497" max="497" width="8.28515625" style="1" bestFit="1" customWidth="1"/>
    <col min="498" max="499" width="8.5703125" style="1" bestFit="1" customWidth="1"/>
    <col min="500" max="500" width="8.85546875" style="1" bestFit="1" customWidth="1"/>
    <col min="501" max="501" width="8.28515625" style="1" bestFit="1" customWidth="1"/>
    <col min="502" max="502" width="10.140625" style="1" customWidth="1"/>
    <col min="503" max="739" width="9.140625" style="1"/>
    <col min="740" max="740" width="2.5703125" style="1" bestFit="1" customWidth="1"/>
    <col min="741" max="741" width="9.140625" style="1"/>
    <col min="742" max="742" width="47.85546875" style="1" customWidth="1"/>
    <col min="743" max="743" width="6.7109375" style="1" bestFit="1" customWidth="1"/>
    <col min="744" max="744" width="7.42578125" style="1" bestFit="1" customWidth="1"/>
    <col min="745" max="745" width="7" style="1" bestFit="1" customWidth="1"/>
    <col min="746" max="746" width="8.5703125" style="1" bestFit="1" customWidth="1"/>
    <col min="747" max="747" width="12" style="1" bestFit="1" customWidth="1"/>
    <col min="748" max="748" width="4.7109375" style="1" bestFit="1" customWidth="1"/>
    <col min="749" max="749" width="9.140625" style="1"/>
    <col min="750" max="750" width="11.7109375" style="1" customWidth="1"/>
    <col min="751" max="751" width="7" style="1" bestFit="1" customWidth="1"/>
    <col min="752" max="752" width="7.140625" style="1" bestFit="1" customWidth="1"/>
    <col min="753" max="753" width="8.28515625" style="1" bestFit="1" customWidth="1"/>
    <col min="754" max="755" width="8.5703125" style="1" bestFit="1" customWidth="1"/>
    <col min="756" max="756" width="8.85546875" style="1" bestFit="1" customWidth="1"/>
    <col min="757" max="757" width="8.28515625" style="1" bestFit="1" customWidth="1"/>
    <col min="758" max="758" width="10.140625" style="1" customWidth="1"/>
    <col min="759" max="995" width="9.140625" style="1"/>
    <col min="996" max="996" width="2.5703125" style="1" bestFit="1" customWidth="1"/>
    <col min="997" max="997" width="9.140625" style="1"/>
    <col min="998" max="998" width="47.85546875" style="1" customWidth="1"/>
    <col min="999" max="999" width="6.7109375" style="1" bestFit="1" customWidth="1"/>
    <col min="1000" max="1000" width="7.42578125" style="1" bestFit="1" customWidth="1"/>
    <col min="1001" max="1001" width="7" style="1" bestFit="1" customWidth="1"/>
    <col min="1002" max="1002" width="8.5703125" style="1" bestFit="1" customWidth="1"/>
    <col min="1003" max="1003" width="12" style="1" bestFit="1" customWidth="1"/>
    <col min="1004" max="1004" width="4.7109375" style="1" bestFit="1" customWidth="1"/>
    <col min="1005" max="1005" width="9.140625" style="1"/>
    <col min="1006" max="1006" width="11.7109375" style="1" customWidth="1"/>
    <col min="1007" max="1007" width="7" style="1" bestFit="1" customWidth="1"/>
    <col min="1008" max="1008" width="7.140625" style="1" bestFit="1" customWidth="1"/>
    <col min="1009" max="1009" width="8.28515625" style="1" bestFit="1" customWidth="1"/>
    <col min="1010" max="1011" width="8.5703125" style="1" bestFit="1" customWidth="1"/>
    <col min="1012" max="1012" width="8.85546875" style="1" bestFit="1" customWidth="1"/>
    <col min="1013" max="1013" width="8.28515625" style="1" bestFit="1" customWidth="1"/>
    <col min="1014" max="1014" width="10.140625" style="1" customWidth="1"/>
    <col min="1015" max="1251" width="9.140625" style="1"/>
    <col min="1252" max="1252" width="2.5703125" style="1" bestFit="1" customWidth="1"/>
    <col min="1253" max="1253" width="9.140625" style="1"/>
    <col min="1254" max="1254" width="47.85546875" style="1" customWidth="1"/>
    <col min="1255" max="1255" width="6.7109375" style="1" bestFit="1" customWidth="1"/>
    <col min="1256" max="1256" width="7.42578125" style="1" bestFit="1" customWidth="1"/>
    <col min="1257" max="1257" width="7" style="1" bestFit="1" customWidth="1"/>
    <col min="1258" max="1258" width="8.5703125" style="1" bestFit="1" customWidth="1"/>
    <col min="1259" max="1259" width="12" style="1" bestFit="1" customWidth="1"/>
    <col min="1260" max="1260" width="4.7109375" style="1" bestFit="1" customWidth="1"/>
    <col min="1261" max="1261" width="9.140625" style="1"/>
    <col min="1262" max="1262" width="11.7109375" style="1" customWidth="1"/>
    <col min="1263" max="1263" width="7" style="1" bestFit="1" customWidth="1"/>
    <col min="1264" max="1264" width="7.140625" style="1" bestFit="1" customWidth="1"/>
    <col min="1265" max="1265" width="8.28515625" style="1" bestFit="1" customWidth="1"/>
    <col min="1266" max="1267" width="8.5703125" style="1" bestFit="1" customWidth="1"/>
    <col min="1268" max="1268" width="8.85546875" style="1" bestFit="1" customWidth="1"/>
    <col min="1269" max="1269" width="8.28515625" style="1" bestFit="1" customWidth="1"/>
    <col min="1270" max="1270" width="10.140625" style="1" customWidth="1"/>
    <col min="1271" max="1507" width="9.140625" style="1"/>
    <col min="1508" max="1508" width="2.5703125" style="1" bestFit="1" customWidth="1"/>
    <col min="1509" max="1509" width="9.140625" style="1"/>
    <col min="1510" max="1510" width="47.85546875" style="1" customWidth="1"/>
    <col min="1511" max="1511" width="6.7109375" style="1" bestFit="1" customWidth="1"/>
    <col min="1512" max="1512" width="7.42578125" style="1" bestFit="1" customWidth="1"/>
    <col min="1513" max="1513" width="7" style="1" bestFit="1" customWidth="1"/>
    <col min="1514" max="1514" width="8.5703125" style="1" bestFit="1" customWidth="1"/>
    <col min="1515" max="1515" width="12" style="1" bestFit="1" customWidth="1"/>
    <col min="1516" max="1516" width="4.7109375" style="1" bestFit="1" customWidth="1"/>
    <col min="1517" max="1517" width="9.140625" style="1"/>
    <col min="1518" max="1518" width="11.7109375" style="1" customWidth="1"/>
    <col min="1519" max="1519" width="7" style="1" bestFit="1" customWidth="1"/>
    <col min="1520" max="1520" width="7.140625" style="1" bestFit="1" customWidth="1"/>
    <col min="1521" max="1521" width="8.28515625" style="1" bestFit="1" customWidth="1"/>
    <col min="1522" max="1523" width="8.5703125" style="1" bestFit="1" customWidth="1"/>
    <col min="1524" max="1524" width="8.85546875" style="1" bestFit="1" customWidth="1"/>
    <col min="1525" max="1525" width="8.28515625" style="1" bestFit="1" customWidth="1"/>
    <col min="1526" max="1526" width="10.140625" style="1" customWidth="1"/>
    <col min="1527" max="1763" width="9.140625" style="1"/>
    <col min="1764" max="1764" width="2.5703125" style="1" bestFit="1" customWidth="1"/>
    <col min="1765" max="1765" width="9.140625" style="1"/>
    <col min="1766" max="1766" width="47.85546875" style="1" customWidth="1"/>
    <col min="1767" max="1767" width="6.7109375" style="1" bestFit="1" customWidth="1"/>
    <col min="1768" max="1768" width="7.42578125" style="1" bestFit="1" customWidth="1"/>
    <col min="1769" max="1769" width="7" style="1" bestFit="1" customWidth="1"/>
    <col min="1770" max="1770" width="8.5703125" style="1" bestFit="1" customWidth="1"/>
    <col min="1771" max="1771" width="12" style="1" bestFit="1" customWidth="1"/>
    <col min="1772" max="1772" width="4.7109375" style="1" bestFit="1" customWidth="1"/>
    <col min="1773" max="1773" width="9.140625" style="1"/>
    <col min="1774" max="1774" width="11.7109375" style="1" customWidth="1"/>
    <col min="1775" max="1775" width="7" style="1" bestFit="1" customWidth="1"/>
    <col min="1776" max="1776" width="7.140625" style="1" bestFit="1" customWidth="1"/>
    <col min="1777" max="1777" width="8.28515625" style="1" bestFit="1" customWidth="1"/>
    <col min="1778" max="1779" width="8.5703125" style="1" bestFit="1" customWidth="1"/>
    <col min="1780" max="1780" width="8.85546875" style="1" bestFit="1" customWidth="1"/>
    <col min="1781" max="1781" width="8.28515625" style="1" bestFit="1" customWidth="1"/>
    <col min="1782" max="1782" width="10.140625" style="1" customWidth="1"/>
    <col min="1783" max="2019" width="9.140625" style="1"/>
    <col min="2020" max="2020" width="2.5703125" style="1" bestFit="1" customWidth="1"/>
    <col min="2021" max="2021" width="9.140625" style="1"/>
    <col min="2022" max="2022" width="47.85546875" style="1" customWidth="1"/>
    <col min="2023" max="2023" width="6.7109375" style="1" bestFit="1" customWidth="1"/>
    <col min="2024" max="2024" width="7.42578125" style="1" bestFit="1" customWidth="1"/>
    <col min="2025" max="2025" width="7" style="1" bestFit="1" customWidth="1"/>
    <col min="2026" max="2026" width="8.5703125" style="1" bestFit="1" customWidth="1"/>
    <col min="2027" max="2027" width="12" style="1" bestFit="1" customWidth="1"/>
    <col min="2028" max="2028" width="4.7109375" style="1" bestFit="1" customWidth="1"/>
    <col min="2029" max="2029" width="9.140625" style="1"/>
    <col min="2030" max="2030" width="11.7109375" style="1" customWidth="1"/>
    <col min="2031" max="2031" width="7" style="1" bestFit="1" customWidth="1"/>
    <col min="2032" max="2032" width="7.140625" style="1" bestFit="1" customWidth="1"/>
    <col min="2033" max="2033" width="8.28515625" style="1" bestFit="1" customWidth="1"/>
    <col min="2034" max="2035" width="8.5703125" style="1" bestFit="1" customWidth="1"/>
    <col min="2036" max="2036" width="8.85546875" style="1" bestFit="1" customWidth="1"/>
    <col min="2037" max="2037" width="8.28515625" style="1" bestFit="1" customWidth="1"/>
    <col min="2038" max="2038" width="10.140625" style="1" customWidth="1"/>
    <col min="2039" max="2275" width="9.140625" style="1"/>
    <col min="2276" max="2276" width="2.5703125" style="1" bestFit="1" customWidth="1"/>
    <col min="2277" max="2277" width="9.140625" style="1"/>
    <col min="2278" max="2278" width="47.85546875" style="1" customWidth="1"/>
    <col min="2279" max="2279" width="6.7109375" style="1" bestFit="1" customWidth="1"/>
    <col min="2280" max="2280" width="7.42578125" style="1" bestFit="1" customWidth="1"/>
    <col min="2281" max="2281" width="7" style="1" bestFit="1" customWidth="1"/>
    <col min="2282" max="2282" width="8.5703125" style="1" bestFit="1" customWidth="1"/>
    <col min="2283" max="2283" width="12" style="1" bestFit="1" customWidth="1"/>
    <col min="2284" max="2284" width="4.7109375" style="1" bestFit="1" customWidth="1"/>
    <col min="2285" max="2285" width="9.140625" style="1"/>
    <col min="2286" max="2286" width="11.7109375" style="1" customWidth="1"/>
    <col min="2287" max="2287" width="7" style="1" bestFit="1" customWidth="1"/>
    <col min="2288" max="2288" width="7.140625" style="1" bestFit="1" customWidth="1"/>
    <col min="2289" max="2289" width="8.28515625" style="1" bestFit="1" customWidth="1"/>
    <col min="2290" max="2291" width="8.5703125" style="1" bestFit="1" customWidth="1"/>
    <col min="2292" max="2292" width="8.85546875" style="1" bestFit="1" customWidth="1"/>
    <col min="2293" max="2293" width="8.28515625" style="1" bestFit="1" customWidth="1"/>
    <col min="2294" max="2294" width="10.140625" style="1" customWidth="1"/>
    <col min="2295" max="2531" width="9.140625" style="1"/>
    <col min="2532" max="2532" width="2.5703125" style="1" bestFit="1" customWidth="1"/>
    <col min="2533" max="2533" width="9.140625" style="1"/>
    <col min="2534" max="2534" width="47.85546875" style="1" customWidth="1"/>
    <col min="2535" max="2535" width="6.7109375" style="1" bestFit="1" customWidth="1"/>
    <col min="2536" max="2536" width="7.42578125" style="1" bestFit="1" customWidth="1"/>
    <col min="2537" max="2537" width="7" style="1" bestFit="1" customWidth="1"/>
    <col min="2538" max="2538" width="8.5703125" style="1" bestFit="1" customWidth="1"/>
    <col min="2539" max="2539" width="12" style="1" bestFit="1" customWidth="1"/>
    <col min="2540" max="2540" width="4.7109375" style="1" bestFit="1" customWidth="1"/>
    <col min="2541" max="2541" width="9.140625" style="1"/>
    <col min="2542" max="2542" width="11.7109375" style="1" customWidth="1"/>
    <col min="2543" max="2543" width="7" style="1" bestFit="1" customWidth="1"/>
    <col min="2544" max="2544" width="7.140625" style="1" bestFit="1" customWidth="1"/>
    <col min="2545" max="2545" width="8.28515625" style="1" bestFit="1" customWidth="1"/>
    <col min="2546" max="2547" width="8.5703125" style="1" bestFit="1" customWidth="1"/>
    <col min="2548" max="2548" width="8.85546875" style="1" bestFit="1" customWidth="1"/>
    <col min="2549" max="2549" width="8.28515625" style="1" bestFit="1" customWidth="1"/>
    <col min="2550" max="2550" width="10.140625" style="1" customWidth="1"/>
    <col min="2551" max="2787" width="9.140625" style="1"/>
    <col min="2788" max="2788" width="2.5703125" style="1" bestFit="1" customWidth="1"/>
    <col min="2789" max="2789" width="9.140625" style="1"/>
    <col min="2790" max="2790" width="47.85546875" style="1" customWidth="1"/>
    <col min="2791" max="2791" width="6.7109375" style="1" bestFit="1" customWidth="1"/>
    <col min="2792" max="2792" width="7.42578125" style="1" bestFit="1" customWidth="1"/>
    <col min="2793" max="2793" width="7" style="1" bestFit="1" customWidth="1"/>
    <col min="2794" max="2794" width="8.5703125" style="1" bestFit="1" customWidth="1"/>
    <col min="2795" max="2795" width="12" style="1" bestFit="1" customWidth="1"/>
    <col min="2796" max="2796" width="4.7109375" style="1" bestFit="1" customWidth="1"/>
    <col min="2797" max="2797" width="9.140625" style="1"/>
    <col min="2798" max="2798" width="11.7109375" style="1" customWidth="1"/>
    <col min="2799" max="2799" width="7" style="1" bestFit="1" customWidth="1"/>
    <col min="2800" max="2800" width="7.140625" style="1" bestFit="1" customWidth="1"/>
    <col min="2801" max="2801" width="8.28515625" style="1" bestFit="1" customWidth="1"/>
    <col min="2802" max="2803" width="8.5703125" style="1" bestFit="1" customWidth="1"/>
    <col min="2804" max="2804" width="8.85546875" style="1" bestFit="1" customWidth="1"/>
    <col min="2805" max="2805" width="8.28515625" style="1" bestFit="1" customWidth="1"/>
    <col min="2806" max="2806" width="10.140625" style="1" customWidth="1"/>
    <col min="2807" max="3043" width="9.140625" style="1"/>
    <col min="3044" max="3044" width="2.5703125" style="1" bestFit="1" customWidth="1"/>
    <col min="3045" max="3045" width="9.140625" style="1"/>
    <col min="3046" max="3046" width="47.85546875" style="1" customWidth="1"/>
    <col min="3047" max="3047" width="6.7109375" style="1" bestFit="1" customWidth="1"/>
    <col min="3048" max="3048" width="7.42578125" style="1" bestFit="1" customWidth="1"/>
    <col min="3049" max="3049" width="7" style="1" bestFit="1" customWidth="1"/>
    <col min="3050" max="3050" width="8.5703125" style="1" bestFit="1" customWidth="1"/>
    <col min="3051" max="3051" width="12" style="1" bestFit="1" customWidth="1"/>
    <col min="3052" max="3052" width="4.7109375" style="1" bestFit="1" customWidth="1"/>
    <col min="3053" max="3053" width="9.140625" style="1"/>
    <col min="3054" max="3054" width="11.7109375" style="1" customWidth="1"/>
    <col min="3055" max="3055" width="7" style="1" bestFit="1" customWidth="1"/>
    <col min="3056" max="3056" width="7.140625" style="1" bestFit="1" customWidth="1"/>
    <col min="3057" max="3057" width="8.28515625" style="1" bestFit="1" customWidth="1"/>
    <col min="3058" max="3059" width="8.5703125" style="1" bestFit="1" customWidth="1"/>
    <col min="3060" max="3060" width="8.85546875" style="1" bestFit="1" customWidth="1"/>
    <col min="3061" max="3061" width="8.28515625" style="1" bestFit="1" customWidth="1"/>
    <col min="3062" max="3062" width="10.140625" style="1" customWidth="1"/>
    <col min="3063" max="3299" width="9.140625" style="1"/>
    <col min="3300" max="3300" width="2.5703125" style="1" bestFit="1" customWidth="1"/>
    <col min="3301" max="3301" width="9.140625" style="1"/>
    <col min="3302" max="3302" width="47.85546875" style="1" customWidth="1"/>
    <col min="3303" max="3303" width="6.7109375" style="1" bestFit="1" customWidth="1"/>
    <col min="3304" max="3304" width="7.42578125" style="1" bestFit="1" customWidth="1"/>
    <col min="3305" max="3305" width="7" style="1" bestFit="1" customWidth="1"/>
    <col min="3306" max="3306" width="8.5703125" style="1" bestFit="1" customWidth="1"/>
    <col min="3307" max="3307" width="12" style="1" bestFit="1" customWidth="1"/>
    <col min="3308" max="3308" width="4.7109375" style="1" bestFit="1" customWidth="1"/>
    <col min="3309" max="3309" width="9.140625" style="1"/>
    <col min="3310" max="3310" width="11.7109375" style="1" customWidth="1"/>
    <col min="3311" max="3311" width="7" style="1" bestFit="1" customWidth="1"/>
    <col min="3312" max="3312" width="7.140625" style="1" bestFit="1" customWidth="1"/>
    <col min="3313" max="3313" width="8.28515625" style="1" bestFit="1" customWidth="1"/>
    <col min="3314" max="3315" width="8.5703125" style="1" bestFit="1" customWidth="1"/>
    <col min="3316" max="3316" width="8.85546875" style="1" bestFit="1" customWidth="1"/>
    <col min="3317" max="3317" width="8.28515625" style="1" bestFit="1" customWidth="1"/>
    <col min="3318" max="3318" width="10.140625" style="1" customWidth="1"/>
    <col min="3319" max="3555" width="9.140625" style="1"/>
    <col min="3556" max="3556" width="2.5703125" style="1" bestFit="1" customWidth="1"/>
    <col min="3557" max="3557" width="9.140625" style="1"/>
    <col min="3558" max="3558" width="47.85546875" style="1" customWidth="1"/>
    <col min="3559" max="3559" width="6.7109375" style="1" bestFit="1" customWidth="1"/>
    <col min="3560" max="3560" width="7.42578125" style="1" bestFit="1" customWidth="1"/>
    <col min="3561" max="3561" width="7" style="1" bestFit="1" customWidth="1"/>
    <col min="3562" max="3562" width="8.5703125" style="1" bestFit="1" customWidth="1"/>
    <col min="3563" max="3563" width="12" style="1" bestFit="1" customWidth="1"/>
    <col min="3564" max="3564" width="4.7109375" style="1" bestFit="1" customWidth="1"/>
    <col min="3565" max="3565" width="9.140625" style="1"/>
    <col min="3566" max="3566" width="11.7109375" style="1" customWidth="1"/>
    <col min="3567" max="3567" width="7" style="1" bestFit="1" customWidth="1"/>
    <col min="3568" max="3568" width="7.140625" style="1" bestFit="1" customWidth="1"/>
    <col min="3569" max="3569" width="8.28515625" style="1" bestFit="1" customWidth="1"/>
    <col min="3570" max="3571" width="8.5703125" style="1" bestFit="1" customWidth="1"/>
    <col min="3572" max="3572" width="8.85546875" style="1" bestFit="1" customWidth="1"/>
    <col min="3573" max="3573" width="8.28515625" style="1" bestFit="1" customWidth="1"/>
    <col min="3574" max="3574" width="10.140625" style="1" customWidth="1"/>
    <col min="3575" max="3811" width="9.140625" style="1"/>
    <col min="3812" max="3812" width="2.5703125" style="1" bestFit="1" customWidth="1"/>
    <col min="3813" max="3813" width="9.140625" style="1"/>
    <col min="3814" max="3814" width="47.85546875" style="1" customWidth="1"/>
    <col min="3815" max="3815" width="6.7109375" style="1" bestFit="1" customWidth="1"/>
    <col min="3816" max="3816" width="7.42578125" style="1" bestFit="1" customWidth="1"/>
    <col min="3817" max="3817" width="7" style="1" bestFit="1" customWidth="1"/>
    <col min="3818" max="3818" width="8.5703125" style="1" bestFit="1" customWidth="1"/>
    <col min="3819" max="3819" width="12" style="1" bestFit="1" customWidth="1"/>
    <col min="3820" max="3820" width="4.7109375" style="1" bestFit="1" customWidth="1"/>
    <col min="3821" max="3821" width="9.140625" style="1"/>
    <col min="3822" max="3822" width="11.7109375" style="1" customWidth="1"/>
    <col min="3823" max="3823" width="7" style="1" bestFit="1" customWidth="1"/>
    <col min="3824" max="3824" width="7.140625" style="1" bestFit="1" customWidth="1"/>
    <col min="3825" max="3825" width="8.28515625" style="1" bestFit="1" customWidth="1"/>
    <col min="3826" max="3827" width="8.5703125" style="1" bestFit="1" customWidth="1"/>
    <col min="3828" max="3828" width="8.85546875" style="1" bestFit="1" customWidth="1"/>
    <col min="3829" max="3829" width="8.28515625" style="1" bestFit="1" customWidth="1"/>
    <col min="3830" max="3830" width="10.140625" style="1" customWidth="1"/>
    <col min="3831" max="4067" width="9.140625" style="1"/>
    <col min="4068" max="4068" width="2.5703125" style="1" bestFit="1" customWidth="1"/>
    <col min="4069" max="4069" width="9.140625" style="1"/>
    <col min="4070" max="4070" width="47.85546875" style="1" customWidth="1"/>
    <col min="4071" max="4071" width="6.7109375" style="1" bestFit="1" customWidth="1"/>
    <col min="4072" max="4072" width="7.42578125" style="1" bestFit="1" customWidth="1"/>
    <col min="4073" max="4073" width="7" style="1" bestFit="1" customWidth="1"/>
    <col min="4074" max="4074" width="8.5703125" style="1" bestFit="1" customWidth="1"/>
    <col min="4075" max="4075" width="12" style="1" bestFit="1" customWidth="1"/>
    <col min="4076" max="4076" width="4.7109375" style="1" bestFit="1" customWidth="1"/>
    <col min="4077" max="4077" width="9.140625" style="1"/>
    <col min="4078" max="4078" width="11.7109375" style="1" customWidth="1"/>
    <col min="4079" max="4079" width="7" style="1" bestFit="1" customWidth="1"/>
    <col min="4080" max="4080" width="7.140625" style="1" bestFit="1" customWidth="1"/>
    <col min="4081" max="4081" width="8.28515625" style="1" bestFit="1" customWidth="1"/>
    <col min="4082" max="4083" width="8.5703125" style="1" bestFit="1" customWidth="1"/>
    <col min="4084" max="4084" width="8.85546875" style="1" bestFit="1" customWidth="1"/>
    <col min="4085" max="4085" width="8.28515625" style="1" bestFit="1" customWidth="1"/>
    <col min="4086" max="4086" width="10.140625" style="1" customWidth="1"/>
    <col min="4087" max="4323" width="9.140625" style="1"/>
    <col min="4324" max="4324" width="2.5703125" style="1" bestFit="1" customWidth="1"/>
    <col min="4325" max="4325" width="9.140625" style="1"/>
    <col min="4326" max="4326" width="47.85546875" style="1" customWidth="1"/>
    <col min="4327" max="4327" width="6.7109375" style="1" bestFit="1" customWidth="1"/>
    <col min="4328" max="4328" width="7.42578125" style="1" bestFit="1" customWidth="1"/>
    <col min="4329" max="4329" width="7" style="1" bestFit="1" customWidth="1"/>
    <col min="4330" max="4330" width="8.5703125" style="1" bestFit="1" customWidth="1"/>
    <col min="4331" max="4331" width="12" style="1" bestFit="1" customWidth="1"/>
    <col min="4332" max="4332" width="4.7109375" style="1" bestFit="1" customWidth="1"/>
    <col min="4333" max="4333" width="9.140625" style="1"/>
    <col min="4334" max="4334" width="11.7109375" style="1" customWidth="1"/>
    <col min="4335" max="4335" width="7" style="1" bestFit="1" customWidth="1"/>
    <col min="4336" max="4336" width="7.140625" style="1" bestFit="1" customWidth="1"/>
    <col min="4337" max="4337" width="8.28515625" style="1" bestFit="1" customWidth="1"/>
    <col min="4338" max="4339" width="8.5703125" style="1" bestFit="1" customWidth="1"/>
    <col min="4340" max="4340" width="8.85546875" style="1" bestFit="1" customWidth="1"/>
    <col min="4341" max="4341" width="8.28515625" style="1" bestFit="1" customWidth="1"/>
    <col min="4342" max="4342" width="10.140625" style="1" customWidth="1"/>
    <col min="4343" max="4579" width="9.140625" style="1"/>
    <col min="4580" max="4580" width="2.5703125" style="1" bestFit="1" customWidth="1"/>
    <col min="4581" max="4581" width="9.140625" style="1"/>
    <col min="4582" max="4582" width="47.85546875" style="1" customWidth="1"/>
    <col min="4583" max="4583" width="6.7109375" style="1" bestFit="1" customWidth="1"/>
    <col min="4584" max="4584" width="7.42578125" style="1" bestFit="1" customWidth="1"/>
    <col min="4585" max="4585" width="7" style="1" bestFit="1" customWidth="1"/>
    <col min="4586" max="4586" width="8.5703125" style="1" bestFit="1" customWidth="1"/>
    <col min="4587" max="4587" width="12" style="1" bestFit="1" customWidth="1"/>
    <col min="4588" max="4588" width="4.7109375" style="1" bestFit="1" customWidth="1"/>
    <col min="4589" max="4589" width="9.140625" style="1"/>
    <col min="4590" max="4590" width="11.7109375" style="1" customWidth="1"/>
    <col min="4591" max="4591" width="7" style="1" bestFit="1" customWidth="1"/>
    <col min="4592" max="4592" width="7.140625" style="1" bestFit="1" customWidth="1"/>
    <col min="4593" max="4593" width="8.28515625" style="1" bestFit="1" customWidth="1"/>
    <col min="4594" max="4595" width="8.5703125" style="1" bestFit="1" customWidth="1"/>
    <col min="4596" max="4596" width="8.85546875" style="1" bestFit="1" customWidth="1"/>
    <col min="4597" max="4597" width="8.28515625" style="1" bestFit="1" customWidth="1"/>
    <col min="4598" max="4598" width="10.140625" style="1" customWidth="1"/>
    <col min="4599" max="4835" width="9.140625" style="1"/>
    <col min="4836" max="4836" width="2.5703125" style="1" bestFit="1" customWidth="1"/>
    <col min="4837" max="4837" width="9.140625" style="1"/>
    <col min="4838" max="4838" width="47.85546875" style="1" customWidth="1"/>
    <col min="4839" max="4839" width="6.7109375" style="1" bestFit="1" customWidth="1"/>
    <col min="4840" max="4840" width="7.42578125" style="1" bestFit="1" customWidth="1"/>
    <col min="4841" max="4841" width="7" style="1" bestFit="1" customWidth="1"/>
    <col min="4842" max="4842" width="8.5703125" style="1" bestFit="1" customWidth="1"/>
    <col min="4843" max="4843" width="12" style="1" bestFit="1" customWidth="1"/>
    <col min="4844" max="4844" width="4.7109375" style="1" bestFit="1" customWidth="1"/>
    <col min="4845" max="4845" width="9.140625" style="1"/>
    <col min="4846" max="4846" width="11.7109375" style="1" customWidth="1"/>
    <col min="4847" max="4847" width="7" style="1" bestFit="1" customWidth="1"/>
    <col min="4848" max="4848" width="7.140625" style="1" bestFit="1" customWidth="1"/>
    <col min="4849" max="4849" width="8.28515625" style="1" bestFit="1" customWidth="1"/>
    <col min="4850" max="4851" width="8.5703125" style="1" bestFit="1" customWidth="1"/>
    <col min="4852" max="4852" width="8.85546875" style="1" bestFit="1" customWidth="1"/>
    <col min="4853" max="4853" width="8.28515625" style="1" bestFit="1" customWidth="1"/>
    <col min="4854" max="4854" width="10.140625" style="1" customWidth="1"/>
    <col min="4855" max="5091" width="9.140625" style="1"/>
    <col min="5092" max="5092" width="2.5703125" style="1" bestFit="1" customWidth="1"/>
    <col min="5093" max="5093" width="9.140625" style="1"/>
    <col min="5094" max="5094" width="47.85546875" style="1" customWidth="1"/>
    <col min="5095" max="5095" width="6.7109375" style="1" bestFit="1" customWidth="1"/>
    <col min="5096" max="5096" width="7.42578125" style="1" bestFit="1" customWidth="1"/>
    <col min="5097" max="5097" width="7" style="1" bestFit="1" customWidth="1"/>
    <col min="5098" max="5098" width="8.5703125" style="1" bestFit="1" customWidth="1"/>
    <col min="5099" max="5099" width="12" style="1" bestFit="1" customWidth="1"/>
    <col min="5100" max="5100" width="4.7109375" style="1" bestFit="1" customWidth="1"/>
    <col min="5101" max="5101" width="9.140625" style="1"/>
    <col min="5102" max="5102" width="11.7109375" style="1" customWidth="1"/>
    <col min="5103" max="5103" width="7" style="1" bestFit="1" customWidth="1"/>
    <col min="5104" max="5104" width="7.140625" style="1" bestFit="1" customWidth="1"/>
    <col min="5105" max="5105" width="8.28515625" style="1" bestFit="1" customWidth="1"/>
    <col min="5106" max="5107" width="8.5703125" style="1" bestFit="1" customWidth="1"/>
    <col min="5108" max="5108" width="8.85546875" style="1" bestFit="1" customWidth="1"/>
    <col min="5109" max="5109" width="8.28515625" style="1" bestFit="1" customWidth="1"/>
    <col min="5110" max="5110" width="10.140625" style="1" customWidth="1"/>
    <col min="5111" max="5347" width="9.140625" style="1"/>
    <col min="5348" max="5348" width="2.5703125" style="1" bestFit="1" customWidth="1"/>
    <col min="5349" max="5349" width="9.140625" style="1"/>
    <col min="5350" max="5350" width="47.85546875" style="1" customWidth="1"/>
    <col min="5351" max="5351" width="6.7109375" style="1" bestFit="1" customWidth="1"/>
    <col min="5352" max="5352" width="7.42578125" style="1" bestFit="1" customWidth="1"/>
    <col min="5353" max="5353" width="7" style="1" bestFit="1" customWidth="1"/>
    <col min="5354" max="5354" width="8.5703125" style="1" bestFit="1" customWidth="1"/>
    <col min="5355" max="5355" width="12" style="1" bestFit="1" customWidth="1"/>
    <col min="5356" max="5356" width="4.7109375" style="1" bestFit="1" customWidth="1"/>
    <col min="5357" max="5357" width="9.140625" style="1"/>
    <col min="5358" max="5358" width="11.7109375" style="1" customWidth="1"/>
    <col min="5359" max="5359" width="7" style="1" bestFit="1" customWidth="1"/>
    <col min="5360" max="5360" width="7.140625" style="1" bestFit="1" customWidth="1"/>
    <col min="5361" max="5361" width="8.28515625" style="1" bestFit="1" customWidth="1"/>
    <col min="5362" max="5363" width="8.5703125" style="1" bestFit="1" customWidth="1"/>
    <col min="5364" max="5364" width="8.85546875" style="1" bestFit="1" customWidth="1"/>
    <col min="5365" max="5365" width="8.28515625" style="1" bestFit="1" customWidth="1"/>
    <col min="5366" max="5366" width="10.140625" style="1" customWidth="1"/>
    <col min="5367" max="5603" width="9.140625" style="1"/>
    <col min="5604" max="5604" width="2.5703125" style="1" bestFit="1" customWidth="1"/>
    <col min="5605" max="5605" width="9.140625" style="1"/>
    <col min="5606" max="5606" width="47.85546875" style="1" customWidth="1"/>
    <col min="5607" max="5607" width="6.7109375" style="1" bestFit="1" customWidth="1"/>
    <col min="5608" max="5608" width="7.42578125" style="1" bestFit="1" customWidth="1"/>
    <col min="5609" max="5609" width="7" style="1" bestFit="1" customWidth="1"/>
    <col min="5610" max="5610" width="8.5703125" style="1" bestFit="1" customWidth="1"/>
    <col min="5611" max="5611" width="12" style="1" bestFit="1" customWidth="1"/>
    <col min="5612" max="5612" width="4.7109375" style="1" bestFit="1" customWidth="1"/>
    <col min="5613" max="5613" width="9.140625" style="1"/>
    <col min="5614" max="5614" width="11.7109375" style="1" customWidth="1"/>
    <col min="5615" max="5615" width="7" style="1" bestFit="1" customWidth="1"/>
    <col min="5616" max="5616" width="7.140625" style="1" bestFit="1" customWidth="1"/>
    <col min="5617" max="5617" width="8.28515625" style="1" bestFit="1" customWidth="1"/>
    <col min="5618" max="5619" width="8.5703125" style="1" bestFit="1" customWidth="1"/>
    <col min="5620" max="5620" width="8.85546875" style="1" bestFit="1" customWidth="1"/>
    <col min="5621" max="5621" width="8.28515625" style="1" bestFit="1" customWidth="1"/>
    <col min="5622" max="5622" width="10.140625" style="1" customWidth="1"/>
    <col min="5623" max="5859" width="9.140625" style="1"/>
    <col min="5860" max="5860" width="2.5703125" style="1" bestFit="1" customWidth="1"/>
    <col min="5861" max="5861" width="9.140625" style="1"/>
    <col min="5862" max="5862" width="47.85546875" style="1" customWidth="1"/>
    <col min="5863" max="5863" width="6.7109375" style="1" bestFit="1" customWidth="1"/>
    <col min="5864" max="5864" width="7.42578125" style="1" bestFit="1" customWidth="1"/>
    <col min="5865" max="5865" width="7" style="1" bestFit="1" customWidth="1"/>
    <col min="5866" max="5866" width="8.5703125" style="1" bestFit="1" customWidth="1"/>
    <col min="5867" max="5867" width="12" style="1" bestFit="1" customWidth="1"/>
    <col min="5868" max="5868" width="4.7109375" style="1" bestFit="1" customWidth="1"/>
    <col min="5869" max="5869" width="9.140625" style="1"/>
    <col min="5870" max="5870" width="11.7109375" style="1" customWidth="1"/>
    <col min="5871" max="5871" width="7" style="1" bestFit="1" customWidth="1"/>
    <col min="5872" max="5872" width="7.140625" style="1" bestFit="1" customWidth="1"/>
    <col min="5873" max="5873" width="8.28515625" style="1" bestFit="1" customWidth="1"/>
    <col min="5874" max="5875" width="8.5703125" style="1" bestFit="1" customWidth="1"/>
    <col min="5876" max="5876" width="8.85546875" style="1" bestFit="1" customWidth="1"/>
    <col min="5877" max="5877" width="8.28515625" style="1" bestFit="1" customWidth="1"/>
    <col min="5878" max="5878" width="10.140625" style="1" customWidth="1"/>
    <col min="5879" max="6115" width="9.140625" style="1"/>
    <col min="6116" max="6116" width="2.5703125" style="1" bestFit="1" customWidth="1"/>
    <col min="6117" max="6117" width="9.140625" style="1"/>
    <col min="6118" max="6118" width="47.85546875" style="1" customWidth="1"/>
    <col min="6119" max="6119" width="6.7109375" style="1" bestFit="1" customWidth="1"/>
    <col min="6120" max="6120" width="7.42578125" style="1" bestFit="1" customWidth="1"/>
    <col min="6121" max="6121" width="7" style="1" bestFit="1" customWidth="1"/>
    <col min="6122" max="6122" width="8.5703125" style="1" bestFit="1" customWidth="1"/>
    <col min="6123" max="6123" width="12" style="1" bestFit="1" customWidth="1"/>
    <col min="6124" max="6124" width="4.7109375" style="1" bestFit="1" customWidth="1"/>
    <col min="6125" max="6125" width="9.140625" style="1"/>
    <col min="6126" max="6126" width="11.7109375" style="1" customWidth="1"/>
    <col min="6127" max="6127" width="7" style="1" bestFit="1" customWidth="1"/>
    <col min="6128" max="6128" width="7.140625" style="1" bestFit="1" customWidth="1"/>
    <col min="6129" max="6129" width="8.28515625" style="1" bestFit="1" customWidth="1"/>
    <col min="6130" max="6131" width="8.5703125" style="1" bestFit="1" customWidth="1"/>
    <col min="6132" max="6132" width="8.85546875" style="1" bestFit="1" customWidth="1"/>
    <col min="6133" max="6133" width="8.28515625" style="1" bestFit="1" customWidth="1"/>
    <col min="6134" max="6134" width="10.140625" style="1" customWidth="1"/>
    <col min="6135" max="6371" width="9.140625" style="1"/>
    <col min="6372" max="6372" width="2.5703125" style="1" bestFit="1" customWidth="1"/>
    <col min="6373" max="6373" width="9.140625" style="1"/>
    <col min="6374" max="6374" width="47.85546875" style="1" customWidth="1"/>
    <col min="6375" max="6375" width="6.7109375" style="1" bestFit="1" customWidth="1"/>
    <col min="6376" max="6376" width="7.42578125" style="1" bestFit="1" customWidth="1"/>
    <col min="6377" max="6377" width="7" style="1" bestFit="1" customWidth="1"/>
    <col min="6378" max="6378" width="8.5703125" style="1" bestFit="1" customWidth="1"/>
    <col min="6379" max="6379" width="12" style="1" bestFit="1" customWidth="1"/>
    <col min="6380" max="6380" width="4.7109375" style="1" bestFit="1" customWidth="1"/>
    <col min="6381" max="6381" width="9.140625" style="1"/>
    <col min="6382" max="6382" width="11.7109375" style="1" customWidth="1"/>
    <col min="6383" max="6383" width="7" style="1" bestFit="1" customWidth="1"/>
    <col min="6384" max="6384" width="7.140625" style="1" bestFit="1" customWidth="1"/>
    <col min="6385" max="6385" width="8.28515625" style="1" bestFit="1" customWidth="1"/>
    <col min="6386" max="6387" width="8.5703125" style="1" bestFit="1" customWidth="1"/>
    <col min="6388" max="6388" width="8.85546875" style="1" bestFit="1" customWidth="1"/>
    <col min="6389" max="6389" width="8.28515625" style="1" bestFit="1" customWidth="1"/>
    <col min="6390" max="6390" width="10.140625" style="1" customWidth="1"/>
    <col min="6391" max="6627" width="9.140625" style="1"/>
    <col min="6628" max="6628" width="2.5703125" style="1" bestFit="1" customWidth="1"/>
    <col min="6629" max="6629" width="9.140625" style="1"/>
    <col min="6630" max="6630" width="47.85546875" style="1" customWidth="1"/>
    <col min="6631" max="6631" width="6.7109375" style="1" bestFit="1" customWidth="1"/>
    <col min="6632" max="6632" width="7.42578125" style="1" bestFit="1" customWidth="1"/>
    <col min="6633" max="6633" width="7" style="1" bestFit="1" customWidth="1"/>
    <col min="6634" max="6634" width="8.5703125" style="1" bestFit="1" customWidth="1"/>
    <col min="6635" max="6635" width="12" style="1" bestFit="1" customWidth="1"/>
    <col min="6636" max="6636" width="4.7109375" style="1" bestFit="1" customWidth="1"/>
    <col min="6637" max="6637" width="9.140625" style="1"/>
    <col min="6638" max="6638" width="11.7109375" style="1" customWidth="1"/>
    <col min="6639" max="6639" width="7" style="1" bestFit="1" customWidth="1"/>
    <col min="6640" max="6640" width="7.140625" style="1" bestFit="1" customWidth="1"/>
    <col min="6641" max="6641" width="8.28515625" style="1" bestFit="1" customWidth="1"/>
    <col min="6642" max="6643" width="8.5703125" style="1" bestFit="1" customWidth="1"/>
    <col min="6644" max="6644" width="8.85546875" style="1" bestFit="1" customWidth="1"/>
    <col min="6645" max="6645" width="8.28515625" style="1" bestFit="1" customWidth="1"/>
    <col min="6646" max="6646" width="10.140625" style="1" customWidth="1"/>
    <col min="6647" max="6883" width="9.140625" style="1"/>
    <col min="6884" max="6884" width="2.5703125" style="1" bestFit="1" customWidth="1"/>
    <col min="6885" max="6885" width="9.140625" style="1"/>
    <col min="6886" max="6886" width="47.85546875" style="1" customWidth="1"/>
    <col min="6887" max="6887" width="6.7109375" style="1" bestFit="1" customWidth="1"/>
    <col min="6888" max="6888" width="7.42578125" style="1" bestFit="1" customWidth="1"/>
    <col min="6889" max="6889" width="7" style="1" bestFit="1" customWidth="1"/>
    <col min="6890" max="6890" width="8.5703125" style="1" bestFit="1" customWidth="1"/>
    <col min="6891" max="6891" width="12" style="1" bestFit="1" customWidth="1"/>
    <col min="6892" max="6892" width="4.7109375" style="1" bestFit="1" customWidth="1"/>
    <col min="6893" max="6893" width="9.140625" style="1"/>
    <col min="6894" max="6894" width="11.7109375" style="1" customWidth="1"/>
    <col min="6895" max="6895" width="7" style="1" bestFit="1" customWidth="1"/>
    <col min="6896" max="6896" width="7.140625" style="1" bestFit="1" customWidth="1"/>
    <col min="6897" max="6897" width="8.28515625" style="1" bestFit="1" customWidth="1"/>
    <col min="6898" max="6899" width="8.5703125" style="1" bestFit="1" customWidth="1"/>
    <col min="6900" max="6900" width="8.85546875" style="1" bestFit="1" customWidth="1"/>
    <col min="6901" max="6901" width="8.28515625" style="1" bestFit="1" customWidth="1"/>
    <col min="6902" max="6902" width="10.140625" style="1" customWidth="1"/>
    <col min="6903" max="7139" width="9.140625" style="1"/>
    <col min="7140" max="7140" width="2.5703125" style="1" bestFit="1" customWidth="1"/>
    <col min="7141" max="7141" width="9.140625" style="1"/>
    <col min="7142" max="7142" width="47.85546875" style="1" customWidth="1"/>
    <col min="7143" max="7143" width="6.7109375" style="1" bestFit="1" customWidth="1"/>
    <col min="7144" max="7144" width="7.42578125" style="1" bestFit="1" customWidth="1"/>
    <col min="7145" max="7145" width="7" style="1" bestFit="1" customWidth="1"/>
    <col min="7146" max="7146" width="8.5703125" style="1" bestFit="1" customWidth="1"/>
    <col min="7147" max="7147" width="12" style="1" bestFit="1" customWidth="1"/>
    <col min="7148" max="7148" width="4.7109375" style="1" bestFit="1" customWidth="1"/>
    <col min="7149" max="7149" width="9.140625" style="1"/>
    <col min="7150" max="7150" width="11.7109375" style="1" customWidth="1"/>
    <col min="7151" max="7151" width="7" style="1" bestFit="1" customWidth="1"/>
    <col min="7152" max="7152" width="7.140625" style="1" bestFit="1" customWidth="1"/>
    <col min="7153" max="7153" width="8.28515625" style="1" bestFit="1" customWidth="1"/>
    <col min="7154" max="7155" width="8.5703125" style="1" bestFit="1" customWidth="1"/>
    <col min="7156" max="7156" width="8.85546875" style="1" bestFit="1" customWidth="1"/>
    <col min="7157" max="7157" width="8.28515625" style="1" bestFit="1" customWidth="1"/>
    <col min="7158" max="7158" width="10.140625" style="1" customWidth="1"/>
    <col min="7159" max="7395" width="9.140625" style="1"/>
    <col min="7396" max="7396" width="2.5703125" style="1" bestFit="1" customWidth="1"/>
    <col min="7397" max="7397" width="9.140625" style="1"/>
    <col min="7398" max="7398" width="47.85546875" style="1" customWidth="1"/>
    <col min="7399" max="7399" width="6.7109375" style="1" bestFit="1" customWidth="1"/>
    <col min="7400" max="7400" width="7.42578125" style="1" bestFit="1" customWidth="1"/>
    <col min="7401" max="7401" width="7" style="1" bestFit="1" customWidth="1"/>
    <col min="7402" max="7402" width="8.5703125" style="1" bestFit="1" customWidth="1"/>
    <col min="7403" max="7403" width="12" style="1" bestFit="1" customWidth="1"/>
    <col min="7404" max="7404" width="4.7109375" style="1" bestFit="1" customWidth="1"/>
    <col min="7405" max="7405" width="9.140625" style="1"/>
    <col min="7406" max="7406" width="11.7109375" style="1" customWidth="1"/>
    <col min="7407" max="7407" width="7" style="1" bestFit="1" customWidth="1"/>
    <col min="7408" max="7408" width="7.140625" style="1" bestFit="1" customWidth="1"/>
    <col min="7409" max="7409" width="8.28515625" style="1" bestFit="1" customWidth="1"/>
    <col min="7410" max="7411" width="8.5703125" style="1" bestFit="1" customWidth="1"/>
    <col min="7412" max="7412" width="8.85546875" style="1" bestFit="1" customWidth="1"/>
    <col min="7413" max="7413" width="8.28515625" style="1" bestFit="1" customWidth="1"/>
    <col min="7414" max="7414" width="10.140625" style="1" customWidth="1"/>
    <col min="7415" max="7651" width="9.140625" style="1"/>
    <col min="7652" max="7652" width="2.5703125" style="1" bestFit="1" customWidth="1"/>
    <col min="7653" max="7653" width="9.140625" style="1"/>
    <col min="7654" max="7654" width="47.85546875" style="1" customWidth="1"/>
    <col min="7655" max="7655" width="6.7109375" style="1" bestFit="1" customWidth="1"/>
    <col min="7656" max="7656" width="7.42578125" style="1" bestFit="1" customWidth="1"/>
    <col min="7657" max="7657" width="7" style="1" bestFit="1" customWidth="1"/>
    <col min="7658" max="7658" width="8.5703125" style="1" bestFit="1" customWidth="1"/>
    <col min="7659" max="7659" width="12" style="1" bestFit="1" customWidth="1"/>
    <col min="7660" max="7660" width="4.7109375" style="1" bestFit="1" customWidth="1"/>
    <col min="7661" max="7661" width="9.140625" style="1"/>
    <col min="7662" max="7662" width="11.7109375" style="1" customWidth="1"/>
    <col min="7663" max="7663" width="7" style="1" bestFit="1" customWidth="1"/>
    <col min="7664" max="7664" width="7.140625" style="1" bestFit="1" customWidth="1"/>
    <col min="7665" max="7665" width="8.28515625" style="1" bestFit="1" customWidth="1"/>
    <col min="7666" max="7667" width="8.5703125" style="1" bestFit="1" customWidth="1"/>
    <col min="7668" max="7668" width="8.85546875" style="1" bestFit="1" customWidth="1"/>
    <col min="7669" max="7669" width="8.28515625" style="1" bestFit="1" customWidth="1"/>
    <col min="7670" max="7670" width="10.140625" style="1" customWidth="1"/>
    <col min="7671" max="7907" width="9.140625" style="1"/>
    <col min="7908" max="7908" width="2.5703125" style="1" bestFit="1" customWidth="1"/>
    <col min="7909" max="7909" width="9.140625" style="1"/>
    <col min="7910" max="7910" width="47.85546875" style="1" customWidth="1"/>
    <col min="7911" max="7911" width="6.7109375" style="1" bestFit="1" customWidth="1"/>
    <col min="7912" max="7912" width="7.42578125" style="1" bestFit="1" customWidth="1"/>
    <col min="7913" max="7913" width="7" style="1" bestFit="1" customWidth="1"/>
    <col min="7914" max="7914" width="8.5703125" style="1" bestFit="1" customWidth="1"/>
    <col min="7915" max="7915" width="12" style="1" bestFit="1" customWidth="1"/>
    <col min="7916" max="7916" width="4.7109375" style="1" bestFit="1" customWidth="1"/>
    <col min="7917" max="7917" width="9.140625" style="1"/>
    <col min="7918" max="7918" width="11.7109375" style="1" customWidth="1"/>
    <col min="7919" max="7919" width="7" style="1" bestFit="1" customWidth="1"/>
    <col min="7920" max="7920" width="7.140625" style="1" bestFit="1" customWidth="1"/>
    <col min="7921" max="7921" width="8.28515625" style="1" bestFit="1" customWidth="1"/>
    <col min="7922" max="7923" width="8.5703125" style="1" bestFit="1" customWidth="1"/>
    <col min="7924" max="7924" width="8.85546875" style="1" bestFit="1" customWidth="1"/>
    <col min="7925" max="7925" width="8.28515625" style="1" bestFit="1" customWidth="1"/>
    <col min="7926" max="7926" width="10.140625" style="1" customWidth="1"/>
    <col min="7927" max="8163" width="9.140625" style="1"/>
    <col min="8164" max="8164" width="2.5703125" style="1" bestFit="1" customWidth="1"/>
    <col min="8165" max="8165" width="9.140625" style="1"/>
    <col min="8166" max="8166" width="47.85546875" style="1" customWidth="1"/>
    <col min="8167" max="8167" width="6.7109375" style="1" bestFit="1" customWidth="1"/>
    <col min="8168" max="8168" width="7.42578125" style="1" bestFit="1" customWidth="1"/>
    <col min="8169" max="8169" width="7" style="1" bestFit="1" customWidth="1"/>
    <col min="8170" max="8170" width="8.5703125" style="1" bestFit="1" customWidth="1"/>
    <col min="8171" max="8171" width="12" style="1" bestFit="1" customWidth="1"/>
    <col min="8172" max="8172" width="4.7109375" style="1" bestFit="1" customWidth="1"/>
    <col min="8173" max="8173" width="9.140625" style="1"/>
    <col min="8174" max="8174" width="11.7109375" style="1" customWidth="1"/>
    <col min="8175" max="8175" width="7" style="1" bestFit="1" customWidth="1"/>
    <col min="8176" max="8176" width="7.140625" style="1" bestFit="1" customWidth="1"/>
    <col min="8177" max="8177" width="8.28515625" style="1" bestFit="1" customWidth="1"/>
    <col min="8178" max="8179" width="8.5703125" style="1" bestFit="1" customWidth="1"/>
    <col min="8180" max="8180" width="8.85546875" style="1" bestFit="1" customWidth="1"/>
    <col min="8181" max="8181" width="8.28515625" style="1" bestFit="1" customWidth="1"/>
    <col min="8182" max="8182" width="10.140625" style="1" customWidth="1"/>
    <col min="8183" max="8419" width="9.140625" style="1"/>
    <col min="8420" max="8420" width="2.5703125" style="1" bestFit="1" customWidth="1"/>
    <col min="8421" max="8421" width="9.140625" style="1"/>
    <col min="8422" max="8422" width="47.85546875" style="1" customWidth="1"/>
    <col min="8423" max="8423" width="6.7109375" style="1" bestFit="1" customWidth="1"/>
    <col min="8424" max="8424" width="7.42578125" style="1" bestFit="1" customWidth="1"/>
    <col min="8425" max="8425" width="7" style="1" bestFit="1" customWidth="1"/>
    <col min="8426" max="8426" width="8.5703125" style="1" bestFit="1" customWidth="1"/>
    <col min="8427" max="8427" width="12" style="1" bestFit="1" customWidth="1"/>
    <col min="8428" max="8428" width="4.7109375" style="1" bestFit="1" customWidth="1"/>
    <col min="8429" max="8429" width="9.140625" style="1"/>
    <col min="8430" max="8430" width="11.7109375" style="1" customWidth="1"/>
    <col min="8431" max="8431" width="7" style="1" bestFit="1" customWidth="1"/>
    <col min="8432" max="8432" width="7.140625" style="1" bestFit="1" customWidth="1"/>
    <col min="8433" max="8433" width="8.28515625" style="1" bestFit="1" customWidth="1"/>
    <col min="8434" max="8435" width="8.5703125" style="1" bestFit="1" customWidth="1"/>
    <col min="8436" max="8436" width="8.85546875" style="1" bestFit="1" customWidth="1"/>
    <col min="8437" max="8437" width="8.28515625" style="1" bestFit="1" customWidth="1"/>
    <col min="8438" max="8438" width="10.140625" style="1" customWidth="1"/>
    <col min="8439" max="8675" width="9.140625" style="1"/>
    <col min="8676" max="8676" width="2.5703125" style="1" bestFit="1" customWidth="1"/>
    <col min="8677" max="8677" width="9.140625" style="1"/>
    <col min="8678" max="8678" width="47.85546875" style="1" customWidth="1"/>
    <col min="8679" max="8679" width="6.7109375" style="1" bestFit="1" customWidth="1"/>
    <col min="8680" max="8680" width="7.42578125" style="1" bestFit="1" customWidth="1"/>
    <col min="8681" max="8681" width="7" style="1" bestFit="1" customWidth="1"/>
    <col min="8682" max="8682" width="8.5703125" style="1" bestFit="1" customWidth="1"/>
    <col min="8683" max="8683" width="12" style="1" bestFit="1" customWidth="1"/>
    <col min="8684" max="8684" width="4.7109375" style="1" bestFit="1" customWidth="1"/>
    <col min="8685" max="8685" width="9.140625" style="1"/>
    <col min="8686" max="8686" width="11.7109375" style="1" customWidth="1"/>
    <col min="8687" max="8687" width="7" style="1" bestFit="1" customWidth="1"/>
    <col min="8688" max="8688" width="7.140625" style="1" bestFit="1" customWidth="1"/>
    <col min="8689" max="8689" width="8.28515625" style="1" bestFit="1" customWidth="1"/>
    <col min="8690" max="8691" width="8.5703125" style="1" bestFit="1" customWidth="1"/>
    <col min="8692" max="8692" width="8.85546875" style="1" bestFit="1" customWidth="1"/>
    <col min="8693" max="8693" width="8.28515625" style="1" bestFit="1" customWidth="1"/>
    <col min="8694" max="8694" width="10.140625" style="1" customWidth="1"/>
    <col min="8695" max="8931" width="9.140625" style="1"/>
    <col min="8932" max="8932" width="2.5703125" style="1" bestFit="1" customWidth="1"/>
    <col min="8933" max="8933" width="9.140625" style="1"/>
    <col min="8934" max="8934" width="47.85546875" style="1" customWidth="1"/>
    <col min="8935" max="8935" width="6.7109375" style="1" bestFit="1" customWidth="1"/>
    <col min="8936" max="8936" width="7.42578125" style="1" bestFit="1" customWidth="1"/>
    <col min="8937" max="8937" width="7" style="1" bestFit="1" customWidth="1"/>
    <col min="8938" max="8938" width="8.5703125" style="1" bestFit="1" customWidth="1"/>
    <col min="8939" max="8939" width="12" style="1" bestFit="1" customWidth="1"/>
    <col min="8940" max="8940" width="4.7109375" style="1" bestFit="1" customWidth="1"/>
    <col min="8941" max="8941" width="9.140625" style="1"/>
    <col min="8942" max="8942" width="11.7109375" style="1" customWidth="1"/>
    <col min="8943" max="8943" width="7" style="1" bestFit="1" customWidth="1"/>
    <col min="8944" max="8944" width="7.140625" style="1" bestFit="1" customWidth="1"/>
    <col min="8945" max="8945" width="8.28515625" style="1" bestFit="1" customWidth="1"/>
    <col min="8946" max="8947" width="8.5703125" style="1" bestFit="1" customWidth="1"/>
    <col min="8948" max="8948" width="8.85546875" style="1" bestFit="1" customWidth="1"/>
    <col min="8949" max="8949" width="8.28515625" style="1" bestFit="1" customWidth="1"/>
    <col min="8950" max="8950" width="10.140625" style="1" customWidth="1"/>
    <col min="8951" max="9187" width="9.140625" style="1"/>
    <col min="9188" max="9188" width="2.5703125" style="1" bestFit="1" customWidth="1"/>
    <col min="9189" max="9189" width="9.140625" style="1"/>
    <col min="9190" max="9190" width="47.85546875" style="1" customWidth="1"/>
    <col min="9191" max="9191" width="6.7109375" style="1" bestFit="1" customWidth="1"/>
    <col min="9192" max="9192" width="7.42578125" style="1" bestFit="1" customWidth="1"/>
    <col min="9193" max="9193" width="7" style="1" bestFit="1" customWidth="1"/>
    <col min="9194" max="9194" width="8.5703125" style="1" bestFit="1" customWidth="1"/>
    <col min="9195" max="9195" width="12" style="1" bestFit="1" customWidth="1"/>
    <col min="9196" max="9196" width="4.7109375" style="1" bestFit="1" customWidth="1"/>
    <col min="9197" max="9197" width="9.140625" style="1"/>
    <col min="9198" max="9198" width="11.7109375" style="1" customWidth="1"/>
    <col min="9199" max="9199" width="7" style="1" bestFit="1" customWidth="1"/>
    <col min="9200" max="9200" width="7.140625" style="1" bestFit="1" customWidth="1"/>
    <col min="9201" max="9201" width="8.28515625" style="1" bestFit="1" customWidth="1"/>
    <col min="9202" max="9203" width="8.5703125" style="1" bestFit="1" customWidth="1"/>
    <col min="9204" max="9204" width="8.85546875" style="1" bestFit="1" customWidth="1"/>
    <col min="9205" max="9205" width="8.28515625" style="1" bestFit="1" customWidth="1"/>
    <col min="9206" max="9206" width="10.140625" style="1" customWidth="1"/>
    <col min="9207" max="9443" width="9.140625" style="1"/>
    <col min="9444" max="9444" width="2.5703125" style="1" bestFit="1" customWidth="1"/>
    <col min="9445" max="9445" width="9.140625" style="1"/>
    <col min="9446" max="9446" width="47.85546875" style="1" customWidth="1"/>
    <col min="9447" max="9447" width="6.7109375" style="1" bestFit="1" customWidth="1"/>
    <col min="9448" max="9448" width="7.42578125" style="1" bestFit="1" customWidth="1"/>
    <col min="9449" max="9449" width="7" style="1" bestFit="1" customWidth="1"/>
    <col min="9450" max="9450" width="8.5703125" style="1" bestFit="1" customWidth="1"/>
    <col min="9451" max="9451" width="12" style="1" bestFit="1" customWidth="1"/>
    <col min="9452" max="9452" width="4.7109375" style="1" bestFit="1" customWidth="1"/>
    <col min="9453" max="9453" width="9.140625" style="1"/>
    <col min="9454" max="9454" width="11.7109375" style="1" customWidth="1"/>
    <col min="9455" max="9455" width="7" style="1" bestFit="1" customWidth="1"/>
    <col min="9456" max="9456" width="7.140625" style="1" bestFit="1" customWidth="1"/>
    <col min="9457" max="9457" width="8.28515625" style="1" bestFit="1" customWidth="1"/>
    <col min="9458" max="9459" width="8.5703125" style="1" bestFit="1" customWidth="1"/>
    <col min="9460" max="9460" width="8.85546875" style="1" bestFit="1" customWidth="1"/>
    <col min="9461" max="9461" width="8.28515625" style="1" bestFit="1" customWidth="1"/>
    <col min="9462" max="9462" width="10.140625" style="1" customWidth="1"/>
    <col min="9463" max="9699" width="9.140625" style="1"/>
    <col min="9700" max="9700" width="2.5703125" style="1" bestFit="1" customWidth="1"/>
    <col min="9701" max="9701" width="9.140625" style="1"/>
    <col min="9702" max="9702" width="47.85546875" style="1" customWidth="1"/>
    <col min="9703" max="9703" width="6.7109375" style="1" bestFit="1" customWidth="1"/>
    <col min="9704" max="9704" width="7.42578125" style="1" bestFit="1" customWidth="1"/>
    <col min="9705" max="9705" width="7" style="1" bestFit="1" customWidth="1"/>
    <col min="9706" max="9706" width="8.5703125" style="1" bestFit="1" customWidth="1"/>
    <col min="9707" max="9707" width="12" style="1" bestFit="1" customWidth="1"/>
    <col min="9708" max="9708" width="4.7109375" style="1" bestFit="1" customWidth="1"/>
    <col min="9709" max="9709" width="9.140625" style="1"/>
    <col min="9710" max="9710" width="11.7109375" style="1" customWidth="1"/>
    <col min="9711" max="9711" width="7" style="1" bestFit="1" customWidth="1"/>
    <col min="9712" max="9712" width="7.140625" style="1" bestFit="1" customWidth="1"/>
    <col min="9713" max="9713" width="8.28515625" style="1" bestFit="1" customWidth="1"/>
    <col min="9714" max="9715" width="8.5703125" style="1" bestFit="1" customWidth="1"/>
    <col min="9716" max="9716" width="8.85546875" style="1" bestFit="1" customWidth="1"/>
    <col min="9717" max="9717" width="8.28515625" style="1" bestFit="1" customWidth="1"/>
    <col min="9718" max="9718" width="10.140625" style="1" customWidth="1"/>
    <col min="9719" max="9955" width="9.140625" style="1"/>
    <col min="9956" max="9956" width="2.5703125" style="1" bestFit="1" customWidth="1"/>
    <col min="9957" max="9957" width="9.140625" style="1"/>
    <col min="9958" max="9958" width="47.85546875" style="1" customWidth="1"/>
    <col min="9959" max="9959" width="6.7109375" style="1" bestFit="1" customWidth="1"/>
    <col min="9960" max="9960" width="7.42578125" style="1" bestFit="1" customWidth="1"/>
    <col min="9961" max="9961" width="7" style="1" bestFit="1" customWidth="1"/>
    <col min="9962" max="9962" width="8.5703125" style="1" bestFit="1" customWidth="1"/>
    <col min="9963" max="9963" width="12" style="1" bestFit="1" customWidth="1"/>
    <col min="9964" max="9964" width="4.7109375" style="1" bestFit="1" customWidth="1"/>
    <col min="9965" max="9965" width="9.140625" style="1"/>
    <col min="9966" max="9966" width="11.7109375" style="1" customWidth="1"/>
    <col min="9967" max="9967" width="7" style="1" bestFit="1" customWidth="1"/>
    <col min="9968" max="9968" width="7.140625" style="1" bestFit="1" customWidth="1"/>
    <col min="9969" max="9969" width="8.28515625" style="1" bestFit="1" customWidth="1"/>
    <col min="9970" max="9971" width="8.5703125" style="1" bestFit="1" customWidth="1"/>
    <col min="9972" max="9972" width="8.85546875" style="1" bestFit="1" customWidth="1"/>
    <col min="9973" max="9973" width="8.28515625" style="1" bestFit="1" customWidth="1"/>
    <col min="9974" max="9974" width="10.140625" style="1" customWidth="1"/>
    <col min="9975" max="10211" width="9.140625" style="1"/>
    <col min="10212" max="10212" width="2.5703125" style="1" bestFit="1" customWidth="1"/>
    <col min="10213" max="10213" width="9.140625" style="1"/>
    <col min="10214" max="10214" width="47.85546875" style="1" customWidth="1"/>
    <col min="10215" max="10215" width="6.7109375" style="1" bestFit="1" customWidth="1"/>
    <col min="10216" max="10216" width="7.42578125" style="1" bestFit="1" customWidth="1"/>
    <col min="10217" max="10217" width="7" style="1" bestFit="1" customWidth="1"/>
    <col min="10218" max="10218" width="8.5703125" style="1" bestFit="1" customWidth="1"/>
    <col min="10219" max="10219" width="12" style="1" bestFit="1" customWidth="1"/>
    <col min="10220" max="10220" width="4.7109375" style="1" bestFit="1" customWidth="1"/>
    <col min="10221" max="10221" width="9.140625" style="1"/>
    <col min="10222" max="10222" width="11.7109375" style="1" customWidth="1"/>
    <col min="10223" max="10223" width="7" style="1" bestFit="1" customWidth="1"/>
    <col min="10224" max="10224" width="7.140625" style="1" bestFit="1" customWidth="1"/>
    <col min="10225" max="10225" width="8.28515625" style="1" bestFit="1" customWidth="1"/>
    <col min="10226" max="10227" width="8.5703125" style="1" bestFit="1" customWidth="1"/>
    <col min="10228" max="10228" width="8.85546875" style="1" bestFit="1" customWidth="1"/>
    <col min="10229" max="10229" width="8.28515625" style="1" bestFit="1" customWidth="1"/>
    <col min="10230" max="10230" width="10.140625" style="1" customWidth="1"/>
    <col min="10231" max="10467" width="9.140625" style="1"/>
    <col min="10468" max="10468" width="2.5703125" style="1" bestFit="1" customWidth="1"/>
    <col min="10469" max="10469" width="9.140625" style="1"/>
    <col min="10470" max="10470" width="47.85546875" style="1" customWidth="1"/>
    <col min="10471" max="10471" width="6.7109375" style="1" bestFit="1" customWidth="1"/>
    <col min="10472" max="10472" width="7.42578125" style="1" bestFit="1" customWidth="1"/>
    <col min="10473" max="10473" width="7" style="1" bestFit="1" customWidth="1"/>
    <col min="10474" max="10474" width="8.5703125" style="1" bestFit="1" customWidth="1"/>
    <col min="10475" max="10475" width="12" style="1" bestFit="1" customWidth="1"/>
    <col min="10476" max="10476" width="4.7109375" style="1" bestFit="1" customWidth="1"/>
    <col min="10477" max="10477" width="9.140625" style="1"/>
    <col min="10478" max="10478" width="11.7109375" style="1" customWidth="1"/>
    <col min="10479" max="10479" width="7" style="1" bestFit="1" customWidth="1"/>
    <col min="10480" max="10480" width="7.140625" style="1" bestFit="1" customWidth="1"/>
    <col min="10481" max="10481" width="8.28515625" style="1" bestFit="1" customWidth="1"/>
    <col min="10482" max="10483" width="8.5703125" style="1" bestFit="1" customWidth="1"/>
    <col min="10484" max="10484" width="8.85546875" style="1" bestFit="1" customWidth="1"/>
    <col min="10485" max="10485" width="8.28515625" style="1" bestFit="1" customWidth="1"/>
    <col min="10486" max="10486" width="10.140625" style="1" customWidth="1"/>
    <col min="10487" max="10723" width="9.140625" style="1"/>
    <col min="10724" max="10724" width="2.5703125" style="1" bestFit="1" customWidth="1"/>
    <col min="10725" max="10725" width="9.140625" style="1"/>
    <col min="10726" max="10726" width="47.85546875" style="1" customWidth="1"/>
    <col min="10727" max="10727" width="6.7109375" style="1" bestFit="1" customWidth="1"/>
    <col min="10728" max="10728" width="7.42578125" style="1" bestFit="1" customWidth="1"/>
    <col min="10729" max="10729" width="7" style="1" bestFit="1" customWidth="1"/>
    <col min="10730" max="10730" width="8.5703125" style="1" bestFit="1" customWidth="1"/>
    <col min="10731" max="10731" width="12" style="1" bestFit="1" customWidth="1"/>
    <col min="10732" max="10732" width="4.7109375" style="1" bestFit="1" customWidth="1"/>
    <col min="10733" max="10733" width="9.140625" style="1"/>
    <col min="10734" max="10734" width="11.7109375" style="1" customWidth="1"/>
    <col min="10735" max="10735" width="7" style="1" bestFit="1" customWidth="1"/>
    <col min="10736" max="10736" width="7.140625" style="1" bestFit="1" customWidth="1"/>
    <col min="10737" max="10737" width="8.28515625" style="1" bestFit="1" customWidth="1"/>
    <col min="10738" max="10739" width="8.5703125" style="1" bestFit="1" customWidth="1"/>
    <col min="10740" max="10740" width="8.85546875" style="1" bestFit="1" customWidth="1"/>
    <col min="10741" max="10741" width="8.28515625" style="1" bestFit="1" customWidth="1"/>
    <col min="10742" max="10742" width="10.140625" style="1" customWidth="1"/>
    <col min="10743" max="10979" width="9.140625" style="1"/>
    <col min="10980" max="10980" width="2.5703125" style="1" bestFit="1" customWidth="1"/>
    <col min="10981" max="10981" width="9.140625" style="1"/>
    <col min="10982" max="10982" width="47.85546875" style="1" customWidth="1"/>
    <col min="10983" max="10983" width="6.7109375" style="1" bestFit="1" customWidth="1"/>
    <col min="10984" max="10984" width="7.42578125" style="1" bestFit="1" customWidth="1"/>
    <col min="10985" max="10985" width="7" style="1" bestFit="1" customWidth="1"/>
    <col min="10986" max="10986" width="8.5703125" style="1" bestFit="1" customWidth="1"/>
    <col min="10987" max="10987" width="12" style="1" bestFit="1" customWidth="1"/>
    <col min="10988" max="10988" width="4.7109375" style="1" bestFit="1" customWidth="1"/>
    <col min="10989" max="10989" width="9.140625" style="1"/>
    <col min="10990" max="10990" width="11.7109375" style="1" customWidth="1"/>
    <col min="10991" max="10991" width="7" style="1" bestFit="1" customWidth="1"/>
    <col min="10992" max="10992" width="7.140625" style="1" bestFit="1" customWidth="1"/>
    <col min="10993" max="10993" width="8.28515625" style="1" bestFit="1" customWidth="1"/>
    <col min="10994" max="10995" width="8.5703125" style="1" bestFit="1" customWidth="1"/>
    <col min="10996" max="10996" width="8.85546875" style="1" bestFit="1" customWidth="1"/>
    <col min="10997" max="10997" width="8.28515625" style="1" bestFit="1" customWidth="1"/>
    <col min="10998" max="10998" width="10.140625" style="1" customWidth="1"/>
    <col min="10999" max="11235" width="9.140625" style="1"/>
    <col min="11236" max="11236" width="2.5703125" style="1" bestFit="1" customWidth="1"/>
    <col min="11237" max="11237" width="9.140625" style="1"/>
    <col min="11238" max="11238" width="47.85546875" style="1" customWidth="1"/>
    <col min="11239" max="11239" width="6.7109375" style="1" bestFit="1" customWidth="1"/>
    <col min="11240" max="11240" width="7.42578125" style="1" bestFit="1" customWidth="1"/>
    <col min="11241" max="11241" width="7" style="1" bestFit="1" customWidth="1"/>
    <col min="11242" max="11242" width="8.5703125" style="1" bestFit="1" customWidth="1"/>
    <col min="11243" max="11243" width="12" style="1" bestFit="1" customWidth="1"/>
    <col min="11244" max="11244" width="4.7109375" style="1" bestFit="1" customWidth="1"/>
    <col min="11245" max="11245" width="9.140625" style="1"/>
    <col min="11246" max="11246" width="11.7109375" style="1" customWidth="1"/>
    <col min="11247" max="11247" width="7" style="1" bestFit="1" customWidth="1"/>
    <col min="11248" max="11248" width="7.140625" style="1" bestFit="1" customWidth="1"/>
    <col min="11249" max="11249" width="8.28515625" style="1" bestFit="1" customWidth="1"/>
    <col min="11250" max="11251" width="8.5703125" style="1" bestFit="1" customWidth="1"/>
    <col min="11252" max="11252" width="8.85546875" style="1" bestFit="1" customWidth="1"/>
    <col min="11253" max="11253" width="8.28515625" style="1" bestFit="1" customWidth="1"/>
    <col min="11254" max="11254" width="10.140625" style="1" customWidth="1"/>
    <col min="11255" max="11491" width="9.140625" style="1"/>
    <col min="11492" max="11492" width="2.5703125" style="1" bestFit="1" customWidth="1"/>
    <col min="11493" max="11493" width="9.140625" style="1"/>
    <col min="11494" max="11494" width="47.85546875" style="1" customWidth="1"/>
    <col min="11495" max="11495" width="6.7109375" style="1" bestFit="1" customWidth="1"/>
    <col min="11496" max="11496" width="7.42578125" style="1" bestFit="1" customWidth="1"/>
    <col min="11497" max="11497" width="7" style="1" bestFit="1" customWidth="1"/>
    <col min="11498" max="11498" width="8.5703125" style="1" bestFit="1" customWidth="1"/>
    <col min="11499" max="11499" width="12" style="1" bestFit="1" customWidth="1"/>
    <col min="11500" max="11500" width="4.7109375" style="1" bestFit="1" customWidth="1"/>
    <col min="11501" max="11501" width="9.140625" style="1"/>
    <col min="11502" max="11502" width="11.7109375" style="1" customWidth="1"/>
    <col min="11503" max="11503" width="7" style="1" bestFit="1" customWidth="1"/>
    <col min="11504" max="11504" width="7.140625" style="1" bestFit="1" customWidth="1"/>
    <col min="11505" max="11505" width="8.28515625" style="1" bestFit="1" customWidth="1"/>
    <col min="11506" max="11507" width="8.5703125" style="1" bestFit="1" customWidth="1"/>
    <col min="11508" max="11508" width="8.85546875" style="1" bestFit="1" customWidth="1"/>
    <col min="11509" max="11509" width="8.28515625" style="1" bestFit="1" customWidth="1"/>
    <col min="11510" max="11510" width="10.140625" style="1" customWidth="1"/>
    <col min="11511" max="11747" width="9.140625" style="1"/>
    <col min="11748" max="11748" width="2.5703125" style="1" bestFit="1" customWidth="1"/>
    <col min="11749" max="11749" width="9.140625" style="1"/>
    <col min="11750" max="11750" width="47.85546875" style="1" customWidth="1"/>
    <col min="11751" max="11751" width="6.7109375" style="1" bestFit="1" customWidth="1"/>
    <col min="11752" max="11752" width="7.42578125" style="1" bestFit="1" customWidth="1"/>
    <col min="11753" max="11753" width="7" style="1" bestFit="1" customWidth="1"/>
    <col min="11754" max="11754" width="8.5703125" style="1" bestFit="1" customWidth="1"/>
    <col min="11755" max="11755" width="12" style="1" bestFit="1" customWidth="1"/>
    <col min="11756" max="11756" width="4.7109375" style="1" bestFit="1" customWidth="1"/>
    <col min="11757" max="11757" width="9.140625" style="1"/>
    <col min="11758" max="11758" width="11.7109375" style="1" customWidth="1"/>
    <col min="11759" max="11759" width="7" style="1" bestFit="1" customWidth="1"/>
    <col min="11760" max="11760" width="7.140625" style="1" bestFit="1" customWidth="1"/>
    <col min="11761" max="11761" width="8.28515625" style="1" bestFit="1" customWidth="1"/>
    <col min="11762" max="11763" width="8.5703125" style="1" bestFit="1" customWidth="1"/>
    <col min="11764" max="11764" width="8.85546875" style="1" bestFit="1" customWidth="1"/>
    <col min="11765" max="11765" width="8.28515625" style="1" bestFit="1" customWidth="1"/>
    <col min="11766" max="11766" width="10.140625" style="1" customWidth="1"/>
    <col min="11767" max="12003" width="9.140625" style="1"/>
    <col min="12004" max="12004" width="2.5703125" style="1" bestFit="1" customWidth="1"/>
    <col min="12005" max="12005" width="9.140625" style="1"/>
    <col min="12006" max="12006" width="47.85546875" style="1" customWidth="1"/>
    <col min="12007" max="12007" width="6.7109375" style="1" bestFit="1" customWidth="1"/>
    <col min="12008" max="12008" width="7.42578125" style="1" bestFit="1" customWidth="1"/>
    <col min="12009" max="12009" width="7" style="1" bestFit="1" customWidth="1"/>
    <col min="12010" max="12010" width="8.5703125" style="1" bestFit="1" customWidth="1"/>
    <col min="12011" max="12011" width="12" style="1" bestFit="1" customWidth="1"/>
    <col min="12012" max="12012" width="4.7109375" style="1" bestFit="1" customWidth="1"/>
    <col min="12013" max="12013" width="9.140625" style="1"/>
    <col min="12014" max="12014" width="11.7109375" style="1" customWidth="1"/>
    <col min="12015" max="12015" width="7" style="1" bestFit="1" customWidth="1"/>
    <col min="12016" max="12016" width="7.140625" style="1" bestFit="1" customWidth="1"/>
    <col min="12017" max="12017" width="8.28515625" style="1" bestFit="1" customWidth="1"/>
    <col min="12018" max="12019" width="8.5703125" style="1" bestFit="1" customWidth="1"/>
    <col min="12020" max="12020" width="8.85546875" style="1" bestFit="1" customWidth="1"/>
    <col min="12021" max="12021" width="8.28515625" style="1" bestFit="1" customWidth="1"/>
    <col min="12022" max="12022" width="10.140625" style="1" customWidth="1"/>
    <col min="12023" max="12259" width="9.140625" style="1"/>
    <col min="12260" max="12260" width="2.5703125" style="1" bestFit="1" customWidth="1"/>
    <col min="12261" max="12261" width="9.140625" style="1"/>
    <col min="12262" max="12262" width="47.85546875" style="1" customWidth="1"/>
    <col min="12263" max="12263" width="6.7109375" style="1" bestFit="1" customWidth="1"/>
    <col min="12264" max="12264" width="7.42578125" style="1" bestFit="1" customWidth="1"/>
    <col min="12265" max="12265" width="7" style="1" bestFit="1" customWidth="1"/>
    <col min="12266" max="12266" width="8.5703125" style="1" bestFit="1" customWidth="1"/>
    <col min="12267" max="12267" width="12" style="1" bestFit="1" customWidth="1"/>
    <col min="12268" max="12268" width="4.7109375" style="1" bestFit="1" customWidth="1"/>
    <col min="12269" max="12269" width="9.140625" style="1"/>
    <col min="12270" max="12270" width="11.7109375" style="1" customWidth="1"/>
    <col min="12271" max="12271" width="7" style="1" bestFit="1" customWidth="1"/>
    <col min="12272" max="12272" width="7.140625" style="1" bestFit="1" customWidth="1"/>
    <col min="12273" max="12273" width="8.28515625" style="1" bestFit="1" customWidth="1"/>
    <col min="12274" max="12275" width="8.5703125" style="1" bestFit="1" customWidth="1"/>
    <col min="12276" max="12276" width="8.85546875" style="1" bestFit="1" customWidth="1"/>
    <col min="12277" max="12277" width="8.28515625" style="1" bestFit="1" customWidth="1"/>
    <col min="12278" max="12278" width="10.140625" style="1" customWidth="1"/>
    <col min="12279" max="12515" width="9.140625" style="1"/>
    <col min="12516" max="12516" width="2.5703125" style="1" bestFit="1" customWidth="1"/>
    <col min="12517" max="12517" width="9.140625" style="1"/>
    <col min="12518" max="12518" width="47.85546875" style="1" customWidth="1"/>
    <col min="12519" max="12519" width="6.7109375" style="1" bestFit="1" customWidth="1"/>
    <col min="12520" max="12520" width="7.42578125" style="1" bestFit="1" customWidth="1"/>
    <col min="12521" max="12521" width="7" style="1" bestFit="1" customWidth="1"/>
    <col min="12522" max="12522" width="8.5703125" style="1" bestFit="1" customWidth="1"/>
    <col min="12523" max="12523" width="12" style="1" bestFit="1" customWidth="1"/>
    <col min="12524" max="12524" width="4.7109375" style="1" bestFit="1" customWidth="1"/>
    <col min="12525" max="12525" width="9.140625" style="1"/>
    <col min="12526" max="12526" width="11.7109375" style="1" customWidth="1"/>
    <col min="12527" max="12527" width="7" style="1" bestFit="1" customWidth="1"/>
    <col min="12528" max="12528" width="7.140625" style="1" bestFit="1" customWidth="1"/>
    <col min="12529" max="12529" width="8.28515625" style="1" bestFit="1" customWidth="1"/>
    <col min="12530" max="12531" width="8.5703125" style="1" bestFit="1" customWidth="1"/>
    <col min="12532" max="12532" width="8.85546875" style="1" bestFit="1" customWidth="1"/>
    <col min="12533" max="12533" width="8.28515625" style="1" bestFit="1" customWidth="1"/>
    <col min="12534" max="12534" width="10.140625" style="1" customWidth="1"/>
    <col min="12535" max="12771" width="9.140625" style="1"/>
    <col min="12772" max="12772" width="2.5703125" style="1" bestFit="1" customWidth="1"/>
    <col min="12773" max="12773" width="9.140625" style="1"/>
    <col min="12774" max="12774" width="47.85546875" style="1" customWidth="1"/>
    <col min="12775" max="12775" width="6.7109375" style="1" bestFit="1" customWidth="1"/>
    <col min="12776" max="12776" width="7.42578125" style="1" bestFit="1" customWidth="1"/>
    <col min="12777" max="12777" width="7" style="1" bestFit="1" customWidth="1"/>
    <col min="12778" max="12778" width="8.5703125" style="1" bestFit="1" customWidth="1"/>
    <col min="12779" max="12779" width="12" style="1" bestFit="1" customWidth="1"/>
    <col min="12780" max="12780" width="4.7109375" style="1" bestFit="1" customWidth="1"/>
    <col min="12781" max="12781" width="9.140625" style="1"/>
    <col min="12782" max="12782" width="11.7109375" style="1" customWidth="1"/>
    <col min="12783" max="12783" width="7" style="1" bestFit="1" customWidth="1"/>
    <col min="12784" max="12784" width="7.140625" style="1" bestFit="1" customWidth="1"/>
    <col min="12785" max="12785" width="8.28515625" style="1" bestFit="1" customWidth="1"/>
    <col min="12786" max="12787" width="8.5703125" style="1" bestFit="1" customWidth="1"/>
    <col min="12788" max="12788" width="8.85546875" style="1" bestFit="1" customWidth="1"/>
    <col min="12789" max="12789" width="8.28515625" style="1" bestFit="1" customWidth="1"/>
    <col min="12790" max="12790" width="10.140625" style="1" customWidth="1"/>
    <col min="12791" max="13027" width="9.140625" style="1"/>
    <col min="13028" max="13028" width="2.5703125" style="1" bestFit="1" customWidth="1"/>
    <col min="13029" max="13029" width="9.140625" style="1"/>
    <col min="13030" max="13030" width="47.85546875" style="1" customWidth="1"/>
    <col min="13031" max="13031" width="6.7109375" style="1" bestFit="1" customWidth="1"/>
    <col min="13032" max="13032" width="7.42578125" style="1" bestFit="1" customWidth="1"/>
    <col min="13033" max="13033" width="7" style="1" bestFit="1" customWidth="1"/>
    <col min="13034" max="13034" width="8.5703125" style="1" bestFit="1" customWidth="1"/>
    <col min="13035" max="13035" width="12" style="1" bestFit="1" customWidth="1"/>
    <col min="13036" max="13036" width="4.7109375" style="1" bestFit="1" customWidth="1"/>
    <col min="13037" max="13037" width="9.140625" style="1"/>
    <col min="13038" max="13038" width="11.7109375" style="1" customWidth="1"/>
    <col min="13039" max="13039" width="7" style="1" bestFit="1" customWidth="1"/>
    <col min="13040" max="13040" width="7.140625" style="1" bestFit="1" customWidth="1"/>
    <col min="13041" max="13041" width="8.28515625" style="1" bestFit="1" customWidth="1"/>
    <col min="13042" max="13043" width="8.5703125" style="1" bestFit="1" customWidth="1"/>
    <col min="13044" max="13044" width="8.85546875" style="1" bestFit="1" customWidth="1"/>
    <col min="13045" max="13045" width="8.28515625" style="1" bestFit="1" customWidth="1"/>
    <col min="13046" max="13046" width="10.140625" style="1" customWidth="1"/>
    <col min="13047" max="13283" width="9.140625" style="1"/>
    <col min="13284" max="13284" width="2.5703125" style="1" bestFit="1" customWidth="1"/>
    <col min="13285" max="13285" width="9.140625" style="1"/>
    <col min="13286" max="13286" width="47.85546875" style="1" customWidth="1"/>
    <col min="13287" max="13287" width="6.7109375" style="1" bestFit="1" customWidth="1"/>
    <col min="13288" max="13288" width="7.42578125" style="1" bestFit="1" customWidth="1"/>
    <col min="13289" max="13289" width="7" style="1" bestFit="1" customWidth="1"/>
    <col min="13290" max="13290" width="8.5703125" style="1" bestFit="1" customWidth="1"/>
    <col min="13291" max="13291" width="12" style="1" bestFit="1" customWidth="1"/>
    <col min="13292" max="13292" width="4.7109375" style="1" bestFit="1" customWidth="1"/>
    <col min="13293" max="13293" width="9.140625" style="1"/>
    <col min="13294" max="13294" width="11.7109375" style="1" customWidth="1"/>
    <col min="13295" max="13295" width="7" style="1" bestFit="1" customWidth="1"/>
    <col min="13296" max="13296" width="7.140625" style="1" bestFit="1" customWidth="1"/>
    <col min="13297" max="13297" width="8.28515625" style="1" bestFit="1" customWidth="1"/>
    <col min="13298" max="13299" width="8.5703125" style="1" bestFit="1" customWidth="1"/>
    <col min="13300" max="13300" width="8.85546875" style="1" bestFit="1" customWidth="1"/>
    <col min="13301" max="13301" width="8.28515625" style="1" bestFit="1" customWidth="1"/>
    <col min="13302" max="13302" width="10.140625" style="1" customWidth="1"/>
    <col min="13303" max="13539" width="9.140625" style="1"/>
    <col min="13540" max="13540" width="2.5703125" style="1" bestFit="1" customWidth="1"/>
    <col min="13541" max="13541" width="9.140625" style="1"/>
    <col min="13542" max="13542" width="47.85546875" style="1" customWidth="1"/>
    <col min="13543" max="13543" width="6.7109375" style="1" bestFit="1" customWidth="1"/>
    <col min="13544" max="13544" width="7.42578125" style="1" bestFit="1" customWidth="1"/>
    <col min="13545" max="13545" width="7" style="1" bestFit="1" customWidth="1"/>
    <col min="13546" max="13546" width="8.5703125" style="1" bestFit="1" customWidth="1"/>
    <col min="13547" max="13547" width="12" style="1" bestFit="1" customWidth="1"/>
    <col min="13548" max="13548" width="4.7109375" style="1" bestFit="1" customWidth="1"/>
    <col min="13549" max="13549" width="9.140625" style="1"/>
    <col min="13550" max="13550" width="11.7109375" style="1" customWidth="1"/>
    <col min="13551" max="13551" width="7" style="1" bestFit="1" customWidth="1"/>
    <col min="13552" max="13552" width="7.140625" style="1" bestFit="1" customWidth="1"/>
    <col min="13553" max="13553" width="8.28515625" style="1" bestFit="1" customWidth="1"/>
    <col min="13554" max="13555" width="8.5703125" style="1" bestFit="1" customWidth="1"/>
    <col min="13556" max="13556" width="8.85546875" style="1" bestFit="1" customWidth="1"/>
    <col min="13557" max="13557" width="8.28515625" style="1" bestFit="1" customWidth="1"/>
    <col min="13558" max="13558" width="10.140625" style="1" customWidth="1"/>
    <col min="13559" max="13795" width="9.140625" style="1"/>
    <col min="13796" max="13796" width="2.5703125" style="1" bestFit="1" customWidth="1"/>
    <col min="13797" max="13797" width="9.140625" style="1"/>
    <col min="13798" max="13798" width="47.85546875" style="1" customWidth="1"/>
    <col min="13799" max="13799" width="6.7109375" style="1" bestFit="1" customWidth="1"/>
    <col min="13800" max="13800" width="7.42578125" style="1" bestFit="1" customWidth="1"/>
    <col min="13801" max="13801" width="7" style="1" bestFit="1" customWidth="1"/>
    <col min="13802" max="13802" width="8.5703125" style="1" bestFit="1" customWidth="1"/>
    <col min="13803" max="13803" width="12" style="1" bestFit="1" customWidth="1"/>
    <col min="13804" max="13804" width="4.7109375" style="1" bestFit="1" customWidth="1"/>
    <col min="13805" max="13805" width="9.140625" style="1"/>
    <col min="13806" max="13806" width="11.7109375" style="1" customWidth="1"/>
    <col min="13807" max="13807" width="7" style="1" bestFit="1" customWidth="1"/>
    <col min="13808" max="13808" width="7.140625" style="1" bestFit="1" customWidth="1"/>
    <col min="13809" max="13809" width="8.28515625" style="1" bestFit="1" customWidth="1"/>
    <col min="13810" max="13811" width="8.5703125" style="1" bestFit="1" customWidth="1"/>
    <col min="13812" max="13812" width="8.85546875" style="1" bestFit="1" customWidth="1"/>
    <col min="13813" max="13813" width="8.28515625" style="1" bestFit="1" customWidth="1"/>
    <col min="13814" max="13814" width="10.140625" style="1" customWidth="1"/>
    <col min="13815" max="14051" width="9.140625" style="1"/>
    <col min="14052" max="14052" width="2.5703125" style="1" bestFit="1" customWidth="1"/>
    <col min="14053" max="14053" width="9.140625" style="1"/>
    <col min="14054" max="14054" width="47.85546875" style="1" customWidth="1"/>
    <col min="14055" max="14055" width="6.7109375" style="1" bestFit="1" customWidth="1"/>
    <col min="14056" max="14056" width="7.42578125" style="1" bestFit="1" customWidth="1"/>
    <col min="14057" max="14057" width="7" style="1" bestFit="1" customWidth="1"/>
    <col min="14058" max="14058" width="8.5703125" style="1" bestFit="1" customWidth="1"/>
    <col min="14059" max="14059" width="12" style="1" bestFit="1" customWidth="1"/>
    <col min="14060" max="14060" width="4.7109375" style="1" bestFit="1" customWidth="1"/>
    <col min="14061" max="14061" width="9.140625" style="1"/>
    <col min="14062" max="14062" width="11.7109375" style="1" customWidth="1"/>
    <col min="14063" max="14063" width="7" style="1" bestFit="1" customWidth="1"/>
    <col min="14064" max="14064" width="7.140625" style="1" bestFit="1" customWidth="1"/>
    <col min="14065" max="14065" width="8.28515625" style="1" bestFit="1" customWidth="1"/>
    <col min="14066" max="14067" width="8.5703125" style="1" bestFit="1" customWidth="1"/>
    <col min="14068" max="14068" width="8.85546875" style="1" bestFit="1" customWidth="1"/>
    <col min="14069" max="14069" width="8.28515625" style="1" bestFit="1" customWidth="1"/>
    <col min="14070" max="14070" width="10.140625" style="1" customWidth="1"/>
    <col min="14071" max="14307" width="9.140625" style="1"/>
    <col min="14308" max="14308" width="2.5703125" style="1" bestFit="1" customWidth="1"/>
    <col min="14309" max="14309" width="9.140625" style="1"/>
    <col min="14310" max="14310" width="47.85546875" style="1" customWidth="1"/>
    <col min="14311" max="14311" width="6.7109375" style="1" bestFit="1" customWidth="1"/>
    <col min="14312" max="14312" width="7.42578125" style="1" bestFit="1" customWidth="1"/>
    <col min="14313" max="14313" width="7" style="1" bestFit="1" customWidth="1"/>
    <col min="14314" max="14314" width="8.5703125" style="1" bestFit="1" customWidth="1"/>
    <col min="14315" max="14315" width="12" style="1" bestFit="1" customWidth="1"/>
    <col min="14316" max="14316" width="4.7109375" style="1" bestFit="1" customWidth="1"/>
    <col min="14317" max="14317" width="9.140625" style="1"/>
    <col min="14318" max="14318" width="11.7109375" style="1" customWidth="1"/>
    <col min="14319" max="14319" width="7" style="1" bestFit="1" customWidth="1"/>
    <col min="14320" max="14320" width="7.140625" style="1" bestFit="1" customWidth="1"/>
    <col min="14321" max="14321" width="8.28515625" style="1" bestFit="1" customWidth="1"/>
    <col min="14322" max="14323" width="8.5703125" style="1" bestFit="1" customWidth="1"/>
    <col min="14324" max="14324" width="8.85546875" style="1" bestFit="1" customWidth="1"/>
    <col min="14325" max="14325" width="8.28515625" style="1" bestFit="1" customWidth="1"/>
    <col min="14326" max="14326" width="10.140625" style="1" customWidth="1"/>
    <col min="14327" max="14563" width="9.140625" style="1"/>
    <col min="14564" max="14564" width="2.5703125" style="1" bestFit="1" customWidth="1"/>
    <col min="14565" max="14565" width="9.140625" style="1"/>
    <col min="14566" max="14566" width="47.85546875" style="1" customWidth="1"/>
    <col min="14567" max="14567" width="6.7109375" style="1" bestFit="1" customWidth="1"/>
    <col min="14568" max="14568" width="7.42578125" style="1" bestFit="1" customWidth="1"/>
    <col min="14569" max="14569" width="7" style="1" bestFit="1" customWidth="1"/>
    <col min="14570" max="14570" width="8.5703125" style="1" bestFit="1" customWidth="1"/>
    <col min="14571" max="14571" width="12" style="1" bestFit="1" customWidth="1"/>
    <col min="14572" max="14572" width="4.7109375" style="1" bestFit="1" customWidth="1"/>
    <col min="14573" max="14573" width="9.140625" style="1"/>
    <col min="14574" max="14574" width="11.7109375" style="1" customWidth="1"/>
    <col min="14575" max="14575" width="7" style="1" bestFit="1" customWidth="1"/>
    <col min="14576" max="14576" width="7.140625" style="1" bestFit="1" customWidth="1"/>
    <col min="14577" max="14577" width="8.28515625" style="1" bestFit="1" customWidth="1"/>
    <col min="14578" max="14579" width="8.5703125" style="1" bestFit="1" customWidth="1"/>
    <col min="14580" max="14580" width="8.85546875" style="1" bestFit="1" customWidth="1"/>
    <col min="14581" max="14581" width="8.28515625" style="1" bestFit="1" customWidth="1"/>
    <col min="14582" max="14582" width="10.140625" style="1" customWidth="1"/>
    <col min="14583" max="14819" width="9.140625" style="1"/>
    <col min="14820" max="14820" width="2.5703125" style="1" bestFit="1" customWidth="1"/>
    <col min="14821" max="14821" width="9.140625" style="1"/>
    <col min="14822" max="14822" width="47.85546875" style="1" customWidth="1"/>
    <col min="14823" max="14823" width="6.7109375" style="1" bestFit="1" customWidth="1"/>
    <col min="14824" max="14824" width="7.42578125" style="1" bestFit="1" customWidth="1"/>
    <col min="14825" max="14825" width="7" style="1" bestFit="1" customWidth="1"/>
    <col min="14826" max="14826" width="8.5703125" style="1" bestFit="1" customWidth="1"/>
    <col min="14827" max="14827" width="12" style="1" bestFit="1" customWidth="1"/>
    <col min="14828" max="14828" width="4.7109375" style="1" bestFit="1" customWidth="1"/>
    <col min="14829" max="14829" width="9.140625" style="1"/>
    <col min="14830" max="14830" width="11.7109375" style="1" customWidth="1"/>
    <col min="14831" max="14831" width="7" style="1" bestFit="1" customWidth="1"/>
    <col min="14832" max="14832" width="7.140625" style="1" bestFit="1" customWidth="1"/>
    <col min="14833" max="14833" width="8.28515625" style="1" bestFit="1" customWidth="1"/>
    <col min="14834" max="14835" width="8.5703125" style="1" bestFit="1" customWidth="1"/>
    <col min="14836" max="14836" width="8.85546875" style="1" bestFit="1" customWidth="1"/>
    <col min="14837" max="14837" width="8.28515625" style="1" bestFit="1" customWidth="1"/>
    <col min="14838" max="14838" width="10.140625" style="1" customWidth="1"/>
    <col min="14839" max="15075" width="9.140625" style="1"/>
    <col min="15076" max="15076" width="2.5703125" style="1" bestFit="1" customWidth="1"/>
    <col min="15077" max="15077" width="9.140625" style="1"/>
    <col min="15078" max="15078" width="47.85546875" style="1" customWidth="1"/>
    <col min="15079" max="15079" width="6.7109375" style="1" bestFit="1" customWidth="1"/>
    <col min="15080" max="15080" width="7.42578125" style="1" bestFit="1" customWidth="1"/>
    <col min="15081" max="15081" width="7" style="1" bestFit="1" customWidth="1"/>
    <col min="15082" max="15082" width="8.5703125" style="1" bestFit="1" customWidth="1"/>
    <col min="15083" max="15083" width="12" style="1" bestFit="1" customWidth="1"/>
    <col min="15084" max="15084" width="4.7109375" style="1" bestFit="1" customWidth="1"/>
    <col min="15085" max="15085" width="9.140625" style="1"/>
    <col min="15086" max="15086" width="11.7109375" style="1" customWidth="1"/>
    <col min="15087" max="15087" width="7" style="1" bestFit="1" customWidth="1"/>
    <col min="15088" max="15088" width="7.140625" style="1" bestFit="1" customWidth="1"/>
    <col min="15089" max="15089" width="8.28515625" style="1" bestFit="1" customWidth="1"/>
    <col min="15090" max="15091" width="8.5703125" style="1" bestFit="1" customWidth="1"/>
    <col min="15092" max="15092" width="8.85546875" style="1" bestFit="1" customWidth="1"/>
    <col min="15093" max="15093" width="8.28515625" style="1" bestFit="1" customWidth="1"/>
    <col min="15094" max="15094" width="10.140625" style="1" customWidth="1"/>
    <col min="15095" max="15331" width="9.140625" style="1"/>
    <col min="15332" max="15332" width="2.5703125" style="1" bestFit="1" customWidth="1"/>
    <col min="15333" max="15333" width="9.140625" style="1"/>
    <col min="15334" max="15334" width="47.85546875" style="1" customWidth="1"/>
    <col min="15335" max="15335" width="6.7109375" style="1" bestFit="1" customWidth="1"/>
    <col min="15336" max="15336" width="7.42578125" style="1" bestFit="1" customWidth="1"/>
    <col min="15337" max="15337" width="7" style="1" bestFit="1" customWidth="1"/>
    <col min="15338" max="15338" width="8.5703125" style="1" bestFit="1" customWidth="1"/>
    <col min="15339" max="15339" width="12" style="1" bestFit="1" customWidth="1"/>
    <col min="15340" max="15340" width="4.7109375" style="1" bestFit="1" customWidth="1"/>
    <col min="15341" max="15341" width="9.140625" style="1"/>
    <col min="15342" max="15342" width="11.7109375" style="1" customWidth="1"/>
    <col min="15343" max="15343" width="7" style="1" bestFit="1" customWidth="1"/>
    <col min="15344" max="15344" width="7.140625" style="1" bestFit="1" customWidth="1"/>
    <col min="15345" max="15345" width="8.28515625" style="1" bestFit="1" customWidth="1"/>
    <col min="15346" max="15347" width="8.5703125" style="1" bestFit="1" customWidth="1"/>
    <col min="15348" max="15348" width="8.85546875" style="1" bestFit="1" customWidth="1"/>
    <col min="15349" max="15349" width="8.28515625" style="1" bestFit="1" customWidth="1"/>
    <col min="15350" max="15350" width="10.140625" style="1" customWidth="1"/>
    <col min="15351" max="15587" width="9.140625" style="1"/>
    <col min="15588" max="15588" width="2.5703125" style="1" bestFit="1" customWidth="1"/>
    <col min="15589" max="15589" width="9.140625" style="1"/>
    <col min="15590" max="15590" width="47.85546875" style="1" customWidth="1"/>
    <col min="15591" max="15591" width="6.7109375" style="1" bestFit="1" customWidth="1"/>
    <col min="15592" max="15592" width="7.42578125" style="1" bestFit="1" customWidth="1"/>
    <col min="15593" max="15593" width="7" style="1" bestFit="1" customWidth="1"/>
    <col min="15594" max="15594" width="8.5703125" style="1" bestFit="1" customWidth="1"/>
    <col min="15595" max="15595" width="12" style="1" bestFit="1" customWidth="1"/>
    <col min="15596" max="15596" width="4.7109375" style="1" bestFit="1" customWidth="1"/>
    <col min="15597" max="15597" width="9.140625" style="1"/>
    <col min="15598" max="15598" width="11.7109375" style="1" customWidth="1"/>
    <col min="15599" max="15599" width="7" style="1" bestFit="1" customWidth="1"/>
    <col min="15600" max="15600" width="7.140625" style="1" bestFit="1" customWidth="1"/>
    <col min="15601" max="15601" width="8.28515625" style="1" bestFit="1" customWidth="1"/>
    <col min="15602" max="15603" width="8.5703125" style="1" bestFit="1" customWidth="1"/>
    <col min="15604" max="15604" width="8.85546875" style="1" bestFit="1" customWidth="1"/>
    <col min="15605" max="15605" width="8.28515625" style="1" bestFit="1" customWidth="1"/>
    <col min="15606" max="15606" width="10.140625" style="1" customWidth="1"/>
    <col min="15607" max="15843" width="9.140625" style="1"/>
    <col min="15844" max="15844" width="2.5703125" style="1" bestFit="1" customWidth="1"/>
    <col min="15845" max="15845" width="9.140625" style="1"/>
    <col min="15846" max="15846" width="47.85546875" style="1" customWidth="1"/>
    <col min="15847" max="15847" width="6.7109375" style="1" bestFit="1" customWidth="1"/>
    <col min="15848" max="15848" width="7.42578125" style="1" bestFit="1" customWidth="1"/>
    <col min="15849" max="15849" width="7" style="1" bestFit="1" customWidth="1"/>
    <col min="15850" max="15850" width="8.5703125" style="1" bestFit="1" customWidth="1"/>
    <col min="15851" max="15851" width="12" style="1" bestFit="1" customWidth="1"/>
    <col min="15852" max="15852" width="4.7109375" style="1" bestFit="1" customWidth="1"/>
    <col min="15853" max="15853" width="9.140625" style="1"/>
    <col min="15854" max="15854" width="11.7109375" style="1" customWidth="1"/>
    <col min="15855" max="15855" width="7" style="1" bestFit="1" customWidth="1"/>
    <col min="15856" max="15856" width="7.140625" style="1" bestFit="1" customWidth="1"/>
    <col min="15857" max="15857" width="8.28515625" style="1" bestFit="1" customWidth="1"/>
    <col min="15858" max="15859" width="8.5703125" style="1" bestFit="1" customWidth="1"/>
    <col min="15860" max="15860" width="8.85546875" style="1" bestFit="1" customWidth="1"/>
    <col min="15861" max="15861" width="8.28515625" style="1" bestFit="1" customWidth="1"/>
    <col min="15862" max="15862" width="10.140625" style="1" customWidth="1"/>
    <col min="15863" max="16099" width="9.140625" style="1"/>
    <col min="16100" max="16100" width="2.5703125" style="1" bestFit="1" customWidth="1"/>
    <col min="16101" max="16101" width="9.140625" style="1"/>
    <col min="16102" max="16102" width="47.85546875" style="1" customWidth="1"/>
    <col min="16103" max="16103" width="6.7109375" style="1" bestFit="1" customWidth="1"/>
    <col min="16104" max="16104" width="7.42578125" style="1" bestFit="1" customWidth="1"/>
    <col min="16105" max="16105" width="7" style="1" bestFit="1" customWidth="1"/>
    <col min="16106" max="16106" width="8.5703125" style="1" bestFit="1" customWidth="1"/>
    <col min="16107" max="16107" width="12" style="1" bestFit="1" customWidth="1"/>
    <col min="16108" max="16108" width="4.7109375" style="1" bestFit="1" customWidth="1"/>
    <col min="16109" max="16109" width="9.140625" style="1"/>
    <col min="16110" max="16110" width="11.7109375" style="1" customWidth="1"/>
    <col min="16111" max="16111" width="7" style="1" bestFit="1" customWidth="1"/>
    <col min="16112" max="16112" width="7.140625" style="1" bestFit="1" customWidth="1"/>
    <col min="16113" max="16113" width="8.28515625" style="1" bestFit="1" customWidth="1"/>
    <col min="16114" max="16115" width="8.5703125" style="1" bestFit="1" customWidth="1"/>
    <col min="16116" max="16116" width="8.85546875" style="1" bestFit="1" customWidth="1"/>
    <col min="16117" max="16117" width="8.28515625" style="1" bestFit="1" customWidth="1"/>
    <col min="16118" max="16118" width="10.140625" style="1" customWidth="1"/>
    <col min="16119" max="16384" width="9.140625" style="1"/>
  </cols>
  <sheetData>
    <row r="1" spans="1:13" s="13" customFormat="1" ht="38.25" customHeight="1">
      <c r="A1" s="233" t="s">
        <v>140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13" customFormat="1" ht="18" customHeight="1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s="81" customFormat="1" ht="13.5" customHeight="1">
      <c r="A3" s="228" t="s">
        <v>0</v>
      </c>
      <c r="B3" s="228"/>
      <c r="C3" s="228"/>
      <c r="D3" s="82"/>
      <c r="E3" s="82"/>
      <c r="F3" s="82"/>
      <c r="H3" s="89"/>
      <c r="J3" s="89"/>
      <c r="K3" s="235">
        <f>M42</f>
        <v>23388.76</v>
      </c>
      <c r="L3" s="228"/>
      <c r="M3" s="201" t="s">
        <v>1</v>
      </c>
    </row>
    <row r="4" spans="1:13" s="7" customFormat="1" ht="29.25" customHeight="1">
      <c r="A4" s="5"/>
      <c r="B4" s="5"/>
      <c r="C4" s="236" t="s">
        <v>108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s="7" customFormat="1" ht="30.75" customHeight="1">
      <c r="A5" s="220" t="s">
        <v>2</v>
      </c>
      <c r="B5" s="220" t="s">
        <v>3</v>
      </c>
      <c r="C5" s="231" t="s">
        <v>4</v>
      </c>
      <c r="D5" s="220" t="s">
        <v>15</v>
      </c>
      <c r="E5" s="220" t="s">
        <v>12</v>
      </c>
      <c r="F5" s="220"/>
      <c r="G5" s="220" t="s">
        <v>13</v>
      </c>
      <c r="H5" s="220"/>
      <c r="I5" s="220" t="s">
        <v>6</v>
      </c>
      <c r="J5" s="220"/>
      <c r="K5" s="220" t="s">
        <v>14</v>
      </c>
      <c r="L5" s="220"/>
      <c r="M5" s="220" t="s">
        <v>5</v>
      </c>
    </row>
    <row r="6" spans="1:13" s="7" customFormat="1" ht="29.25" customHeight="1">
      <c r="A6" s="220"/>
      <c r="B6" s="220"/>
      <c r="C6" s="231"/>
      <c r="D6" s="220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20"/>
    </row>
    <row r="7" spans="1:13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15">
        <v>13</v>
      </c>
    </row>
    <row r="8" spans="1:13" s="117" customFormat="1" ht="28.5">
      <c r="A8" s="225">
        <v>1</v>
      </c>
      <c r="B8" s="27" t="s">
        <v>101</v>
      </c>
      <c r="C8" s="99" t="s">
        <v>109</v>
      </c>
      <c r="D8" s="112" t="s">
        <v>74</v>
      </c>
      <c r="E8" s="100"/>
      <c r="F8" s="132">
        <v>84</v>
      </c>
      <c r="G8" s="138"/>
      <c r="H8" s="134"/>
      <c r="I8" s="125"/>
      <c r="J8" s="139"/>
      <c r="K8" s="126"/>
      <c r="L8" s="127"/>
      <c r="M8" s="66">
        <f>SUM(M9:M11)</f>
        <v>233.27</v>
      </c>
    </row>
    <row r="9" spans="1:13" customFormat="1" ht="15">
      <c r="A9" s="225"/>
      <c r="B9" s="27"/>
      <c r="C9" s="84" t="s">
        <v>20</v>
      </c>
      <c r="D9" s="113" t="s">
        <v>21</v>
      </c>
      <c r="E9" s="128">
        <v>6.08E-2</v>
      </c>
      <c r="F9" s="133">
        <f>F8*E9</f>
        <v>5.1071999999999997</v>
      </c>
      <c r="G9" s="133"/>
      <c r="H9" s="135"/>
      <c r="I9" s="34">
        <v>4.5999999999999996</v>
      </c>
      <c r="J9" s="31">
        <f>F9*I9</f>
        <v>23.49</v>
      </c>
      <c r="K9" s="31"/>
      <c r="L9" s="31"/>
      <c r="M9" s="31">
        <f>J9</f>
        <v>23.49</v>
      </c>
    </row>
    <row r="10" spans="1:13" customFormat="1" ht="15">
      <c r="A10" s="225"/>
      <c r="B10" s="27"/>
      <c r="C10" s="65" t="s">
        <v>118</v>
      </c>
      <c r="D10" s="113" t="s">
        <v>22</v>
      </c>
      <c r="E10" s="128">
        <v>0.14299999999999999</v>
      </c>
      <c r="F10" s="133">
        <f>E10*F8</f>
        <v>12.012</v>
      </c>
      <c r="G10" s="133"/>
      <c r="H10" s="135"/>
      <c r="I10" s="133"/>
      <c r="J10" s="133"/>
      <c r="K10" s="136">
        <v>17.309999999999999</v>
      </c>
      <c r="L10" s="31">
        <f t="shared" ref="L10:L11" si="0">F10*K10</f>
        <v>207.93</v>
      </c>
      <c r="M10" s="31">
        <f t="shared" ref="M10:M11" si="1">L10</f>
        <v>207.93</v>
      </c>
    </row>
    <row r="11" spans="1:13" customFormat="1" ht="15">
      <c r="A11" s="225"/>
      <c r="B11" s="27"/>
      <c r="C11" s="84" t="s">
        <v>60</v>
      </c>
      <c r="D11" s="113" t="s">
        <v>1</v>
      </c>
      <c r="E11" s="128">
        <v>6.8900000000000003E-3</v>
      </c>
      <c r="F11" s="133">
        <f>E11*F8</f>
        <v>0.57876000000000005</v>
      </c>
      <c r="G11" s="133"/>
      <c r="H11" s="135"/>
      <c r="I11" s="133"/>
      <c r="J11" s="133"/>
      <c r="K11" s="136">
        <v>3.2</v>
      </c>
      <c r="L11" s="31">
        <f t="shared" si="0"/>
        <v>1.85</v>
      </c>
      <c r="M11" s="31">
        <f t="shared" si="1"/>
        <v>1.85</v>
      </c>
    </row>
    <row r="12" spans="1:13" s="52" customFormat="1" ht="23.25" customHeight="1">
      <c r="A12" s="225">
        <v>2</v>
      </c>
      <c r="B12" s="27" t="s">
        <v>102</v>
      </c>
      <c r="C12" s="99" t="s">
        <v>104</v>
      </c>
      <c r="D12" s="112" t="s">
        <v>48</v>
      </c>
      <c r="E12" s="101"/>
      <c r="F12" s="132">
        <v>5</v>
      </c>
      <c r="G12" s="112"/>
      <c r="H12" s="112"/>
      <c r="I12" s="112"/>
      <c r="J12" s="112"/>
      <c r="K12" s="129"/>
      <c r="L12" s="67"/>
      <c r="M12" s="66">
        <f>SUM(M13)</f>
        <v>47.38</v>
      </c>
    </row>
    <row r="13" spans="1:13" s="54" customFormat="1" ht="14.25">
      <c r="A13" s="225"/>
      <c r="B13" s="30"/>
      <c r="C13" s="84" t="s">
        <v>27</v>
      </c>
      <c r="D13" s="113" t="s">
        <v>21</v>
      </c>
      <c r="E13" s="113">
        <v>2.06</v>
      </c>
      <c r="F13" s="133">
        <f>F12*E13</f>
        <v>10.3</v>
      </c>
      <c r="G13" s="113"/>
      <c r="H13" s="113"/>
      <c r="I13" s="34">
        <v>4.5999999999999996</v>
      </c>
      <c r="J13" s="31">
        <f>F13*I13</f>
        <v>47.38</v>
      </c>
      <c r="K13" s="31"/>
      <c r="L13" s="31"/>
      <c r="M13" s="31">
        <f>J13</f>
        <v>47.38</v>
      </c>
    </row>
    <row r="14" spans="1:13" s="58" customFormat="1" ht="60" customHeight="1">
      <c r="A14" s="223">
        <v>3</v>
      </c>
      <c r="B14" s="27" t="s">
        <v>110</v>
      </c>
      <c r="C14" s="99" t="s">
        <v>111</v>
      </c>
      <c r="D14" s="112" t="s">
        <v>48</v>
      </c>
      <c r="E14" s="66"/>
      <c r="F14" s="130">
        <v>187.5</v>
      </c>
      <c r="G14" s="29"/>
      <c r="H14" s="140"/>
      <c r="I14" s="140"/>
      <c r="J14" s="29"/>
      <c r="K14" s="131"/>
      <c r="L14" s="57"/>
      <c r="M14" s="66">
        <f>SUM(M15:M21)</f>
        <v>14610.62</v>
      </c>
    </row>
    <row r="15" spans="1:13" s="60" customFormat="1" ht="15.75">
      <c r="A15" s="223"/>
      <c r="B15" s="27"/>
      <c r="C15" s="84" t="s">
        <v>20</v>
      </c>
      <c r="D15" s="113" t="s">
        <v>21</v>
      </c>
      <c r="E15" s="140">
        <v>3.42</v>
      </c>
      <c r="F15" s="133">
        <f>F14*E15</f>
        <v>641.25</v>
      </c>
      <c r="G15" s="32"/>
      <c r="H15" s="140"/>
      <c r="I15" s="34">
        <v>4.5999999999999996</v>
      </c>
      <c r="J15" s="31">
        <f>F15*I15</f>
        <v>2949.75</v>
      </c>
      <c r="K15" s="31"/>
      <c r="L15" s="31"/>
      <c r="M15" s="31">
        <f>J15</f>
        <v>2949.75</v>
      </c>
    </row>
    <row r="16" spans="1:13" s="60" customFormat="1" ht="15.75">
      <c r="A16" s="223"/>
      <c r="B16" s="27"/>
      <c r="C16" s="33" t="s">
        <v>112</v>
      </c>
      <c r="D16" s="113" t="s">
        <v>113</v>
      </c>
      <c r="E16" s="31" t="s">
        <v>100</v>
      </c>
      <c r="F16" s="31">
        <v>63</v>
      </c>
      <c r="G16" s="123">
        <v>72.900000000000006</v>
      </c>
      <c r="H16" s="92">
        <f>G16*F16</f>
        <v>4592.7</v>
      </c>
      <c r="I16" s="93"/>
      <c r="J16" s="92"/>
      <c r="K16" s="92"/>
      <c r="L16" s="92"/>
      <c r="M16" s="31">
        <f>H16</f>
        <v>4592.7</v>
      </c>
    </row>
    <row r="17" spans="1:13" s="60" customFormat="1" ht="15.75">
      <c r="A17" s="223"/>
      <c r="B17" s="27"/>
      <c r="C17" s="84" t="s">
        <v>114</v>
      </c>
      <c r="D17" s="113" t="s">
        <v>113</v>
      </c>
      <c r="E17" s="31" t="s">
        <v>100</v>
      </c>
      <c r="F17" s="31">
        <v>41</v>
      </c>
      <c r="G17" s="123">
        <v>56.8</v>
      </c>
      <c r="H17" s="92">
        <f>G17*F17</f>
        <v>2328.8000000000002</v>
      </c>
      <c r="I17" s="93"/>
      <c r="J17" s="92"/>
      <c r="K17" s="92"/>
      <c r="L17" s="92"/>
      <c r="M17" s="31">
        <f>H17</f>
        <v>2328.8000000000002</v>
      </c>
    </row>
    <row r="18" spans="1:13" s="60" customFormat="1" ht="15.75">
      <c r="A18" s="223"/>
      <c r="B18" s="27"/>
      <c r="C18" s="84" t="s">
        <v>115</v>
      </c>
      <c r="D18" s="113" t="s">
        <v>116</v>
      </c>
      <c r="E18" s="140">
        <v>0.44</v>
      </c>
      <c r="F18" s="32">
        <f>E18*F14</f>
        <v>82.5</v>
      </c>
      <c r="G18" s="123">
        <v>1.7</v>
      </c>
      <c r="H18" s="92">
        <f>G18*F18</f>
        <v>140.25</v>
      </c>
      <c r="I18" s="93"/>
      <c r="J18" s="92"/>
      <c r="K18" s="92"/>
      <c r="L18" s="92"/>
      <c r="M18" s="31">
        <f>H18</f>
        <v>140.25</v>
      </c>
    </row>
    <row r="19" spans="1:13" s="60" customFormat="1" ht="15.75">
      <c r="A19" s="223"/>
      <c r="B19" s="27"/>
      <c r="C19" s="120" t="s">
        <v>117</v>
      </c>
      <c r="D19" s="113" t="s">
        <v>48</v>
      </c>
      <c r="E19" s="31" t="s">
        <v>100</v>
      </c>
      <c r="F19" s="102">
        <f>F14</f>
        <v>187.5</v>
      </c>
      <c r="G19" s="124">
        <v>6</v>
      </c>
      <c r="H19" s="92">
        <f>G19*F19</f>
        <v>1125</v>
      </c>
      <c r="I19" s="93"/>
      <c r="J19" s="92"/>
      <c r="K19" s="92"/>
      <c r="L19" s="92"/>
      <c r="M19" s="31">
        <f>H19</f>
        <v>1125</v>
      </c>
    </row>
    <row r="20" spans="1:13" s="60" customFormat="1" ht="15.75">
      <c r="A20" s="223"/>
      <c r="B20" s="27"/>
      <c r="C20" s="61" t="s">
        <v>123</v>
      </c>
      <c r="D20" s="113" t="s">
        <v>54</v>
      </c>
      <c r="E20" s="31"/>
      <c r="F20" s="32">
        <f>F19*2</f>
        <v>375</v>
      </c>
      <c r="G20" s="32"/>
      <c r="H20" s="140"/>
      <c r="I20" s="140"/>
      <c r="J20" s="32"/>
      <c r="K20" s="122">
        <v>9.2100000000000009</v>
      </c>
      <c r="L20" s="31">
        <f t="shared" ref="L20:L21" si="2">F20*K20</f>
        <v>3453.75</v>
      </c>
      <c r="M20" s="31">
        <f>L20</f>
        <v>3453.75</v>
      </c>
    </row>
    <row r="21" spans="1:13" s="60" customFormat="1" ht="15.75">
      <c r="A21" s="232"/>
      <c r="B21" s="144"/>
      <c r="C21" s="145" t="s">
        <v>121</v>
      </c>
      <c r="D21" s="202" t="s">
        <v>54</v>
      </c>
      <c r="E21" s="206"/>
      <c r="F21" s="207">
        <v>1.5</v>
      </c>
      <c r="G21" s="207"/>
      <c r="H21" s="208"/>
      <c r="I21" s="208"/>
      <c r="J21" s="207"/>
      <c r="K21" s="209">
        <v>13.58</v>
      </c>
      <c r="L21" s="35">
        <f t="shared" si="2"/>
        <v>20.37</v>
      </c>
      <c r="M21" s="35">
        <f t="shared" ref="M21" si="3">L21</f>
        <v>20.37</v>
      </c>
    </row>
    <row r="22" spans="1:13" s="52" customFormat="1" ht="28.5">
      <c r="A22" s="223">
        <v>4</v>
      </c>
      <c r="B22" s="27" t="s">
        <v>159</v>
      </c>
      <c r="C22" s="99" t="s">
        <v>162</v>
      </c>
      <c r="D22" s="199" t="s">
        <v>160</v>
      </c>
      <c r="E22" s="199"/>
      <c r="F22" s="86">
        <f>2/1000</f>
        <v>2E-3</v>
      </c>
      <c r="G22" s="199"/>
      <c r="H22" s="199"/>
      <c r="I22" s="199"/>
      <c r="J22" s="210"/>
      <c r="K22" s="67"/>
      <c r="L22" s="211"/>
      <c r="M22" s="66">
        <f>SUM(M23:M27)</f>
        <v>363.67</v>
      </c>
    </row>
    <row r="23" spans="1:13" s="54" customFormat="1" ht="14.25">
      <c r="A23" s="223"/>
      <c r="B23" s="27"/>
      <c r="C23" s="84" t="s">
        <v>163</v>
      </c>
      <c r="D23" s="200" t="s">
        <v>21</v>
      </c>
      <c r="E23" s="200">
        <v>3490</v>
      </c>
      <c r="F23" s="133">
        <f>F22*E23</f>
        <v>6.98</v>
      </c>
      <c r="G23" s="200"/>
      <c r="H23" s="200"/>
      <c r="I23" s="34">
        <v>6</v>
      </c>
      <c r="J23" s="31">
        <f>F23*I23</f>
        <v>41.88</v>
      </c>
      <c r="K23" s="31"/>
      <c r="L23" s="31"/>
      <c r="M23" s="31">
        <f>J23</f>
        <v>41.88</v>
      </c>
    </row>
    <row r="24" spans="1:13" s="54" customFormat="1" ht="25.5" customHeight="1">
      <c r="A24" s="223"/>
      <c r="B24" s="27"/>
      <c r="C24" s="84" t="s">
        <v>165</v>
      </c>
      <c r="D24" s="200" t="s">
        <v>154</v>
      </c>
      <c r="E24" s="200" t="s">
        <v>100</v>
      </c>
      <c r="F24" s="212">
        <f>F22*1000</f>
        <v>2</v>
      </c>
      <c r="G24" s="80">
        <v>131</v>
      </c>
      <c r="H24" s="92">
        <f>G24*F24</f>
        <v>262</v>
      </c>
      <c r="I24" s="93"/>
      <c r="J24" s="92"/>
      <c r="K24" s="92"/>
      <c r="L24" s="92"/>
      <c r="M24" s="31">
        <f>H24</f>
        <v>262</v>
      </c>
    </row>
    <row r="25" spans="1:13" s="54" customFormat="1" ht="15.75">
      <c r="A25" s="223"/>
      <c r="B25" s="27"/>
      <c r="C25" s="84" t="s">
        <v>55</v>
      </c>
      <c r="D25" s="200" t="s">
        <v>1</v>
      </c>
      <c r="E25" s="200">
        <v>1620</v>
      </c>
      <c r="F25" s="133">
        <f>E25*F22</f>
        <v>3.24</v>
      </c>
      <c r="G25" s="60"/>
      <c r="H25" s="57"/>
      <c r="I25" s="32"/>
      <c r="J25" s="57"/>
      <c r="K25" s="31">
        <v>3.2</v>
      </c>
      <c r="L25" s="31">
        <f t="shared" ref="L25" si="4">F25*K25</f>
        <v>10.37</v>
      </c>
      <c r="M25" s="31">
        <f t="shared" ref="M25" si="5">L25</f>
        <v>10.37</v>
      </c>
    </row>
    <row r="26" spans="1:13" s="54" customFormat="1" ht="14.25">
      <c r="A26" s="223"/>
      <c r="B26" s="27"/>
      <c r="C26" s="120" t="s">
        <v>164</v>
      </c>
      <c r="D26" s="200" t="s">
        <v>1</v>
      </c>
      <c r="E26" s="200">
        <v>143</v>
      </c>
      <c r="F26" s="200">
        <f>E26*F22</f>
        <v>0.28599999999999998</v>
      </c>
      <c r="G26" s="31">
        <v>3.2</v>
      </c>
      <c r="H26" s="31">
        <f>G26*F26</f>
        <v>0.92</v>
      </c>
      <c r="I26" s="50"/>
      <c r="J26" s="31"/>
      <c r="K26" s="31"/>
      <c r="L26" s="31"/>
      <c r="M26" s="31">
        <f>H26</f>
        <v>0.92</v>
      </c>
    </row>
    <row r="27" spans="1:13" s="143" customFormat="1" ht="14.25">
      <c r="A27" s="223"/>
      <c r="B27" s="27"/>
      <c r="C27" s="203" t="s">
        <v>161</v>
      </c>
      <c r="D27" s="200" t="s">
        <v>54</v>
      </c>
      <c r="E27" s="200"/>
      <c r="F27" s="200">
        <f>F24*0.94</f>
        <v>1.88</v>
      </c>
      <c r="G27" s="205"/>
      <c r="H27" s="205"/>
      <c r="I27" s="205"/>
      <c r="J27" s="204"/>
      <c r="K27" s="92">
        <v>25.8</v>
      </c>
      <c r="L27" s="31">
        <f t="shared" ref="L27" si="6">F27*K27</f>
        <v>48.5</v>
      </c>
      <c r="M27" s="31">
        <f t="shared" ref="M27" si="7">L27</f>
        <v>48.5</v>
      </c>
    </row>
    <row r="28" spans="1:13" s="115" customFormat="1" ht="28.5">
      <c r="A28" s="225">
        <v>5</v>
      </c>
      <c r="B28" s="27" t="s">
        <v>166</v>
      </c>
      <c r="C28" s="28" t="s">
        <v>167</v>
      </c>
      <c r="D28" s="112" t="s">
        <v>74</v>
      </c>
      <c r="E28" s="137"/>
      <c r="F28" s="139">
        <v>45</v>
      </c>
      <c r="G28" s="139"/>
      <c r="H28" s="66"/>
      <c r="I28" s="112"/>
      <c r="J28" s="139"/>
      <c r="K28" s="129"/>
      <c r="L28" s="67"/>
      <c r="M28" s="66">
        <f>M29+M30+M31+M32+M33</f>
        <v>943.43</v>
      </c>
    </row>
    <row r="29" spans="1:13" ht="14.25">
      <c r="A29" s="225"/>
      <c r="B29" s="27"/>
      <c r="C29" s="84" t="s">
        <v>20</v>
      </c>
      <c r="D29" s="113" t="s">
        <v>21</v>
      </c>
      <c r="E29" s="113">
        <v>6.08E-2</v>
      </c>
      <c r="F29" s="133">
        <f>F28*E29</f>
        <v>2.7360000000000002</v>
      </c>
      <c r="G29" s="133"/>
      <c r="H29" s="31"/>
      <c r="I29" s="34">
        <v>4.5999999999999996</v>
      </c>
      <c r="J29" s="31">
        <f>F29*I29</f>
        <v>12.59</v>
      </c>
      <c r="K29" s="31"/>
      <c r="L29" s="31"/>
      <c r="M29" s="31">
        <f>J29</f>
        <v>12.59</v>
      </c>
    </row>
    <row r="30" spans="1:13" ht="14.25">
      <c r="A30" s="225"/>
      <c r="B30" s="27"/>
      <c r="C30" s="65" t="s">
        <v>124</v>
      </c>
      <c r="D30" s="113" t="s">
        <v>48</v>
      </c>
      <c r="E30" s="113">
        <v>1.1000000000000001</v>
      </c>
      <c r="F30" s="133">
        <f>E30*F28</f>
        <v>49.5</v>
      </c>
      <c r="G30" s="122">
        <v>5</v>
      </c>
      <c r="H30" s="92">
        <f>G30*F30</f>
        <v>247.5</v>
      </c>
      <c r="I30" s="93"/>
      <c r="J30" s="92"/>
      <c r="K30" s="92"/>
      <c r="L30" s="92"/>
      <c r="M30" s="31">
        <f>H30</f>
        <v>247.5</v>
      </c>
    </row>
    <row r="31" spans="1:13" ht="14.25">
      <c r="A31" s="225"/>
      <c r="B31" s="27"/>
      <c r="C31" s="65" t="s">
        <v>168</v>
      </c>
      <c r="D31" s="213" t="s">
        <v>22</v>
      </c>
      <c r="E31" s="213">
        <v>0.14299999999999999</v>
      </c>
      <c r="F31" s="212">
        <f>F28*E31</f>
        <v>6.44</v>
      </c>
      <c r="G31" s="122"/>
      <c r="H31" s="92"/>
      <c r="I31" s="93"/>
      <c r="J31" s="92"/>
      <c r="K31" s="123">
        <v>17.309999999999999</v>
      </c>
      <c r="L31" s="92">
        <f>K31*F31</f>
        <v>111.48</v>
      </c>
      <c r="M31" s="31">
        <f>L31</f>
        <v>111.48</v>
      </c>
    </row>
    <row r="32" spans="1:13" ht="14.25">
      <c r="A32" s="225"/>
      <c r="B32" s="27"/>
      <c r="C32" s="65" t="s">
        <v>169</v>
      </c>
      <c r="D32" s="213" t="s">
        <v>1</v>
      </c>
      <c r="E32" s="213">
        <v>6.8900000000000003E-3</v>
      </c>
      <c r="F32" s="212">
        <f>F28*E32</f>
        <v>0.31</v>
      </c>
      <c r="G32" s="122"/>
      <c r="H32" s="92"/>
      <c r="I32" s="93"/>
      <c r="J32" s="92"/>
      <c r="K32" s="123">
        <v>3.2</v>
      </c>
      <c r="L32" s="92">
        <f>K32*F32</f>
        <v>0.99</v>
      </c>
      <c r="M32" s="31">
        <f>L32</f>
        <v>0.99</v>
      </c>
    </row>
    <row r="33" spans="1:13" s="60" customFormat="1" ht="15.75">
      <c r="A33" s="225"/>
      <c r="B33" s="30"/>
      <c r="C33" s="61" t="s">
        <v>127</v>
      </c>
      <c r="D33" s="113" t="s">
        <v>54</v>
      </c>
      <c r="E33" s="31"/>
      <c r="F33" s="142">
        <f>F30*1.55</f>
        <v>76.73</v>
      </c>
      <c r="G33" s="32"/>
      <c r="H33" s="141"/>
      <c r="I33" s="32"/>
      <c r="J33" s="32"/>
      <c r="K33" s="122">
        <v>7.44</v>
      </c>
      <c r="L33" s="31">
        <f t="shared" ref="L33" si="8">F33*K33</f>
        <v>570.87</v>
      </c>
      <c r="M33" s="31">
        <f t="shared" ref="M33" si="9">L33</f>
        <v>570.87</v>
      </c>
    </row>
    <row r="34" spans="1:13" ht="14.25">
      <c r="A34" s="6"/>
      <c r="B34" s="4"/>
      <c r="C34" s="12" t="s">
        <v>5</v>
      </c>
      <c r="D34" s="12"/>
      <c r="E34" s="12"/>
      <c r="F34" s="21"/>
      <c r="G34" s="96"/>
      <c r="H34" s="95">
        <f>SUM(H8:H33)</f>
        <v>8697.17</v>
      </c>
      <c r="I34" s="96"/>
      <c r="J34" s="95">
        <f>SUM(J8:J33)</f>
        <v>3075.09</v>
      </c>
      <c r="K34" s="96"/>
      <c r="L34" s="95">
        <f>SUM(L8:L33)</f>
        <v>4426.1099999999997</v>
      </c>
      <c r="M34" s="190">
        <f>M28+M14+M12+M8+M22</f>
        <v>16198.37</v>
      </c>
    </row>
    <row r="35" spans="1:13" s="2" customFormat="1" ht="14.25">
      <c r="A35" s="9"/>
      <c r="B35" s="10"/>
      <c r="C35" s="12" t="s">
        <v>7</v>
      </c>
      <c r="D35" s="9" t="s">
        <v>8</v>
      </c>
      <c r="E35" s="24">
        <v>10</v>
      </c>
      <c r="F35" s="21"/>
      <c r="G35" s="94"/>
      <c r="H35" s="95"/>
      <c r="I35" s="94"/>
      <c r="J35" s="95"/>
      <c r="K35" s="94"/>
      <c r="L35" s="95"/>
      <c r="M35" s="190">
        <f>M34*10%</f>
        <v>1619.84</v>
      </c>
    </row>
    <row r="36" spans="1:13" s="2" customFormat="1" ht="14.25">
      <c r="A36" s="9"/>
      <c r="B36" s="10"/>
      <c r="C36" s="12" t="s">
        <v>5</v>
      </c>
      <c r="D36" s="9"/>
      <c r="E36" s="24"/>
      <c r="F36" s="21"/>
      <c r="G36" s="94"/>
      <c r="H36" s="95"/>
      <c r="I36" s="94"/>
      <c r="J36" s="95"/>
      <c r="K36" s="94"/>
      <c r="L36" s="95"/>
      <c r="M36" s="190">
        <f>M35+M34</f>
        <v>17818.21</v>
      </c>
    </row>
    <row r="37" spans="1:13" s="2" customFormat="1" ht="14.25">
      <c r="A37" s="9"/>
      <c r="B37" s="10"/>
      <c r="C37" s="12" t="s">
        <v>9</v>
      </c>
      <c r="D37" s="9" t="s">
        <v>8</v>
      </c>
      <c r="E37" s="24">
        <v>8</v>
      </c>
      <c r="F37" s="21"/>
      <c r="G37" s="94"/>
      <c r="H37" s="95"/>
      <c r="I37" s="94"/>
      <c r="J37" s="95"/>
      <c r="K37" s="94"/>
      <c r="L37" s="95"/>
      <c r="M37" s="190">
        <f>M36*8%</f>
        <v>1425.46</v>
      </c>
    </row>
    <row r="38" spans="1:13" s="2" customFormat="1" ht="14.25">
      <c r="A38" s="9"/>
      <c r="B38" s="10"/>
      <c r="C38" s="12" t="s">
        <v>5</v>
      </c>
      <c r="D38" s="12"/>
      <c r="E38" s="9"/>
      <c r="F38" s="25"/>
      <c r="G38" s="94"/>
      <c r="H38" s="95"/>
      <c r="I38" s="94"/>
      <c r="J38" s="95"/>
      <c r="K38" s="94"/>
      <c r="L38" s="95"/>
      <c r="M38" s="190">
        <f>SUM(M36:M37)</f>
        <v>19243.669999999998</v>
      </c>
    </row>
    <row r="39" spans="1:13" s="2" customFormat="1" ht="14.25">
      <c r="A39" s="9"/>
      <c r="B39" s="10"/>
      <c r="C39" s="12" t="s">
        <v>125</v>
      </c>
      <c r="D39" s="9" t="s">
        <v>8</v>
      </c>
      <c r="E39" s="24">
        <v>3</v>
      </c>
      <c r="F39" s="21"/>
      <c r="G39" s="94"/>
      <c r="H39" s="95"/>
      <c r="I39" s="94"/>
      <c r="J39" s="95"/>
      <c r="K39" s="94"/>
      <c r="L39" s="95"/>
      <c r="M39" s="190">
        <f>M38*3%</f>
        <v>577.30999999999995</v>
      </c>
    </row>
    <row r="40" spans="1:13" s="2" customFormat="1" ht="14.25">
      <c r="A40" s="9"/>
      <c r="B40" s="10"/>
      <c r="C40" s="12" t="s">
        <v>5</v>
      </c>
      <c r="D40" s="12"/>
      <c r="E40" s="9"/>
      <c r="F40" s="25"/>
      <c r="G40" s="94"/>
      <c r="H40" s="95"/>
      <c r="I40" s="94"/>
      <c r="J40" s="95"/>
      <c r="K40" s="94"/>
      <c r="L40" s="95"/>
      <c r="M40" s="190">
        <f>SUM(M38:M39)</f>
        <v>19820.98</v>
      </c>
    </row>
    <row r="41" spans="1:13" s="2" customFormat="1" ht="14.25">
      <c r="A41" s="9"/>
      <c r="B41" s="10"/>
      <c r="C41" s="12" t="s">
        <v>122</v>
      </c>
      <c r="D41" s="9" t="s">
        <v>8</v>
      </c>
      <c r="E41" s="24">
        <v>18</v>
      </c>
      <c r="F41" s="21"/>
      <c r="G41" s="94"/>
      <c r="H41" s="95"/>
      <c r="I41" s="94"/>
      <c r="J41" s="95"/>
      <c r="K41" s="94"/>
      <c r="L41" s="95"/>
      <c r="M41" s="190">
        <f>M40*18%</f>
        <v>3567.78</v>
      </c>
    </row>
    <row r="42" spans="1:13" s="2" customFormat="1" ht="14.25">
      <c r="A42" s="9"/>
      <c r="B42" s="10"/>
      <c r="C42" s="12" t="s">
        <v>5</v>
      </c>
      <c r="D42" s="12"/>
      <c r="E42" s="9"/>
      <c r="F42" s="25"/>
      <c r="G42" s="94"/>
      <c r="H42" s="95"/>
      <c r="I42" s="94"/>
      <c r="J42" s="95"/>
      <c r="K42" s="94"/>
      <c r="L42" s="95"/>
      <c r="M42" s="190">
        <f>SUM(M40:M41)</f>
        <v>23388.76</v>
      </c>
    </row>
    <row r="45" spans="1:13" ht="13.5" customHeight="1">
      <c r="C45" s="19" t="s">
        <v>10</v>
      </c>
      <c r="D45" s="18"/>
      <c r="E45" s="224" t="s">
        <v>73</v>
      </c>
      <c r="F45" s="224"/>
    </row>
    <row r="46" spans="1:13" ht="13.5" customHeight="1">
      <c r="C46" s="19"/>
      <c r="D46" s="18"/>
      <c r="E46" s="224"/>
      <c r="F46" s="224"/>
    </row>
  </sheetData>
  <protectedRanges>
    <protectedRange sqref="G30:G32" name="Range1_1"/>
    <protectedRange sqref="K11" name="Range1_1_1"/>
  </protectedRanges>
  <mergeCells count="21">
    <mergeCell ref="M5:M6"/>
    <mergeCell ref="E5:F5"/>
    <mergeCell ref="D5:D6"/>
    <mergeCell ref="G5:H5"/>
    <mergeCell ref="K5:L5"/>
    <mergeCell ref="A1:M1"/>
    <mergeCell ref="A2:M2"/>
    <mergeCell ref="A3:C3"/>
    <mergeCell ref="K3:L3"/>
    <mergeCell ref="C4:M4"/>
    <mergeCell ref="E46:F46"/>
    <mergeCell ref="I5:J5"/>
    <mergeCell ref="A5:A6"/>
    <mergeCell ref="B5:B6"/>
    <mergeCell ref="C5:C6"/>
    <mergeCell ref="E45:F45"/>
    <mergeCell ref="A8:A11"/>
    <mergeCell ref="A12:A13"/>
    <mergeCell ref="A14:A21"/>
    <mergeCell ref="A28:A33"/>
    <mergeCell ref="A22:A27"/>
  </mergeCells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workbookViewId="0">
      <pane ySplit="7" topLeftCell="A8" activePane="bottomLeft" state="frozen"/>
      <selection activeCell="A7" sqref="A7"/>
      <selection pane="bottomLeft" activeCell="C14" sqref="C14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98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13" customFormat="1" ht="38.25" customHeight="1">
      <c r="A1" s="233" t="s">
        <v>141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7" s="13" customFormat="1" ht="18" customHeight="1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7" s="161" customFormat="1" ht="13.5" customHeight="1">
      <c r="A3" s="228" t="s">
        <v>0</v>
      </c>
      <c r="B3" s="228"/>
      <c r="C3" s="228"/>
      <c r="D3" s="162"/>
      <c r="E3" s="162"/>
      <c r="F3" s="162"/>
      <c r="H3" s="89"/>
      <c r="J3" s="89"/>
      <c r="K3" s="235">
        <f>M36</f>
        <v>23906.28</v>
      </c>
      <c r="L3" s="228"/>
      <c r="M3" s="161" t="s">
        <v>1</v>
      </c>
    </row>
    <row r="4" spans="1:17" s="7" customFormat="1" ht="29.25" customHeight="1">
      <c r="A4" s="5"/>
      <c r="B4" s="5"/>
      <c r="C4" s="236" t="s">
        <v>108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7" s="7" customFormat="1" ht="30.75" customHeight="1">
      <c r="A5" s="220" t="s">
        <v>2</v>
      </c>
      <c r="B5" s="220" t="s">
        <v>3</v>
      </c>
      <c r="C5" s="231" t="s">
        <v>4</v>
      </c>
      <c r="D5" s="220" t="s">
        <v>15</v>
      </c>
      <c r="E5" s="220" t="s">
        <v>12</v>
      </c>
      <c r="F5" s="220"/>
      <c r="G5" s="220" t="s">
        <v>13</v>
      </c>
      <c r="H5" s="220"/>
      <c r="I5" s="220" t="s">
        <v>6</v>
      </c>
      <c r="J5" s="220"/>
      <c r="K5" s="220" t="s">
        <v>14</v>
      </c>
      <c r="L5" s="220"/>
      <c r="M5" s="241" t="s">
        <v>5</v>
      </c>
    </row>
    <row r="6" spans="1:17" s="7" customFormat="1" ht="29.25" customHeight="1">
      <c r="A6" s="220"/>
      <c r="B6" s="220"/>
      <c r="C6" s="231"/>
      <c r="D6" s="220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41"/>
    </row>
    <row r="7" spans="1:17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</row>
    <row r="8" spans="1:17" s="52" customFormat="1" ht="28.5">
      <c r="A8" s="232">
        <v>1</v>
      </c>
      <c r="B8" s="27" t="s">
        <v>80</v>
      </c>
      <c r="C8" s="28" t="s">
        <v>142</v>
      </c>
      <c r="D8" s="159" t="s">
        <v>74</v>
      </c>
      <c r="E8" s="83"/>
      <c r="F8" s="66">
        <v>425</v>
      </c>
      <c r="G8" s="159"/>
      <c r="H8" s="159"/>
      <c r="I8" s="159"/>
      <c r="J8" s="67"/>
      <c r="K8" s="159"/>
      <c r="L8" s="159"/>
      <c r="M8" s="66">
        <f>SUM(M9)</f>
        <v>485.28</v>
      </c>
      <c r="N8" s="14"/>
      <c r="O8" s="14"/>
    </row>
    <row r="9" spans="1:17" s="54" customFormat="1" ht="14.25">
      <c r="A9" s="237"/>
      <c r="B9" s="30" t="s">
        <v>81</v>
      </c>
      <c r="C9" s="65" t="s">
        <v>82</v>
      </c>
      <c r="D9" s="160" t="s">
        <v>22</v>
      </c>
      <c r="E9" s="160">
        <v>3.4020000000000002E-2</v>
      </c>
      <c r="F9" s="31">
        <f>F8*E9</f>
        <v>14.46</v>
      </c>
      <c r="G9" s="160"/>
      <c r="H9" s="160"/>
      <c r="I9" s="160"/>
      <c r="J9" s="67"/>
      <c r="K9" s="31">
        <v>33.56</v>
      </c>
      <c r="L9" s="31">
        <f>F9*K9</f>
        <v>485.28</v>
      </c>
      <c r="M9" s="31">
        <f>L9</f>
        <v>485.28</v>
      </c>
      <c r="N9" s="14"/>
      <c r="O9" s="14"/>
    </row>
    <row r="10" spans="1:17" s="117" customFormat="1" ht="42.75" customHeight="1">
      <c r="A10" s="225">
        <v>2</v>
      </c>
      <c r="B10" s="27" t="s">
        <v>101</v>
      </c>
      <c r="C10" s="99" t="s">
        <v>109</v>
      </c>
      <c r="D10" s="159" t="s">
        <v>74</v>
      </c>
      <c r="E10" s="100"/>
      <c r="F10" s="132">
        <v>84</v>
      </c>
      <c r="G10" s="138"/>
      <c r="H10" s="134"/>
      <c r="I10" s="125"/>
      <c r="J10" s="139"/>
      <c r="K10" s="126"/>
      <c r="L10" s="127"/>
      <c r="M10" s="66">
        <f>SUM(M11:M13)</f>
        <v>233.27</v>
      </c>
      <c r="N10" s="116"/>
      <c r="O10" s="116"/>
      <c r="P10" s="114"/>
    </row>
    <row r="11" spans="1:17" customFormat="1" ht="15.75">
      <c r="A11" s="225"/>
      <c r="B11" s="27"/>
      <c r="C11" s="84" t="s">
        <v>20</v>
      </c>
      <c r="D11" s="160" t="s">
        <v>21</v>
      </c>
      <c r="E11" s="128">
        <v>6.08E-2</v>
      </c>
      <c r="F11" s="133">
        <f>F10*E11</f>
        <v>5.1071999999999997</v>
      </c>
      <c r="G11" s="133"/>
      <c r="H11" s="135"/>
      <c r="I11" s="34">
        <v>4.5999999999999996</v>
      </c>
      <c r="J11" s="31">
        <f>F11*I11</f>
        <v>23.49</v>
      </c>
      <c r="K11" s="31"/>
      <c r="L11" s="31"/>
      <c r="M11" s="31">
        <f>J11</f>
        <v>23.49</v>
      </c>
      <c r="N11" s="116"/>
      <c r="O11" s="60"/>
      <c r="P11" s="60"/>
      <c r="Q11" s="60"/>
    </row>
    <row r="12" spans="1:17" customFormat="1" ht="15.75">
      <c r="A12" s="225"/>
      <c r="B12" s="27"/>
      <c r="C12" s="65" t="s">
        <v>118</v>
      </c>
      <c r="D12" s="160" t="s">
        <v>22</v>
      </c>
      <c r="E12" s="128">
        <v>0.14299999999999999</v>
      </c>
      <c r="F12" s="133">
        <f>E12*F10</f>
        <v>12.012</v>
      </c>
      <c r="G12" s="133"/>
      <c r="H12" s="135"/>
      <c r="I12" s="133"/>
      <c r="J12" s="133"/>
      <c r="K12" s="136">
        <v>17.309999999999999</v>
      </c>
      <c r="L12" s="31">
        <f t="shared" ref="L12:L13" si="0">F12*K12</f>
        <v>207.93</v>
      </c>
      <c r="M12" s="31">
        <f t="shared" ref="M12:M13" si="1">L12</f>
        <v>207.93</v>
      </c>
      <c r="N12" s="116"/>
      <c r="O12" s="60"/>
      <c r="P12" s="60"/>
      <c r="Q12" s="60"/>
    </row>
    <row r="13" spans="1:17" customFormat="1" ht="15.75">
      <c r="A13" s="225"/>
      <c r="B13" s="27"/>
      <c r="C13" s="84" t="s">
        <v>60</v>
      </c>
      <c r="D13" s="160" t="s">
        <v>1</v>
      </c>
      <c r="E13" s="128">
        <v>6.8900000000000003E-3</v>
      </c>
      <c r="F13" s="133">
        <f>E13*F10</f>
        <v>0.57876000000000005</v>
      </c>
      <c r="G13" s="133"/>
      <c r="H13" s="135"/>
      <c r="I13" s="133"/>
      <c r="J13" s="133"/>
      <c r="K13" s="136">
        <v>3.2</v>
      </c>
      <c r="L13" s="31">
        <f t="shared" si="0"/>
        <v>1.85</v>
      </c>
      <c r="M13" s="31">
        <f t="shared" si="1"/>
        <v>1.85</v>
      </c>
      <c r="N13" s="116"/>
      <c r="O13" s="60"/>
      <c r="P13" s="60"/>
      <c r="Q13" s="60"/>
    </row>
    <row r="14" spans="1:17" s="52" customFormat="1" ht="23.25" customHeight="1">
      <c r="A14" s="225">
        <v>3</v>
      </c>
      <c r="B14" s="27" t="s">
        <v>102</v>
      </c>
      <c r="C14" s="99" t="s">
        <v>104</v>
      </c>
      <c r="D14" s="159" t="s">
        <v>48</v>
      </c>
      <c r="E14" s="101"/>
      <c r="F14" s="132">
        <v>5</v>
      </c>
      <c r="G14" s="159"/>
      <c r="H14" s="159"/>
      <c r="I14" s="159"/>
      <c r="J14" s="159"/>
      <c r="K14" s="129"/>
      <c r="L14" s="67"/>
      <c r="M14" s="66">
        <f>SUM(M15)</f>
        <v>47.38</v>
      </c>
      <c r="N14" s="118"/>
      <c r="O14" s="60"/>
      <c r="P14" s="60"/>
      <c r="Q14" s="60"/>
    </row>
    <row r="15" spans="1:17" s="54" customFormat="1" ht="15.75">
      <c r="A15" s="225"/>
      <c r="B15" s="30"/>
      <c r="C15" s="84" t="s">
        <v>27</v>
      </c>
      <c r="D15" s="160" t="s">
        <v>21</v>
      </c>
      <c r="E15" s="160">
        <v>2.06</v>
      </c>
      <c r="F15" s="133">
        <f>F14*E15</f>
        <v>10.3</v>
      </c>
      <c r="G15" s="160"/>
      <c r="H15" s="160"/>
      <c r="I15" s="34">
        <v>4.5999999999999996</v>
      </c>
      <c r="J15" s="31">
        <f>F15*I15</f>
        <v>47.38</v>
      </c>
      <c r="K15" s="31"/>
      <c r="L15" s="31"/>
      <c r="M15" s="31">
        <f>J15</f>
        <v>47.38</v>
      </c>
      <c r="N15" s="118"/>
      <c r="O15" s="60"/>
      <c r="P15" s="60"/>
      <c r="Q15" s="60"/>
    </row>
    <row r="16" spans="1:17" s="58" customFormat="1" ht="60" customHeight="1">
      <c r="A16" s="223">
        <v>4</v>
      </c>
      <c r="B16" s="27" t="s">
        <v>110</v>
      </c>
      <c r="C16" s="99" t="s">
        <v>111</v>
      </c>
      <c r="D16" s="159" t="s">
        <v>48</v>
      </c>
      <c r="E16" s="66"/>
      <c r="F16" s="130">
        <v>187.5</v>
      </c>
      <c r="G16" s="29"/>
      <c r="H16" s="140"/>
      <c r="I16" s="140"/>
      <c r="J16" s="29"/>
      <c r="K16" s="131"/>
      <c r="L16" s="57"/>
      <c r="M16" s="66">
        <f>SUM(M17:M23)</f>
        <v>14610.62</v>
      </c>
      <c r="N16" s="119"/>
      <c r="O16" s="60"/>
      <c r="P16" s="60"/>
      <c r="Q16" s="60"/>
    </row>
    <row r="17" spans="1:17" s="60" customFormat="1" ht="15.75">
      <c r="A17" s="223"/>
      <c r="B17" s="27"/>
      <c r="C17" s="84" t="s">
        <v>20</v>
      </c>
      <c r="D17" s="160" t="s">
        <v>21</v>
      </c>
      <c r="E17" s="140">
        <v>3.42</v>
      </c>
      <c r="F17" s="133">
        <f>F16*E17</f>
        <v>641.25</v>
      </c>
      <c r="G17" s="32"/>
      <c r="H17" s="140"/>
      <c r="I17" s="34">
        <v>4.5999999999999996</v>
      </c>
      <c r="J17" s="31">
        <f>F17*I17</f>
        <v>2949.75</v>
      </c>
      <c r="K17" s="31"/>
      <c r="L17" s="31"/>
      <c r="M17" s="31">
        <f>J17</f>
        <v>2949.75</v>
      </c>
      <c r="N17" s="119"/>
    </row>
    <row r="18" spans="1:17" s="60" customFormat="1" ht="15.75">
      <c r="A18" s="223"/>
      <c r="B18" s="27"/>
      <c r="C18" s="33" t="s">
        <v>112</v>
      </c>
      <c r="D18" s="160" t="s">
        <v>113</v>
      </c>
      <c r="E18" s="31" t="s">
        <v>100</v>
      </c>
      <c r="F18" s="31">
        <v>63</v>
      </c>
      <c r="G18" s="123">
        <v>72.900000000000006</v>
      </c>
      <c r="H18" s="92">
        <f>G18*F18</f>
        <v>4592.7</v>
      </c>
      <c r="I18" s="93"/>
      <c r="J18" s="92"/>
      <c r="K18" s="92"/>
      <c r="L18" s="92"/>
      <c r="M18" s="31">
        <f>H18</f>
        <v>4592.7</v>
      </c>
      <c r="N18" s="119"/>
    </row>
    <row r="19" spans="1:17" s="60" customFormat="1" ht="15.75">
      <c r="A19" s="223"/>
      <c r="B19" s="27"/>
      <c r="C19" s="84" t="s">
        <v>114</v>
      </c>
      <c r="D19" s="160" t="s">
        <v>113</v>
      </c>
      <c r="E19" s="31" t="s">
        <v>100</v>
      </c>
      <c r="F19" s="31">
        <v>41</v>
      </c>
      <c r="G19" s="123">
        <v>56.8</v>
      </c>
      <c r="H19" s="92">
        <f>G19*F19</f>
        <v>2328.8000000000002</v>
      </c>
      <c r="I19" s="93"/>
      <c r="J19" s="92"/>
      <c r="K19" s="92"/>
      <c r="L19" s="92"/>
      <c r="M19" s="31">
        <f>H19</f>
        <v>2328.8000000000002</v>
      </c>
      <c r="N19" s="119"/>
    </row>
    <row r="20" spans="1:17" s="60" customFormat="1" ht="15.75">
      <c r="A20" s="223"/>
      <c r="B20" s="27"/>
      <c r="C20" s="84" t="s">
        <v>115</v>
      </c>
      <c r="D20" s="160" t="s">
        <v>116</v>
      </c>
      <c r="E20" s="140">
        <v>0.44</v>
      </c>
      <c r="F20" s="32">
        <f>E20*F16</f>
        <v>82.5</v>
      </c>
      <c r="G20" s="123">
        <v>1.7</v>
      </c>
      <c r="H20" s="92">
        <f>G20*F20</f>
        <v>140.25</v>
      </c>
      <c r="I20" s="93"/>
      <c r="J20" s="92"/>
      <c r="K20" s="92"/>
      <c r="L20" s="92"/>
      <c r="M20" s="31">
        <f>H20</f>
        <v>140.25</v>
      </c>
      <c r="N20" s="119"/>
    </row>
    <row r="21" spans="1:17" s="60" customFormat="1" ht="15.75">
      <c r="A21" s="223"/>
      <c r="B21" s="27"/>
      <c r="C21" s="120" t="s">
        <v>117</v>
      </c>
      <c r="D21" s="160" t="s">
        <v>48</v>
      </c>
      <c r="E21" s="31" t="s">
        <v>100</v>
      </c>
      <c r="F21" s="102">
        <f>F16</f>
        <v>187.5</v>
      </c>
      <c r="G21" s="124">
        <v>6</v>
      </c>
      <c r="H21" s="92">
        <f>G21*F21</f>
        <v>1125</v>
      </c>
      <c r="I21" s="93"/>
      <c r="J21" s="92"/>
      <c r="K21" s="92"/>
      <c r="L21" s="92"/>
      <c r="M21" s="31">
        <f>H21</f>
        <v>1125</v>
      </c>
    </row>
    <row r="22" spans="1:17" s="60" customFormat="1" ht="15.75">
      <c r="A22" s="223"/>
      <c r="B22" s="27"/>
      <c r="C22" s="61" t="s">
        <v>123</v>
      </c>
      <c r="D22" s="160" t="s">
        <v>54</v>
      </c>
      <c r="E22" s="31"/>
      <c r="F22" s="32">
        <f>F21*2</f>
        <v>375</v>
      </c>
      <c r="G22" s="32"/>
      <c r="H22" s="140"/>
      <c r="I22" s="140"/>
      <c r="J22" s="32"/>
      <c r="K22" s="122">
        <v>9.2100000000000009</v>
      </c>
      <c r="L22" s="31">
        <f t="shared" ref="L22:L23" si="2">F22*K22</f>
        <v>3453.75</v>
      </c>
      <c r="M22" s="31">
        <f>L22</f>
        <v>3453.75</v>
      </c>
    </row>
    <row r="23" spans="1:17" s="60" customFormat="1" ht="15.75">
      <c r="A23" s="223"/>
      <c r="B23" s="27"/>
      <c r="C23" s="61" t="s">
        <v>121</v>
      </c>
      <c r="D23" s="160" t="s">
        <v>54</v>
      </c>
      <c r="E23" s="111"/>
      <c r="F23" s="32">
        <v>1.5</v>
      </c>
      <c r="G23" s="32"/>
      <c r="H23" s="140"/>
      <c r="I23" s="140"/>
      <c r="J23" s="32"/>
      <c r="K23" s="122">
        <v>13.58</v>
      </c>
      <c r="L23" s="31">
        <f t="shared" si="2"/>
        <v>20.37</v>
      </c>
      <c r="M23" s="31">
        <f t="shared" ref="M23" si="3">L23</f>
        <v>20.37</v>
      </c>
      <c r="O23" s="119"/>
    </row>
    <row r="24" spans="1:17" s="117" customFormat="1" ht="42.75" customHeight="1">
      <c r="A24" s="238">
        <v>5</v>
      </c>
      <c r="B24" s="27" t="s">
        <v>101</v>
      </c>
      <c r="C24" s="99" t="s">
        <v>143</v>
      </c>
      <c r="D24" s="159" t="s">
        <v>74</v>
      </c>
      <c r="E24" s="100"/>
      <c r="F24" s="132">
        <v>425</v>
      </c>
      <c r="G24" s="138"/>
      <c r="H24" s="134"/>
      <c r="I24" s="125"/>
      <c r="J24" s="139"/>
      <c r="K24" s="126"/>
      <c r="L24" s="127"/>
      <c r="M24" s="66">
        <f>SUM(M25:M27)</f>
        <v>1180.25</v>
      </c>
      <c r="N24" s="116"/>
      <c r="O24" s="116"/>
      <c r="P24" s="114"/>
    </row>
    <row r="25" spans="1:17" customFormat="1" ht="15.75">
      <c r="A25" s="239"/>
      <c r="B25" s="27"/>
      <c r="C25" s="84" t="s">
        <v>20</v>
      </c>
      <c r="D25" s="160" t="s">
        <v>21</v>
      </c>
      <c r="E25" s="128">
        <v>6.08E-2</v>
      </c>
      <c r="F25" s="133">
        <f>F24*E25</f>
        <v>25.84</v>
      </c>
      <c r="G25" s="133"/>
      <c r="H25" s="135"/>
      <c r="I25" s="34">
        <v>4.5999999999999996</v>
      </c>
      <c r="J25" s="31">
        <f>F25*I25</f>
        <v>118.86</v>
      </c>
      <c r="K25" s="31"/>
      <c r="L25" s="31"/>
      <c r="M25" s="31">
        <f>J25</f>
        <v>118.86</v>
      </c>
      <c r="N25" s="116"/>
      <c r="O25" s="60"/>
      <c r="P25" s="60"/>
      <c r="Q25" s="60"/>
    </row>
    <row r="26" spans="1:17" customFormat="1" ht="15.75">
      <c r="A26" s="239"/>
      <c r="B26" s="27"/>
      <c r="C26" s="65" t="s">
        <v>118</v>
      </c>
      <c r="D26" s="160" t="s">
        <v>22</v>
      </c>
      <c r="E26" s="128">
        <v>0.14299999999999999</v>
      </c>
      <c r="F26" s="133">
        <f>E26*F24</f>
        <v>60.774999999999999</v>
      </c>
      <c r="G26" s="133"/>
      <c r="H26" s="135"/>
      <c r="I26" s="133"/>
      <c r="J26" s="133"/>
      <c r="K26" s="136">
        <v>17.309999999999999</v>
      </c>
      <c r="L26" s="31">
        <f>F26*K26</f>
        <v>1052.02</v>
      </c>
      <c r="M26" s="31">
        <f>L26</f>
        <v>1052.02</v>
      </c>
      <c r="N26" s="116"/>
      <c r="O26" s="60"/>
      <c r="P26" s="60"/>
      <c r="Q26" s="60"/>
    </row>
    <row r="27" spans="1:17" customFormat="1" ht="15.75">
      <c r="A27" s="240"/>
      <c r="B27" s="27"/>
      <c r="C27" s="84" t="s">
        <v>60</v>
      </c>
      <c r="D27" s="160" t="s">
        <v>1</v>
      </c>
      <c r="E27" s="128">
        <v>6.8900000000000003E-3</v>
      </c>
      <c r="F27" s="133">
        <f>E27*F24</f>
        <v>2.9282499999999998</v>
      </c>
      <c r="G27" s="133"/>
      <c r="H27" s="135"/>
      <c r="I27" s="133"/>
      <c r="J27" s="133"/>
      <c r="K27" s="136">
        <v>3.2</v>
      </c>
      <c r="L27" s="31">
        <f>F27*K27</f>
        <v>9.3699999999999992</v>
      </c>
      <c r="M27" s="31">
        <f>L27</f>
        <v>9.3699999999999992</v>
      </c>
      <c r="N27" s="116"/>
      <c r="O27" s="60"/>
      <c r="P27" s="60"/>
      <c r="Q27" s="60"/>
    </row>
    <row r="28" spans="1:17" ht="14.25">
      <c r="A28" s="6"/>
      <c r="B28" s="4"/>
      <c r="C28" s="12" t="s">
        <v>5</v>
      </c>
      <c r="D28" s="12"/>
      <c r="E28" s="12"/>
      <c r="F28" s="21"/>
      <c r="G28" s="96"/>
      <c r="H28" s="95">
        <f>SUM(H10:H27)</f>
        <v>8186.75</v>
      </c>
      <c r="I28" s="96"/>
      <c r="J28" s="95">
        <f>SUM(J10:J27)</f>
        <v>3139.48</v>
      </c>
      <c r="K28" s="96"/>
      <c r="L28" s="95">
        <f>SUM(L10:L27)</f>
        <v>4745.29</v>
      </c>
      <c r="M28" s="95">
        <f>M8+M10+M14+M16+M24</f>
        <v>16556.8</v>
      </c>
    </row>
    <row r="29" spans="1:17" s="2" customFormat="1" ht="14.25">
      <c r="A29" s="9"/>
      <c r="B29" s="10"/>
      <c r="C29" s="12" t="s">
        <v>7</v>
      </c>
      <c r="D29" s="9" t="s">
        <v>8</v>
      </c>
      <c r="E29" s="24">
        <v>10</v>
      </c>
      <c r="F29" s="21"/>
      <c r="G29" s="94"/>
      <c r="H29" s="95"/>
      <c r="I29" s="94"/>
      <c r="J29" s="95"/>
      <c r="K29" s="94"/>
      <c r="L29" s="95"/>
      <c r="M29" s="95">
        <f>M28*10%</f>
        <v>1655.68</v>
      </c>
    </row>
    <row r="30" spans="1:17" s="2" customFormat="1" ht="14.25">
      <c r="A30" s="9"/>
      <c r="B30" s="10"/>
      <c r="C30" s="12" t="s">
        <v>5</v>
      </c>
      <c r="D30" s="9"/>
      <c r="E30" s="24"/>
      <c r="F30" s="21"/>
      <c r="G30" s="94"/>
      <c r="H30" s="95"/>
      <c r="I30" s="94"/>
      <c r="J30" s="95"/>
      <c r="K30" s="94"/>
      <c r="L30" s="95"/>
      <c r="M30" s="95">
        <f>M29+M28</f>
        <v>18212.48</v>
      </c>
    </row>
    <row r="31" spans="1:17" s="2" customFormat="1" ht="14.25">
      <c r="A31" s="9"/>
      <c r="B31" s="10"/>
      <c r="C31" s="12" t="s">
        <v>9</v>
      </c>
      <c r="D31" s="9" t="s">
        <v>8</v>
      </c>
      <c r="E31" s="24">
        <v>8</v>
      </c>
      <c r="F31" s="21"/>
      <c r="G31" s="94"/>
      <c r="H31" s="95"/>
      <c r="I31" s="94"/>
      <c r="J31" s="95"/>
      <c r="K31" s="94"/>
      <c r="L31" s="95"/>
      <c r="M31" s="95">
        <f>M30*8%</f>
        <v>1457</v>
      </c>
    </row>
    <row r="32" spans="1:17" s="2" customFormat="1" ht="14.25">
      <c r="A32" s="9"/>
      <c r="B32" s="10"/>
      <c r="C32" s="12" t="s">
        <v>5</v>
      </c>
      <c r="D32" s="12"/>
      <c r="E32" s="9"/>
      <c r="F32" s="25"/>
      <c r="G32" s="94"/>
      <c r="H32" s="95"/>
      <c r="I32" s="94"/>
      <c r="J32" s="95"/>
      <c r="K32" s="94"/>
      <c r="L32" s="95"/>
      <c r="M32" s="95">
        <f>SUM(M30:M31)</f>
        <v>19669.48</v>
      </c>
    </row>
    <row r="33" spans="1:13" s="2" customFormat="1" ht="14.25">
      <c r="A33" s="9"/>
      <c r="B33" s="10"/>
      <c r="C33" s="12" t="s">
        <v>125</v>
      </c>
      <c r="D33" s="9" t="s">
        <v>8</v>
      </c>
      <c r="E33" s="24">
        <v>3</v>
      </c>
      <c r="F33" s="21"/>
      <c r="G33" s="94"/>
      <c r="H33" s="95"/>
      <c r="I33" s="94"/>
      <c r="J33" s="95"/>
      <c r="K33" s="94"/>
      <c r="L33" s="95"/>
      <c r="M33" s="95">
        <f>M32*3%</f>
        <v>590.08000000000004</v>
      </c>
    </row>
    <row r="34" spans="1:13" s="2" customFormat="1" ht="14.25">
      <c r="A34" s="9"/>
      <c r="B34" s="10"/>
      <c r="C34" s="12" t="s">
        <v>5</v>
      </c>
      <c r="D34" s="12"/>
      <c r="E34" s="9"/>
      <c r="F34" s="25"/>
      <c r="G34" s="94"/>
      <c r="H34" s="95"/>
      <c r="I34" s="94"/>
      <c r="J34" s="95"/>
      <c r="K34" s="94"/>
      <c r="L34" s="95"/>
      <c r="M34" s="95">
        <f>SUM(M32:M33)</f>
        <v>20259.560000000001</v>
      </c>
    </row>
    <row r="35" spans="1:13" s="2" customFormat="1" ht="14.25">
      <c r="A35" s="9"/>
      <c r="B35" s="10"/>
      <c r="C35" s="12" t="s">
        <v>122</v>
      </c>
      <c r="D35" s="9" t="s">
        <v>8</v>
      </c>
      <c r="E35" s="24">
        <v>18</v>
      </c>
      <c r="F35" s="21"/>
      <c r="G35" s="94"/>
      <c r="H35" s="95"/>
      <c r="I35" s="94"/>
      <c r="J35" s="95"/>
      <c r="K35" s="94"/>
      <c r="L35" s="95"/>
      <c r="M35" s="95">
        <f>M34*18%</f>
        <v>3646.72</v>
      </c>
    </row>
    <row r="36" spans="1:13" s="2" customFormat="1" ht="14.25">
      <c r="A36" s="9"/>
      <c r="B36" s="10"/>
      <c r="C36" s="12" t="s">
        <v>5</v>
      </c>
      <c r="D36" s="12"/>
      <c r="E36" s="9"/>
      <c r="F36" s="25"/>
      <c r="G36" s="94"/>
      <c r="H36" s="95"/>
      <c r="I36" s="94"/>
      <c r="J36" s="95"/>
      <c r="K36" s="94"/>
      <c r="L36" s="95"/>
      <c r="M36" s="95">
        <f>SUM(M34:M35)</f>
        <v>23906.28</v>
      </c>
    </row>
    <row r="39" spans="1:13" ht="13.5" customHeight="1">
      <c r="C39" s="19" t="s">
        <v>10</v>
      </c>
      <c r="D39" s="18"/>
      <c r="E39" s="224" t="s">
        <v>73</v>
      </c>
      <c r="F39" s="224"/>
    </row>
    <row r="40" spans="1:13" ht="13.5" customHeight="1">
      <c r="C40" s="19"/>
      <c r="D40" s="18"/>
      <c r="E40" s="224"/>
      <c r="F40" s="224"/>
    </row>
  </sheetData>
  <protectedRanges>
    <protectedRange sqref="K13" name="Range1_1_1"/>
    <protectedRange sqref="K27" name="Range1_1_1_1"/>
  </protectedRanges>
  <mergeCells count="21">
    <mergeCell ref="A1:M1"/>
    <mergeCell ref="A2:M2"/>
    <mergeCell ref="A3:C3"/>
    <mergeCell ref="K3:L3"/>
    <mergeCell ref="C4:M4"/>
    <mergeCell ref="G5:H5"/>
    <mergeCell ref="I5:J5"/>
    <mergeCell ref="K5:L5"/>
    <mergeCell ref="M5:M6"/>
    <mergeCell ref="A10:A13"/>
    <mergeCell ref="A5:A6"/>
    <mergeCell ref="B5:B6"/>
    <mergeCell ref="C5:C6"/>
    <mergeCell ref="D5:D6"/>
    <mergeCell ref="E5:F5"/>
    <mergeCell ref="A16:A23"/>
    <mergeCell ref="E39:F39"/>
    <mergeCell ref="E40:F40"/>
    <mergeCell ref="A8:A9"/>
    <mergeCell ref="A24:A27"/>
    <mergeCell ref="A14:A15"/>
  </mergeCells>
  <pageMargins left="0.25" right="0.25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workbookViewId="0">
      <pane ySplit="7" topLeftCell="A8" activePane="bottomLeft" state="frozen"/>
      <selection activeCell="A7" sqref="A7"/>
      <selection pane="bottomLeft" activeCell="L38" sqref="L38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98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13" customFormat="1" ht="38.25" customHeight="1">
      <c r="A1" s="233" t="s">
        <v>144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7" s="13" customFormat="1" ht="18" customHeight="1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7" s="161" customFormat="1" ht="13.5" customHeight="1">
      <c r="A3" s="228" t="s">
        <v>0</v>
      </c>
      <c r="B3" s="228"/>
      <c r="C3" s="228"/>
      <c r="D3" s="162"/>
      <c r="E3" s="162"/>
      <c r="F3" s="162"/>
      <c r="H3" s="89"/>
      <c r="J3" s="89"/>
      <c r="K3" s="235">
        <f>M42</f>
        <v>23479.59</v>
      </c>
      <c r="L3" s="228"/>
      <c r="M3" s="161" t="s">
        <v>1</v>
      </c>
    </row>
    <row r="4" spans="1:17" s="7" customFormat="1" ht="29.25" customHeight="1">
      <c r="A4" s="5"/>
      <c r="B4" s="5"/>
      <c r="C4" s="236" t="s">
        <v>108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7" s="7" customFormat="1" ht="30.75" customHeight="1">
      <c r="A5" s="220" t="s">
        <v>2</v>
      </c>
      <c r="B5" s="220" t="s">
        <v>3</v>
      </c>
      <c r="C5" s="231" t="s">
        <v>4</v>
      </c>
      <c r="D5" s="220" t="s">
        <v>15</v>
      </c>
      <c r="E5" s="220" t="s">
        <v>12</v>
      </c>
      <c r="F5" s="220"/>
      <c r="G5" s="220" t="s">
        <v>13</v>
      </c>
      <c r="H5" s="220"/>
      <c r="I5" s="220" t="s">
        <v>6</v>
      </c>
      <c r="J5" s="220"/>
      <c r="K5" s="220" t="s">
        <v>14</v>
      </c>
      <c r="L5" s="220"/>
      <c r="M5" s="241" t="s">
        <v>5</v>
      </c>
    </row>
    <row r="6" spans="1:17" s="7" customFormat="1" ht="29.25" customHeight="1">
      <c r="A6" s="220"/>
      <c r="B6" s="220"/>
      <c r="C6" s="231"/>
      <c r="D6" s="220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41"/>
    </row>
    <row r="7" spans="1:17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</row>
    <row r="8" spans="1:17" s="117" customFormat="1" ht="28.5">
      <c r="A8" s="225">
        <v>1</v>
      </c>
      <c r="B8" s="27" t="s">
        <v>101</v>
      </c>
      <c r="C8" s="99" t="s">
        <v>109</v>
      </c>
      <c r="D8" s="159" t="s">
        <v>74</v>
      </c>
      <c r="E8" s="100"/>
      <c r="F8" s="132">
        <v>84</v>
      </c>
      <c r="G8" s="138"/>
      <c r="H8" s="134"/>
      <c r="I8" s="125"/>
      <c r="J8" s="139"/>
      <c r="K8" s="126"/>
      <c r="L8" s="127"/>
      <c r="M8" s="66">
        <f>SUM(M9:M11)</f>
        <v>233.27</v>
      </c>
      <c r="N8" s="116"/>
      <c r="O8" s="116"/>
      <c r="P8" s="114"/>
    </row>
    <row r="9" spans="1:17" customFormat="1" ht="15.75">
      <c r="A9" s="225"/>
      <c r="B9" s="27"/>
      <c r="C9" s="84" t="s">
        <v>20</v>
      </c>
      <c r="D9" s="160" t="s">
        <v>21</v>
      </c>
      <c r="E9" s="128">
        <v>6.08E-2</v>
      </c>
      <c r="F9" s="133">
        <f>F8*E9</f>
        <v>5.1071999999999997</v>
      </c>
      <c r="G9" s="133"/>
      <c r="H9" s="135"/>
      <c r="I9" s="34">
        <v>4.5999999999999996</v>
      </c>
      <c r="J9" s="31">
        <f>F9*I9</f>
        <v>23.49</v>
      </c>
      <c r="K9" s="31"/>
      <c r="L9" s="31"/>
      <c r="M9" s="31">
        <f>J9</f>
        <v>23.49</v>
      </c>
      <c r="N9" s="116"/>
      <c r="O9" s="60"/>
      <c r="P9" s="60"/>
      <c r="Q9" s="60"/>
    </row>
    <row r="10" spans="1:17" customFormat="1" ht="15.75">
      <c r="A10" s="225"/>
      <c r="B10" s="27"/>
      <c r="C10" s="65" t="s">
        <v>118</v>
      </c>
      <c r="D10" s="160" t="s">
        <v>22</v>
      </c>
      <c r="E10" s="128">
        <v>0.14299999999999999</v>
      </c>
      <c r="F10" s="133">
        <f>E10*F8</f>
        <v>12.012</v>
      </c>
      <c r="G10" s="133"/>
      <c r="H10" s="135"/>
      <c r="I10" s="133"/>
      <c r="J10" s="133"/>
      <c r="K10" s="136">
        <v>17.309999999999999</v>
      </c>
      <c r="L10" s="31">
        <f t="shared" ref="L10:L11" si="0">F10*K10</f>
        <v>207.93</v>
      </c>
      <c r="M10" s="31">
        <f t="shared" ref="M10:M11" si="1">L10</f>
        <v>207.93</v>
      </c>
      <c r="N10" s="116"/>
      <c r="O10" s="60"/>
      <c r="P10" s="60"/>
      <c r="Q10" s="60"/>
    </row>
    <row r="11" spans="1:17" customFormat="1" ht="15.75">
      <c r="A11" s="225"/>
      <c r="B11" s="27"/>
      <c r="C11" s="84" t="s">
        <v>60</v>
      </c>
      <c r="D11" s="160" t="s">
        <v>1</v>
      </c>
      <c r="E11" s="128">
        <v>6.8900000000000003E-3</v>
      </c>
      <c r="F11" s="133">
        <f>E11*F8</f>
        <v>0.57876000000000005</v>
      </c>
      <c r="G11" s="133"/>
      <c r="H11" s="135"/>
      <c r="I11" s="133"/>
      <c r="J11" s="133"/>
      <c r="K11" s="136">
        <v>3.2</v>
      </c>
      <c r="L11" s="31">
        <f t="shared" si="0"/>
        <v>1.85</v>
      </c>
      <c r="M11" s="31">
        <f t="shared" si="1"/>
        <v>1.85</v>
      </c>
      <c r="N11" s="116"/>
      <c r="O11" s="60"/>
      <c r="P11" s="60"/>
      <c r="Q11" s="60"/>
    </row>
    <row r="12" spans="1:17" s="52" customFormat="1" ht="23.25" customHeight="1">
      <c r="A12" s="225">
        <v>2</v>
      </c>
      <c r="B12" s="27" t="s">
        <v>102</v>
      </c>
      <c r="C12" s="99" t="s">
        <v>104</v>
      </c>
      <c r="D12" s="159" t="s">
        <v>48</v>
      </c>
      <c r="E12" s="101"/>
      <c r="F12" s="132">
        <v>5</v>
      </c>
      <c r="G12" s="159"/>
      <c r="H12" s="159"/>
      <c r="I12" s="159"/>
      <c r="J12" s="159"/>
      <c r="K12" s="129"/>
      <c r="L12" s="67"/>
      <c r="M12" s="66">
        <f>SUM(M13)</f>
        <v>47.38</v>
      </c>
      <c r="N12" s="118"/>
      <c r="O12" s="60"/>
      <c r="P12" s="60"/>
      <c r="Q12" s="60"/>
    </row>
    <row r="13" spans="1:17" s="54" customFormat="1" ht="15.75">
      <c r="A13" s="225"/>
      <c r="B13" s="30"/>
      <c r="C13" s="84" t="s">
        <v>27</v>
      </c>
      <c r="D13" s="160" t="s">
        <v>21</v>
      </c>
      <c r="E13" s="160">
        <v>2.06</v>
      </c>
      <c r="F13" s="133">
        <f>F12*E13</f>
        <v>10.3</v>
      </c>
      <c r="G13" s="160"/>
      <c r="H13" s="160"/>
      <c r="I13" s="34">
        <v>4.5999999999999996</v>
      </c>
      <c r="J13" s="31">
        <f>F13*I13</f>
        <v>47.38</v>
      </c>
      <c r="K13" s="31"/>
      <c r="L13" s="31"/>
      <c r="M13" s="31">
        <f>J13</f>
        <v>47.38</v>
      </c>
      <c r="N13" s="118"/>
      <c r="O13" s="60"/>
      <c r="P13" s="60"/>
      <c r="Q13" s="60"/>
    </row>
    <row r="14" spans="1:17" s="54" customFormat="1" ht="28.5">
      <c r="A14" s="223">
        <v>3</v>
      </c>
      <c r="B14" s="27" t="s">
        <v>159</v>
      </c>
      <c r="C14" s="99" t="s">
        <v>170</v>
      </c>
      <c r="D14" s="217" t="s">
        <v>160</v>
      </c>
      <c r="E14" s="217"/>
      <c r="F14" s="86">
        <v>2.0999999999999999E-3</v>
      </c>
      <c r="G14" s="217"/>
      <c r="H14" s="217"/>
      <c r="I14" s="217"/>
      <c r="J14" s="210"/>
      <c r="K14" s="67"/>
      <c r="L14" s="211"/>
      <c r="M14" s="66">
        <f>SUM(M15:M19)</f>
        <v>419.71</v>
      </c>
      <c r="N14" s="118"/>
      <c r="O14" s="60"/>
      <c r="P14" s="60"/>
      <c r="Q14" s="60"/>
    </row>
    <row r="15" spans="1:17" s="54" customFormat="1" ht="15.75">
      <c r="A15" s="223"/>
      <c r="B15" s="27"/>
      <c r="C15" s="84" t="s">
        <v>163</v>
      </c>
      <c r="D15" s="218" t="s">
        <v>21</v>
      </c>
      <c r="E15" s="218">
        <v>3490</v>
      </c>
      <c r="F15" s="133">
        <f>F14*E15</f>
        <v>7.3289999999999997</v>
      </c>
      <c r="G15" s="218"/>
      <c r="H15" s="218"/>
      <c r="I15" s="34">
        <v>6</v>
      </c>
      <c r="J15" s="31">
        <f>F15*I15</f>
        <v>43.97</v>
      </c>
      <c r="K15" s="31"/>
      <c r="L15" s="31"/>
      <c r="M15" s="31">
        <f>J15</f>
        <v>43.97</v>
      </c>
      <c r="N15" s="118"/>
      <c r="O15" s="60"/>
      <c r="P15" s="60"/>
      <c r="Q15" s="60"/>
    </row>
    <row r="16" spans="1:17" s="54" customFormat="1" ht="28.5">
      <c r="A16" s="223"/>
      <c r="B16" s="27"/>
      <c r="C16" s="84" t="s">
        <v>171</v>
      </c>
      <c r="D16" s="218" t="s">
        <v>154</v>
      </c>
      <c r="E16" s="218" t="s">
        <v>100</v>
      </c>
      <c r="F16" s="212">
        <f>F14*1000</f>
        <v>2.1</v>
      </c>
      <c r="G16" s="80">
        <v>157</v>
      </c>
      <c r="H16" s="92">
        <f>G16*F16</f>
        <v>329.7</v>
      </c>
      <c r="I16" s="93"/>
      <c r="J16" s="92"/>
      <c r="K16" s="92"/>
      <c r="L16" s="92"/>
      <c r="M16" s="31">
        <f>H16</f>
        <v>329.7</v>
      </c>
      <c r="N16" s="118"/>
      <c r="O16" s="60"/>
      <c r="P16" s="60"/>
      <c r="Q16" s="60"/>
    </row>
    <row r="17" spans="1:17" s="54" customFormat="1" ht="15.75">
      <c r="A17" s="223"/>
      <c r="B17" s="27"/>
      <c r="C17" s="84" t="s">
        <v>55</v>
      </c>
      <c r="D17" s="218" t="s">
        <v>1</v>
      </c>
      <c r="E17" s="218">
        <v>1620</v>
      </c>
      <c r="F17" s="133">
        <f>E17*F14</f>
        <v>3.4020000000000001</v>
      </c>
      <c r="G17" s="60"/>
      <c r="H17" s="57"/>
      <c r="I17" s="32"/>
      <c r="J17" s="57"/>
      <c r="K17" s="31">
        <v>3.2</v>
      </c>
      <c r="L17" s="31">
        <f t="shared" ref="L17" si="2">F17*K17</f>
        <v>10.89</v>
      </c>
      <c r="M17" s="31">
        <f t="shared" ref="M17" si="3">L17</f>
        <v>10.89</v>
      </c>
      <c r="N17" s="118"/>
      <c r="O17" s="60"/>
      <c r="P17" s="60"/>
      <c r="Q17" s="60"/>
    </row>
    <row r="18" spans="1:17" s="54" customFormat="1" ht="15.75">
      <c r="A18" s="223"/>
      <c r="B18" s="27"/>
      <c r="C18" s="120" t="s">
        <v>164</v>
      </c>
      <c r="D18" s="218" t="s">
        <v>1</v>
      </c>
      <c r="E18" s="218">
        <v>143</v>
      </c>
      <c r="F18" s="218">
        <f>E18*F14</f>
        <v>0.30030000000000001</v>
      </c>
      <c r="G18" s="31">
        <v>3.2</v>
      </c>
      <c r="H18" s="31">
        <f>G18*F18</f>
        <v>0.96</v>
      </c>
      <c r="I18" s="50"/>
      <c r="J18" s="31"/>
      <c r="K18" s="31"/>
      <c r="L18" s="31"/>
      <c r="M18" s="31">
        <f>H18</f>
        <v>0.96</v>
      </c>
      <c r="N18" s="118"/>
      <c r="O18" s="60"/>
      <c r="P18" s="60"/>
      <c r="Q18" s="60"/>
    </row>
    <row r="19" spans="1:17" s="54" customFormat="1" ht="15.75">
      <c r="A19" s="223"/>
      <c r="B19" s="27"/>
      <c r="C19" s="203" t="s">
        <v>161</v>
      </c>
      <c r="D19" s="218" t="s">
        <v>54</v>
      </c>
      <c r="E19" s="218"/>
      <c r="F19" s="218">
        <v>2.8</v>
      </c>
      <c r="G19" s="205"/>
      <c r="H19" s="205"/>
      <c r="I19" s="205"/>
      <c r="J19" s="204"/>
      <c r="K19" s="31">
        <v>12.21</v>
      </c>
      <c r="L19" s="31">
        <f t="shared" ref="L19" si="4">F19*K19</f>
        <v>34.19</v>
      </c>
      <c r="M19" s="31">
        <f t="shared" ref="M19" si="5">L19</f>
        <v>34.19</v>
      </c>
      <c r="N19" s="118"/>
      <c r="O19" s="60"/>
      <c r="P19" s="60"/>
      <c r="Q19" s="60"/>
    </row>
    <row r="20" spans="1:17" s="58" customFormat="1" ht="47.25" customHeight="1">
      <c r="A20" s="223">
        <v>4</v>
      </c>
      <c r="B20" s="27" t="s">
        <v>110</v>
      </c>
      <c r="C20" s="99" t="s">
        <v>111</v>
      </c>
      <c r="D20" s="159" t="s">
        <v>48</v>
      </c>
      <c r="E20" s="66"/>
      <c r="F20" s="130">
        <v>187.5</v>
      </c>
      <c r="G20" s="29"/>
      <c r="H20" s="140"/>
      <c r="I20" s="140"/>
      <c r="J20" s="29"/>
      <c r="K20" s="131"/>
      <c r="L20" s="57"/>
      <c r="M20" s="66">
        <f>SUM(M21:M27)</f>
        <v>14608.57</v>
      </c>
      <c r="N20" s="119"/>
      <c r="O20" s="60"/>
      <c r="P20" s="60"/>
      <c r="Q20" s="60"/>
    </row>
    <row r="21" spans="1:17" s="60" customFormat="1" ht="15.75">
      <c r="A21" s="223"/>
      <c r="B21" s="27"/>
      <c r="C21" s="84" t="s">
        <v>20</v>
      </c>
      <c r="D21" s="160" t="s">
        <v>21</v>
      </c>
      <c r="E21" s="140">
        <v>3.42</v>
      </c>
      <c r="F21" s="133">
        <f>F20*E21</f>
        <v>641.25</v>
      </c>
      <c r="G21" s="32"/>
      <c r="H21" s="140"/>
      <c r="I21" s="34">
        <v>4.5999999999999996</v>
      </c>
      <c r="J21" s="31">
        <f>F21*I21</f>
        <v>2949.75</v>
      </c>
      <c r="K21" s="31"/>
      <c r="L21" s="31"/>
      <c r="M21" s="92">
        <f>J21</f>
        <v>2949.75</v>
      </c>
      <c r="N21" s="119"/>
    </row>
    <row r="22" spans="1:17" s="60" customFormat="1" ht="15.75">
      <c r="A22" s="223"/>
      <c r="B22" s="27"/>
      <c r="C22" s="33" t="s">
        <v>112</v>
      </c>
      <c r="D22" s="160" t="s">
        <v>113</v>
      </c>
      <c r="E22" s="31" t="s">
        <v>100</v>
      </c>
      <c r="F22" s="31">
        <v>63</v>
      </c>
      <c r="G22" s="123">
        <v>72.900000000000006</v>
      </c>
      <c r="H22" s="92">
        <f>G22*F22</f>
        <v>4592.7</v>
      </c>
      <c r="I22" s="93"/>
      <c r="J22" s="92"/>
      <c r="K22" s="92"/>
      <c r="L22" s="92"/>
      <c r="M22" s="92">
        <f>H22</f>
        <v>4592.7</v>
      </c>
      <c r="N22" s="119"/>
    </row>
    <row r="23" spans="1:17" s="60" customFormat="1" ht="15.75">
      <c r="A23" s="223"/>
      <c r="B23" s="27"/>
      <c r="C23" s="84" t="s">
        <v>114</v>
      </c>
      <c r="D23" s="160" t="s">
        <v>113</v>
      </c>
      <c r="E23" s="31" t="s">
        <v>100</v>
      </c>
      <c r="F23" s="31">
        <v>41</v>
      </c>
      <c r="G23" s="123">
        <v>56.8</v>
      </c>
      <c r="H23" s="92">
        <f>G23*F23</f>
        <v>2328.8000000000002</v>
      </c>
      <c r="I23" s="93"/>
      <c r="J23" s="92"/>
      <c r="K23" s="92"/>
      <c r="L23" s="92"/>
      <c r="M23" s="92">
        <f>H23</f>
        <v>2328.8000000000002</v>
      </c>
      <c r="N23" s="119"/>
    </row>
    <row r="24" spans="1:17" s="60" customFormat="1" ht="15.75">
      <c r="A24" s="223"/>
      <c r="B24" s="27"/>
      <c r="C24" s="84" t="s">
        <v>115</v>
      </c>
      <c r="D24" s="160" t="s">
        <v>116</v>
      </c>
      <c r="E24" s="140">
        <v>0.44</v>
      </c>
      <c r="F24" s="32">
        <f>E24*F20</f>
        <v>82.5</v>
      </c>
      <c r="G24" s="123">
        <v>1.7</v>
      </c>
      <c r="H24" s="92">
        <f>G24*F24</f>
        <v>140.25</v>
      </c>
      <c r="I24" s="93"/>
      <c r="J24" s="92"/>
      <c r="K24" s="92"/>
      <c r="L24" s="92"/>
      <c r="M24" s="92">
        <f>H24</f>
        <v>140.25</v>
      </c>
      <c r="N24" s="119"/>
    </row>
    <row r="25" spans="1:17" s="60" customFormat="1" ht="15.75">
      <c r="A25" s="223"/>
      <c r="B25" s="27"/>
      <c r="C25" s="120" t="s">
        <v>117</v>
      </c>
      <c r="D25" s="160" t="s">
        <v>48</v>
      </c>
      <c r="E25" s="31" t="s">
        <v>100</v>
      </c>
      <c r="F25" s="102">
        <f>F20</f>
        <v>187.5</v>
      </c>
      <c r="G25" s="124">
        <v>6</v>
      </c>
      <c r="H25" s="92">
        <f>G25*F25</f>
        <v>1125</v>
      </c>
      <c r="I25" s="93"/>
      <c r="J25" s="92"/>
      <c r="K25" s="92"/>
      <c r="L25" s="92"/>
      <c r="M25" s="92">
        <f>H25</f>
        <v>1125</v>
      </c>
    </row>
    <row r="26" spans="1:17" s="60" customFormat="1" ht="15.75">
      <c r="A26" s="223"/>
      <c r="B26" s="27"/>
      <c r="C26" s="61" t="s">
        <v>123</v>
      </c>
      <c r="D26" s="160" t="s">
        <v>54</v>
      </c>
      <c r="E26" s="31"/>
      <c r="F26" s="32">
        <f>F25*2</f>
        <v>375</v>
      </c>
      <c r="G26" s="32"/>
      <c r="H26" s="140"/>
      <c r="I26" s="140"/>
      <c r="J26" s="32"/>
      <c r="K26" s="122">
        <v>9.2100000000000009</v>
      </c>
      <c r="L26" s="31">
        <f t="shared" ref="L26:L27" si="6">F26*K26</f>
        <v>3453.75</v>
      </c>
      <c r="M26" s="92">
        <f>L26</f>
        <v>3453.75</v>
      </c>
    </row>
    <row r="27" spans="1:17" s="60" customFormat="1" ht="15.75">
      <c r="A27" s="223"/>
      <c r="B27" s="27"/>
      <c r="C27" s="61" t="s">
        <v>121</v>
      </c>
      <c r="D27" s="160" t="s">
        <v>54</v>
      </c>
      <c r="E27" s="111"/>
      <c r="F27" s="32">
        <v>1.5</v>
      </c>
      <c r="G27" s="32"/>
      <c r="H27" s="140"/>
      <c r="I27" s="140"/>
      <c r="J27" s="32"/>
      <c r="K27" s="122">
        <v>12.21</v>
      </c>
      <c r="L27" s="31">
        <f t="shared" si="6"/>
        <v>18.32</v>
      </c>
      <c r="M27" s="92">
        <f t="shared" ref="M27" si="7">L27</f>
        <v>18.32</v>
      </c>
      <c r="O27" s="119"/>
    </row>
    <row r="28" spans="1:17" s="115" customFormat="1" ht="28.5">
      <c r="A28" s="225">
        <v>5</v>
      </c>
      <c r="B28" s="27" t="s">
        <v>106</v>
      </c>
      <c r="C28" s="28" t="s">
        <v>167</v>
      </c>
      <c r="D28" s="159" t="s">
        <v>74</v>
      </c>
      <c r="E28" s="137"/>
      <c r="F28" s="139">
        <v>45</v>
      </c>
      <c r="G28" s="139"/>
      <c r="H28" s="66"/>
      <c r="I28" s="159"/>
      <c r="J28" s="139"/>
      <c r="K28" s="129"/>
      <c r="L28" s="67"/>
      <c r="M28" s="66">
        <f>SUM(M29:M33)</f>
        <v>952.36</v>
      </c>
      <c r="N28" s="121"/>
      <c r="O28" s="121"/>
      <c r="P28" s="52"/>
      <c r="Q28" s="52"/>
    </row>
    <row r="29" spans="1:17" ht="14.25">
      <c r="A29" s="225"/>
      <c r="B29" s="27"/>
      <c r="C29" s="84" t="s">
        <v>20</v>
      </c>
      <c r="D29" s="160" t="s">
        <v>21</v>
      </c>
      <c r="E29" s="160">
        <v>6.08E-2</v>
      </c>
      <c r="F29" s="133">
        <f>F28*E29</f>
        <v>2.7360000000000002</v>
      </c>
      <c r="G29" s="133"/>
      <c r="H29" s="31"/>
      <c r="I29" s="34">
        <v>4.5999999999999996</v>
      </c>
      <c r="J29" s="31">
        <f>F29*I29</f>
        <v>12.59</v>
      </c>
      <c r="K29" s="31"/>
      <c r="L29" s="31"/>
      <c r="M29" s="92">
        <f>J29</f>
        <v>12.59</v>
      </c>
      <c r="N29" s="121"/>
      <c r="O29" s="121"/>
      <c r="P29" s="54"/>
      <c r="Q29" s="54"/>
    </row>
    <row r="30" spans="1:17" ht="14.25">
      <c r="A30" s="225"/>
      <c r="B30" s="27"/>
      <c r="C30" s="65" t="s">
        <v>124</v>
      </c>
      <c r="D30" s="160" t="s">
        <v>48</v>
      </c>
      <c r="E30" s="160">
        <v>1.1000000000000001</v>
      </c>
      <c r="F30" s="133">
        <f>E30*F28</f>
        <v>49.5</v>
      </c>
      <c r="G30" s="122">
        <v>5</v>
      </c>
      <c r="H30" s="92">
        <f>G30*F30</f>
        <v>247.5</v>
      </c>
      <c r="I30" s="93"/>
      <c r="J30" s="92"/>
      <c r="K30" s="92"/>
      <c r="L30" s="92"/>
      <c r="M30" s="92">
        <f>H30</f>
        <v>247.5</v>
      </c>
      <c r="N30" s="121"/>
      <c r="O30" s="121"/>
      <c r="P30" s="54"/>
      <c r="Q30" s="54"/>
    </row>
    <row r="31" spans="1:17" ht="14.25">
      <c r="A31" s="225"/>
      <c r="B31" s="27"/>
      <c r="C31" s="65" t="s">
        <v>169</v>
      </c>
      <c r="D31" s="214" t="s">
        <v>1</v>
      </c>
      <c r="E31" s="214">
        <v>6.8900000000000003E-2</v>
      </c>
      <c r="F31" s="212">
        <f>F28*E31</f>
        <v>3.1</v>
      </c>
      <c r="G31" s="122"/>
      <c r="H31" s="92"/>
      <c r="I31" s="93"/>
      <c r="J31" s="92"/>
      <c r="K31" s="123">
        <v>3.2</v>
      </c>
      <c r="L31" s="92">
        <f>K31*F31</f>
        <v>9.92</v>
      </c>
      <c r="M31" s="92">
        <f>L31</f>
        <v>9.92</v>
      </c>
      <c r="N31" s="121"/>
      <c r="O31" s="121"/>
      <c r="P31" s="54"/>
      <c r="Q31" s="54"/>
    </row>
    <row r="32" spans="1:17" ht="14.25">
      <c r="A32" s="225"/>
      <c r="B32" s="27"/>
      <c r="C32" s="65" t="s">
        <v>168</v>
      </c>
      <c r="D32" s="214" t="s">
        <v>22</v>
      </c>
      <c r="E32" s="214">
        <v>0.14299999999999999</v>
      </c>
      <c r="F32" s="212">
        <f>F28*E32</f>
        <v>6.44</v>
      </c>
      <c r="G32" s="122"/>
      <c r="H32" s="92"/>
      <c r="I32" s="93"/>
      <c r="J32" s="92"/>
      <c r="K32" s="123">
        <v>17.309999999999999</v>
      </c>
      <c r="L32" s="92">
        <f>K32*F32</f>
        <v>111.48</v>
      </c>
      <c r="M32" s="92">
        <f>L32</f>
        <v>111.48</v>
      </c>
      <c r="N32" s="121"/>
      <c r="O32" s="121"/>
      <c r="P32" s="54"/>
      <c r="Q32" s="54"/>
    </row>
    <row r="33" spans="1:15" s="60" customFormat="1" ht="15.75">
      <c r="A33" s="225"/>
      <c r="B33" s="30"/>
      <c r="C33" s="61" t="s">
        <v>127</v>
      </c>
      <c r="D33" s="160" t="s">
        <v>54</v>
      </c>
      <c r="E33" s="31"/>
      <c r="F33" s="142">
        <f>F30*1.55</f>
        <v>76.73</v>
      </c>
      <c r="G33" s="32"/>
      <c r="H33" s="141"/>
      <c r="I33" s="32"/>
      <c r="J33" s="32"/>
      <c r="K33" s="122">
        <v>7.44</v>
      </c>
      <c r="L33" s="31">
        <f t="shared" ref="L33" si="8">F33*K33</f>
        <v>570.87</v>
      </c>
      <c r="M33" s="92">
        <f t="shared" ref="M33" si="9">L33</f>
        <v>570.87</v>
      </c>
      <c r="O33" s="119"/>
    </row>
    <row r="34" spans="1:15" ht="14.25">
      <c r="A34" s="6"/>
      <c r="B34" s="4"/>
      <c r="C34" s="12" t="s">
        <v>5</v>
      </c>
      <c r="D34" s="12"/>
      <c r="E34" s="12"/>
      <c r="F34" s="21"/>
      <c r="G34" s="96"/>
      <c r="H34" s="95">
        <f>SUM(H8:H33)</f>
        <v>8764.91</v>
      </c>
      <c r="I34" s="96"/>
      <c r="J34" s="95">
        <f>SUM(J8:J33)</f>
        <v>3077.18</v>
      </c>
      <c r="K34" s="96"/>
      <c r="L34" s="95">
        <f>SUM(L8:L33)</f>
        <v>4419.2</v>
      </c>
      <c r="M34" s="95">
        <f>M8+M12+M14+M20+M28</f>
        <v>16261.29</v>
      </c>
    </row>
    <row r="35" spans="1:15" s="2" customFormat="1" ht="14.25">
      <c r="A35" s="9"/>
      <c r="B35" s="10"/>
      <c r="C35" s="12" t="s">
        <v>7</v>
      </c>
      <c r="D35" s="9" t="s">
        <v>8</v>
      </c>
      <c r="E35" s="24">
        <v>10</v>
      </c>
      <c r="F35" s="21"/>
      <c r="G35" s="94"/>
      <c r="H35" s="95"/>
      <c r="I35" s="94"/>
      <c r="J35" s="95"/>
      <c r="K35" s="94"/>
      <c r="L35" s="95"/>
      <c r="M35" s="95">
        <f>M34*10%</f>
        <v>1626.13</v>
      </c>
    </row>
    <row r="36" spans="1:15" s="2" customFormat="1" ht="14.25">
      <c r="A36" s="9"/>
      <c r="B36" s="10"/>
      <c r="C36" s="12" t="s">
        <v>5</v>
      </c>
      <c r="D36" s="9"/>
      <c r="E36" s="24"/>
      <c r="F36" s="21"/>
      <c r="G36" s="94"/>
      <c r="H36" s="95"/>
      <c r="I36" s="94"/>
      <c r="J36" s="95"/>
      <c r="K36" s="94"/>
      <c r="L36" s="95"/>
      <c r="M36" s="95">
        <f>M35+M34</f>
        <v>17887.419999999998</v>
      </c>
    </row>
    <row r="37" spans="1:15" s="2" customFormat="1" ht="14.25">
      <c r="A37" s="9"/>
      <c r="B37" s="10"/>
      <c r="C37" s="12" t="s">
        <v>9</v>
      </c>
      <c r="D37" s="9" t="s">
        <v>8</v>
      </c>
      <c r="E37" s="24">
        <v>8</v>
      </c>
      <c r="F37" s="21"/>
      <c r="G37" s="94"/>
      <c r="H37" s="95"/>
      <c r="I37" s="94"/>
      <c r="J37" s="95"/>
      <c r="K37" s="94"/>
      <c r="L37" s="95"/>
      <c r="M37" s="95">
        <f>M36*8%</f>
        <v>1430.99</v>
      </c>
    </row>
    <row r="38" spans="1:15" s="2" customFormat="1" ht="14.25">
      <c r="A38" s="9"/>
      <c r="B38" s="10"/>
      <c r="C38" s="12" t="s">
        <v>5</v>
      </c>
      <c r="D38" s="12"/>
      <c r="E38" s="9"/>
      <c r="F38" s="25"/>
      <c r="G38" s="94"/>
      <c r="H38" s="95"/>
      <c r="I38" s="94"/>
      <c r="J38" s="95"/>
      <c r="K38" s="94"/>
      <c r="L38" s="95"/>
      <c r="M38" s="95">
        <f>SUM(M36:M37)</f>
        <v>19318.41</v>
      </c>
    </row>
    <row r="39" spans="1:15" s="2" customFormat="1" ht="14.25">
      <c r="A39" s="9"/>
      <c r="B39" s="10"/>
      <c r="C39" s="12" t="s">
        <v>125</v>
      </c>
      <c r="D39" s="9" t="s">
        <v>8</v>
      </c>
      <c r="E39" s="24">
        <v>3</v>
      </c>
      <c r="F39" s="21"/>
      <c r="G39" s="94"/>
      <c r="H39" s="95"/>
      <c r="I39" s="94"/>
      <c r="J39" s="95"/>
      <c r="K39" s="94"/>
      <c r="L39" s="95"/>
      <c r="M39" s="95">
        <f>M38*3%</f>
        <v>579.54999999999995</v>
      </c>
    </row>
    <row r="40" spans="1:15" s="2" customFormat="1" ht="14.25">
      <c r="A40" s="9"/>
      <c r="B40" s="10"/>
      <c r="C40" s="12" t="s">
        <v>5</v>
      </c>
      <c r="D40" s="12"/>
      <c r="E40" s="9"/>
      <c r="F40" s="25"/>
      <c r="G40" s="94"/>
      <c r="H40" s="95"/>
      <c r="I40" s="94"/>
      <c r="J40" s="95"/>
      <c r="K40" s="94"/>
      <c r="L40" s="95"/>
      <c r="M40" s="95">
        <f>SUM(M38:M39)</f>
        <v>19897.96</v>
      </c>
    </row>
    <row r="41" spans="1:15" s="2" customFormat="1" ht="14.25">
      <c r="A41" s="9"/>
      <c r="B41" s="10"/>
      <c r="C41" s="12" t="s">
        <v>122</v>
      </c>
      <c r="D41" s="9" t="s">
        <v>8</v>
      </c>
      <c r="E41" s="24">
        <v>18</v>
      </c>
      <c r="F41" s="21"/>
      <c r="G41" s="94"/>
      <c r="H41" s="95"/>
      <c r="I41" s="94"/>
      <c r="J41" s="95"/>
      <c r="K41" s="94"/>
      <c r="L41" s="95"/>
      <c r="M41" s="95">
        <f>M40*18%</f>
        <v>3581.63</v>
      </c>
    </row>
    <row r="42" spans="1:15" s="2" customFormat="1" ht="14.25">
      <c r="A42" s="9"/>
      <c r="B42" s="10"/>
      <c r="C42" s="12" t="s">
        <v>5</v>
      </c>
      <c r="D42" s="12"/>
      <c r="E42" s="9"/>
      <c r="F42" s="25"/>
      <c r="G42" s="94"/>
      <c r="H42" s="95"/>
      <c r="I42" s="94"/>
      <c r="J42" s="95"/>
      <c r="K42" s="94"/>
      <c r="L42" s="95"/>
      <c r="M42" s="95">
        <f>SUM(M40:M41)</f>
        <v>23479.59</v>
      </c>
    </row>
    <row r="45" spans="1:15" ht="13.5" customHeight="1">
      <c r="C45" s="19" t="s">
        <v>10</v>
      </c>
      <c r="D45" s="18"/>
      <c r="E45" s="224" t="s">
        <v>73</v>
      </c>
      <c r="F45" s="224"/>
    </row>
    <row r="46" spans="1:15" ht="13.5" customHeight="1">
      <c r="C46" s="19"/>
      <c r="D46" s="18"/>
      <c r="E46" s="224"/>
      <c r="F46" s="224"/>
    </row>
  </sheetData>
  <protectedRanges>
    <protectedRange sqref="G30:G32" name="Range1_1"/>
    <protectedRange sqref="K11" name="Range1_1_1"/>
  </protectedRanges>
  <mergeCells count="21">
    <mergeCell ref="A1:M1"/>
    <mergeCell ref="A2:M2"/>
    <mergeCell ref="A3:C3"/>
    <mergeCell ref="K3:L3"/>
    <mergeCell ref="C4:M4"/>
    <mergeCell ref="I5:J5"/>
    <mergeCell ref="K5:L5"/>
    <mergeCell ref="M5:M6"/>
    <mergeCell ref="A8:A11"/>
    <mergeCell ref="A12:A13"/>
    <mergeCell ref="A5:A6"/>
    <mergeCell ref="B5:B6"/>
    <mergeCell ref="C5:C6"/>
    <mergeCell ref="D5:D6"/>
    <mergeCell ref="E5:F5"/>
    <mergeCell ref="A20:A27"/>
    <mergeCell ref="A28:A33"/>
    <mergeCell ref="E45:F45"/>
    <mergeCell ref="E46:F46"/>
    <mergeCell ref="G5:H5"/>
    <mergeCell ref="A14:A19"/>
  </mergeCells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TY81"/>
  <sheetViews>
    <sheetView tabSelected="1" workbookViewId="0">
      <pane ySplit="7" topLeftCell="A8" activePane="bottomLeft" state="frozen"/>
      <selection activeCell="A7" sqref="A7"/>
      <selection pane="bottomLeft" activeCell="E70" sqref="E70"/>
    </sheetView>
  </sheetViews>
  <sheetFormatPr defaultRowHeight="13.5" customHeight="1"/>
  <cols>
    <col min="1" max="1" width="4.42578125" style="11" bestFit="1" customWidth="1"/>
    <col min="2" max="2" width="10.28515625" style="3" customWidth="1"/>
    <col min="3" max="3" width="49.140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1.42578125" style="98" customWidth="1"/>
    <col min="11" max="11" width="9.42578125" style="97" customWidth="1"/>
    <col min="12" max="12" width="10.7109375" style="98" customWidth="1"/>
    <col min="13" max="13" width="11.42578125" style="98" customWidth="1"/>
    <col min="14" max="202" width="9.140625" style="1" customWidth="1"/>
    <col min="203" max="203" width="2.5703125" style="1" customWidth="1"/>
    <col min="204" max="204" width="9.140625" style="1" customWidth="1"/>
    <col min="205" max="205" width="47.85546875" style="1" customWidth="1"/>
    <col min="206" max="206" width="6.7109375" style="1" customWidth="1"/>
    <col min="207" max="207" width="7.42578125" style="1" customWidth="1"/>
    <col min="208" max="208" width="7" style="1" customWidth="1"/>
    <col min="209" max="209" width="8.5703125" style="1" customWidth="1"/>
    <col min="210" max="210" width="12" style="1" customWidth="1"/>
    <col min="211" max="211" width="4.7109375" style="1" customWidth="1"/>
    <col min="212" max="212" width="9.140625" style="1" customWidth="1"/>
    <col min="213" max="213" width="11.7109375" style="1" customWidth="1"/>
    <col min="214" max="214" width="7" style="1" customWidth="1"/>
    <col min="215" max="215" width="7.140625" style="1" customWidth="1"/>
    <col min="216" max="216" width="8.28515625" style="1" bestFit="1" customWidth="1"/>
    <col min="217" max="218" width="8.5703125" style="1" bestFit="1" customWidth="1"/>
    <col min="219" max="219" width="8.85546875" style="1" bestFit="1" customWidth="1"/>
    <col min="220" max="220" width="8.28515625" style="1" bestFit="1" customWidth="1"/>
    <col min="221" max="221" width="10.140625" style="1" customWidth="1"/>
    <col min="222" max="458" width="9.140625" style="1"/>
    <col min="459" max="459" width="2.5703125" style="1" bestFit="1" customWidth="1"/>
    <col min="460" max="460" width="9.140625" style="1"/>
    <col min="461" max="461" width="47.85546875" style="1" customWidth="1"/>
    <col min="462" max="462" width="6.7109375" style="1" bestFit="1" customWidth="1"/>
    <col min="463" max="463" width="7.42578125" style="1" bestFit="1" customWidth="1"/>
    <col min="464" max="464" width="7" style="1" bestFit="1" customWidth="1"/>
    <col min="465" max="465" width="8.5703125" style="1" bestFit="1" customWidth="1"/>
    <col min="466" max="466" width="12" style="1" bestFit="1" customWidth="1"/>
    <col min="467" max="467" width="4.7109375" style="1" bestFit="1" customWidth="1"/>
    <col min="468" max="468" width="9.140625" style="1"/>
    <col min="469" max="469" width="11.7109375" style="1" customWidth="1"/>
    <col min="470" max="470" width="7" style="1" bestFit="1" customWidth="1"/>
    <col min="471" max="471" width="7.140625" style="1" bestFit="1" customWidth="1"/>
    <col min="472" max="472" width="8.28515625" style="1" bestFit="1" customWidth="1"/>
    <col min="473" max="474" width="8.5703125" style="1" bestFit="1" customWidth="1"/>
    <col min="475" max="475" width="8.85546875" style="1" bestFit="1" customWidth="1"/>
    <col min="476" max="476" width="8.28515625" style="1" bestFit="1" customWidth="1"/>
    <col min="477" max="477" width="10.140625" style="1" customWidth="1"/>
    <col min="478" max="714" width="9.140625" style="1"/>
    <col min="715" max="715" width="2.5703125" style="1" bestFit="1" customWidth="1"/>
    <col min="716" max="716" width="9.140625" style="1"/>
    <col min="717" max="717" width="47.85546875" style="1" customWidth="1"/>
    <col min="718" max="718" width="6.7109375" style="1" bestFit="1" customWidth="1"/>
    <col min="719" max="719" width="7.42578125" style="1" bestFit="1" customWidth="1"/>
    <col min="720" max="720" width="7" style="1" bestFit="1" customWidth="1"/>
    <col min="721" max="721" width="8.5703125" style="1" bestFit="1" customWidth="1"/>
    <col min="722" max="722" width="12" style="1" bestFit="1" customWidth="1"/>
    <col min="723" max="723" width="4.7109375" style="1" bestFit="1" customWidth="1"/>
    <col min="724" max="724" width="9.140625" style="1"/>
    <col min="725" max="725" width="11.7109375" style="1" customWidth="1"/>
    <col min="726" max="726" width="7" style="1" bestFit="1" customWidth="1"/>
    <col min="727" max="727" width="7.140625" style="1" bestFit="1" customWidth="1"/>
    <col min="728" max="728" width="8.28515625" style="1" bestFit="1" customWidth="1"/>
    <col min="729" max="730" width="8.5703125" style="1" bestFit="1" customWidth="1"/>
    <col min="731" max="731" width="8.85546875" style="1" bestFit="1" customWidth="1"/>
    <col min="732" max="732" width="8.28515625" style="1" bestFit="1" customWidth="1"/>
    <col min="733" max="733" width="10.140625" style="1" customWidth="1"/>
    <col min="734" max="970" width="9.140625" style="1"/>
    <col min="971" max="971" width="2.5703125" style="1" bestFit="1" customWidth="1"/>
    <col min="972" max="972" width="9.140625" style="1"/>
    <col min="973" max="973" width="47.85546875" style="1" customWidth="1"/>
    <col min="974" max="974" width="6.7109375" style="1" bestFit="1" customWidth="1"/>
    <col min="975" max="975" width="7.42578125" style="1" bestFit="1" customWidth="1"/>
    <col min="976" max="976" width="7" style="1" bestFit="1" customWidth="1"/>
    <col min="977" max="977" width="8.5703125" style="1" bestFit="1" customWidth="1"/>
    <col min="978" max="978" width="12" style="1" bestFit="1" customWidth="1"/>
    <col min="979" max="979" width="4.7109375" style="1" bestFit="1" customWidth="1"/>
    <col min="980" max="980" width="9.140625" style="1"/>
    <col min="981" max="981" width="11.7109375" style="1" customWidth="1"/>
    <col min="982" max="982" width="7" style="1" bestFit="1" customWidth="1"/>
    <col min="983" max="983" width="7.140625" style="1" bestFit="1" customWidth="1"/>
    <col min="984" max="984" width="8.28515625" style="1" bestFit="1" customWidth="1"/>
    <col min="985" max="986" width="8.5703125" style="1" bestFit="1" customWidth="1"/>
    <col min="987" max="987" width="8.85546875" style="1" bestFit="1" customWidth="1"/>
    <col min="988" max="988" width="8.28515625" style="1" bestFit="1" customWidth="1"/>
    <col min="989" max="989" width="10.140625" style="1" customWidth="1"/>
    <col min="990" max="1226" width="9.140625" style="1"/>
    <col min="1227" max="1227" width="2.5703125" style="1" bestFit="1" customWidth="1"/>
    <col min="1228" max="1228" width="9.140625" style="1"/>
    <col min="1229" max="1229" width="47.85546875" style="1" customWidth="1"/>
    <col min="1230" max="1230" width="6.7109375" style="1" bestFit="1" customWidth="1"/>
    <col min="1231" max="1231" width="7.42578125" style="1" bestFit="1" customWidth="1"/>
    <col min="1232" max="1232" width="7" style="1" bestFit="1" customWidth="1"/>
    <col min="1233" max="1233" width="8.5703125" style="1" bestFit="1" customWidth="1"/>
    <col min="1234" max="1234" width="12" style="1" bestFit="1" customWidth="1"/>
    <col min="1235" max="1235" width="4.7109375" style="1" bestFit="1" customWidth="1"/>
    <col min="1236" max="1236" width="9.140625" style="1"/>
    <col min="1237" max="1237" width="11.7109375" style="1" customWidth="1"/>
    <col min="1238" max="1238" width="7" style="1" bestFit="1" customWidth="1"/>
    <col min="1239" max="1239" width="7.140625" style="1" bestFit="1" customWidth="1"/>
    <col min="1240" max="1240" width="8.28515625" style="1" bestFit="1" customWidth="1"/>
    <col min="1241" max="1242" width="8.5703125" style="1" bestFit="1" customWidth="1"/>
    <col min="1243" max="1243" width="8.85546875" style="1" bestFit="1" customWidth="1"/>
    <col min="1244" max="1244" width="8.28515625" style="1" bestFit="1" customWidth="1"/>
    <col min="1245" max="1245" width="10.140625" style="1" customWidth="1"/>
    <col min="1246" max="1482" width="9.140625" style="1"/>
    <col min="1483" max="1483" width="2.5703125" style="1" bestFit="1" customWidth="1"/>
    <col min="1484" max="1484" width="9.140625" style="1"/>
    <col min="1485" max="1485" width="47.85546875" style="1" customWidth="1"/>
    <col min="1486" max="1486" width="6.7109375" style="1" bestFit="1" customWidth="1"/>
    <col min="1487" max="1487" width="7.42578125" style="1" bestFit="1" customWidth="1"/>
    <col min="1488" max="1488" width="7" style="1" bestFit="1" customWidth="1"/>
    <col min="1489" max="1489" width="8.5703125" style="1" bestFit="1" customWidth="1"/>
    <col min="1490" max="1490" width="12" style="1" bestFit="1" customWidth="1"/>
    <col min="1491" max="1491" width="4.7109375" style="1" bestFit="1" customWidth="1"/>
    <col min="1492" max="1492" width="9.140625" style="1"/>
    <col min="1493" max="1493" width="11.7109375" style="1" customWidth="1"/>
    <col min="1494" max="1494" width="7" style="1" bestFit="1" customWidth="1"/>
    <col min="1495" max="1495" width="7.140625" style="1" bestFit="1" customWidth="1"/>
    <col min="1496" max="1496" width="8.28515625" style="1" bestFit="1" customWidth="1"/>
    <col min="1497" max="1498" width="8.5703125" style="1" bestFit="1" customWidth="1"/>
    <col min="1499" max="1499" width="8.85546875" style="1" bestFit="1" customWidth="1"/>
    <col min="1500" max="1500" width="8.28515625" style="1" bestFit="1" customWidth="1"/>
    <col min="1501" max="1501" width="10.140625" style="1" customWidth="1"/>
    <col min="1502" max="1738" width="9.140625" style="1"/>
    <col min="1739" max="1739" width="2.5703125" style="1" bestFit="1" customWidth="1"/>
    <col min="1740" max="1740" width="9.140625" style="1"/>
    <col min="1741" max="1741" width="47.85546875" style="1" customWidth="1"/>
    <col min="1742" max="1742" width="6.7109375" style="1" bestFit="1" customWidth="1"/>
    <col min="1743" max="1743" width="7.42578125" style="1" bestFit="1" customWidth="1"/>
    <col min="1744" max="1744" width="7" style="1" bestFit="1" customWidth="1"/>
    <col min="1745" max="1745" width="8.5703125" style="1" bestFit="1" customWidth="1"/>
    <col min="1746" max="1746" width="12" style="1" bestFit="1" customWidth="1"/>
    <col min="1747" max="1747" width="4.7109375" style="1" bestFit="1" customWidth="1"/>
    <col min="1748" max="1748" width="9.140625" style="1"/>
    <col min="1749" max="1749" width="11.7109375" style="1" customWidth="1"/>
    <col min="1750" max="1750" width="7" style="1" bestFit="1" customWidth="1"/>
    <col min="1751" max="1751" width="7.140625" style="1" bestFit="1" customWidth="1"/>
    <col min="1752" max="1752" width="8.28515625" style="1" bestFit="1" customWidth="1"/>
    <col min="1753" max="1754" width="8.5703125" style="1" bestFit="1" customWidth="1"/>
    <col min="1755" max="1755" width="8.85546875" style="1" bestFit="1" customWidth="1"/>
    <col min="1756" max="1756" width="8.28515625" style="1" bestFit="1" customWidth="1"/>
    <col min="1757" max="1757" width="10.140625" style="1" customWidth="1"/>
    <col min="1758" max="1994" width="9.140625" style="1"/>
    <col min="1995" max="1995" width="2.5703125" style="1" bestFit="1" customWidth="1"/>
    <col min="1996" max="1996" width="9.140625" style="1"/>
    <col min="1997" max="1997" width="47.85546875" style="1" customWidth="1"/>
    <col min="1998" max="1998" width="6.7109375" style="1" bestFit="1" customWidth="1"/>
    <col min="1999" max="1999" width="7.42578125" style="1" bestFit="1" customWidth="1"/>
    <col min="2000" max="2000" width="7" style="1" bestFit="1" customWidth="1"/>
    <col min="2001" max="2001" width="8.5703125" style="1" bestFit="1" customWidth="1"/>
    <col min="2002" max="2002" width="12" style="1" bestFit="1" customWidth="1"/>
    <col min="2003" max="2003" width="4.7109375" style="1" bestFit="1" customWidth="1"/>
    <col min="2004" max="2004" width="9.140625" style="1"/>
    <col min="2005" max="2005" width="11.7109375" style="1" customWidth="1"/>
    <col min="2006" max="2006" width="7" style="1" bestFit="1" customWidth="1"/>
    <col min="2007" max="2007" width="7.140625" style="1" bestFit="1" customWidth="1"/>
    <col min="2008" max="2008" width="8.28515625" style="1" bestFit="1" customWidth="1"/>
    <col min="2009" max="2010" width="8.5703125" style="1" bestFit="1" customWidth="1"/>
    <col min="2011" max="2011" width="8.85546875" style="1" bestFit="1" customWidth="1"/>
    <col min="2012" max="2012" width="8.28515625" style="1" bestFit="1" customWidth="1"/>
    <col min="2013" max="2013" width="10.140625" style="1" customWidth="1"/>
    <col min="2014" max="2250" width="9.140625" style="1"/>
    <col min="2251" max="2251" width="2.5703125" style="1" bestFit="1" customWidth="1"/>
    <col min="2252" max="2252" width="9.140625" style="1"/>
    <col min="2253" max="2253" width="47.85546875" style="1" customWidth="1"/>
    <col min="2254" max="2254" width="6.7109375" style="1" bestFit="1" customWidth="1"/>
    <col min="2255" max="2255" width="7.42578125" style="1" bestFit="1" customWidth="1"/>
    <col min="2256" max="2256" width="7" style="1" bestFit="1" customWidth="1"/>
    <col min="2257" max="2257" width="8.5703125" style="1" bestFit="1" customWidth="1"/>
    <col min="2258" max="2258" width="12" style="1" bestFit="1" customWidth="1"/>
    <col min="2259" max="2259" width="4.7109375" style="1" bestFit="1" customWidth="1"/>
    <col min="2260" max="2260" width="9.140625" style="1"/>
    <col min="2261" max="2261" width="11.7109375" style="1" customWidth="1"/>
    <col min="2262" max="2262" width="7" style="1" bestFit="1" customWidth="1"/>
    <col min="2263" max="2263" width="7.140625" style="1" bestFit="1" customWidth="1"/>
    <col min="2264" max="2264" width="8.28515625" style="1" bestFit="1" customWidth="1"/>
    <col min="2265" max="2266" width="8.5703125" style="1" bestFit="1" customWidth="1"/>
    <col min="2267" max="2267" width="8.85546875" style="1" bestFit="1" customWidth="1"/>
    <col min="2268" max="2268" width="8.28515625" style="1" bestFit="1" customWidth="1"/>
    <col min="2269" max="2269" width="10.140625" style="1" customWidth="1"/>
    <col min="2270" max="2506" width="9.140625" style="1"/>
    <col min="2507" max="2507" width="2.5703125" style="1" bestFit="1" customWidth="1"/>
    <col min="2508" max="2508" width="9.140625" style="1"/>
    <col min="2509" max="2509" width="47.85546875" style="1" customWidth="1"/>
    <col min="2510" max="2510" width="6.7109375" style="1" bestFit="1" customWidth="1"/>
    <col min="2511" max="2511" width="7.42578125" style="1" bestFit="1" customWidth="1"/>
    <col min="2512" max="2512" width="7" style="1" bestFit="1" customWidth="1"/>
    <col min="2513" max="2513" width="8.5703125" style="1" bestFit="1" customWidth="1"/>
    <col min="2514" max="2514" width="12" style="1" bestFit="1" customWidth="1"/>
    <col min="2515" max="2515" width="4.7109375" style="1" bestFit="1" customWidth="1"/>
    <col min="2516" max="2516" width="9.140625" style="1"/>
    <col min="2517" max="2517" width="11.7109375" style="1" customWidth="1"/>
    <col min="2518" max="2518" width="7" style="1" bestFit="1" customWidth="1"/>
    <col min="2519" max="2519" width="7.140625" style="1" bestFit="1" customWidth="1"/>
    <col min="2520" max="2520" width="8.28515625" style="1" bestFit="1" customWidth="1"/>
    <col min="2521" max="2522" width="8.5703125" style="1" bestFit="1" customWidth="1"/>
    <col min="2523" max="2523" width="8.85546875" style="1" bestFit="1" customWidth="1"/>
    <col min="2524" max="2524" width="8.28515625" style="1" bestFit="1" customWidth="1"/>
    <col min="2525" max="2525" width="10.140625" style="1" customWidth="1"/>
    <col min="2526" max="2762" width="9.140625" style="1"/>
    <col min="2763" max="2763" width="2.5703125" style="1" bestFit="1" customWidth="1"/>
    <col min="2764" max="2764" width="9.140625" style="1"/>
    <col min="2765" max="2765" width="47.85546875" style="1" customWidth="1"/>
    <col min="2766" max="2766" width="6.7109375" style="1" bestFit="1" customWidth="1"/>
    <col min="2767" max="2767" width="7.42578125" style="1" bestFit="1" customWidth="1"/>
    <col min="2768" max="2768" width="7" style="1" bestFit="1" customWidth="1"/>
    <col min="2769" max="2769" width="8.5703125" style="1" bestFit="1" customWidth="1"/>
    <col min="2770" max="2770" width="12" style="1" bestFit="1" customWidth="1"/>
    <col min="2771" max="2771" width="4.7109375" style="1" bestFit="1" customWidth="1"/>
    <col min="2772" max="2772" width="9.140625" style="1"/>
    <col min="2773" max="2773" width="11.7109375" style="1" customWidth="1"/>
    <col min="2774" max="2774" width="7" style="1" bestFit="1" customWidth="1"/>
    <col min="2775" max="2775" width="7.140625" style="1" bestFit="1" customWidth="1"/>
    <col min="2776" max="2776" width="8.28515625" style="1" bestFit="1" customWidth="1"/>
    <col min="2777" max="2778" width="8.5703125" style="1" bestFit="1" customWidth="1"/>
    <col min="2779" max="2779" width="8.85546875" style="1" bestFit="1" customWidth="1"/>
    <col min="2780" max="2780" width="8.28515625" style="1" bestFit="1" customWidth="1"/>
    <col min="2781" max="2781" width="10.140625" style="1" customWidth="1"/>
    <col min="2782" max="3018" width="9.140625" style="1"/>
    <col min="3019" max="3019" width="2.5703125" style="1" bestFit="1" customWidth="1"/>
    <col min="3020" max="3020" width="9.140625" style="1"/>
    <col min="3021" max="3021" width="47.85546875" style="1" customWidth="1"/>
    <col min="3022" max="3022" width="6.7109375" style="1" bestFit="1" customWidth="1"/>
    <col min="3023" max="3023" width="7.42578125" style="1" bestFit="1" customWidth="1"/>
    <col min="3024" max="3024" width="7" style="1" bestFit="1" customWidth="1"/>
    <col min="3025" max="3025" width="8.5703125" style="1" bestFit="1" customWidth="1"/>
    <col min="3026" max="3026" width="12" style="1" bestFit="1" customWidth="1"/>
    <col min="3027" max="3027" width="4.7109375" style="1" bestFit="1" customWidth="1"/>
    <col min="3028" max="3028" width="9.140625" style="1"/>
    <col min="3029" max="3029" width="11.7109375" style="1" customWidth="1"/>
    <col min="3030" max="3030" width="7" style="1" bestFit="1" customWidth="1"/>
    <col min="3031" max="3031" width="7.140625" style="1" bestFit="1" customWidth="1"/>
    <col min="3032" max="3032" width="8.28515625" style="1" bestFit="1" customWidth="1"/>
    <col min="3033" max="3034" width="8.5703125" style="1" bestFit="1" customWidth="1"/>
    <col min="3035" max="3035" width="8.85546875" style="1" bestFit="1" customWidth="1"/>
    <col min="3036" max="3036" width="8.28515625" style="1" bestFit="1" customWidth="1"/>
    <col min="3037" max="3037" width="10.140625" style="1" customWidth="1"/>
    <col min="3038" max="3274" width="9.140625" style="1"/>
    <col min="3275" max="3275" width="2.5703125" style="1" bestFit="1" customWidth="1"/>
    <col min="3276" max="3276" width="9.140625" style="1"/>
    <col min="3277" max="3277" width="47.85546875" style="1" customWidth="1"/>
    <col min="3278" max="3278" width="6.7109375" style="1" bestFit="1" customWidth="1"/>
    <col min="3279" max="3279" width="7.42578125" style="1" bestFit="1" customWidth="1"/>
    <col min="3280" max="3280" width="7" style="1" bestFit="1" customWidth="1"/>
    <col min="3281" max="3281" width="8.5703125" style="1" bestFit="1" customWidth="1"/>
    <col min="3282" max="3282" width="12" style="1" bestFit="1" customWidth="1"/>
    <col min="3283" max="3283" width="4.7109375" style="1" bestFit="1" customWidth="1"/>
    <col min="3284" max="3284" width="9.140625" style="1"/>
    <col min="3285" max="3285" width="11.7109375" style="1" customWidth="1"/>
    <col min="3286" max="3286" width="7" style="1" bestFit="1" customWidth="1"/>
    <col min="3287" max="3287" width="7.140625" style="1" bestFit="1" customWidth="1"/>
    <col min="3288" max="3288" width="8.28515625" style="1" bestFit="1" customWidth="1"/>
    <col min="3289" max="3290" width="8.5703125" style="1" bestFit="1" customWidth="1"/>
    <col min="3291" max="3291" width="8.85546875" style="1" bestFit="1" customWidth="1"/>
    <col min="3292" max="3292" width="8.28515625" style="1" bestFit="1" customWidth="1"/>
    <col min="3293" max="3293" width="10.140625" style="1" customWidth="1"/>
    <col min="3294" max="3530" width="9.140625" style="1"/>
    <col min="3531" max="3531" width="2.5703125" style="1" bestFit="1" customWidth="1"/>
    <col min="3532" max="3532" width="9.140625" style="1"/>
    <col min="3533" max="3533" width="47.85546875" style="1" customWidth="1"/>
    <col min="3534" max="3534" width="6.7109375" style="1" bestFit="1" customWidth="1"/>
    <col min="3535" max="3535" width="7.42578125" style="1" bestFit="1" customWidth="1"/>
    <col min="3536" max="3536" width="7" style="1" bestFit="1" customWidth="1"/>
    <col min="3537" max="3537" width="8.5703125" style="1" bestFit="1" customWidth="1"/>
    <col min="3538" max="3538" width="12" style="1" bestFit="1" customWidth="1"/>
    <col min="3539" max="3539" width="4.7109375" style="1" bestFit="1" customWidth="1"/>
    <col min="3540" max="3540" width="9.140625" style="1"/>
    <col min="3541" max="3541" width="11.7109375" style="1" customWidth="1"/>
    <col min="3542" max="3542" width="7" style="1" bestFit="1" customWidth="1"/>
    <col min="3543" max="3543" width="7.140625" style="1" bestFit="1" customWidth="1"/>
    <col min="3544" max="3544" width="8.28515625" style="1" bestFit="1" customWidth="1"/>
    <col min="3545" max="3546" width="8.5703125" style="1" bestFit="1" customWidth="1"/>
    <col min="3547" max="3547" width="8.85546875" style="1" bestFit="1" customWidth="1"/>
    <col min="3548" max="3548" width="8.28515625" style="1" bestFit="1" customWidth="1"/>
    <col min="3549" max="3549" width="10.140625" style="1" customWidth="1"/>
    <col min="3550" max="3786" width="9.140625" style="1"/>
    <col min="3787" max="3787" width="2.5703125" style="1" bestFit="1" customWidth="1"/>
    <col min="3788" max="3788" width="9.140625" style="1"/>
    <col min="3789" max="3789" width="47.85546875" style="1" customWidth="1"/>
    <col min="3790" max="3790" width="6.7109375" style="1" bestFit="1" customWidth="1"/>
    <col min="3791" max="3791" width="7.42578125" style="1" bestFit="1" customWidth="1"/>
    <col min="3792" max="3792" width="7" style="1" bestFit="1" customWidth="1"/>
    <col min="3793" max="3793" width="8.5703125" style="1" bestFit="1" customWidth="1"/>
    <col min="3794" max="3794" width="12" style="1" bestFit="1" customWidth="1"/>
    <col min="3795" max="3795" width="4.7109375" style="1" bestFit="1" customWidth="1"/>
    <col min="3796" max="3796" width="9.140625" style="1"/>
    <col min="3797" max="3797" width="11.7109375" style="1" customWidth="1"/>
    <col min="3798" max="3798" width="7" style="1" bestFit="1" customWidth="1"/>
    <col min="3799" max="3799" width="7.140625" style="1" bestFit="1" customWidth="1"/>
    <col min="3800" max="3800" width="8.28515625" style="1" bestFit="1" customWidth="1"/>
    <col min="3801" max="3802" width="8.5703125" style="1" bestFit="1" customWidth="1"/>
    <col min="3803" max="3803" width="8.85546875" style="1" bestFit="1" customWidth="1"/>
    <col min="3804" max="3804" width="8.28515625" style="1" bestFit="1" customWidth="1"/>
    <col min="3805" max="3805" width="10.140625" style="1" customWidth="1"/>
    <col min="3806" max="4042" width="9.140625" style="1"/>
    <col min="4043" max="4043" width="2.5703125" style="1" bestFit="1" customWidth="1"/>
    <col min="4044" max="4044" width="9.140625" style="1"/>
    <col min="4045" max="4045" width="47.85546875" style="1" customWidth="1"/>
    <col min="4046" max="4046" width="6.7109375" style="1" bestFit="1" customWidth="1"/>
    <col min="4047" max="4047" width="7.42578125" style="1" bestFit="1" customWidth="1"/>
    <col min="4048" max="4048" width="7" style="1" bestFit="1" customWidth="1"/>
    <col min="4049" max="4049" width="8.5703125" style="1" bestFit="1" customWidth="1"/>
    <col min="4050" max="4050" width="12" style="1" bestFit="1" customWidth="1"/>
    <col min="4051" max="4051" width="4.7109375" style="1" bestFit="1" customWidth="1"/>
    <col min="4052" max="4052" width="9.140625" style="1"/>
    <col min="4053" max="4053" width="11.7109375" style="1" customWidth="1"/>
    <col min="4054" max="4054" width="7" style="1" bestFit="1" customWidth="1"/>
    <col min="4055" max="4055" width="7.140625" style="1" bestFit="1" customWidth="1"/>
    <col min="4056" max="4056" width="8.28515625" style="1" bestFit="1" customWidth="1"/>
    <col min="4057" max="4058" width="8.5703125" style="1" bestFit="1" customWidth="1"/>
    <col min="4059" max="4059" width="8.85546875" style="1" bestFit="1" customWidth="1"/>
    <col min="4060" max="4060" width="8.28515625" style="1" bestFit="1" customWidth="1"/>
    <col min="4061" max="4061" width="10.140625" style="1" customWidth="1"/>
    <col min="4062" max="4298" width="9.140625" style="1"/>
    <col min="4299" max="4299" width="2.5703125" style="1" bestFit="1" customWidth="1"/>
    <col min="4300" max="4300" width="9.140625" style="1"/>
    <col min="4301" max="4301" width="47.85546875" style="1" customWidth="1"/>
    <col min="4302" max="4302" width="6.7109375" style="1" bestFit="1" customWidth="1"/>
    <col min="4303" max="4303" width="7.42578125" style="1" bestFit="1" customWidth="1"/>
    <col min="4304" max="4304" width="7" style="1" bestFit="1" customWidth="1"/>
    <col min="4305" max="4305" width="8.5703125" style="1" bestFit="1" customWidth="1"/>
    <col min="4306" max="4306" width="12" style="1" bestFit="1" customWidth="1"/>
    <col min="4307" max="4307" width="4.7109375" style="1" bestFit="1" customWidth="1"/>
    <col min="4308" max="4308" width="9.140625" style="1"/>
    <col min="4309" max="4309" width="11.7109375" style="1" customWidth="1"/>
    <col min="4310" max="4310" width="7" style="1" bestFit="1" customWidth="1"/>
    <col min="4311" max="4311" width="7.140625" style="1" bestFit="1" customWidth="1"/>
    <col min="4312" max="4312" width="8.28515625" style="1" bestFit="1" customWidth="1"/>
    <col min="4313" max="4314" width="8.5703125" style="1" bestFit="1" customWidth="1"/>
    <col min="4315" max="4315" width="8.85546875" style="1" bestFit="1" customWidth="1"/>
    <col min="4316" max="4316" width="8.28515625" style="1" bestFit="1" customWidth="1"/>
    <col min="4317" max="4317" width="10.140625" style="1" customWidth="1"/>
    <col min="4318" max="4554" width="9.140625" style="1"/>
    <col min="4555" max="4555" width="2.5703125" style="1" bestFit="1" customWidth="1"/>
    <col min="4556" max="4556" width="9.140625" style="1"/>
    <col min="4557" max="4557" width="47.85546875" style="1" customWidth="1"/>
    <col min="4558" max="4558" width="6.7109375" style="1" bestFit="1" customWidth="1"/>
    <col min="4559" max="4559" width="7.42578125" style="1" bestFit="1" customWidth="1"/>
    <col min="4560" max="4560" width="7" style="1" bestFit="1" customWidth="1"/>
    <col min="4561" max="4561" width="8.5703125" style="1" bestFit="1" customWidth="1"/>
    <col min="4562" max="4562" width="12" style="1" bestFit="1" customWidth="1"/>
    <col min="4563" max="4563" width="4.7109375" style="1" bestFit="1" customWidth="1"/>
    <col min="4564" max="4564" width="9.140625" style="1"/>
    <col min="4565" max="4565" width="11.7109375" style="1" customWidth="1"/>
    <col min="4566" max="4566" width="7" style="1" bestFit="1" customWidth="1"/>
    <col min="4567" max="4567" width="7.140625" style="1" bestFit="1" customWidth="1"/>
    <col min="4568" max="4568" width="8.28515625" style="1" bestFit="1" customWidth="1"/>
    <col min="4569" max="4570" width="8.5703125" style="1" bestFit="1" customWidth="1"/>
    <col min="4571" max="4571" width="8.85546875" style="1" bestFit="1" customWidth="1"/>
    <col min="4572" max="4572" width="8.28515625" style="1" bestFit="1" customWidth="1"/>
    <col min="4573" max="4573" width="10.140625" style="1" customWidth="1"/>
    <col min="4574" max="4810" width="9.140625" style="1"/>
    <col min="4811" max="4811" width="2.5703125" style="1" bestFit="1" customWidth="1"/>
    <col min="4812" max="4812" width="9.140625" style="1"/>
    <col min="4813" max="4813" width="47.85546875" style="1" customWidth="1"/>
    <col min="4814" max="4814" width="6.7109375" style="1" bestFit="1" customWidth="1"/>
    <col min="4815" max="4815" width="7.42578125" style="1" bestFit="1" customWidth="1"/>
    <col min="4816" max="4816" width="7" style="1" bestFit="1" customWidth="1"/>
    <col min="4817" max="4817" width="8.5703125" style="1" bestFit="1" customWidth="1"/>
    <col min="4818" max="4818" width="12" style="1" bestFit="1" customWidth="1"/>
    <col min="4819" max="4819" width="4.7109375" style="1" bestFit="1" customWidth="1"/>
    <col min="4820" max="4820" width="9.140625" style="1"/>
    <col min="4821" max="4821" width="11.7109375" style="1" customWidth="1"/>
    <col min="4822" max="4822" width="7" style="1" bestFit="1" customWidth="1"/>
    <col min="4823" max="4823" width="7.140625" style="1" bestFit="1" customWidth="1"/>
    <col min="4824" max="4824" width="8.28515625" style="1" bestFit="1" customWidth="1"/>
    <col min="4825" max="4826" width="8.5703125" style="1" bestFit="1" customWidth="1"/>
    <col min="4827" max="4827" width="8.85546875" style="1" bestFit="1" customWidth="1"/>
    <col min="4828" max="4828" width="8.28515625" style="1" bestFit="1" customWidth="1"/>
    <col min="4829" max="4829" width="10.140625" style="1" customWidth="1"/>
    <col min="4830" max="5066" width="9.140625" style="1"/>
    <col min="5067" max="5067" width="2.5703125" style="1" bestFit="1" customWidth="1"/>
    <col min="5068" max="5068" width="9.140625" style="1"/>
    <col min="5069" max="5069" width="47.85546875" style="1" customWidth="1"/>
    <col min="5070" max="5070" width="6.7109375" style="1" bestFit="1" customWidth="1"/>
    <col min="5071" max="5071" width="7.42578125" style="1" bestFit="1" customWidth="1"/>
    <col min="5072" max="5072" width="7" style="1" bestFit="1" customWidth="1"/>
    <col min="5073" max="5073" width="8.5703125" style="1" bestFit="1" customWidth="1"/>
    <col min="5074" max="5074" width="12" style="1" bestFit="1" customWidth="1"/>
    <col min="5075" max="5075" width="4.7109375" style="1" bestFit="1" customWidth="1"/>
    <col min="5076" max="5076" width="9.140625" style="1"/>
    <col min="5077" max="5077" width="11.7109375" style="1" customWidth="1"/>
    <col min="5078" max="5078" width="7" style="1" bestFit="1" customWidth="1"/>
    <col min="5079" max="5079" width="7.140625" style="1" bestFit="1" customWidth="1"/>
    <col min="5080" max="5080" width="8.28515625" style="1" bestFit="1" customWidth="1"/>
    <col min="5081" max="5082" width="8.5703125" style="1" bestFit="1" customWidth="1"/>
    <col min="5083" max="5083" width="8.85546875" style="1" bestFit="1" customWidth="1"/>
    <col min="5084" max="5084" width="8.28515625" style="1" bestFit="1" customWidth="1"/>
    <col min="5085" max="5085" width="10.140625" style="1" customWidth="1"/>
    <col min="5086" max="5322" width="9.140625" style="1"/>
    <col min="5323" max="5323" width="2.5703125" style="1" bestFit="1" customWidth="1"/>
    <col min="5324" max="5324" width="9.140625" style="1"/>
    <col min="5325" max="5325" width="47.85546875" style="1" customWidth="1"/>
    <col min="5326" max="5326" width="6.7109375" style="1" bestFit="1" customWidth="1"/>
    <col min="5327" max="5327" width="7.42578125" style="1" bestFit="1" customWidth="1"/>
    <col min="5328" max="5328" width="7" style="1" bestFit="1" customWidth="1"/>
    <col min="5329" max="5329" width="8.5703125" style="1" bestFit="1" customWidth="1"/>
    <col min="5330" max="5330" width="12" style="1" bestFit="1" customWidth="1"/>
    <col min="5331" max="5331" width="4.7109375" style="1" bestFit="1" customWidth="1"/>
    <col min="5332" max="5332" width="9.140625" style="1"/>
    <col min="5333" max="5333" width="11.7109375" style="1" customWidth="1"/>
    <col min="5334" max="5334" width="7" style="1" bestFit="1" customWidth="1"/>
    <col min="5335" max="5335" width="7.140625" style="1" bestFit="1" customWidth="1"/>
    <col min="5336" max="5336" width="8.28515625" style="1" bestFit="1" customWidth="1"/>
    <col min="5337" max="5338" width="8.5703125" style="1" bestFit="1" customWidth="1"/>
    <col min="5339" max="5339" width="8.85546875" style="1" bestFit="1" customWidth="1"/>
    <col min="5340" max="5340" width="8.28515625" style="1" bestFit="1" customWidth="1"/>
    <col min="5341" max="5341" width="10.140625" style="1" customWidth="1"/>
    <col min="5342" max="5578" width="9.140625" style="1"/>
    <col min="5579" max="5579" width="2.5703125" style="1" bestFit="1" customWidth="1"/>
    <col min="5580" max="5580" width="9.140625" style="1"/>
    <col min="5581" max="5581" width="47.85546875" style="1" customWidth="1"/>
    <col min="5582" max="5582" width="6.7109375" style="1" bestFit="1" customWidth="1"/>
    <col min="5583" max="5583" width="7.42578125" style="1" bestFit="1" customWidth="1"/>
    <col min="5584" max="5584" width="7" style="1" bestFit="1" customWidth="1"/>
    <col min="5585" max="5585" width="8.5703125" style="1" bestFit="1" customWidth="1"/>
    <col min="5586" max="5586" width="12" style="1" bestFit="1" customWidth="1"/>
    <col min="5587" max="5587" width="4.7109375" style="1" bestFit="1" customWidth="1"/>
    <col min="5588" max="5588" width="9.140625" style="1"/>
    <col min="5589" max="5589" width="11.7109375" style="1" customWidth="1"/>
    <col min="5590" max="5590" width="7" style="1" bestFit="1" customWidth="1"/>
    <col min="5591" max="5591" width="7.140625" style="1" bestFit="1" customWidth="1"/>
    <col min="5592" max="5592" width="8.28515625" style="1" bestFit="1" customWidth="1"/>
    <col min="5593" max="5594" width="8.5703125" style="1" bestFit="1" customWidth="1"/>
    <col min="5595" max="5595" width="8.85546875" style="1" bestFit="1" customWidth="1"/>
    <col min="5596" max="5596" width="8.28515625" style="1" bestFit="1" customWidth="1"/>
    <col min="5597" max="5597" width="10.140625" style="1" customWidth="1"/>
    <col min="5598" max="5834" width="9.140625" style="1"/>
    <col min="5835" max="5835" width="2.5703125" style="1" bestFit="1" customWidth="1"/>
    <col min="5836" max="5836" width="9.140625" style="1"/>
    <col min="5837" max="5837" width="47.85546875" style="1" customWidth="1"/>
    <col min="5838" max="5838" width="6.7109375" style="1" bestFit="1" customWidth="1"/>
    <col min="5839" max="5839" width="7.42578125" style="1" bestFit="1" customWidth="1"/>
    <col min="5840" max="5840" width="7" style="1" bestFit="1" customWidth="1"/>
    <col min="5841" max="5841" width="8.5703125" style="1" bestFit="1" customWidth="1"/>
    <col min="5842" max="5842" width="12" style="1" bestFit="1" customWidth="1"/>
    <col min="5843" max="5843" width="4.7109375" style="1" bestFit="1" customWidth="1"/>
    <col min="5844" max="5844" width="9.140625" style="1"/>
    <col min="5845" max="5845" width="11.7109375" style="1" customWidth="1"/>
    <col min="5846" max="5846" width="7" style="1" bestFit="1" customWidth="1"/>
    <col min="5847" max="5847" width="7.140625" style="1" bestFit="1" customWidth="1"/>
    <col min="5848" max="5848" width="8.28515625" style="1" bestFit="1" customWidth="1"/>
    <col min="5849" max="5850" width="8.5703125" style="1" bestFit="1" customWidth="1"/>
    <col min="5851" max="5851" width="8.85546875" style="1" bestFit="1" customWidth="1"/>
    <col min="5852" max="5852" width="8.28515625" style="1" bestFit="1" customWidth="1"/>
    <col min="5853" max="5853" width="10.140625" style="1" customWidth="1"/>
    <col min="5854" max="6090" width="9.140625" style="1"/>
    <col min="6091" max="6091" width="2.5703125" style="1" bestFit="1" customWidth="1"/>
    <col min="6092" max="6092" width="9.140625" style="1"/>
    <col min="6093" max="6093" width="47.85546875" style="1" customWidth="1"/>
    <col min="6094" max="6094" width="6.7109375" style="1" bestFit="1" customWidth="1"/>
    <col min="6095" max="6095" width="7.42578125" style="1" bestFit="1" customWidth="1"/>
    <col min="6096" max="6096" width="7" style="1" bestFit="1" customWidth="1"/>
    <col min="6097" max="6097" width="8.5703125" style="1" bestFit="1" customWidth="1"/>
    <col min="6098" max="6098" width="12" style="1" bestFit="1" customWidth="1"/>
    <col min="6099" max="6099" width="4.7109375" style="1" bestFit="1" customWidth="1"/>
    <col min="6100" max="6100" width="9.140625" style="1"/>
    <col min="6101" max="6101" width="11.7109375" style="1" customWidth="1"/>
    <col min="6102" max="6102" width="7" style="1" bestFit="1" customWidth="1"/>
    <col min="6103" max="6103" width="7.140625" style="1" bestFit="1" customWidth="1"/>
    <col min="6104" max="6104" width="8.28515625" style="1" bestFit="1" customWidth="1"/>
    <col min="6105" max="6106" width="8.5703125" style="1" bestFit="1" customWidth="1"/>
    <col min="6107" max="6107" width="8.85546875" style="1" bestFit="1" customWidth="1"/>
    <col min="6108" max="6108" width="8.28515625" style="1" bestFit="1" customWidth="1"/>
    <col min="6109" max="6109" width="10.140625" style="1" customWidth="1"/>
    <col min="6110" max="6346" width="9.140625" style="1"/>
    <col min="6347" max="6347" width="2.5703125" style="1" bestFit="1" customWidth="1"/>
    <col min="6348" max="6348" width="9.140625" style="1"/>
    <col min="6349" max="6349" width="47.85546875" style="1" customWidth="1"/>
    <col min="6350" max="6350" width="6.7109375" style="1" bestFit="1" customWidth="1"/>
    <col min="6351" max="6351" width="7.42578125" style="1" bestFit="1" customWidth="1"/>
    <col min="6352" max="6352" width="7" style="1" bestFit="1" customWidth="1"/>
    <col min="6353" max="6353" width="8.5703125" style="1" bestFit="1" customWidth="1"/>
    <col min="6354" max="6354" width="12" style="1" bestFit="1" customWidth="1"/>
    <col min="6355" max="6355" width="4.7109375" style="1" bestFit="1" customWidth="1"/>
    <col min="6356" max="6356" width="9.140625" style="1"/>
    <col min="6357" max="6357" width="11.7109375" style="1" customWidth="1"/>
    <col min="6358" max="6358" width="7" style="1" bestFit="1" customWidth="1"/>
    <col min="6359" max="6359" width="7.140625" style="1" bestFit="1" customWidth="1"/>
    <col min="6360" max="6360" width="8.28515625" style="1" bestFit="1" customWidth="1"/>
    <col min="6361" max="6362" width="8.5703125" style="1" bestFit="1" customWidth="1"/>
    <col min="6363" max="6363" width="8.85546875" style="1" bestFit="1" customWidth="1"/>
    <col min="6364" max="6364" width="8.28515625" style="1" bestFit="1" customWidth="1"/>
    <col min="6365" max="6365" width="10.140625" style="1" customWidth="1"/>
    <col min="6366" max="6602" width="9.140625" style="1"/>
    <col min="6603" max="6603" width="2.5703125" style="1" bestFit="1" customWidth="1"/>
    <col min="6604" max="6604" width="9.140625" style="1"/>
    <col min="6605" max="6605" width="47.85546875" style="1" customWidth="1"/>
    <col min="6606" max="6606" width="6.7109375" style="1" bestFit="1" customWidth="1"/>
    <col min="6607" max="6607" width="7.42578125" style="1" bestFit="1" customWidth="1"/>
    <col min="6608" max="6608" width="7" style="1" bestFit="1" customWidth="1"/>
    <col min="6609" max="6609" width="8.5703125" style="1" bestFit="1" customWidth="1"/>
    <col min="6610" max="6610" width="12" style="1" bestFit="1" customWidth="1"/>
    <col min="6611" max="6611" width="4.7109375" style="1" bestFit="1" customWidth="1"/>
    <col min="6612" max="6612" width="9.140625" style="1"/>
    <col min="6613" max="6613" width="11.7109375" style="1" customWidth="1"/>
    <col min="6614" max="6614" width="7" style="1" bestFit="1" customWidth="1"/>
    <col min="6615" max="6615" width="7.140625" style="1" bestFit="1" customWidth="1"/>
    <col min="6616" max="6616" width="8.28515625" style="1" bestFit="1" customWidth="1"/>
    <col min="6617" max="6618" width="8.5703125" style="1" bestFit="1" customWidth="1"/>
    <col min="6619" max="6619" width="8.85546875" style="1" bestFit="1" customWidth="1"/>
    <col min="6620" max="6620" width="8.28515625" style="1" bestFit="1" customWidth="1"/>
    <col min="6621" max="6621" width="10.140625" style="1" customWidth="1"/>
    <col min="6622" max="6858" width="9.140625" style="1"/>
    <col min="6859" max="6859" width="2.5703125" style="1" bestFit="1" customWidth="1"/>
    <col min="6860" max="6860" width="9.140625" style="1"/>
    <col min="6861" max="6861" width="47.85546875" style="1" customWidth="1"/>
    <col min="6862" max="6862" width="6.7109375" style="1" bestFit="1" customWidth="1"/>
    <col min="6863" max="6863" width="7.42578125" style="1" bestFit="1" customWidth="1"/>
    <col min="6864" max="6864" width="7" style="1" bestFit="1" customWidth="1"/>
    <col min="6865" max="6865" width="8.5703125" style="1" bestFit="1" customWidth="1"/>
    <col min="6866" max="6866" width="12" style="1" bestFit="1" customWidth="1"/>
    <col min="6867" max="6867" width="4.7109375" style="1" bestFit="1" customWidth="1"/>
    <col min="6868" max="6868" width="9.140625" style="1"/>
    <col min="6869" max="6869" width="11.7109375" style="1" customWidth="1"/>
    <col min="6870" max="6870" width="7" style="1" bestFit="1" customWidth="1"/>
    <col min="6871" max="6871" width="7.140625" style="1" bestFit="1" customWidth="1"/>
    <col min="6872" max="6872" width="8.28515625" style="1" bestFit="1" customWidth="1"/>
    <col min="6873" max="6874" width="8.5703125" style="1" bestFit="1" customWidth="1"/>
    <col min="6875" max="6875" width="8.85546875" style="1" bestFit="1" customWidth="1"/>
    <col min="6876" max="6876" width="8.28515625" style="1" bestFit="1" customWidth="1"/>
    <col min="6877" max="6877" width="10.140625" style="1" customWidth="1"/>
    <col min="6878" max="7114" width="9.140625" style="1"/>
    <col min="7115" max="7115" width="2.5703125" style="1" bestFit="1" customWidth="1"/>
    <col min="7116" max="7116" width="9.140625" style="1"/>
    <col min="7117" max="7117" width="47.85546875" style="1" customWidth="1"/>
    <col min="7118" max="7118" width="6.7109375" style="1" bestFit="1" customWidth="1"/>
    <col min="7119" max="7119" width="7.42578125" style="1" bestFit="1" customWidth="1"/>
    <col min="7120" max="7120" width="7" style="1" bestFit="1" customWidth="1"/>
    <col min="7121" max="7121" width="8.5703125" style="1" bestFit="1" customWidth="1"/>
    <col min="7122" max="7122" width="12" style="1" bestFit="1" customWidth="1"/>
    <col min="7123" max="7123" width="4.7109375" style="1" bestFit="1" customWidth="1"/>
    <col min="7124" max="7124" width="9.140625" style="1"/>
    <col min="7125" max="7125" width="11.7109375" style="1" customWidth="1"/>
    <col min="7126" max="7126" width="7" style="1" bestFit="1" customWidth="1"/>
    <col min="7127" max="7127" width="7.140625" style="1" bestFit="1" customWidth="1"/>
    <col min="7128" max="7128" width="8.28515625" style="1" bestFit="1" customWidth="1"/>
    <col min="7129" max="7130" width="8.5703125" style="1" bestFit="1" customWidth="1"/>
    <col min="7131" max="7131" width="8.85546875" style="1" bestFit="1" customWidth="1"/>
    <col min="7132" max="7132" width="8.28515625" style="1" bestFit="1" customWidth="1"/>
    <col min="7133" max="7133" width="10.140625" style="1" customWidth="1"/>
    <col min="7134" max="7370" width="9.140625" style="1"/>
    <col min="7371" max="7371" width="2.5703125" style="1" bestFit="1" customWidth="1"/>
    <col min="7372" max="7372" width="9.140625" style="1"/>
    <col min="7373" max="7373" width="47.85546875" style="1" customWidth="1"/>
    <col min="7374" max="7374" width="6.7109375" style="1" bestFit="1" customWidth="1"/>
    <col min="7375" max="7375" width="7.42578125" style="1" bestFit="1" customWidth="1"/>
    <col min="7376" max="7376" width="7" style="1" bestFit="1" customWidth="1"/>
    <col min="7377" max="7377" width="8.5703125" style="1" bestFit="1" customWidth="1"/>
    <col min="7378" max="7378" width="12" style="1" bestFit="1" customWidth="1"/>
    <col min="7379" max="7379" width="4.7109375" style="1" bestFit="1" customWidth="1"/>
    <col min="7380" max="7380" width="9.140625" style="1"/>
    <col min="7381" max="7381" width="11.7109375" style="1" customWidth="1"/>
    <col min="7382" max="7382" width="7" style="1" bestFit="1" customWidth="1"/>
    <col min="7383" max="7383" width="7.140625" style="1" bestFit="1" customWidth="1"/>
    <col min="7384" max="7384" width="8.28515625" style="1" bestFit="1" customWidth="1"/>
    <col min="7385" max="7386" width="8.5703125" style="1" bestFit="1" customWidth="1"/>
    <col min="7387" max="7387" width="8.85546875" style="1" bestFit="1" customWidth="1"/>
    <col min="7388" max="7388" width="8.28515625" style="1" bestFit="1" customWidth="1"/>
    <col min="7389" max="7389" width="10.140625" style="1" customWidth="1"/>
    <col min="7390" max="7626" width="9.140625" style="1"/>
    <col min="7627" max="7627" width="2.5703125" style="1" bestFit="1" customWidth="1"/>
    <col min="7628" max="7628" width="9.140625" style="1"/>
    <col min="7629" max="7629" width="47.85546875" style="1" customWidth="1"/>
    <col min="7630" max="7630" width="6.7109375" style="1" bestFit="1" customWidth="1"/>
    <col min="7631" max="7631" width="7.42578125" style="1" bestFit="1" customWidth="1"/>
    <col min="7632" max="7632" width="7" style="1" bestFit="1" customWidth="1"/>
    <col min="7633" max="7633" width="8.5703125" style="1" bestFit="1" customWidth="1"/>
    <col min="7634" max="7634" width="12" style="1" bestFit="1" customWidth="1"/>
    <col min="7635" max="7635" width="4.7109375" style="1" bestFit="1" customWidth="1"/>
    <col min="7636" max="7636" width="9.140625" style="1"/>
    <col min="7637" max="7637" width="11.7109375" style="1" customWidth="1"/>
    <col min="7638" max="7638" width="7" style="1" bestFit="1" customWidth="1"/>
    <col min="7639" max="7639" width="7.140625" style="1" bestFit="1" customWidth="1"/>
    <col min="7640" max="7640" width="8.28515625" style="1" bestFit="1" customWidth="1"/>
    <col min="7641" max="7642" width="8.5703125" style="1" bestFit="1" customWidth="1"/>
    <col min="7643" max="7643" width="8.85546875" style="1" bestFit="1" customWidth="1"/>
    <col min="7644" max="7644" width="8.28515625" style="1" bestFit="1" customWidth="1"/>
    <col min="7645" max="7645" width="10.140625" style="1" customWidth="1"/>
    <col min="7646" max="7882" width="9.140625" style="1"/>
    <col min="7883" max="7883" width="2.5703125" style="1" bestFit="1" customWidth="1"/>
    <col min="7884" max="7884" width="9.140625" style="1"/>
    <col min="7885" max="7885" width="47.85546875" style="1" customWidth="1"/>
    <col min="7886" max="7886" width="6.7109375" style="1" bestFit="1" customWidth="1"/>
    <col min="7887" max="7887" width="7.42578125" style="1" bestFit="1" customWidth="1"/>
    <col min="7888" max="7888" width="7" style="1" bestFit="1" customWidth="1"/>
    <col min="7889" max="7889" width="8.5703125" style="1" bestFit="1" customWidth="1"/>
    <col min="7890" max="7890" width="12" style="1" bestFit="1" customWidth="1"/>
    <col min="7891" max="7891" width="4.7109375" style="1" bestFit="1" customWidth="1"/>
    <col min="7892" max="7892" width="9.140625" style="1"/>
    <col min="7893" max="7893" width="11.7109375" style="1" customWidth="1"/>
    <col min="7894" max="7894" width="7" style="1" bestFit="1" customWidth="1"/>
    <col min="7895" max="7895" width="7.140625" style="1" bestFit="1" customWidth="1"/>
    <col min="7896" max="7896" width="8.28515625" style="1" bestFit="1" customWidth="1"/>
    <col min="7897" max="7898" width="8.5703125" style="1" bestFit="1" customWidth="1"/>
    <col min="7899" max="7899" width="8.85546875" style="1" bestFit="1" customWidth="1"/>
    <col min="7900" max="7900" width="8.28515625" style="1" bestFit="1" customWidth="1"/>
    <col min="7901" max="7901" width="10.140625" style="1" customWidth="1"/>
    <col min="7902" max="8138" width="9.140625" style="1"/>
    <col min="8139" max="8139" width="2.5703125" style="1" bestFit="1" customWidth="1"/>
    <col min="8140" max="8140" width="9.140625" style="1"/>
    <col min="8141" max="8141" width="47.85546875" style="1" customWidth="1"/>
    <col min="8142" max="8142" width="6.7109375" style="1" bestFit="1" customWidth="1"/>
    <col min="8143" max="8143" width="7.42578125" style="1" bestFit="1" customWidth="1"/>
    <col min="8144" max="8144" width="7" style="1" bestFit="1" customWidth="1"/>
    <col min="8145" max="8145" width="8.5703125" style="1" bestFit="1" customWidth="1"/>
    <col min="8146" max="8146" width="12" style="1" bestFit="1" customWidth="1"/>
    <col min="8147" max="8147" width="4.7109375" style="1" bestFit="1" customWidth="1"/>
    <col min="8148" max="8148" width="9.140625" style="1"/>
    <col min="8149" max="8149" width="11.7109375" style="1" customWidth="1"/>
    <col min="8150" max="8150" width="7" style="1" bestFit="1" customWidth="1"/>
    <col min="8151" max="8151" width="7.140625" style="1" bestFit="1" customWidth="1"/>
    <col min="8152" max="8152" width="8.28515625" style="1" bestFit="1" customWidth="1"/>
    <col min="8153" max="8154" width="8.5703125" style="1" bestFit="1" customWidth="1"/>
    <col min="8155" max="8155" width="8.85546875" style="1" bestFit="1" customWidth="1"/>
    <col min="8156" max="8156" width="8.28515625" style="1" bestFit="1" customWidth="1"/>
    <col min="8157" max="8157" width="10.140625" style="1" customWidth="1"/>
    <col min="8158" max="8394" width="9.140625" style="1"/>
    <col min="8395" max="8395" width="2.5703125" style="1" bestFit="1" customWidth="1"/>
    <col min="8396" max="8396" width="9.140625" style="1"/>
    <col min="8397" max="8397" width="47.85546875" style="1" customWidth="1"/>
    <col min="8398" max="8398" width="6.7109375" style="1" bestFit="1" customWidth="1"/>
    <col min="8399" max="8399" width="7.42578125" style="1" bestFit="1" customWidth="1"/>
    <col min="8400" max="8400" width="7" style="1" bestFit="1" customWidth="1"/>
    <col min="8401" max="8401" width="8.5703125" style="1" bestFit="1" customWidth="1"/>
    <col min="8402" max="8402" width="12" style="1" bestFit="1" customWidth="1"/>
    <col min="8403" max="8403" width="4.7109375" style="1" bestFit="1" customWidth="1"/>
    <col min="8404" max="8404" width="9.140625" style="1"/>
    <col min="8405" max="8405" width="11.7109375" style="1" customWidth="1"/>
    <col min="8406" max="8406" width="7" style="1" bestFit="1" customWidth="1"/>
    <col min="8407" max="8407" width="7.140625" style="1" bestFit="1" customWidth="1"/>
    <col min="8408" max="8408" width="8.28515625" style="1" bestFit="1" customWidth="1"/>
    <col min="8409" max="8410" width="8.5703125" style="1" bestFit="1" customWidth="1"/>
    <col min="8411" max="8411" width="8.85546875" style="1" bestFit="1" customWidth="1"/>
    <col min="8412" max="8412" width="8.28515625" style="1" bestFit="1" customWidth="1"/>
    <col min="8413" max="8413" width="10.140625" style="1" customWidth="1"/>
    <col min="8414" max="8650" width="9.140625" style="1"/>
    <col min="8651" max="8651" width="2.5703125" style="1" bestFit="1" customWidth="1"/>
    <col min="8652" max="8652" width="9.140625" style="1"/>
    <col min="8653" max="8653" width="47.85546875" style="1" customWidth="1"/>
    <col min="8654" max="8654" width="6.7109375" style="1" bestFit="1" customWidth="1"/>
    <col min="8655" max="8655" width="7.42578125" style="1" bestFit="1" customWidth="1"/>
    <col min="8656" max="8656" width="7" style="1" bestFit="1" customWidth="1"/>
    <col min="8657" max="8657" width="8.5703125" style="1" bestFit="1" customWidth="1"/>
    <col min="8658" max="8658" width="12" style="1" bestFit="1" customWidth="1"/>
    <col min="8659" max="8659" width="4.7109375" style="1" bestFit="1" customWidth="1"/>
    <col min="8660" max="8660" width="9.140625" style="1"/>
    <col min="8661" max="8661" width="11.7109375" style="1" customWidth="1"/>
    <col min="8662" max="8662" width="7" style="1" bestFit="1" customWidth="1"/>
    <col min="8663" max="8663" width="7.140625" style="1" bestFit="1" customWidth="1"/>
    <col min="8664" max="8664" width="8.28515625" style="1" bestFit="1" customWidth="1"/>
    <col min="8665" max="8666" width="8.5703125" style="1" bestFit="1" customWidth="1"/>
    <col min="8667" max="8667" width="8.85546875" style="1" bestFit="1" customWidth="1"/>
    <col min="8668" max="8668" width="8.28515625" style="1" bestFit="1" customWidth="1"/>
    <col min="8669" max="8669" width="10.140625" style="1" customWidth="1"/>
    <col min="8670" max="8906" width="9.140625" style="1"/>
    <col min="8907" max="8907" width="2.5703125" style="1" bestFit="1" customWidth="1"/>
    <col min="8908" max="8908" width="9.140625" style="1"/>
    <col min="8909" max="8909" width="47.85546875" style="1" customWidth="1"/>
    <col min="8910" max="8910" width="6.7109375" style="1" bestFit="1" customWidth="1"/>
    <col min="8911" max="8911" width="7.42578125" style="1" bestFit="1" customWidth="1"/>
    <col min="8912" max="8912" width="7" style="1" bestFit="1" customWidth="1"/>
    <col min="8913" max="8913" width="8.5703125" style="1" bestFit="1" customWidth="1"/>
    <col min="8914" max="8914" width="12" style="1" bestFit="1" customWidth="1"/>
    <col min="8915" max="8915" width="4.7109375" style="1" bestFit="1" customWidth="1"/>
    <col min="8916" max="8916" width="9.140625" style="1"/>
    <col min="8917" max="8917" width="11.7109375" style="1" customWidth="1"/>
    <col min="8918" max="8918" width="7" style="1" bestFit="1" customWidth="1"/>
    <col min="8919" max="8919" width="7.140625" style="1" bestFit="1" customWidth="1"/>
    <col min="8920" max="8920" width="8.28515625" style="1" bestFit="1" customWidth="1"/>
    <col min="8921" max="8922" width="8.5703125" style="1" bestFit="1" customWidth="1"/>
    <col min="8923" max="8923" width="8.85546875" style="1" bestFit="1" customWidth="1"/>
    <col min="8924" max="8924" width="8.28515625" style="1" bestFit="1" customWidth="1"/>
    <col min="8925" max="8925" width="10.140625" style="1" customWidth="1"/>
    <col min="8926" max="9162" width="9.140625" style="1"/>
    <col min="9163" max="9163" width="2.5703125" style="1" bestFit="1" customWidth="1"/>
    <col min="9164" max="9164" width="9.140625" style="1"/>
    <col min="9165" max="9165" width="47.85546875" style="1" customWidth="1"/>
    <col min="9166" max="9166" width="6.7109375" style="1" bestFit="1" customWidth="1"/>
    <col min="9167" max="9167" width="7.42578125" style="1" bestFit="1" customWidth="1"/>
    <col min="9168" max="9168" width="7" style="1" bestFit="1" customWidth="1"/>
    <col min="9169" max="9169" width="8.5703125" style="1" bestFit="1" customWidth="1"/>
    <col min="9170" max="9170" width="12" style="1" bestFit="1" customWidth="1"/>
    <col min="9171" max="9171" width="4.7109375" style="1" bestFit="1" customWidth="1"/>
    <col min="9172" max="9172" width="9.140625" style="1"/>
    <col min="9173" max="9173" width="11.7109375" style="1" customWidth="1"/>
    <col min="9174" max="9174" width="7" style="1" bestFit="1" customWidth="1"/>
    <col min="9175" max="9175" width="7.140625" style="1" bestFit="1" customWidth="1"/>
    <col min="9176" max="9176" width="8.28515625" style="1" bestFit="1" customWidth="1"/>
    <col min="9177" max="9178" width="8.5703125" style="1" bestFit="1" customWidth="1"/>
    <col min="9179" max="9179" width="8.85546875" style="1" bestFit="1" customWidth="1"/>
    <col min="9180" max="9180" width="8.28515625" style="1" bestFit="1" customWidth="1"/>
    <col min="9181" max="9181" width="10.140625" style="1" customWidth="1"/>
    <col min="9182" max="9418" width="9.140625" style="1"/>
    <col min="9419" max="9419" width="2.5703125" style="1" bestFit="1" customWidth="1"/>
    <col min="9420" max="9420" width="9.140625" style="1"/>
    <col min="9421" max="9421" width="47.85546875" style="1" customWidth="1"/>
    <col min="9422" max="9422" width="6.7109375" style="1" bestFit="1" customWidth="1"/>
    <col min="9423" max="9423" width="7.42578125" style="1" bestFit="1" customWidth="1"/>
    <col min="9424" max="9424" width="7" style="1" bestFit="1" customWidth="1"/>
    <col min="9425" max="9425" width="8.5703125" style="1" bestFit="1" customWidth="1"/>
    <col min="9426" max="9426" width="12" style="1" bestFit="1" customWidth="1"/>
    <col min="9427" max="9427" width="4.7109375" style="1" bestFit="1" customWidth="1"/>
    <col min="9428" max="9428" width="9.140625" style="1"/>
    <col min="9429" max="9429" width="11.7109375" style="1" customWidth="1"/>
    <col min="9430" max="9430" width="7" style="1" bestFit="1" customWidth="1"/>
    <col min="9431" max="9431" width="7.140625" style="1" bestFit="1" customWidth="1"/>
    <col min="9432" max="9432" width="8.28515625" style="1" bestFit="1" customWidth="1"/>
    <col min="9433" max="9434" width="8.5703125" style="1" bestFit="1" customWidth="1"/>
    <col min="9435" max="9435" width="8.85546875" style="1" bestFit="1" customWidth="1"/>
    <col min="9436" max="9436" width="8.28515625" style="1" bestFit="1" customWidth="1"/>
    <col min="9437" max="9437" width="10.140625" style="1" customWidth="1"/>
    <col min="9438" max="9674" width="9.140625" style="1"/>
    <col min="9675" max="9675" width="2.5703125" style="1" bestFit="1" customWidth="1"/>
    <col min="9676" max="9676" width="9.140625" style="1"/>
    <col min="9677" max="9677" width="47.85546875" style="1" customWidth="1"/>
    <col min="9678" max="9678" width="6.7109375" style="1" bestFit="1" customWidth="1"/>
    <col min="9679" max="9679" width="7.42578125" style="1" bestFit="1" customWidth="1"/>
    <col min="9680" max="9680" width="7" style="1" bestFit="1" customWidth="1"/>
    <col min="9681" max="9681" width="8.5703125" style="1" bestFit="1" customWidth="1"/>
    <col min="9682" max="9682" width="12" style="1" bestFit="1" customWidth="1"/>
    <col min="9683" max="9683" width="4.7109375" style="1" bestFit="1" customWidth="1"/>
    <col min="9684" max="9684" width="9.140625" style="1"/>
    <col min="9685" max="9685" width="11.7109375" style="1" customWidth="1"/>
    <col min="9686" max="9686" width="7" style="1" bestFit="1" customWidth="1"/>
    <col min="9687" max="9687" width="7.140625" style="1" bestFit="1" customWidth="1"/>
    <col min="9688" max="9688" width="8.28515625" style="1" bestFit="1" customWidth="1"/>
    <col min="9689" max="9690" width="8.5703125" style="1" bestFit="1" customWidth="1"/>
    <col min="9691" max="9691" width="8.85546875" style="1" bestFit="1" customWidth="1"/>
    <col min="9692" max="9692" width="8.28515625" style="1" bestFit="1" customWidth="1"/>
    <col min="9693" max="9693" width="10.140625" style="1" customWidth="1"/>
    <col min="9694" max="9930" width="9.140625" style="1"/>
    <col min="9931" max="9931" width="2.5703125" style="1" bestFit="1" customWidth="1"/>
    <col min="9932" max="9932" width="9.140625" style="1"/>
    <col min="9933" max="9933" width="47.85546875" style="1" customWidth="1"/>
    <col min="9934" max="9934" width="6.7109375" style="1" bestFit="1" customWidth="1"/>
    <col min="9935" max="9935" width="7.42578125" style="1" bestFit="1" customWidth="1"/>
    <col min="9936" max="9936" width="7" style="1" bestFit="1" customWidth="1"/>
    <col min="9937" max="9937" width="8.5703125" style="1" bestFit="1" customWidth="1"/>
    <col min="9938" max="9938" width="12" style="1" bestFit="1" customWidth="1"/>
    <col min="9939" max="9939" width="4.7109375" style="1" bestFit="1" customWidth="1"/>
    <col min="9940" max="9940" width="9.140625" style="1"/>
    <col min="9941" max="9941" width="11.7109375" style="1" customWidth="1"/>
    <col min="9942" max="9942" width="7" style="1" bestFit="1" customWidth="1"/>
    <col min="9943" max="9943" width="7.140625" style="1" bestFit="1" customWidth="1"/>
    <col min="9944" max="9944" width="8.28515625" style="1" bestFit="1" customWidth="1"/>
    <col min="9945" max="9946" width="8.5703125" style="1" bestFit="1" customWidth="1"/>
    <col min="9947" max="9947" width="8.85546875" style="1" bestFit="1" customWidth="1"/>
    <col min="9948" max="9948" width="8.28515625" style="1" bestFit="1" customWidth="1"/>
    <col min="9949" max="9949" width="10.140625" style="1" customWidth="1"/>
    <col min="9950" max="10186" width="9.140625" style="1"/>
    <col min="10187" max="10187" width="2.5703125" style="1" bestFit="1" customWidth="1"/>
    <col min="10188" max="10188" width="9.140625" style="1"/>
    <col min="10189" max="10189" width="47.85546875" style="1" customWidth="1"/>
    <col min="10190" max="10190" width="6.7109375" style="1" bestFit="1" customWidth="1"/>
    <col min="10191" max="10191" width="7.42578125" style="1" bestFit="1" customWidth="1"/>
    <col min="10192" max="10192" width="7" style="1" bestFit="1" customWidth="1"/>
    <col min="10193" max="10193" width="8.5703125" style="1" bestFit="1" customWidth="1"/>
    <col min="10194" max="10194" width="12" style="1" bestFit="1" customWidth="1"/>
    <col min="10195" max="10195" width="4.7109375" style="1" bestFit="1" customWidth="1"/>
    <col min="10196" max="10196" width="9.140625" style="1"/>
    <col min="10197" max="10197" width="11.7109375" style="1" customWidth="1"/>
    <col min="10198" max="10198" width="7" style="1" bestFit="1" customWidth="1"/>
    <col min="10199" max="10199" width="7.140625" style="1" bestFit="1" customWidth="1"/>
    <col min="10200" max="10200" width="8.28515625" style="1" bestFit="1" customWidth="1"/>
    <col min="10201" max="10202" width="8.5703125" style="1" bestFit="1" customWidth="1"/>
    <col min="10203" max="10203" width="8.85546875" style="1" bestFit="1" customWidth="1"/>
    <col min="10204" max="10204" width="8.28515625" style="1" bestFit="1" customWidth="1"/>
    <col min="10205" max="10205" width="10.140625" style="1" customWidth="1"/>
    <col min="10206" max="10442" width="9.140625" style="1"/>
    <col min="10443" max="10443" width="2.5703125" style="1" bestFit="1" customWidth="1"/>
    <col min="10444" max="10444" width="9.140625" style="1"/>
    <col min="10445" max="10445" width="47.85546875" style="1" customWidth="1"/>
    <col min="10446" max="10446" width="6.7109375" style="1" bestFit="1" customWidth="1"/>
    <col min="10447" max="10447" width="7.42578125" style="1" bestFit="1" customWidth="1"/>
    <col min="10448" max="10448" width="7" style="1" bestFit="1" customWidth="1"/>
    <col min="10449" max="10449" width="8.5703125" style="1" bestFit="1" customWidth="1"/>
    <col min="10450" max="10450" width="12" style="1" bestFit="1" customWidth="1"/>
    <col min="10451" max="10451" width="4.7109375" style="1" bestFit="1" customWidth="1"/>
    <col min="10452" max="10452" width="9.140625" style="1"/>
    <col min="10453" max="10453" width="11.7109375" style="1" customWidth="1"/>
    <col min="10454" max="10454" width="7" style="1" bestFit="1" customWidth="1"/>
    <col min="10455" max="10455" width="7.140625" style="1" bestFit="1" customWidth="1"/>
    <col min="10456" max="10456" width="8.28515625" style="1" bestFit="1" customWidth="1"/>
    <col min="10457" max="10458" width="8.5703125" style="1" bestFit="1" customWidth="1"/>
    <col min="10459" max="10459" width="8.85546875" style="1" bestFit="1" customWidth="1"/>
    <col min="10460" max="10460" width="8.28515625" style="1" bestFit="1" customWidth="1"/>
    <col min="10461" max="10461" width="10.140625" style="1" customWidth="1"/>
    <col min="10462" max="10698" width="9.140625" style="1"/>
    <col min="10699" max="10699" width="2.5703125" style="1" bestFit="1" customWidth="1"/>
    <col min="10700" max="10700" width="9.140625" style="1"/>
    <col min="10701" max="10701" width="47.85546875" style="1" customWidth="1"/>
    <col min="10702" max="10702" width="6.7109375" style="1" bestFit="1" customWidth="1"/>
    <col min="10703" max="10703" width="7.42578125" style="1" bestFit="1" customWidth="1"/>
    <col min="10704" max="10704" width="7" style="1" bestFit="1" customWidth="1"/>
    <col min="10705" max="10705" width="8.5703125" style="1" bestFit="1" customWidth="1"/>
    <col min="10706" max="10706" width="12" style="1" bestFit="1" customWidth="1"/>
    <col min="10707" max="10707" width="4.7109375" style="1" bestFit="1" customWidth="1"/>
    <col min="10708" max="10708" width="9.140625" style="1"/>
    <col min="10709" max="10709" width="11.7109375" style="1" customWidth="1"/>
    <col min="10710" max="10710" width="7" style="1" bestFit="1" customWidth="1"/>
    <col min="10711" max="10711" width="7.140625" style="1" bestFit="1" customWidth="1"/>
    <col min="10712" max="10712" width="8.28515625" style="1" bestFit="1" customWidth="1"/>
    <col min="10713" max="10714" width="8.5703125" style="1" bestFit="1" customWidth="1"/>
    <col min="10715" max="10715" width="8.85546875" style="1" bestFit="1" customWidth="1"/>
    <col min="10716" max="10716" width="8.28515625" style="1" bestFit="1" customWidth="1"/>
    <col min="10717" max="10717" width="10.140625" style="1" customWidth="1"/>
    <col min="10718" max="10954" width="9.140625" style="1"/>
    <col min="10955" max="10955" width="2.5703125" style="1" bestFit="1" customWidth="1"/>
    <col min="10956" max="10956" width="9.140625" style="1"/>
    <col min="10957" max="10957" width="47.85546875" style="1" customWidth="1"/>
    <col min="10958" max="10958" width="6.7109375" style="1" bestFit="1" customWidth="1"/>
    <col min="10959" max="10959" width="7.42578125" style="1" bestFit="1" customWidth="1"/>
    <col min="10960" max="10960" width="7" style="1" bestFit="1" customWidth="1"/>
    <col min="10961" max="10961" width="8.5703125" style="1" bestFit="1" customWidth="1"/>
    <col min="10962" max="10962" width="12" style="1" bestFit="1" customWidth="1"/>
    <col min="10963" max="10963" width="4.7109375" style="1" bestFit="1" customWidth="1"/>
    <col min="10964" max="10964" width="9.140625" style="1"/>
    <col min="10965" max="10965" width="11.7109375" style="1" customWidth="1"/>
    <col min="10966" max="10966" width="7" style="1" bestFit="1" customWidth="1"/>
    <col min="10967" max="10967" width="7.140625" style="1" bestFit="1" customWidth="1"/>
    <col min="10968" max="10968" width="8.28515625" style="1" bestFit="1" customWidth="1"/>
    <col min="10969" max="10970" width="8.5703125" style="1" bestFit="1" customWidth="1"/>
    <col min="10971" max="10971" width="8.85546875" style="1" bestFit="1" customWidth="1"/>
    <col min="10972" max="10972" width="8.28515625" style="1" bestFit="1" customWidth="1"/>
    <col min="10973" max="10973" width="10.140625" style="1" customWidth="1"/>
    <col min="10974" max="11210" width="9.140625" style="1"/>
    <col min="11211" max="11211" width="2.5703125" style="1" bestFit="1" customWidth="1"/>
    <col min="11212" max="11212" width="9.140625" style="1"/>
    <col min="11213" max="11213" width="47.85546875" style="1" customWidth="1"/>
    <col min="11214" max="11214" width="6.7109375" style="1" bestFit="1" customWidth="1"/>
    <col min="11215" max="11215" width="7.42578125" style="1" bestFit="1" customWidth="1"/>
    <col min="11216" max="11216" width="7" style="1" bestFit="1" customWidth="1"/>
    <col min="11217" max="11217" width="8.5703125" style="1" bestFit="1" customWidth="1"/>
    <col min="11218" max="11218" width="12" style="1" bestFit="1" customWidth="1"/>
    <col min="11219" max="11219" width="4.7109375" style="1" bestFit="1" customWidth="1"/>
    <col min="11220" max="11220" width="9.140625" style="1"/>
    <col min="11221" max="11221" width="11.7109375" style="1" customWidth="1"/>
    <col min="11222" max="11222" width="7" style="1" bestFit="1" customWidth="1"/>
    <col min="11223" max="11223" width="7.140625" style="1" bestFit="1" customWidth="1"/>
    <col min="11224" max="11224" width="8.28515625" style="1" bestFit="1" customWidth="1"/>
    <col min="11225" max="11226" width="8.5703125" style="1" bestFit="1" customWidth="1"/>
    <col min="11227" max="11227" width="8.85546875" style="1" bestFit="1" customWidth="1"/>
    <col min="11228" max="11228" width="8.28515625" style="1" bestFit="1" customWidth="1"/>
    <col min="11229" max="11229" width="10.140625" style="1" customWidth="1"/>
    <col min="11230" max="11466" width="9.140625" style="1"/>
    <col min="11467" max="11467" width="2.5703125" style="1" bestFit="1" customWidth="1"/>
    <col min="11468" max="11468" width="9.140625" style="1"/>
    <col min="11469" max="11469" width="47.85546875" style="1" customWidth="1"/>
    <col min="11470" max="11470" width="6.7109375" style="1" bestFit="1" customWidth="1"/>
    <col min="11471" max="11471" width="7.42578125" style="1" bestFit="1" customWidth="1"/>
    <col min="11472" max="11472" width="7" style="1" bestFit="1" customWidth="1"/>
    <col min="11473" max="11473" width="8.5703125" style="1" bestFit="1" customWidth="1"/>
    <col min="11474" max="11474" width="12" style="1" bestFit="1" customWidth="1"/>
    <col min="11475" max="11475" width="4.7109375" style="1" bestFit="1" customWidth="1"/>
    <col min="11476" max="11476" width="9.140625" style="1"/>
    <col min="11477" max="11477" width="11.7109375" style="1" customWidth="1"/>
    <col min="11478" max="11478" width="7" style="1" bestFit="1" customWidth="1"/>
    <col min="11479" max="11479" width="7.140625" style="1" bestFit="1" customWidth="1"/>
    <col min="11480" max="11480" width="8.28515625" style="1" bestFit="1" customWidth="1"/>
    <col min="11481" max="11482" width="8.5703125" style="1" bestFit="1" customWidth="1"/>
    <col min="11483" max="11483" width="8.85546875" style="1" bestFit="1" customWidth="1"/>
    <col min="11484" max="11484" width="8.28515625" style="1" bestFit="1" customWidth="1"/>
    <col min="11485" max="11485" width="10.140625" style="1" customWidth="1"/>
    <col min="11486" max="11722" width="9.140625" style="1"/>
    <col min="11723" max="11723" width="2.5703125" style="1" bestFit="1" customWidth="1"/>
    <col min="11724" max="11724" width="9.140625" style="1"/>
    <col min="11725" max="11725" width="47.85546875" style="1" customWidth="1"/>
    <col min="11726" max="11726" width="6.7109375" style="1" bestFit="1" customWidth="1"/>
    <col min="11727" max="11727" width="7.42578125" style="1" bestFit="1" customWidth="1"/>
    <col min="11728" max="11728" width="7" style="1" bestFit="1" customWidth="1"/>
    <col min="11729" max="11729" width="8.5703125" style="1" bestFit="1" customWidth="1"/>
    <col min="11730" max="11730" width="12" style="1" bestFit="1" customWidth="1"/>
    <col min="11731" max="11731" width="4.7109375" style="1" bestFit="1" customWidth="1"/>
    <col min="11732" max="11732" width="9.140625" style="1"/>
    <col min="11733" max="11733" width="11.7109375" style="1" customWidth="1"/>
    <col min="11734" max="11734" width="7" style="1" bestFit="1" customWidth="1"/>
    <col min="11735" max="11735" width="7.140625" style="1" bestFit="1" customWidth="1"/>
    <col min="11736" max="11736" width="8.28515625" style="1" bestFit="1" customWidth="1"/>
    <col min="11737" max="11738" width="8.5703125" style="1" bestFit="1" customWidth="1"/>
    <col min="11739" max="11739" width="8.85546875" style="1" bestFit="1" customWidth="1"/>
    <col min="11740" max="11740" width="8.28515625" style="1" bestFit="1" customWidth="1"/>
    <col min="11741" max="11741" width="10.140625" style="1" customWidth="1"/>
    <col min="11742" max="11978" width="9.140625" style="1"/>
    <col min="11979" max="11979" width="2.5703125" style="1" bestFit="1" customWidth="1"/>
    <col min="11980" max="11980" width="9.140625" style="1"/>
    <col min="11981" max="11981" width="47.85546875" style="1" customWidth="1"/>
    <col min="11982" max="11982" width="6.7109375" style="1" bestFit="1" customWidth="1"/>
    <col min="11983" max="11983" width="7.42578125" style="1" bestFit="1" customWidth="1"/>
    <col min="11984" max="11984" width="7" style="1" bestFit="1" customWidth="1"/>
    <col min="11985" max="11985" width="8.5703125" style="1" bestFit="1" customWidth="1"/>
    <col min="11986" max="11986" width="12" style="1" bestFit="1" customWidth="1"/>
    <col min="11987" max="11987" width="4.7109375" style="1" bestFit="1" customWidth="1"/>
    <col min="11988" max="11988" width="9.140625" style="1"/>
    <col min="11989" max="11989" width="11.7109375" style="1" customWidth="1"/>
    <col min="11990" max="11990" width="7" style="1" bestFit="1" customWidth="1"/>
    <col min="11991" max="11991" width="7.140625" style="1" bestFit="1" customWidth="1"/>
    <col min="11992" max="11992" width="8.28515625" style="1" bestFit="1" customWidth="1"/>
    <col min="11993" max="11994" width="8.5703125" style="1" bestFit="1" customWidth="1"/>
    <col min="11995" max="11995" width="8.85546875" style="1" bestFit="1" customWidth="1"/>
    <col min="11996" max="11996" width="8.28515625" style="1" bestFit="1" customWidth="1"/>
    <col min="11997" max="11997" width="10.140625" style="1" customWidth="1"/>
    <col min="11998" max="12234" width="9.140625" style="1"/>
    <col min="12235" max="12235" width="2.5703125" style="1" bestFit="1" customWidth="1"/>
    <col min="12236" max="12236" width="9.140625" style="1"/>
    <col min="12237" max="12237" width="47.85546875" style="1" customWidth="1"/>
    <col min="12238" max="12238" width="6.7109375" style="1" bestFit="1" customWidth="1"/>
    <col min="12239" max="12239" width="7.42578125" style="1" bestFit="1" customWidth="1"/>
    <col min="12240" max="12240" width="7" style="1" bestFit="1" customWidth="1"/>
    <col min="12241" max="12241" width="8.5703125" style="1" bestFit="1" customWidth="1"/>
    <col min="12242" max="12242" width="12" style="1" bestFit="1" customWidth="1"/>
    <col min="12243" max="12243" width="4.7109375" style="1" bestFit="1" customWidth="1"/>
    <col min="12244" max="12244" width="9.140625" style="1"/>
    <col min="12245" max="12245" width="11.7109375" style="1" customWidth="1"/>
    <col min="12246" max="12246" width="7" style="1" bestFit="1" customWidth="1"/>
    <col min="12247" max="12247" width="7.140625" style="1" bestFit="1" customWidth="1"/>
    <col min="12248" max="12248" width="8.28515625" style="1" bestFit="1" customWidth="1"/>
    <col min="12249" max="12250" width="8.5703125" style="1" bestFit="1" customWidth="1"/>
    <col min="12251" max="12251" width="8.85546875" style="1" bestFit="1" customWidth="1"/>
    <col min="12252" max="12252" width="8.28515625" style="1" bestFit="1" customWidth="1"/>
    <col min="12253" max="12253" width="10.140625" style="1" customWidth="1"/>
    <col min="12254" max="12490" width="9.140625" style="1"/>
    <col min="12491" max="12491" width="2.5703125" style="1" bestFit="1" customWidth="1"/>
    <col min="12492" max="12492" width="9.140625" style="1"/>
    <col min="12493" max="12493" width="47.85546875" style="1" customWidth="1"/>
    <col min="12494" max="12494" width="6.7109375" style="1" bestFit="1" customWidth="1"/>
    <col min="12495" max="12495" width="7.42578125" style="1" bestFit="1" customWidth="1"/>
    <col min="12496" max="12496" width="7" style="1" bestFit="1" customWidth="1"/>
    <col min="12497" max="12497" width="8.5703125" style="1" bestFit="1" customWidth="1"/>
    <col min="12498" max="12498" width="12" style="1" bestFit="1" customWidth="1"/>
    <col min="12499" max="12499" width="4.7109375" style="1" bestFit="1" customWidth="1"/>
    <col min="12500" max="12500" width="9.140625" style="1"/>
    <col min="12501" max="12501" width="11.7109375" style="1" customWidth="1"/>
    <col min="12502" max="12502" width="7" style="1" bestFit="1" customWidth="1"/>
    <col min="12503" max="12503" width="7.140625" style="1" bestFit="1" customWidth="1"/>
    <col min="12504" max="12504" width="8.28515625" style="1" bestFit="1" customWidth="1"/>
    <col min="12505" max="12506" width="8.5703125" style="1" bestFit="1" customWidth="1"/>
    <col min="12507" max="12507" width="8.85546875" style="1" bestFit="1" customWidth="1"/>
    <col min="12508" max="12508" width="8.28515625" style="1" bestFit="1" customWidth="1"/>
    <col min="12509" max="12509" width="10.140625" style="1" customWidth="1"/>
    <col min="12510" max="12746" width="9.140625" style="1"/>
    <col min="12747" max="12747" width="2.5703125" style="1" bestFit="1" customWidth="1"/>
    <col min="12748" max="12748" width="9.140625" style="1"/>
    <col min="12749" max="12749" width="47.85546875" style="1" customWidth="1"/>
    <col min="12750" max="12750" width="6.7109375" style="1" bestFit="1" customWidth="1"/>
    <col min="12751" max="12751" width="7.42578125" style="1" bestFit="1" customWidth="1"/>
    <col min="12752" max="12752" width="7" style="1" bestFit="1" customWidth="1"/>
    <col min="12753" max="12753" width="8.5703125" style="1" bestFit="1" customWidth="1"/>
    <col min="12754" max="12754" width="12" style="1" bestFit="1" customWidth="1"/>
    <col min="12755" max="12755" width="4.7109375" style="1" bestFit="1" customWidth="1"/>
    <col min="12756" max="12756" width="9.140625" style="1"/>
    <col min="12757" max="12757" width="11.7109375" style="1" customWidth="1"/>
    <col min="12758" max="12758" width="7" style="1" bestFit="1" customWidth="1"/>
    <col min="12759" max="12759" width="7.140625" style="1" bestFit="1" customWidth="1"/>
    <col min="12760" max="12760" width="8.28515625" style="1" bestFit="1" customWidth="1"/>
    <col min="12761" max="12762" width="8.5703125" style="1" bestFit="1" customWidth="1"/>
    <col min="12763" max="12763" width="8.85546875" style="1" bestFit="1" customWidth="1"/>
    <col min="12764" max="12764" width="8.28515625" style="1" bestFit="1" customWidth="1"/>
    <col min="12765" max="12765" width="10.140625" style="1" customWidth="1"/>
    <col min="12766" max="13002" width="9.140625" style="1"/>
    <col min="13003" max="13003" width="2.5703125" style="1" bestFit="1" customWidth="1"/>
    <col min="13004" max="13004" width="9.140625" style="1"/>
    <col min="13005" max="13005" width="47.85546875" style="1" customWidth="1"/>
    <col min="13006" max="13006" width="6.7109375" style="1" bestFit="1" customWidth="1"/>
    <col min="13007" max="13007" width="7.42578125" style="1" bestFit="1" customWidth="1"/>
    <col min="13008" max="13008" width="7" style="1" bestFit="1" customWidth="1"/>
    <col min="13009" max="13009" width="8.5703125" style="1" bestFit="1" customWidth="1"/>
    <col min="13010" max="13010" width="12" style="1" bestFit="1" customWidth="1"/>
    <col min="13011" max="13011" width="4.7109375" style="1" bestFit="1" customWidth="1"/>
    <col min="13012" max="13012" width="9.140625" style="1"/>
    <col min="13013" max="13013" width="11.7109375" style="1" customWidth="1"/>
    <col min="13014" max="13014" width="7" style="1" bestFit="1" customWidth="1"/>
    <col min="13015" max="13015" width="7.140625" style="1" bestFit="1" customWidth="1"/>
    <col min="13016" max="13016" width="8.28515625" style="1" bestFit="1" customWidth="1"/>
    <col min="13017" max="13018" width="8.5703125" style="1" bestFit="1" customWidth="1"/>
    <col min="13019" max="13019" width="8.85546875" style="1" bestFit="1" customWidth="1"/>
    <col min="13020" max="13020" width="8.28515625" style="1" bestFit="1" customWidth="1"/>
    <col min="13021" max="13021" width="10.140625" style="1" customWidth="1"/>
    <col min="13022" max="13258" width="9.140625" style="1"/>
    <col min="13259" max="13259" width="2.5703125" style="1" bestFit="1" customWidth="1"/>
    <col min="13260" max="13260" width="9.140625" style="1"/>
    <col min="13261" max="13261" width="47.85546875" style="1" customWidth="1"/>
    <col min="13262" max="13262" width="6.7109375" style="1" bestFit="1" customWidth="1"/>
    <col min="13263" max="13263" width="7.42578125" style="1" bestFit="1" customWidth="1"/>
    <col min="13264" max="13264" width="7" style="1" bestFit="1" customWidth="1"/>
    <col min="13265" max="13265" width="8.5703125" style="1" bestFit="1" customWidth="1"/>
    <col min="13266" max="13266" width="12" style="1" bestFit="1" customWidth="1"/>
    <col min="13267" max="13267" width="4.7109375" style="1" bestFit="1" customWidth="1"/>
    <col min="13268" max="13268" width="9.140625" style="1"/>
    <col min="13269" max="13269" width="11.7109375" style="1" customWidth="1"/>
    <col min="13270" max="13270" width="7" style="1" bestFit="1" customWidth="1"/>
    <col min="13271" max="13271" width="7.140625" style="1" bestFit="1" customWidth="1"/>
    <col min="13272" max="13272" width="8.28515625" style="1" bestFit="1" customWidth="1"/>
    <col min="13273" max="13274" width="8.5703125" style="1" bestFit="1" customWidth="1"/>
    <col min="13275" max="13275" width="8.85546875" style="1" bestFit="1" customWidth="1"/>
    <col min="13276" max="13276" width="8.28515625" style="1" bestFit="1" customWidth="1"/>
    <col min="13277" max="13277" width="10.140625" style="1" customWidth="1"/>
    <col min="13278" max="13514" width="9.140625" style="1"/>
    <col min="13515" max="13515" width="2.5703125" style="1" bestFit="1" customWidth="1"/>
    <col min="13516" max="13516" width="9.140625" style="1"/>
    <col min="13517" max="13517" width="47.85546875" style="1" customWidth="1"/>
    <col min="13518" max="13518" width="6.7109375" style="1" bestFit="1" customWidth="1"/>
    <col min="13519" max="13519" width="7.42578125" style="1" bestFit="1" customWidth="1"/>
    <col min="13520" max="13520" width="7" style="1" bestFit="1" customWidth="1"/>
    <col min="13521" max="13521" width="8.5703125" style="1" bestFit="1" customWidth="1"/>
    <col min="13522" max="13522" width="12" style="1" bestFit="1" customWidth="1"/>
    <col min="13523" max="13523" width="4.7109375" style="1" bestFit="1" customWidth="1"/>
    <col min="13524" max="13524" width="9.140625" style="1"/>
    <col min="13525" max="13525" width="11.7109375" style="1" customWidth="1"/>
    <col min="13526" max="13526" width="7" style="1" bestFit="1" customWidth="1"/>
    <col min="13527" max="13527" width="7.140625" style="1" bestFit="1" customWidth="1"/>
    <col min="13528" max="13528" width="8.28515625" style="1" bestFit="1" customWidth="1"/>
    <col min="13529" max="13530" width="8.5703125" style="1" bestFit="1" customWidth="1"/>
    <col min="13531" max="13531" width="8.85546875" style="1" bestFit="1" customWidth="1"/>
    <col min="13532" max="13532" width="8.28515625" style="1" bestFit="1" customWidth="1"/>
    <col min="13533" max="13533" width="10.140625" style="1" customWidth="1"/>
    <col min="13534" max="13770" width="9.140625" style="1"/>
    <col min="13771" max="13771" width="2.5703125" style="1" bestFit="1" customWidth="1"/>
    <col min="13772" max="13772" width="9.140625" style="1"/>
    <col min="13773" max="13773" width="47.85546875" style="1" customWidth="1"/>
    <col min="13774" max="13774" width="6.7109375" style="1" bestFit="1" customWidth="1"/>
    <col min="13775" max="13775" width="7.42578125" style="1" bestFit="1" customWidth="1"/>
    <col min="13776" max="13776" width="7" style="1" bestFit="1" customWidth="1"/>
    <col min="13777" max="13777" width="8.5703125" style="1" bestFit="1" customWidth="1"/>
    <col min="13778" max="13778" width="12" style="1" bestFit="1" customWidth="1"/>
    <col min="13779" max="13779" width="4.7109375" style="1" bestFit="1" customWidth="1"/>
    <col min="13780" max="13780" width="9.140625" style="1"/>
    <col min="13781" max="13781" width="11.7109375" style="1" customWidth="1"/>
    <col min="13782" max="13782" width="7" style="1" bestFit="1" customWidth="1"/>
    <col min="13783" max="13783" width="7.140625" style="1" bestFit="1" customWidth="1"/>
    <col min="13784" max="13784" width="8.28515625" style="1" bestFit="1" customWidth="1"/>
    <col min="13785" max="13786" width="8.5703125" style="1" bestFit="1" customWidth="1"/>
    <col min="13787" max="13787" width="8.85546875" style="1" bestFit="1" customWidth="1"/>
    <col min="13788" max="13788" width="8.28515625" style="1" bestFit="1" customWidth="1"/>
    <col min="13789" max="13789" width="10.140625" style="1" customWidth="1"/>
    <col min="13790" max="14026" width="9.140625" style="1"/>
    <col min="14027" max="14027" width="2.5703125" style="1" bestFit="1" customWidth="1"/>
    <col min="14028" max="14028" width="9.140625" style="1"/>
    <col min="14029" max="14029" width="47.85546875" style="1" customWidth="1"/>
    <col min="14030" max="14030" width="6.7109375" style="1" bestFit="1" customWidth="1"/>
    <col min="14031" max="14031" width="7.42578125" style="1" bestFit="1" customWidth="1"/>
    <col min="14032" max="14032" width="7" style="1" bestFit="1" customWidth="1"/>
    <col min="14033" max="14033" width="8.5703125" style="1" bestFit="1" customWidth="1"/>
    <col min="14034" max="14034" width="12" style="1" bestFit="1" customWidth="1"/>
    <col min="14035" max="14035" width="4.7109375" style="1" bestFit="1" customWidth="1"/>
    <col min="14036" max="14036" width="9.140625" style="1"/>
    <col min="14037" max="14037" width="11.7109375" style="1" customWidth="1"/>
    <col min="14038" max="14038" width="7" style="1" bestFit="1" customWidth="1"/>
    <col min="14039" max="14039" width="7.140625" style="1" bestFit="1" customWidth="1"/>
    <col min="14040" max="14040" width="8.28515625" style="1" bestFit="1" customWidth="1"/>
    <col min="14041" max="14042" width="8.5703125" style="1" bestFit="1" customWidth="1"/>
    <col min="14043" max="14043" width="8.85546875" style="1" bestFit="1" customWidth="1"/>
    <col min="14044" max="14044" width="8.28515625" style="1" bestFit="1" customWidth="1"/>
    <col min="14045" max="14045" width="10.140625" style="1" customWidth="1"/>
    <col min="14046" max="14282" width="9.140625" style="1"/>
    <col min="14283" max="14283" width="2.5703125" style="1" bestFit="1" customWidth="1"/>
    <col min="14284" max="14284" width="9.140625" style="1"/>
    <col min="14285" max="14285" width="47.85546875" style="1" customWidth="1"/>
    <col min="14286" max="14286" width="6.7109375" style="1" bestFit="1" customWidth="1"/>
    <col min="14287" max="14287" width="7.42578125" style="1" bestFit="1" customWidth="1"/>
    <col min="14288" max="14288" width="7" style="1" bestFit="1" customWidth="1"/>
    <col min="14289" max="14289" width="8.5703125" style="1" bestFit="1" customWidth="1"/>
    <col min="14290" max="14290" width="12" style="1" bestFit="1" customWidth="1"/>
    <col min="14291" max="14291" width="4.7109375" style="1" bestFit="1" customWidth="1"/>
    <col min="14292" max="14292" width="9.140625" style="1"/>
    <col min="14293" max="14293" width="11.7109375" style="1" customWidth="1"/>
    <col min="14294" max="14294" width="7" style="1" bestFit="1" customWidth="1"/>
    <col min="14295" max="14295" width="7.140625" style="1" bestFit="1" customWidth="1"/>
    <col min="14296" max="14296" width="8.28515625" style="1" bestFit="1" customWidth="1"/>
    <col min="14297" max="14298" width="8.5703125" style="1" bestFit="1" customWidth="1"/>
    <col min="14299" max="14299" width="8.85546875" style="1" bestFit="1" customWidth="1"/>
    <col min="14300" max="14300" width="8.28515625" style="1" bestFit="1" customWidth="1"/>
    <col min="14301" max="14301" width="10.140625" style="1" customWidth="1"/>
    <col min="14302" max="14538" width="9.140625" style="1"/>
    <col min="14539" max="14539" width="2.5703125" style="1" bestFit="1" customWidth="1"/>
    <col min="14540" max="14540" width="9.140625" style="1"/>
    <col min="14541" max="14541" width="47.85546875" style="1" customWidth="1"/>
    <col min="14542" max="14542" width="6.7109375" style="1" bestFit="1" customWidth="1"/>
    <col min="14543" max="14543" width="7.42578125" style="1" bestFit="1" customWidth="1"/>
    <col min="14544" max="14544" width="7" style="1" bestFit="1" customWidth="1"/>
    <col min="14545" max="14545" width="8.5703125" style="1" bestFit="1" customWidth="1"/>
    <col min="14546" max="14546" width="12" style="1" bestFit="1" customWidth="1"/>
    <col min="14547" max="14547" width="4.7109375" style="1" bestFit="1" customWidth="1"/>
    <col min="14548" max="14548" width="9.140625" style="1"/>
    <col min="14549" max="14549" width="11.7109375" style="1" customWidth="1"/>
    <col min="14550" max="14550" width="7" style="1" bestFit="1" customWidth="1"/>
    <col min="14551" max="14551" width="7.140625" style="1" bestFit="1" customWidth="1"/>
    <col min="14552" max="14552" width="8.28515625" style="1" bestFit="1" customWidth="1"/>
    <col min="14553" max="14554" width="8.5703125" style="1" bestFit="1" customWidth="1"/>
    <col min="14555" max="14555" width="8.85546875" style="1" bestFit="1" customWidth="1"/>
    <col min="14556" max="14556" width="8.28515625" style="1" bestFit="1" customWidth="1"/>
    <col min="14557" max="14557" width="10.140625" style="1" customWidth="1"/>
    <col min="14558" max="14794" width="9.140625" style="1"/>
    <col min="14795" max="14795" width="2.5703125" style="1" bestFit="1" customWidth="1"/>
    <col min="14796" max="14796" width="9.140625" style="1"/>
    <col min="14797" max="14797" width="47.85546875" style="1" customWidth="1"/>
    <col min="14798" max="14798" width="6.7109375" style="1" bestFit="1" customWidth="1"/>
    <col min="14799" max="14799" width="7.42578125" style="1" bestFit="1" customWidth="1"/>
    <col min="14800" max="14800" width="7" style="1" bestFit="1" customWidth="1"/>
    <col min="14801" max="14801" width="8.5703125" style="1" bestFit="1" customWidth="1"/>
    <col min="14802" max="14802" width="12" style="1" bestFit="1" customWidth="1"/>
    <col min="14803" max="14803" width="4.7109375" style="1" bestFit="1" customWidth="1"/>
    <col min="14804" max="14804" width="9.140625" style="1"/>
    <col min="14805" max="14805" width="11.7109375" style="1" customWidth="1"/>
    <col min="14806" max="14806" width="7" style="1" bestFit="1" customWidth="1"/>
    <col min="14807" max="14807" width="7.140625" style="1" bestFit="1" customWidth="1"/>
    <col min="14808" max="14808" width="8.28515625" style="1" bestFit="1" customWidth="1"/>
    <col min="14809" max="14810" width="8.5703125" style="1" bestFit="1" customWidth="1"/>
    <col min="14811" max="14811" width="8.85546875" style="1" bestFit="1" customWidth="1"/>
    <col min="14812" max="14812" width="8.28515625" style="1" bestFit="1" customWidth="1"/>
    <col min="14813" max="14813" width="10.140625" style="1" customWidth="1"/>
    <col min="14814" max="15050" width="9.140625" style="1"/>
    <col min="15051" max="15051" width="2.5703125" style="1" bestFit="1" customWidth="1"/>
    <col min="15052" max="15052" width="9.140625" style="1"/>
    <col min="15053" max="15053" width="47.85546875" style="1" customWidth="1"/>
    <col min="15054" max="15054" width="6.7109375" style="1" bestFit="1" customWidth="1"/>
    <col min="15055" max="15055" width="7.42578125" style="1" bestFit="1" customWidth="1"/>
    <col min="15056" max="15056" width="7" style="1" bestFit="1" customWidth="1"/>
    <col min="15057" max="15057" width="8.5703125" style="1" bestFit="1" customWidth="1"/>
    <col min="15058" max="15058" width="12" style="1" bestFit="1" customWidth="1"/>
    <col min="15059" max="15059" width="4.7109375" style="1" bestFit="1" customWidth="1"/>
    <col min="15060" max="15060" width="9.140625" style="1"/>
    <col min="15061" max="15061" width="11.7109375" style="1" customWidth="1"/>
    <col min="15062" max="15062" width="7" style="1" bestFit="1" customWidth="1"/>
    <col min="15063" max="15063" width="7.140625" style="1" bestFit="1" customWidth="1"/>
    <col min="15064" max="15064" width="8.28515625" style="1" bestFit="1" customWidth="1"/>
    <col min="15065" max="15066" width="8.5703125" style="1" bestFit="1" customWidth="1"/>
    <col min="15067" max="15067" width="8.85546875" style="1" bestFit="1" customWidth="1"/>
    <col min="15068" max="15068" width="8.28515625" style="1" bestFit="1" customWidth="1"/>
    <col min="15069" max="15069" width="10.140625" style="1" customWidth="1"/>
    <col min="15070" max="15306" width="9.140625" style="1"/>
    <col min="15307" max="15307" width="2.5703125" style="1" bestFit="1" customWidth="1"/>
    <col min="15308" max="15308" width="9.140625" style="1"/>
    <col min="15309" max="15309" width="47.85546875" style="1" customWidth="1"/>
    <col min="15310" max="15310" width="6.7109375" style="1" bestFit="1" customWidth="1"/>
    <col min="15311" max="15311" width="7.42578125" style="1" bestFit="1" customWidth="1"/>
    <col min="15312" max="15312" width="7" style="1" bestFit="1" customWidth="1"/>
    <col min="15313" max="15313" width="8.5703125" style="1" bestFit="1" customWidth="1"/>
    <col min="15314" max="15314" width="12" style="1" bestFit="1" customWidth="1"/>
    <col min="15315" max="15315" width="4.7109375" style="1" bestFit="1" customWidth="1"/>
    <col min="15316" max="15316" width="9.140625" style="1"/>
    <col min="15317" max="15317" width="11.7109375" style="1" customWidth="1"/>
    <col min="15318" max="15318" width="7" style="1" bestFit="1" customWidth="1"/>
    <col min="15319" max="15319" width="7.140625" style="1" bestFit="1" customWidth="1"/>
    <col min="15320" max="15320" width="8.28515625" style="1" bestFit="1" customWidth="1"/>
    <col min="15321" max="15322" width="8.5703125" style="1" bestFit="1" customWidth="1"/>
    <col min="15323" max="15323" width="8.85546875" style="1" bestFit="1" customWidth="1"/>
    <col min="15324" max="15324" width="8.28515625" style="1" bestFit="1" customWidth="1"/>
    <col min="15325" max="15325" width="10.140625" style="1" customWidth="1"/>
    <col min="15326" max="15562" width="9.140625" style="1"/>
    <col min="15563" max="15563" width="2.5703125" style="1" bestFit="1" customWidth="1"/>
    <col min="15564" max="15564" width="9.140625" style="1"/>
    <col min="15565" max="15565" width="47.85546875" style="1" customWidth="1"/>
    <col min="15566" max="15566" width="6.7109375" style="1" bestFit="1" customWidth="1"/>
    <col min="15567" max="15567" width="7.42578125" style="1" bestFit="1" customWidth="1"/>
    <col min="15568" max="15568" width="7" style="1" bestFit="1" customWidth="1"/>
    <col min="15569" max="15569" width="8.5703125" style="1" bestFit="1" customWidth="1"/>
    <col min="15570" max="15570" width="12" style="1" bestFit="1" customWidth="1"/>
    <col min="15571" max="15571" width="4.7109375" style="1" bestFit="1" customWidth="1"/>
    <col min="15572" max="15572" width="9.140625" style="1"/>
    <col min="15573" max="15573" width="11.7109375" style="1" customWidth="1"/>
    <col min="15574" max="15574" width="7" style="1" bestFit="1" customWidth="1"/>
    <col min="15575" max="15575" width="7.140625" style="1" bestFit="1" customWidth="1"/>
    <col min="15576" max="15576" width="8.28515625" style="1" bestFit="1" customWidth="1"/>
    <col min="15577" max="15578" width="8.5703125" style="1" bestFit="1" customWidth="1"/>
    <col min="15579" max="15579" width="8.85546875" style="1" bestFit="1" customWidth="1"/>
    <col min="15580" max="15580" width="8.28515625" style="1" bestFit="1" customWidth="1"/>
    <col min="15581" max="15581" width="10.140625" style="1" customWidth="1"/>
    <col min="15582" max="15818" width="9.140625" style="1"/>
    <col min="15819" max="15819" width="2.5703125" style="1" bestFit="1" customWidth="1"/>
    <col min="15820" max="15820" width="9.140625" style="1"/>
    <col min="15821" max="15821" width="47.85546875" style="1" customWidth="1"/>
    <col min="15822" max="15822" width="6.7109375" style="1" bestFit="1" customWidth="1"/>
    <col min="15823" max="15823" width="7.42578125" style="1" bestFit="1" customWidth="1"/>
    <col min="15824" max="15824" width="7" style="1" bestFit="1" customWidth="1"/>
    <col min="15825" max="15825" width="8.5703125" style="1" bestFit="1" customWidth="1"/>
    <col min="15826" max="15826" width="12" style="1" bestFit="1" customWidth="1"/>
    <col min="15827" max="15827" width="4.7109375" style="1" bestFit="1" customWidth="1"/>
    <col min="15828" max="15828" width="9.140625" style="1"/>
    <col min="15829" max="15829" width="11.7109375" style="1" customWidth="1"/>
    <col min="15830" max="15830" width="7" style="1" bestFit="1" customWidth="1"/>
    <col min="15831" max="15831" width="7.140625" style="1" bestFit="1" customWidth="1"/>
    <col min="15832" max="15832" width="8.28515625" style="1" bestFit="1" customWidth="1"/>
    <col min="15833" max="15834" width="8.5703125" style="1" bestFit="1" customWidth="1"/>
    <col min="15835" max="15835" width="8.85546875" style="1" bestFit="1" customWidth="1"/>
    <col min="15836" max="15836" width="8.28515625" style="1" bestFit="1" customWidth="1"/>
    <col min="15837" max="15837" width="10.140625" style="1" customWidth="1"/>
    <col min="15838" max="16074" width="9.140625" style="1"/>
    <col min="16075" max="16075" width="2.5703125" style="1" bestFit="1" customWidth="1"/>
    <col min="16076" max="16076" width="9.140625" style="1"/>
    <col min="16077" max="16077" width="47.85546875" style="1" customWidth="1"/>
    <col min="16078" max="16078" width="6.7109375" style="1" bestFit="1" customWidth="1"/>
    <col min="16079" max="16079" width="7.42578125" style="1" bestFit="1" customWidth="1"/>
    <col min="16080" max="16080" width="7" style="1" bestFit="1" customWidth="1"/>
    <col min="16081" max="16081" width="8.5703125" style="1" bestFit="1" customWidth="1"/>
    <col min="16082" max="16082" width="12" style="1" bestFit="1" customWidth="1"/>
    <col min="16083" max="16083" width="4.7109375" style="1" bestFit="1" customWidth="1"/>
    <col min="16084" max="16084" width="9.140625" style="1"/>
    <col min="16085" max="16085" width="11.7109375" style="1" customWidth="1"/>
    <col min="16086" max="16086" width="7" style="1" bestFit="1" customWidth="1"/>
    <col min="16087" max="16087" width="7.140625" style="1" bestFit="1" customWidth="1"/>
    <col min="16088" max="16088" width="8.28515625" style="1" bestFit="1" customWidth="1"/>
    <col min="16089" max="16090" width="8.5703125" style="1" bestFit="1" customWidth="1"/>
    <col min="16091" max="16091" width="8.85546875" style="1" bestFit="1" customWidth="1"/>
    <col min="16092" max="16092" width="8.28515625" style="1" bestFit="1" customWidth="1"/>
    <col min="16093" max="16093" width="10.140625" style="1" customWidth="1"/>
    <col min="16094" max="16384" width="9.140625" style="1"/>
  </cols>
  <sheetData>
    <row r="1" spans="1:240" s="13" customFormat="1" ht="38.25" customHeight="1">
      <c r="A1" s="243" t="s">
        <v>145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240" s="13" customFormat="1" ht="18" customHeight="1">
      <c r="A2" s="234" t="s">
        <v>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240" s="163" customFormat="1" ht="13.5" customHeight="1">
      <c r="A3" s="228" t="s">
        <v>0</v>
      </c>
      <c r="B3" s="228"/>
      <c r="C3" s="228"/>
      <c r="D3" s="164"/>
      <c r="E3" s="164"/>
      <c r="F3" s="164"/>
      <c r="H3" s="89"/>
      <c r="J3" s="89"/>
      <c r="K3" s="235">
        <f>M77</f>
        <v>0</v>
      </c>
      <c r="L3" s="228"/>
      <c r="M3" s="163" t="s">
        <v>1</v>
      </c>
    </row>
    <row r="4" spans="1:240" s="7" customFormat="1" ht="29.25" customHeight="1">
      <c r="A4" s="5"/>
      <c r="B4" s="5"/>
      <c r="C4" s="236" t="s">
        <v>108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240" s="7" customFormat="1" ht="30.75" customHeight="1">
      <c r="A5" s="220" t="s">
        <v>2</v>
      </c>
      <c r="B5" s="220" t="s">
        <v>3</v>
      </c>
      <c r="C5" s="231" t="s">
        <v>4</v>
      </c>
      <c r="D5" s="220" t="s">
        <v>15</v>
      </c>
      <c r="E5" s="220" t="s">
        <v>12</v>
      </c>
      <c r="F5" s="220"/>
      <c r="G5" s="220" t="s">
        <v>13</v>
      </c>
      <c r="H5" s="220"/>
      <c r="I5" s="220" t="s">
        <v>6</v>
      </c>
      <c r="J5" s="220"/>
      <c r="K5" s="220" t="s">
        <v>14</v>
      </c>
      <c r="L5" s="220"/>
      <c r="M5" s="241" t="s">
        <v>5</v>
      </c>
    </row>
    <row r="6" spans="1:240" s="7" customFormat="1" ht="29.25" customHeight="1">
      <c r="A6" s="220"/>
      <c r="B6" s="220"/>
      <c r="C6" s="231"/>
      <c r="D6" s="220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41"/>
    </row>
    <row r="7" spans="1:240" s="14" customFormat="1" ht="13.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</row>
    <row r="8" spans="1:240" s="52" customFormat="1" ht="24.75" customHeight="1">
      <c r="A8" s="225">
        <v>1</v>
      </c>
      <c r="B8" s="27" t="s">
        <v>153</v>
      </c>
      <c r="C8" s="99" t="s">
        <v>155</v>
      </c>
      <c r="D8" s="169" t="s">
        <v>19</v>
      </c>
      <c r="E8" s="169"/>
      <c r="F8" s="66">
        <v>134</v>
      </c>
      <c r="G8" s="169"/>
      <c r="H8" s="169"/>
      <c r="I8" s="169"/>
      <c r="J8" s="169"/>
      <c r="K8" s="169"/>
      <c r="L8" s="129"/>
      <c r="M8" s="189"/>
    </row>
    <row r="9" spans="1:240" s="54" customFormat="1" ht="14.25">
      <c r="A9" s="225"/>
      <c r="B9" s="30"/>
      <c r="C9" s="84" t="s">
        <v>41</v>
      </c>
      <c r="D9" s="170" t="s">
        <v>21</v>
      </c>
      <c r="E9" s="170">
        <v>1.6</v>
      </c>
      <c r="F9" s="31">
        <f>F8*E9</f>
        <v>214.4</v>
      </c>
      <c r="G9" s="170"/>
      <c r="H9" s="170"/>
      <c r="I9" s="34"/>
      <c r="J9" s="31"/>
      <c r="K9" s="31"/>
      <c r="L9" s="31"/>
      <c r="M9" s="31"/>
    </row>
    <row r="10" spans="1:240" s="54" customFormat="1" ht="14.25">
      <c r="A10" s="225"/>
      <c r="B10" s="30"/>
      <c r="C10" s="120" t="s">
        <v>136</v>
      </c>
      <c r="D10" s="170" t="s">
        <v>22</v>
      </c>
      <c r="E10" s="170">
        <v>0.77500000000000002</v>
      </c>
      <c r="F10" s="31">
        <f>F8*E10</f>
        <v>103.85</v>
      </c>
      <c r="G10" s="153"/>
      <c r="H10" s="158"/>
      <c r="I10" s="153"/>
      <c r="J10" s="153"/>
      <c r="K10" s="154"/>
      <c r="L10" s="31"/>
      <c r="M10" s="31"/>
    </row>
    <row r="11" spans="1:240" s="52" customFormat="1" ht="33.75" customHeight="1">
      <c r="A11" s="240">
        <v>2</v>
      </c>
      <c r="B11" s="183" t="s">
        <v>102</v>
      </c>
      <c r="C11" s="184" t="s">
        <v>139</v>
      </c>
      <c r="D11" s="171" t="s">
        <v>48</v>
      </c>
      <c r="E11" s="185"/>
      <c r="F11" s="186">
        <v>15.6</v>
      </c>
      <c r="G11" s="171"/>
      <c r="H11" s="171"/>
      <c r="I11" s="171"/>
      <c r="J11" s="171"/>
      <c r="K11" s="187"/>
      <c r="L11" s="188"/>
      <c r="M11" s="189"/>
    </row>
    <row r="12" spans="1:240" s="54" customFormat="1" ht="14.25">
      <c r="A12" s="225"/>
      <c r="B12" s="30"/>
      <c r="C12" s="84" t="s">
        <v>27</v>
      </c>
      <c r="D12" s="166" t="s">
        <v>21</v>
      </c>
      <c r="E12" s="166">
        <v>2.06</v>
      </c>
      <c r="F12" s="133">
        <f>F11*E12</f>
        <v>32.136000000000003</v>
      </c>
      <c r="G12" s="166"/>
      <c r="H12" s="166"/>
      <c r="I12" s="34"/>
      <c r="J12" s="31"/>
      <c r="K12" s="31"/>
      <c r="L12" s="31"/>
      <c r="M12" s="31"/>
    </row>
    <row r="13" spans="1:240" s="148" customFormat="1" ht="33.75" customHeight="1">
      <c r="A13" s="232">
        <v>3</v>
      </c>
      <c r="B13" s="27" t="s">
        <v>128</v>
      </c>
      <c r="C13" s="28" t="s">
        <v>129</v>
      </c>
      <c r="D13" s="165" t="s">
        <v>74</v>
      </c>
      <c r="E13" s="147"/>
      <c r="F13" s="66">
        <v>21.2</v>
      </c>
      <c r="G13" s="166"/>
      <c r="H13" s="165"/>
      <c r="I13" s="165"/>
      <c r="J13" s="165"/>
      <c r="K13" s="165"/>
      <c r="L13" s="165"/>
      <c r="M13" s="14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</row>
    <row r="14" spans="1:240" s="148" customFormat="1" ht="14.25">
      <c r="A14" s="242"/>
      <c r="B14" s="30"/>
      <c r="C14" s="53" t="s">
        <v>20</v>
      </c>
      <c r="D14" s="166" t="s">
        <v>21</v>
      </c>
      <c r="E14" s="149">
        <v>8.44</v>
      </c>
      <c r="F14" s="31">
        <f>F13*E14</f>
        <v>178.93</v>
      </c>
      <c r="G14" s="147"/>
      <c r="H14" s="147"/>
      <c r="I14" s="150"/>
      <c r="J14" s="151"/>
      <c r="K14" s="151"/>
      <c r="L14" s="151"/>
      <c r="M14" s="15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</row>
    <row r="15" spans="1:240" s="148" customFormat="1" ht="14.25">
      <c r="A15" s="242"/>
      <c r="B15" s="30"/>
      <c r="C15" s="152" t="s">
        <v>138</v>
      </c>
      <c r="D15" s="153" t="s">
        <v>48</v>
      </c>
      <c r="E15" s="149">
        <v>1.0149999999999999</v>
      </c>
      <c r="F15" s="31">
        <f>F13*E15</f>
        <v>21.52</v>
      </c>
      <c r="G15" s="154"/>
      <c r="H15" s="31"/>
      <c r="I15" s="147"/>
      <c r="J15" s="147"/>
      <c r="K15" s="31"/>
      <c r="L15" s="31"/>
      <c r="M15" s="31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</row>
    <row r="16" spans="1:240" s="148" customFormat="1" ht="14.25">
      <c r="A16" s="242"/>
      <c r="B16" s="155"/>
      <c r="C16" s="152" t="s">
        <v>130</v>
      </c>
      <c r="D16" s="153" t="s">
        <v>54</v>
      </c>
      <c r="E16" s="149" t="s">
        <v>131</v>
      </c>
      <c r="F16" s="73">
        <v>4.3999999999999997E-2</v>
      </c>
      <c r="G16" s="166"/>
      <c r="H16" s="31"/>
      <c r="I16" s="147"/>
      <c r="J16" s="147"/>
      <c r="K16" s="31"/>
      <c r="L16" s="31"/>
      <c r="M16" s="31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</row>
    <row r="17" spans="1:240" s="148" customFormat="1" ht="14.25">
      <c r="A17" s="242"/>
      <c r="B17" s="30"/>
      <c r="C17" s="152" t="s">
        <v>132</v>
      </c>
      <c r="D17" s="153" t="s">
        <v>50</v>
      </c>
      <c r="E17" s="149">
        <v>1.84</v>
      </c>
      <c r="F17" s="31">
        <f>E17*F13</f>
        <v>39.01</v>
      </c>
      <c r="G17" s="154"/>
      <c r="H17" s="31"/>
      <c r="I17" s="147"/>
      <c r="J17" s="147"/>
      <c r="K17" s="31"/>
      <c r="L17" s="31"/>
      <c r="M17" s="31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</row>
    <row r="18" spans="1:240" s="148" customFormat="1" ht="14.25">
      <c r="A18" s="242"/>
      <c r="B18" s="30"/>
      <c r="C18" s="152" t="s">
        <v>133</v>
      </c>
      <c r="D18" s="153" t="s">
        <v>48</v>
      </c>
      <c r="E18" s="149">
        <v>4.2500000000000003E-2</v>
      </c>
      <c r="F18" s="31">
        <f>E18*F13</f>
        <v>0.9</v>
      </c>
      <c r="G18" s="136"/>
      <c r="H18" s="31"/>
      <c r="I18" s="147"/>
      <c r="J18" s="147"/>
      <c r="K18" s="31"/>
      <c r="L18" s="31"/>
      <c r="M18" s="31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</row>
    <row r="19" spans="1:240" s="148" customFormat="1" ht="14.25">
      <c r="A19" s="242"/>
      <c r="B19" s="30"/>
      <c r="C19" s="152" t="s">
        <v>134</v>
      </c>
      <c r="D19" s="153" t="s">
        <v>54</v>
      </c>
      <c r="E19" s="149">
        <v>2.2000000000000001E-3</v>
      </c>
      <c r="F19" s="31">
        <f>E19*F13</f>
        <v>0.05</v>
      </c>
      <c r="G19" s="154"/>
      <c r="H19" s="31"/>
      <c r="I19" s="147"/>
      <c r="J19" s="147"/>
      <c r="K19" s="31"/>
      <c r="L19" s="31"/>
      <c r="M19" s="31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</row>
    <row r="20" spans="1:240" s="148" customFormat="1" ht="14.25">
      <c r="A20" s="242"/>
      <c r="B20" s="30"/>
      <c r="C20" s="152" t="s">
        <v>135</v>
      </c>
      <c r="D20" s="153" t="s">
        <v>54</v>
      </c>
      <c r="E20" s="149">
        <v>1E-3</v>
      </c>
      <c r="F20" s="111">
        <f>E20*F13</f>
        <v>2.12E-2</v>
      </c>
      <c r="G20" s="154"/>
      <c r="H20" s="31"/>
      <c r="I20" s="147"/>
      <c r="J20" s="147"/>
      <c r="K20" s="31"/>
      <c r="L20" s="31"/>
      <c r="M20" s="31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</row>
    <row r="21" spans="1:240" s="148" customFormat="1" ht="14.25">
      <c r="A21" s="242"/>
      <c r="B21" s="157"/>
      <c r="C21" s="152" t="s">
        <v>136</v>
      </c>
      <c r="D21" s="153" t="s">
        <v>1</v>
      </c>
      <c r="E21" s="149">
        <v>1.1000000000000001</v>
      </c>
      <c r="F21" s="154">
        <f>E21*F13</f>
        <v>23.32</v>
      </c>
      <c r="G21" s="153"/>
      <c r="H21" s="158"/>
      <c r="I21" s="153"/>
      <c r="J21" s="153"/>
      <c r="K21" s="154"/>
      <c r="L21" s="31"/>
      <c r="M21" s="3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</row>
    <row r="22" spans="1:240" s="148" customFormat="1" ht="14.25">
      <c r="A22" s="242"/>
      <c r="B22" s="176"/>
      <c r="C22" s="177" t="s">
        <v>137</v>
      </c>
      <c r="D22" s="178" t="s">
        <v>1</v>
      </c>
      <c r="E22" s="179">
        <v>0.46</v>
      </c>
      <c r="F22" s="180">
        <f>E22*F13</f>
        <v>9.75</v>
      </c>
      <c r="G22" s="180"/>
      <c r="H22" s="35"/>
      <c r="I22" s="181"/>
      <c r="J22" s="181"/>
      <c r="K22" s="35"/>
      <c r="L22" s="35"/>
      <c r="M22" s="3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</row>
    <row r="23" spans="1:240" s="54" customFormat="1" ht="18" customHeight="1">
      <c r="A23" s="242"/>
      <c r="B23" s="27"/>
      <c r="C23" s="65" t="s">
        <v>120</v>
      </c>
      <c r="D23" s="194" t="s">
        <v>54</v>
      </c>
      <c r="E23" s="111"/>
      <c r="F23" s="219">
        <f>F16</f>
        <v>4.3999999999999997E-2</v>
      </c>
      <c r="G23" s="32"/>
      <c r="H23" s="141"/>
      <c r="I23" s="32"/>
      <c r="J23" s="32"/>
      <c r="K23" s="31"/>
      <c r="L23" s="31"/>
      <c r="M23" s="31"/>
    </row>
    <row r="24" spans="1:240" s="54" customFormat="1" ht="18" customHeight="1">
      <c r="A24" s="237"/>
      <c r="B24" s="27"/>
      <c r="C24" s="65" t="s">
        <v>121</v>
      </c>
      <c r="D24" s="194" t="s">
        <v>54</v>
      </c>
      <c r="E24" s="111">
        <v>2.4</v>
      </c>
      <c r="F24" s="219">
        <f>F13*E24</f>
        <v>50.88</v>
      </c>
      <c r="G24" s="32"/>
      <c r="H24" s="141"/>
      <c r="I24" s="32"/>
      <c r="J24" s="32"/>
      <c r="K24" s="31"/>
      <c r="L24" s="31"/>
      <c r="M24" s="31"/>
    </row>
    <row r="25" spans="1:240" s="52" customFormat="1" ht="28.5">
      <c r="A25" s="244">
        <v>4</v>
      </c>
      <c r="B25" s="27" t="s">
        <v>146</v>
      </c>
      <c r="C25" s="28" t="s">
        <v>149</v>
      </c>
      <c r="D25" s="165" t="s">
        <v>103</v>
      </c>
      <c r="E25" s="165"/>
      <c r="F25" s="66">
        <v>0.56000000000000005</v>
      </c>
      <c r="G25" s="165"/>
      <c r="H25" s="165"/>
      <c r="I25" s="165"/>
      <c r="J25" s="165"/>
      <c r="K25" s="165"/>
      <c r="L25" s="129"/>
      <c r="M25" s="146"/>
    </row>
    <row r="26" spans="1:240" s="54" customFormat="1" ht="14.25">
      <c r="A26" s="245"/>
      <c r="B26" s="30"/>
      <c r="C26" s="84" t="s">
        <v>20</v>
      </c>
      <c r="D26" s="166" t="s">
        <v>21</v>
      </c>
      <c r="E26" s="166">
        <v>3.78</v>
      </c>
      <c r="F26" s="31">
        <f>F25*E26</f>
        <v>2.12</v>
      </c>
      <c r="G26" s="166"/>
      <c r="H26" s="166"/>
      <c r="I26" s="150"/>
      <c r="J26" s="151"/>
      <c r="K26" s="151"/>
      <c r="L26" s="151"/>
      <c r="M26" s="151"/>
    </row>
    <row r="27" spans="1:240" s="54" customFormat="1" ht="16.5">
      <c r="A27" s="245"/>
      <c r="B27" s="30"/>
      <c r="C27" s="120" t="s">
        <v>152</v>
      </c>
      <c r="D27" s="166" t="s">
        <v>38</v>
      </c>
      <c r="E27" s="166">
        <v>1.02</v>
      </c>
      <c r="F27" s="31">
        <f>F25*E27</f>
        <v>0.56999999999999995</v>
      </c>
      <c r="G27" s="154"/>
      <c r="H27" s="31"/>
      <c r="I27" s="147"/>
      <c r="J27" s="147"/>
      <c r="K27" s="31"/>
      <c r="L27" s="31"/>
      <c r="M27" s="31"/>
    </row>
    <row r="28" spans="1:240" s="54" customFormat="1" ht="14.25">
      <c r="A28" s="245"/>
      <c r="B28" s="30"/>
      <c r="C28" s="152" t="s">
        <v>119</v>
      </c>
      <c r="D28" s="166" t="s">
        <v>54</v>
      </c>
      <c r="E28" s="149" t="s">
        <v>131</v>
      </c>
      <c r="F28" s="73">
        <v>0.44</v>
      </c>
      <c r="G28" s="166"/>
      <c r="H28" s="31"/>
      <c r="I28" s="147"/>
      <c r="J28" s="147"/>
      <c r="K28" s="31"/>
      <c r="L28" s="31"/>
      <c r="M28" s="31"/>
    </row>
    <row r="29" spans="1:240" s="54" customFormat="1" ht="16.5">
      <c r="A29" s="245"/>
      <c r="B29" s="30"/>
      <c r="C29" s="120" t="s">
        <v>147</v>
      </c>
      <c r="D29" s="166" t="s">
        <v>150</v>
      </c>
      <c r="E29" s="166">
        <v>1</v>
      </c>
      <c r="F29" s="31">
        <f>E29*F25</f>
        <v>0.56000000000000005</v>
      </c>
      <c r="G29" s="166"/>
      <c r="H29" s="31"/>
      <c r="I29" s="147"/>
      <c r="J29" s="147"/>
      <c r="K29" s="31"/>
      <c r="L29" s="31"/>
      <c r="M29" s="31"/>
    </row>
    <row r="30" spans="1:240" s="54" customFormat="1" ht="16.5">
      <c r="A30" s="245"/>
      <c r="B30" s="30"/>
      <c r="C30" s="120" t="s">
        <v>151</v>
      </c>
      <c r="D30" s="166" t="s">
        <v>38</v>
      </c>
      <c r="E30" s="166">
        <v>1.14E-2</v>
      </c>
      <c r="F30" s="31">
        <f>E30*F25</f>
        <v>0.01</v>
      </c>
      <c r="G30" s="136"/>
      <c r="H30" s="31"/>
      <c r="I30" s="147"/>
      <c r="J30" s="147"/>
      <c r="K30" s="31"/>
      <c r="L30" s="31"/>
      <c r="M30" s="31"/>
    </row>
    <row r="31" spans="1:240" s="172" customFormat="1" ht="14.25">
      <c r="A31" s="245"/>
      <c r="B31" s="173"/>
      <c r="C31" s="174" t="s">
        <v>136</v>
      </c>
      <c r="D31" s="175" t="s">
        <v>1</v>
      </c>
      <c r="E31" s="166">
        <v>0.77</v>
      </c>
      <c r="F31" s="31">
        <f>E31*F25</f>
        <v>0.43</v>
      </c>
      <c r="G31" s="153"/>
      <c r="H31" s="158"/>
      <c r="I31" s="153"/>
      <c r="J31" s="153"/>
      <c r="K31" s="154"/>
      <c r="L31" s="31"/>
      <c r="M31" s="31"/>
    </row>
    <row r="32" spans="1:240" s="172" customFormat="1" ht="14.25">
      <c r="A32" s="245"/>
      <c r="B32" s="173"/>
      <c r="C32" s="174" t="s">
        <v>137</v>
      </c>
      <c r="D32" s="175" t="s">
        <v>1</v>
      </c>
      <c r="E32" s="166">
        <v>7.0000000000000007E-2</v>
      </c>
      <c r="F32" s="111">
        <f>E32*F25</f>
        <v>3.9199999999999999E-2</v>
      </c>
      <c r="G32" s="180"/>
      <c r="H32" s="35"/>
      <c r="I32" s="181"/>
      <c r="J32" s="181"/>
      <c r="K32" s="35"/>
      <c r="L32" s="35"/>
      <c r="M32" s="35"/>
    </row>
    <row r="33" spans="1:13" s="54" customFormat="1" ht="18" customHeight="1">
      <c r="A33" s="245"/>
      <c r="B33" s="27"/>
      <c r="C33" s="65" t="s">
        <v>120</v>
      </c>
      <c r="D33" s="194" t="s">
        <v>54</v>
      </c>
      <c r="E33" s="111"/>
      <c r="F33" s="111">
        <f>F28</f>
        <v>0.44</v>
      </c>
      <c r="G33" s="32"/>
      <c r="H33" s="141"/>
      <c r="I33" s="32"/>
      <c r="J33" s="32"/>
      <c r="K33" s="31"/>
      <c r="L33" s="31"/>
      <c r="M33" s="31"/>
    </row>
    <row r="34" spans="1:13" s="54" customFormat="1" ht="18" customHeight="1">
      <c r="A34" s="246"/>
      <c r="B34" s="27"/>
      <c r="C34" s="65" t="s">
        <v>121</v>
      </c>
      <c r="D34" s="194" t="s">
        <v>54</v>
      </c>
      <c r="E34" s="111"/>
      <c r="F34" s="111">
        <f>F27*2.4</f>
        <v>1.3680000000000001</v>
      </c>
      <c r="G34" s="32"/>
      <c r="H34" s="141"/>
      <c r="I34" s="32"/>
      <c r="J34" s="32"/>
      <c r="K34" s="31"/>
      <c r="L34" s="31"/>
      <c r="M34" s="31"/>
    </row>
    <row r="35" spans="1:13" s="52" customFormat="1" ht="28.5">
      <c r="A35" s="232">
        <v>5</v>
      </c>
      <c r="B35" s="27" t="s">
        <v>39</v>
      </c>
      <c r="C35" s="28" t="s">
        <v>40</v>
      </c>
      <c r="D35" s="165" t="s">
        <v>19</v>
      </c>
      <c r="E35" s="166"/>
      <c r="F35" s="66">
        <v>134</v>
      </c>
      <c r="G35" s="165"/>
      <c r="H35" s="51"/>
      <c r="I35" s="165"/>
      <c r="J35" s="165"/>
      <c r="K35" s="51"/>
      <c r="L35" s="165"/>
      <c r="M35" s="146"/>
    </row>
    <row r="36" spans="1:13" s="54" customFormat="1" ht="14.25">
      <c r="A36" s="242"/>
      <c r="B36" s="30"/>
      <c r="C36" s="53" t="s">
        <v>41</v>
      </c>
      <c r="D36" s="166" t="s">
        <v>21</v>
      </c>
      <c r="E36" s="45">
        <v>4.2900000000000001E-2</v>
      </c>
      <c r="F36" s="31">
        <f>F35*E36</f>
        <v>5.75</v>
      </c>
      <c r="G36" s="166"/>
      <c r="H36" s="51"/>
      <c r="I36" s="31"/>
      <c r="J36" s="31"/>
      <c r="K36" s="31"/>
      <c r="L36" s="31"/>
      <c r="M36" s="31"/>
    </row>
    <row r="37" spans="1:13" s="54" customFormat="1" ht="14.25">
      <c r="A37" s="242"/>
      <c r="B37" s="30"/>
      <c r="C37" s="53" t="s">
        <v>42</v>
      </c>
      <c r="D37" s="166" t="s">
        <v>22</v>
      </c>
      <c r="E37" s="45">
        <v>2.6900000000000001E-3</v>
      </c>
      <c r="F37" s="31">
        <f>F35*E37</f>
        <v>0.36</v>
      </c>
      <c r="G37" s="166"/>
      <c r="H37" s="51"/>
      <c r="I37" s="166"/>
      <c r="J37" s="166"/>
      <c r="K37" s="34"/>
      <c r="L37" s="31"/>
      <c r="M37" s="31"/>
    </row>
    <row r="38" spans="1:13" s="54" customFormat="1" ht="14.25">
      <c r="A38" s="242"/>
      <c r="B38" s="30"/>
      <c r="C38" s="55" t="s">
        <v>43</v>
      </c>
      <c r="D38" s="166" t="s">
        <v>22</v>
      </c>
      <c r="E38" s="45">
        <v>7.6E-3</v>
      </c>
      <c r="F38" s="31">
        <f>E38*F35</f>
        <v>1.02</v>
      </c>
      <c r="G38" s="166"/>
      <c r="H38" s="51"/>
      <c r="I38" s="166"/>
      <c r="J38" s="166"/>
      <c r="K38" s="34"/>
      <c r="L38" s="31"/>
      <c r="M38" s="31"/>
    </row>
    <row r="39" spans="1:13" s="54" customFormat="1" ht="14.25">
      <c r="A39" s="242"/>
      <c r="B39" s="30"/>
      <c r="C39" s="55" t="s">
        <v>44</v>
      </c>
      <c r="D39" s="166" t="s">
        <v>22</v>
      </c>
      <c r="E39" s="45">
        <v>7.4000000000000003E-3</v>
      </c>
      <c r="F39" s="34">
        <f>E39*F35</f>
        <v>0.99</v>
      </c>
      <c r="G39" s="166"/>
      <c r="H39" s="51"/>
      <c r="I39" s="166"/>
      <c r="J39" s="166"/>
      <c r="K39" s="34"/>
      <c r="L39" s="31"/>
      <c r="M39" s="31"/>
    </row>
    <row r="40" spans="1:13" s="54" customFormat="1" ht="14.25">
      <c r="A40" s="242"/>
      <c r="B40" s="30"/>
      <c r="C40" s="55" t="s">
        <v>46</v>
      </c>
      <c r="D40" s="166" t="s">
        <v>22</v>
      </c>
      <c r="E40" s="45">
        <v>4.0999999999999999E-4</v>
      </c>
      <c r="F40" s="31">
        <f>E40*F35</f>
        <v>0.05</v>
      </c>
      <c r="G40" s="166"/>
      <c r="H40" s="51"/>
      <c r="I40" s="166"/>
      <c r="J40" s="166"/>
      <c r="K40" s="31"/>
      <c r="L40" s="31"/>
      <c r="M40" s="31"/>
    </row>
    <row r="41" spans="1:13" s="54" customFormat="1" ht="14.25">
      <c r="A41" s="242"/>
      <c r="B41" s="30"/>
      <c r="C41" s="56" t="s">
        <v>24</v>
      </c>
      <c r="D41" s="166" t="s">
        <v>22</v>
      </c>
      <c r="E41" s="45">
        <v>1.48E-3</v>
      </c>
      <c r="F41" s="34">
        <f>E41*F35</f>
        <v>0.2</v>
      </c>
      <c r="G41" s="166"/>
      <c r="H41" s="51"/>
      <c r="I41" s="166"/>
      <c r="J41" s="166"/>
      <c r="K41" s="34"/>
      <c r="L41" s="31"/>
      <c r="M41" s="31"/>
    </row>
    <row r="42" spans="1:13" s="54" customFormat="1" ht="14.25">
      <c r="A42" s="242"/>
      <c r="B42" s="30"/>
      <c r="C42" s="53" t="s">
        <v>47</v>
      </c>
      <c r="D42" s="166" t="s">
        <v>48</v>
      </c>
      <c r="E42" s="45">
        <v>0.1242</v>
      </c>
      <c r="F42" s="31">
        <f>E42*F35</f>
        <v>16.64</v>
      </c>
      <c r="G42" s="31"/>
      <c r="H42" s="31"/>
      <c r="I42" s="50"/>
      <c r="J42" s="31"/>
      <c r="K42" s="31"/>
      <c r="L42" s="31"/>
      <c r="M42" s="31"/>
    </row>
    <row r="43" spans="1:13" s="54" customFormat="1" ht="14.25">
      <c r="A43" s="242"/>
      <c r="B43" s="195"/>
      <c r="C43" s="196" t="s">
        <v>37</v>
      </c>
      <c r="D43" s="193" t="s">
        <v>48</v>
      </c>
      <c r="E43" s="62">
        <v>1.0999999999999999E-2</v>
      </c>
      <c r="F43" s="35">
        <f>E43*F35</f>
        <v>1.47</v>
      </c>
      <c r="G43" s="35"/>
      <c r="H43" s="35"/>
      <c r="I43" s="197"/>
      <c r="J43" s="35"/>
      <c r="K43" s="35"/>
      <c r="L43" s="35"/>
      <c r="M43" s="35"/>
    </row>
    <row r="44" spans="1:13" s="54" customFormat="1" ht="18" customHeight="1">
      <c r="A44" s="237"/>
      <c r="B44" s="27"/>
      <c r="C44" s="65" t="s">
        <v>158</v>
      </c>
      <c r="D44" s="194" t="s">
        <v>54</v>
      </c>
      <c r="E44" s="111"/>
      <c r="F44" s="31">
        <f>F42*1.55</f>
        <v>25.79</v>
      </c>
      <c r="G44" s="32"/>
      <c r="H44" s="141"/>
      <c r="I44" s="32"/>
      <c r="J44" s="32"/>
      <c r="K44" s="31"/>
      <c r="L44" s="31"/>
      <c r="M44" s="31"/>
    </row>
    <row r="45" spans="1:13" s="52" customFormat="1" ht="54" customHeight="1">
      <c r="A45" s="238">
        <v>6</v>
      </c>
      <c r="B45" s="198" t="s">
        <v>49</v>
      </c>
      <c r="C45" s="28" t="s">
        <v>156</v>
      </c>
      <c r="D45" s="191" t="s">
        <v>50</v>
      </c>
      <c r="E45" s="71"/>
      <c r="F45" s="66">
        <v>134</v>
      </c>
      <c r="G45" s="191"/>
      <c r="H45" s="191"/>
      <c r="I45" s="191"/>
      <c r="J45" s="191"/>
      <c r="K45" s="191"/>
      <c r="L45" s="191"/>
      <c r="M45" s="146"/>
    </row>
    <row r="46" spans="1:13" s="54" customFormat="1" ht="14.25">
      <c r="A46" s="239"/>
      <c r="B46" s="70"/>
      <c r="C46" s="65" t="s">
        <v>27</v>
      </c>
      <c r="D46" s="72" t="s">
        <v>21</v>
      </c>
      <c r="E46" s="192">
        <v>3.7499999999999999E-2</v>
      </c>
      <c r="F46" s="31">
        <f>F45*E46</f>
        <v>5.03</v>
      </c>
      <c r="G46" s="192"/>
      <c r="H46" s="192"/>
      <c r="I46" s="31"/>
      <c r="J46" s="31"/>
      <c r="K46" s="31"/>
      <c r="L46" s="31"/>
      <c r="M46" s="31"/>
    </row>
    <row r="47" spans="1:13" s="54" customFormat="1" ht="30" customHeight="1">
      <c r="A47" s="239"/>
      <c r="B47" s="30"/>
      <c r="C47" s="65" t="s">
        <v>64</v>
      </c>
      <c r="D47" s="72" t="s">
        <v>22</v>
      </c>
      <c r="E47" s="192">
        <v>3.0200000000000001E-3</v>
      </c>
      <c r="F47" s="31">
        <f>F45*E47</f>
        <v>0.4</v>
      </c>
      <c r="G47" s="192"/>
      <c r="H47" s="73"/>
      <c r="I47" s="192"/>
      <c r="J47" s="192"/>
      <c r="K47" s="31"/>
      <c r="L47" s="31"/>
      <c r="M47" s="31"/>
    </row>
    <row r="48" spans="1:13" s="54" customFormat="1" ht="33.75" customHeight="1">
      <c r="A48" s="239"/>
      <c r="B48" s="30"/>
      <c r="C48" s="74" t="s">
        <v>65</v>
      </c>
      <c r="D48" s="72" t="s">
        <v>22</v>
      </c>
      <c r="E48" s="192">
        <v>3.7000000000000002E-3</v>
      </c>
      <c r="F48" s="31">
        <f>E48*F45</f>
        <v>0.5</v>
      </c>
      <c r="G48" s="192"/>
      <c r="H48" s="73"/>
      <c r="I48" s="192"/>
      <c r="J48" s="192"/>
      <c r="K48" s="34"/>
      <c r="L48" s="31"/>
      <c r="M48" s="31"/>
    </row>
    <row r="49" spans="1:13" s="54" customFormat="1" ht="34.5" customHeight="1">
      <c r="A49" s="239"/>
      <c r="B49" s="30"/>
      <c r="C49" s="74" t="s">
        <v>66</v>
      </c>
      <c r="D49" s="72" t="s">
        <v>22</v>
      </c>
      <c r="E49" s="192">
        <v>1.11E-2</v>
      </c>
      <c r="F49" s="34">
        <f>E49*F45</f>
        <v>1.49</v>
      </c>
      <c r="G49" s="192"/>
      <c r="H49" s="73"/>
      <c r="I49" s="192"/>
      <c r="J49" s="192"/>
      <c r="K49" s="34"/>
      <c r="L49" s="31"/>
      <c r="M49" s="31"/>
    </row>
    <row r="50" spans="1:13" s="54" customFormat="1" ht="14.25">
      <c r="A50" s="239"/>
      <c r="B50" s="70"/>
      <c r="C50" s="65" t="s">
        <v>67</v>
      </c>
      <c r="D50" s="72" t="s">
        <v>61</v>
      </c>
      <c r="E50" s="192">
        <v>2.3E-3</v>
      </c>
      <c r="F50" s="31">
        <f>E50*F45</f>
        <v>0.31</v>
      </c>
      <c r="G50" s="192"/>
      <c r="H50" s="73"/>
      <c r="I50" s="192"/>
      <c r="J50" s="192"/>
      <c r="K50" s="31"/>
      <c r="L50" s="31"/>
      <c r="M50" s="31"/>
    </row>
    <row r="51" spans="1:13" s="54" customFormat="1" ht="14.25">
      <c r="A51" s="239"/>
      <c r="B51" s="30"/>
      <c r="C51" s="65" t="s">
        <v>68</v>
      </c>
      <c r="D51" s="72" t="s">
        <v>54</v>
      </c>
      <c r="E51" s="192">
        <v>9.74E-2</v>
      </c>
      <c r="F51" s="34">
        <f>E51*F45</f>
        <v>13.05</v>
      </c>
      <c r="G51" s="75"/>
      <c r="H51" s="31"/>
      <c r="I51" s="50"/>
      <c r="J51" s="31"/>
      <c r="K51" s="31"/>
      <c r="L51" s="31"/>
      <c r="M51" s="31"/>
    </row>
    <row r="52" spans="1:13" s="54" customFormat="1" ht="14.25">
      <c r="A52" s="239"/>
      <c r="B52" s="70"/>
      <c r="C52" s="65" t="s">
        <v>69</v>
      </c>
      <c r="D52" s="72" t="s">
        <v>61</v>
      </c>
      <c r="E52" s="192">
        <v>1.41E-2</v>
      </c>
      <c r="F52" s="31">
        <f>E52*F45</f>
        <v>1.89</v>
      </c>
      <c r="G52" s="31"/>
      <c r="H52" s="31"/>
      <c r="I52" s="50"/>
      <c r="J52" s="31"/>
      <c r="K52" s="31"/>
      <c r="L52" s="31"/>
      <c r="M52" s="31"/>
    </row>
    <row r="53" spans="1:13" s="54" customFormat="1" ht="18" customHeight="1">
      <c r="A53" s="240"/>
      <c r="B53" s="27"/>
      <c r="C53" s="65" t="s">
        <v>157</v>
      </c>
      <c r="D53" s="194" t="s">
        <v>54</v>
      </c>
      <c r="E53" s="111"/>
      <c r="F53" s="111">
        <f>F51</f>
        <v>13.05</v>
      </c>
      <c r="G53" s="32"/>
      <c r="H53" s="141"/>
      <c r="I53" s="32"/>
      <c r="J53" s="32"/>
      <c r="K53" s="31"/>
      <c r="L53" s="31"/>
      <c r="M53" s="31"/>
    </row>
    <row r="54" spans="1:13" s="58" customFormat="1" ht="44.25" customHeight="1">
      <c r="A54" s="238">
        <v>7</v>
      </c>
      <c r="B54" s="27" t="s">
        <v>49</v>
      </c>
      <c r="C54" s="28" t="s">
        <v>72</v>
      </c>
      <c r="D54" s="165" t="s">
        <v>50</v>
      </c>
      <c r="E54" s="32"/>
      <c r="F54" s="66">
        <v>134</v>
      </c>
      <c r="G54" s="165"/>
      <c r="H54" s="57"/>
      <c r="I54" s="29"/>
      <c r="J54" s="57"/>
      <c r="K54" s="29"/>
      <c r="L54" s="29"/>
      <c r="M54" s="146"/>
    </row>
    <row r="55" spans="1:13" s="60" customFormat="1" ht="16.5" customHeight="1">
      <c r="A55" s="239"/>
      <c r="B55" s="30"/>
      <c r="C55" s="59" t="s">
        <v>20</v>
      </c>
      <c r="D55" s="166" t="s">
        <v>21</v>
      </c>
      <c r="E55" s="45">
        <v>3.764E-2</v>
      </c>
      <c r="F55" s="31">
        <f>F54*E55</f>
        <v>5.04</v>
      </c>
      <c r="G55" s="32"/>
      <c r="H55" s="57"/>
      <c r="I55" s="31"/>
      <c r="J55" s="31"/>
      <c r="K55" s="31"/>
      <c r="L55" s="31"/>
      <c r="M55" s="31"/>
    </row>
    <row r="56" spans="1:13" s="60" customFormat="1" ht="16.5" customHeight="1">
      <c r="A56" s="239"/>
      <c r="B56" s="30"/>
      <c r="C56" s="59" t="s">
        <v>51</v>
      </c>
      <c r="D56" s="166" t="s">
        <v>22</v>
      </c>
      <c r="E56" s="45">
        <v>3.0200000000000001E-3</v>
      </c>
      <c r="F56" s="31">
        <f>F54*E56</f>
        <v>0.4</v>
      </c>
      <c r="G56" s="32"/>
      <c r="H56" s="57"/>
      <c r="I56" s="32"/>
      <c r="J56" s="57"/>
      <c r="K56" s="31"/>
      <c r="L56" s="31"/>
      <c r="M56" s="31"/>
    </row>
    <row r="57" spans="1:13" s="60" customFormat="1" ht="16.5" customHeight="1">
      <c r="A57" s="239"/>
      <c r="B57" s="30"/>
      <c r="C57" s="59" t="s">
        <v>52</v>
      </c>
      <c r="D57" s="166" t="s">
        <v>22</v>
      </c>
      <c r="E57" s="45">
        <v>3.7000000000000002E-3</v>
      </c>
      <c r="F57" s="31">
        <f>E57*F54</f>
        <v>0.5</v>
      </c>
      <c r="G57" s="32"/>
      <c r="H57" s="57"/>
      <c r="I57" s="32"/>
      <c r="J57" s="57"/>
      <c r="K57" s="34"/>
      <c r="L57" s="31"/>
      <c r="M57" s="31"/>
    </row>
    <row r="58" spans="1:13" s="60" customFormat="1" ht="16.5" customHeight="1">
      <c r="A58" s="239"/>
      <c r="B58" s="30"/>
      <c r="C58" s="59" t="s">
        <v>53</v>
      </c>
      <c r="D58" s="166" t="s">
        <v>22</v>
      </c>
      <c r="E58" s="45">
        <v>1.11E-2</v>
      </c>
      <c r="F58" s="34">
        <f>E58*F54</f>
        <v>1.49</v>
      </c>
      <c r="G58" s="32"/>
      <c r="H58" s="57"/>
      <c r="I58" s="32"/>
      <c r="J58" s="57"/>
      <c r="K58" s="34"/>
      <c r="L58" s="31"/>
      <c r="M58" s="31"/>
    </row>
    <row r="59" spans="1:13" s="60" customFormat="1" ht="16.5" customHeight="1">
      <c r="A59" s="239"/>
      <c r="B59" s="30"/>
      <c r="C59" s="59" t="s">
        <v>71</v>
      </c>
      <c r="D59" s="166" t="s">
        <v>54</v>
      </c>
      <c r="E59" s="45">
        <v>0.1216</v>
      </c>
      <c r="F59" s="31">
        <f>E59*F54</f>
        <v>16.29</v>
      </c>
      <c r="G59" s="31"/>
      <c r="H59" s="31"/>
      <c r="I59" s="50"/>
      <c r="J59" s="31"/>
      <c r="K59" s="31"/>
      <c r="L59" s="31"/>
      <c r="M59" s="31"/>
    </row>
    <row r="60" spans="1:13" s="60" customFormat="1" ht="16.5" customHeight="1">
      <c r="A60" s="239"/>
      <c r="B60" s="30"/>
      <c r="C60" s="61" t="s">
        <v>55</v>
      </c>
      <c r="D60" s="166" t="s">
        <v>22</v>
      </c>
      <c r="E60" s="45">
        <v>2.3E-3</v>
      </c>
      <c r="F60" s="34">
        <f>E60*F54</f>
        <v>0.31</v>
      </c>
      <c r="H60" s="57"/>
      <c r="I60" s="32"/>
      <c r="J60" s="57"/>
      <c r="K60" s="31"/>
      <c r="L60" s="31"/>
      <c r="M60" s="31"/>
    </row>
    <row r="61" spans="1:13" s="60" customFormat="1" ht="16.5" customHeight="1">
      <c r="A61" s="239"/>
      <c r="B61" s="30"/>
      <c r="C61" s="61" t="s">
        <v>56</v>
      </c>
      <c r="D61" s="166" t="s">
        <v>22</v>
      </c>
      <c r="E61" s="45">
        <v>1.49E-2</v>
      </c>
      <c r="F61" s="31">
        <f>E61*F54</f>
        <v>2</v>
      </c>
      <c r="G61" s="31"/>
      <c r="H61" s="31"/>
      <c r="I61" s="50"/>
      <c r="J61" s="31"/>
      <c r="K61" s="31"/>
      <c r="L61" s="31"/>
      <c r="M61" s="31"/>
    </row>
    <row r="62" spans="1:13" s="54" customFormat="1" ht="20.25" customHeight="1">
      <c r="A62" s="240"/>
      <c r="B62" s="27"/>
      <c r="C62" s="65" t="s">
        <v>157</v>
      </c>
      <c r="D62" s="194" t="s">
        <v>54</v>
      </c>
      <c r="E62" s="111"/>
      <c r="F62" s="111">
        <f>F59</f>
        <v>16.29</v>
      </c>
      <c r="G62" s="32"/>
      <c r="H62" s="141"/>
      <c r="I62" s="32"/>
      <c r="J62" s="32"/>
      <c r="K62" s="31"/>
      <c r="L62" s="31"/>
      <c r="M62" s="31"/>
    </row>
    <row r="63" spans="1:13" s="54" customFormat="1" ht="47.25" customHeight="1">
      <c r="A63" s="238">
        <v>8</v>
      </c>
      <c r="B63" s="27" t="s">
        <v>101</v>
      </c>
      <c r="C63" s="99" t="s">
        <v>126</v>
      </c>
      <c r="D63" s="215" t="s">
        <v>74</v>
      </c>
      <c r="E63" s="167"/>
      <c r="F63" s="132">
        <v>35</v>
      </c>
      <c r="G63" s="138"/>
      <c r="H63" s="134"/>
      <c r="I63" s="125"/>
      <c r="J63" s="139"/>
      <c r="K63" s="126"/>
      <c r="L63" s="127"/>
      <c r="M63" s="66"/>
    </row>
    <row r="64" spans="1:13" s="54" customFormat="1" ht="20.25" customHeight="1">
      <c r="A64" s="239"/>
      <c r="B64" s="27"/>
      <c r="C64" s="84" t="s">
        <v>20</v>
      </c>
      <c r="D64" s="216" t="s">
        <v>21</v>
      </c>
      <c r="E64" s="168">
        <v>6.08E-2</v>
      </c>
      <c r="F64" s="133">
        <f>F63*E64</f>
        <v>2.1280000000000001</v>
      </c>
      <c r="G64" s="133"/>
      <c r="H64" s="135"/>
      <c r="I64" s="34"/>
      <c r="J64" s="31"/>
      <c r="K64" s="31"/>
      <c r="L64" s="31"/>
      <c r="M64" s="31"/>
    </row>
    <row r="65" spans="1:16093" s="54" customFormat="1" ht="20.25" customHeight="1">
      <c r="A65" s="239"/>
      <c r="B65" s="27"/>
      <c r="C65" s="65" t="s">
        <v>118</v>
      </c>
      <c r="D65" s="216" t="s">
        <v>22</v>
      </c>
      <c r="E65" s="168">
        <v>0.14299999999999999</v>
      </c>
      <c r="F65" s="133">
        <f>E65*F63</f>
        <v>5.0049999999999999</v>
      </c>
      <c r="G65" s="133"/>
      <c r="H65" s="135"/>
      <c r="I65" s="133"/>
      <c r="J65" s="133"/>
      <c r="K65" s="136"/>
      <c r="L65" s="31"/>
      <c r="M65" s="31"/>
    </row>
    <row r="66" spans="1:16093" s="54" customFormat="1" ht="20.25" customHeight="1">
      <c r="A66" s="240"/>
      <c r="B66" s="27"/>
      <c r="C66" s="84" t="s">
        <v>60</v>
      </c>
      <c r="D66" s="216" t="s">
        <v>1</v>
      </c>
      <c r="E66" s="168">
        <v>6.8900000000000003E-3</v>
      </c>
      <c r="F66" s="133">
        <f>E66*F63</f>
        <v>0.24115</v>
      </c>
      <c r="G66" s="133"/>
      <c r="H66" s="135"/>
      <c r="I66" s="133"/>
      <c r="J66" s="133"/>
      <c r="K66" s="136"/>
      <c r="L66" s="31"/>
      <c r="M66" s="31"/>
    </row>
    <row r="67" spans="1:16093" ht="14.25">
      <c r="A67" s="6"/>
      <c r="B67" s="4"/>
      <c r="C67" s="12" t="s">
        <v>5</v>
      </c>
      <c r="D67" s="12"/>
      <c r="E67" s="12"/>
      <c r="F67" s="21"/>
      <c r="G67" s="96"/>
      <c r="H67" s="95"/>
      <c r="I67" s="96"/>
      <c r="J67" s="95"/>
      <c r="K67" s="96"/>
      <c r="L67" s="95"/>
      <c r="M67" s="95"/>
    </row>
    <row r="68" spans="1:16093" s="2" customFormat="1" ht="28.5">
      <c r="A68" s="9"/>
      <c r="B68" s="10"/>
      <c r="C68" s="64" t="s">
        <v>148</v>
      </c>
      <c r="D68" s="9"/>
      <c r="E68" s="24"/>
      <c r="F68" s="21"/>
      <c r="G68" s="94"/>
      <c r="H68" s="95"/>
      <c r="I68" s="94"/>
      <c r="J68" s="95"/>
      <c r="K68" s="94"/>
      <c r="L68" s="95"/>
      <c r="M68" s="95"/>
    </row>
    <row r="69" spans="1:16093" ht="14.25">
      <c r="A69" s="6"/>
      <c r="B69" s="4"/>
      <c r="C69" s="12" t="s">
        <v>5</v>
      </c>
      <c r="D69" s="12"/>
      <c r="E69" s="12"/>
      <c r="F69" s="21"/>
      <c r="G69" s="96"/>
      <c r="H69" s="95"/>
      <c r="I69" s="96"/>
      <c r="J69" s="95"/>
      <c r="K69" s="96"/>
      <c r="L69" s="95"/>
      <c r="M69" s="95"/>
    </row>
    <row r="70" spans="1:16093" s="2" customFormat="1" ht="14.25">
      <c r="A70" s="9"/>
      <c r="B70" s="10"/>
      <c r="C70" s="12" t="s">
        <v>7</v>
      </c>
      <c r="D70" s="9" t="s">
        <v>8</v>
      </c>
      <c r="E70" s="24"/>
      <c r="F70" s="21"/>
      <c r="G70" s="94"/>
      <c r="H70" s="95"/>
      <c r="I70" s="94"/>
      <c r="J70" s="95"/>
      <c r="K70" s="94"/>
      <c r="L70" s="95"/>
      <c r="M70" s="95"/>
    </row>
    <row r="71" spans="1:16093" s="2" customFormat="1" ht="14.25">
      <c r="A71" s="9"/>
      <c r="B71" s="10"/>
      <c r="C71" s="12" t="s">
        <v>5</v>
      </c>
      <c r="D71" s="9"/>
      <c r="E71" s="24"/>
      <c r="F71" s="21"/>
      <c r="G71" s="94"/>
      <c r="H71" s="95"/>
      <c r="I71" s="94"/>
      <c r="J71" s="95"/>
      <c r="K71" s="94"/>
      <c r="L71" s="95"/>
      <c r="M71" s="95"/>
    </row>
    <row r="72" spans="1:16093" s="2" customFormat="1" ht="14.25">
      <c r="A72" s="9"/>
      <c r="B72" s="10"/>
      <c r="C72" s="12" t="s">
        <v>9</v>
      </c>
      <c r="D72" s="9" t="s">
        <v>8</v>
      </c>
      <c r="E72" s="24"/>
      <c r="F72" s="21"/>
      <c r="G72" s="94"/>
      <c r="H72" s="95"/>
      <c r="I72" s="94"/>
      <c r="J72" s="95"/>
      <c r="K72" s="94"/>
      <c r="L72" s="95"/>
      <c r="M72" s="95"/>
    </row>
    <row r="73" spans="1:16093" s="2" customFormat="1" ht="14.25">
      <c r="A73" s="9"/>
      <c r="B73" s="10"/>
      <c r="C73" s="12" t="s">
        <v>5</v>
      </c>
      <c r="D73" s="12"/>
      <c r="E73" s="9"/>
      <c r="F73" s="25"/>
      <c r="G73" s="94"/>
      <c r="H73" s="95"/>
      <c r="I73" s="94"/>
      <c r="J73" s="95"/>
      <c r="K73" s="94"/>
      <c r="L73" s="95"/>
      <c r="M73" s="95"/>
    </row>
    <row r="74" spans="1:16093" s="2" customFormat="1" ht="14.25">
      <c r="A74" s="9"/>
      <c r="B74" s="10"/>
      <c r="C74" s="12" t="s">
        <v>125</v>
      </c>
      <c r="D74" s="9" t="s">
        <v>8</v>
      </c>
      <c r="E74" s="24"/>
      <c r="F74" s="21"/>
      <c r="G74" s="94"/>
      <c r="H74" s="95"/>
      <c r="I74" s="94"/>
      <c r="J74" s="95"/>
      <c r="K74" s="94"/>
      <c r="L74" s="95"/>
      <c r="M74" s="95"/>
    </row>
    <row r="75" spans="1:16093" s="2" customFormat="1" ht="14.25">
      <c r="A75" s="9"/>
      <c r="B75" s="10"/>
      <c r="C75" s="12" t="s">
        <v>5</v>
      </c>
      <c r="D75" s="12"/>
      <c r="E75" s="9"/>
      <c r="F75" s="25"/>
      <c r="G75" s="94"/>
      <c r="H75" s="95"/>
      <c r="I75" s="94"/>
      <c r="J75" s="95"/>
      <c r="K75" s="94"/>
      <c r="L75" s="95"/>
      <c r="M75" s="95"/>
    </row>
    <row r="76" spans="1:16093" s="2" customFormat="1" ht="14.25">
      <c r="A76" s="9"/>
      <c r="B76" s="10"/>
      <c r="C76" s="12" t="s">
        <v>122</v>
      </c>
      <c r="D76" s="9" t="s">
        <v>8</v>
      </c>
      <c r="E76" s="24">
        <v>18</v>
      </c>
      <c r="F76" s="21"/>
      <c r="G76" s="94"/>
      <c r="H76" s="95"/>
      <c r="I76" s="94"/>
      <c r="J76" s="95"/>
      <c r="K76" s="94"/>
      <c r="L76" s="95"/>
      <c r="M76" s="95"/>
    </row>
    <row r="77" spans="1:16093" s="2" customFormat="1" ht="14.25">
      <c r="A77" s="9"/>
      <c r="B77" s="10"/>
      <c r="C77" s="12" t="s">
        <v>5</v>
      </c>
      <c r="D77" s="12"/>
      <c r="E77" s="9"/>
      <c r="F77" s="25"/>
      <c r="G77" s="94"/>
      <c r="H77" s="95"/>
      <c r="I77" s="94"/>
      <c r="J77" s="95"/>
      <c r="K77" s="94"/>
      <c r="L77" s="95"/>
      <c r="M77" s="95"/>
    </row>
    <row r="80" spans="1:16093" s="97" customFormat="1" ht="13.5" customHeight="1">
      <c r="A80" s="11"/>
      <c r="B80" s="3"/>
      <c r="C80" s="19"/>
      <c r="D80" s="18"/>
      <c r="E80" s="224"/>
      <c r="F80" s="224"/>
      <c r="H80" s="98"/>
      <c r="J80" s="98"/>
      <c r="L80" s="98"/>
      <c r="M80" s="9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</row>
    <row r="81" spans="1:16093" s="97" customFormat="1" ht="13.5" customHeight="1">
      <c r="A81" s="11"/>
      <c r="B81" s="3"/>
      <c r="C81" s="19"/>
      <c r="D81" s="18"/>
      <c r="E81" s="224"/>
      <c r="F81" s="224"/>
      <c r="H81" s="98"/>
      <c r="J81" s="98"/>
      <c r="L81" s="98"/>
      <c r="M81" s="9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</row>
  </sheetData>
  <protectedRanges>
    <protectedRange sqref="K66" name="Range1_1_1"/>
  </protectedRanges>
  <mergeCells count="24">
    <mergeCell ref="E80:F80"/>
    <mergeCell ref="E81:F81"/>
    <mergeCell ref="A11:A12"/>
    <mergeCell ref="A45:A53"/>
    <mergeCell ref="A54:A62"/>
    <mergeCell ref="A35:A44"/>
    <mergeCell ref="A25:A34"/>
    <mergeCell ref="A13:A24"/>
    <mergeCell ref="A63:A66"/>
    <mergeCell ref="A1:M1"/>
    <mergeCell ref="A2:M2"/>
    <mergeCell ref="A3:C3"/>
    <mergeCell ref="K3:L3"/>
    <mergeCell ref="C4:M4"/>
    <mergeCell ref="A8:A10"/>
    <mergeCell ref="G5:H5"/>
    <mergeCell ref="I5:J5"/>
    <mergeCell ref="K5:L5"/>
    <mergeCell ref="M5:M6"/>
    <mergeCell ref="A5:A6"/>
    <mergeCell ref="B5:B6"/>
    <mergeCell ref="C5:C6"/>
    <mergeCell ref="D5:D6"/>
    <mergeCell ref="E5:F5"/>
  </mergeCells>
  <pageMargins left="0.25" right="0.25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#5-5 (2)</vt:lpstr>
      <vt:lpstr>liluashvilebis saxTan gabion 42</vt:lpstr>
      <vt:lpstr>verulaSvilebis saxTan gabion 42</vt:lpstr>
      <vt:lpstr>kotoreiSvilis saxTan gabioni 42</vt:lpstr>
      <vt:lpstr>sofel roxSi xidbogiri</vt:lpstr>
      <vt:lpstr>Sheet1</vt:lpstr>
      <vt:lpstr>'#5-5 (2)'!Print_Area</vt:lpstr>
      <vt:lpstr>'kotoreiSvilis saxTan gabioni 42'!Print_Area</vt:lpstr>
      <vt:lpstr>'liluashvilebis saxTan gabion 42'!Print_Area</vt:lpstr>
      <vt:lpstr>'sofel roxSi xidbogiri'!Print_Area</vt:lpstr>
      <vt:lpstr>'verulaSvilebis saxTan gabion 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2016-08-01T13:45:19Z</dcterms:modified>
</cp:coreProperties>
</file>