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0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<sst xmlns="http://schemas.openxmlformats.org/spreadsheetml/2006/main" count="155" uniqueCount="79">
  <si>
    <t>lari</t>
  </si>
  <si>
    <t>ganz.
erT.</t>
  </si>
  <si>
    <t>raod.</t>
  </si>
  <si>
    <t>sul</t>
  </si>
  <si>
    <t>kub.m</t>
  </si>
  <si>
    <t>grZ.m</t>
  </si>
  <si>
    <t>xelfasi da masalebi, sul:</t>
  </si>
  <si>
    <t>sul:</t>
  </si>
  <si>
    <t xml:space="preserve">                            jami:</t>
  </si>
  <si>
    <t>Rirebuleba</t>
  </si>
  <si>
    <t xml:space="preserve">                    jami:</t>
  </si>
  <si>
    <t>saxarjTaRricxvo Rirebuleba:</t>
  </si>
  <si>
    <t>rig
##</t>
  </si>
  <si>
    <r>
      <t xml:space="preserve">    III. </t>
    </r>
    <r>
      <rPr>
        <sz val="11"/>
        <color indexed="8"/>
        <rFont val="Bordeaux Georgian"/>
        <family val="2"/>
      </rPr>
      <t xml:space="preserve"> rentabeloba</t>
    </r>
    <r>
      <rPr>
        <sz val="11"/>
        <color indexed="8"/>
        <rFont val="AcadNusx"/>
        <family val="0"/>
      </rPr>
      <t xml:space="preserve">                                   </t>
    </r>
    <r>
      <rPr>
        <sz val="11"/>
        <color indexed="8"/>
        <rFont val="Arial"/>
        <family val="2"/>
      </rPr>
      <t xml:space="preserve">         8 %</t>
    </r>
  </si>
  <si>
    <t>Sromis</t>
  </si>
  <si>
    <t>masalis</t>
  </si>
  <si>
    <t>meqanizmis</t>
  </si>
  <si>
    <t>erT</t>
  </si>
  <si>
    <r>
      <t xml:space="preserve">    II. </t>
    </r>
    <r>
      <rPr>
        <sz val="11"/>
        <color indexed="8"/>
        <rFont val="Bordeaux Georgian"/>
        <family val="2"/>
      </rPr>
      <t>zednadebi xarjebi</t>
    </r>
    <r>
      <rPr>
        <sz val="11"/>
        <color indexed="8"/>
        <rFont val="AcadNusx"/>
        <family val="0"/>
      </rPr>
      <t xml:space="preserve">                              </t>
    </r>
    <r>
      <rPr>
        <sz val="11"/>
        <color indexed="8"/>
        <rFont val="Arial"/>
        <family val="2"/>
      </rPr>
      <t xml:space="preserve">          10 %</t>
    </r>
  </si>
  <si>
    <t xml:space="preserve">                          jami:</t>
  </si>
  <si>
    <r>
      <t xml:space="preserve">1. mcxeTis municipalitetis </t>
    </r>
    <r>
      <rPr>
        <b/>
        <sz val="12"/>
        <rFont val="Bordeaux Georgian"/>
        <family val="2"/>
      </rPr>
      <t xml:space="preserve">sof. muxadgverdSi  saniaRvre arxis </t>
    </r>
    <r>
      <rPr>
        <sz val="12"/>
        <rFont val="Bordeaux Georgian"/>
        <family val="2"/>
      </rPr>
      <t xml:space="preserve"> mowyobis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AcadNusx Wd"/>
        <family val="0"/>
      </rPr>
      <t>xarjTaRricxva</t>
    </r>
    <r>
      <rPr>
        <b/>
        <sz val="12"/>
        <rFont val="AcadNusx"/>
        <family val="0"/>
      </rPr>
      <t xml:space="preserve"> </t>
    </r>
  </si>
  <si>
    <t>_</t>
  </si>
  <si>
    <r>
      <t xml:space="preserve">2.  </t>
    </r>
    <r>
      <rPr>
        <sz val="12"/>
        <rFont val="Bordeaux Georgian"/>
        <family val="2"/>
      </rPr>
      <t xml:space="preserve"> mcxeTis municipalitetis</t>
    </r>
    <r>
      <rPr>
        <b/>
        <sz val="12"/>
        <rFont val="Bordeaux Georgian"/>
        <family val="2"/>
      </rPr>
      <t xml:space="preserve"> sof.muxadgverdSi Sida gzebis moxreSvis samuSaoebis
</t>
    </r>
    <r>
      <rPr>
        <b/>
        <sz val="9"/>
        <rFont val="AcadNusx Wd"/>
        <family val="0"/>
      </rPr>
      <t>xarjTaRricxva</t>
    </r>
    <r>
      <rPr>
        <b/>
        <sz val="12"/>
        <rFont val="Bordeaux Georgian"/>
        <family val="2"/>
      </rPr>
      <t xml:space="preserve">  </t>
    </r>
  </si>
  <si>
    <r>
      <t xml:space="preserve">    I.  </t>
    </r>
    <r>
      <rPr>
        <sz val="11"/>
        <rFont val="Bordeaux Georgian"/>
        <family val="2"/>
      </rPr>
      <t xml:space="preserve">satransporto xarjebi: </t>
    </r>
    <r>
      <rPr>
        <sz val="11"/>
        <rFont val="AcadNusx"/>
        <family val="0"/>
      </rPr>
      <t xml:space="preserve">                             </t>
    </r>
    <r>
      <rPr>
        <sz val="11"/>
        <rFont val="Arial"/>
        <family val="2"/>
      </rPr>
      <t>10</t>
    </r>
    <r>
      <rPr>
        <sz val="11"/>
        <rFont val="AcadNusx"/>
        <family val="0"/>
      </rPr>
      <t xml:space="preserve"> %</t>
    </r>
  </si>
  <si>
    <r>
      <t xml:space="preserve">    III. </t>
    </r>
    <r>
      <rPr>
        <sz val="11"/>
        <color indexed="8"/>
        <rFont val="Bordeaux Georgian"/>
        <family val="2"/>
      </rPr>
      <t xml:space="preserve">d R g: </t>
    </r>
    <r>
      <rPr>
        <sz val="11"/>
        <color indexed="8"/>
        <rFont val="AcadNusx"/>
        <family val="0"/>
      </rPr>
      <t xml:space="preserve">                                           </t>
    </r>
    <r>
      <rPr>
        <sz val="11"/>
        <color indexed="8"/>
        <rFont val="Arial"/>
        <family val="2"/>
      </rPr>
      <t xml:space="preserve">          18 %</t>
    </r>
  </si>
  <si>
    <r>
      <t xml:space="preserve">    IV. </t>
    </r>
    <r>
      <rPr>
        <sz val="11"/>
        <color indexed="8"/>
        <rFont val="Bordeaux Georgian"/>
        <family val="2"/>
      </rPr>
      <t>teq. dokumentacia</t>
    </r>
    <r>
      <rPr>
        <sz val="11"/>
        <color indexed="8"/>
        <rFont val="AcadNusx"/>
        <family val="0"/>
      </rPr>
      <t xml:space="preserve">                                   </t>
    </r>
    <r>
      <rPr>
        <sz val="11"/>
        <color indexed="8"/>
        <rFont val="Arial"/>
        <family val="2"/>
      </rPr>
      <t>2,8 %</t>
    </r>
    <r>
      <rPr>
        <sz val="11"/>
        <color indexed="8"/>
        <rFont val="AcadNusx"/>
        <family val="0"/>
      </rPr>
      <t xml:space="preserve"> </t>
    </r>
  </si>
  <si>
    <r>
      <t xml:space="preserve">    II. </t>
    </r>
    <r>
      <rPr>
        <sz val="11"/>
        <color indexed="8"/>
        <rFont val="Bordeaux Georgian"/>
        <family val="2"/>
      </rPr>
      <t>zednadebi xarjebi</t>
    </r>
    <r>
      <rPr>
        <sz val="11"/>
        <color indexed="8"/>
        <rFont val="AcadNusx"/>
        <family val="0"/>
      </rPr>
      <t xml:space="preserve">                              </t>
    </r>
    <r>
      <rPr>
        <sz val="11"/>
        <color indexed="8"/>
        <rFont val="Arial"/>
        <family val="2"/>
      </rPr>
      <t xml:space="preserve">         </t>
    </r>
  </si>
  <si>
    <r>
      <t xml:space="preserve">    III. </t>
    </r>
    <r>
      <rPr>
        <sz val="11"/>
        <color indexed="8"/>
        <rFont val="Bordeaux Georgian"/>
        <family val="2"/>
      </rPr>
      <t xml:space="preserve"> rentabeloba</t>
    </r>
    <r>
      <rPr>
        <sz val="11"/>
        <color indexed="8"/>
        <rFont val="AcadNusx"/>
        <family val="0"/>
      </rPr>
      <t xml:space="preserve">                                   </t>
    </r>
  </si>
  <si>
    <r>
      <t xml:space="preserve">    III. </t>
    </r>
    <r>
      <rPr>
        <sz val="11"/>
        <color indexed="8"/>
        <rFont val="Bordeaux Georgian"/>
        <family val="2"/>
      </rPr>
      <t xml:space="preserve">d R g: </t>
    </r>
    <r>
      <rPr>
        <sz val="11"/>
        <color indexed="8"/>
        <rFont val="AcadNusx"/>
        <family val="0"/>
      </rPr>
      <t xml:space="preserve">                                           </t>
    </r>
  </si>
  <si>
    <r>
      <t xml:space="preserve">    IV. </t>
    </r>
    <r>
      <rPr>
        <sz val="11"/>
        <color indexed="8"/>
        <rFont val="Bordeaux Georgian"/>
        <family val="2"/>
      </rPr>
      <t>teq. dokumentacia</t>
    </r>
    <r>
      <rPr>
        <sz val="11"/>
        <color indexed="8"/>
        <rFont val="AcadNusx"/>
        <family val="0"/>
      </rPr>
      <t xml:space="preserve">                                </t>
    </r>
  </si>
  <si>
    <t>_2_</t>
  </si>
  <si>
    <t xml:space="preserve">                             jami:</t>
  </si>
  <si>
    <t>##</t>
  </si>
  <si>
    <t>samuSaos da masalis 
dasaxeleba</t>
  </si>
  <si>
    <t>kv.m</t>
  </si>
  <si>
    <t>tona</t>
  </si>
  <si>
    <t>kg.</t>
  </si>
  <si>
    <t>gruntis ukumiyra</t>
  </si>
  <si>
    <t>_ Tixa, wyalgaumtari</t>
  </si>
  <si>
    <t>kg</t>
  </si>
  <si>
    <t>arsebuli wyalSemkrebi avzis gawmenda natanisagan</t>
  </si>
  <si>
    <t>wyalSemkrebi avzis xufis mowyoba furclovani foladisagan</t>
  </si>
  <si>
    <t>c</t>
  </si>
  <si>
    <t xml:space="preserve">gruntis damuSaveba xeliT  
</t>
  </si>
  <si>
    <t xml:space="preserve">betonis safuZvlis mowyoba 
</t>
  </si>
  <si>
    <t>samRebro samuSaoebi</t>
  </si>
  <si>
    <t>_ boqlomi</t>
  </si>
  <si>
    <r>
      <t xml:space="preserve"> </t>
    </r>
    <r>
      <rPr>
        <i/>
        <sz val="12"/>
        <rFont val="AcadNusx"/>
        <family val="0"/>
      </rPr>
      <t xml:space="preserve"> mcxeTis municipalitetis sof. navazSi sasmeli wylis saTave nagebobis sadrenaJe sistemis reabilitacia </t>
    </r>
    <r>
      <rPr>
        <sz val="12"/>
        <rFont val="AcadNusx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xarjTaRricxva </t>
    </r>
  </si>
  <si>
    <t xml:space="preserve">satransporto xarjebi:                             </t>
  </si>
  <si>
    <t xml:space="preserve">zednadebi xarjebi                                    </t>
  </si>
  <si>
    <t xml:space="preserve">gegmiuri mogeba                                           </t>
  </si>
  <si>
    <t>Sesrulebuli samuSaos eqspertiza</t>
  </si>
  <si>
    <t xml:space="preserve">d R g:                                                  </t>
  </si>
  <si>
    <t>sadrenaJe  miwaTxrilis moTxra, arsebuli amortizirebuli azbocementis milebis amoReba, Txrilis gawmenda  xeliT (rTul pirobebSi)</t>
  </si>
  <si>
    <r>
      <t xml:space="preserve">sadrenaJe miwaTxrilSi Tixis </t>
    </r>
    <r>
      <rPr>
        <i/>
        <sz val="10"/>
        <rFont val="Arial"/>
        <family val="2"/>
      </rPr>
      <t xml:space="preserve">h=15 </t>
    </r>
    <r>
      <rPr>
        <i/>
        <sz val="11"/>
        <rFont val="AcadNusx"/>
        <family val="0"/>
      </rPr>
      <t xml:space="preserve">sm sisqis safenis mowyoba </t>
    </r>
    <r>
      <rPr>
        <i/>
        <sz val="9"/>
        <rFont val="AcadNusx"/>
        <family val="0"/>
      </rPr>
      <t xml:space="preserve"> </t>
    </r>
    <r>
      <rPr>
        <i/>
        <sz val="12"/>
        <rFont val="AcadNusx"/>
        <family val="0"/>
      </rPr>
      <t>(rTul pirobebSi)</t>
    </r>
  </si>
  <si>
    <r>
      <t xml:space="preserve">drenaJis mowyoba rigiTi  qviT; qviSa-xreSovani nareviT; RorRiT, Tixovani gruntis datkepniT     </t>
    </r>
    <r>
      <rPr>
        <i/>
        <sz val="9"/>
        <color indexed="8"/>
        <rFont val="AcadNusx"/>
        <family val="0"/>
      </rPr>
      <t xml:space="preserve"> </t>
    </r>
    <r>
      <rPr>
        <i/>
        <sz val="11"/>
        <color indexed="8"/>
        <rFont val="AcadNusx"/>
        <family val="0"/>
      </rPr>
      <t xml:space="preserve">  </t>
    </r>
  </si>
  <si>
    <r>
      <t xml:space="preserve">drenaJis dafarva Tixis safeniT </t>
    </r>
    <r>
      <rPr>
        <i/>
        <sz val="9"/>
        <rFont val="Arial"/>
        <family val="2"/>
      </rPr>
      <t xml:space="preserve"> 30 </t>
    </r>
    <r>
      <rPr>
        <i/>
        <sz val="11"/>
        <rFont val="AcadNusx"/>
        <family val="0"/>
      </rPr>
      <t xml:space="preserve">sm sisqiT  </t>
    </r>
    <r>
      <rPr>
        <i/>
        <sz val="10"/>
        <rFont val="AcadNusx"/>
        <family val="0"/>
      </rPr>
      <t xml:space="preserve"> </t>
    </r>
    <r>
      <rPr>
        <i/>
        <sz val="9"/>
        <rFont val="Arial"/>
        <family val="2"/>
      </rPr>
      <t>v=8,00x3,00x0,30</t>
    </r>
  </si>
  <si>
    <r>
      <t xml:space="preserve">betonis wyaldamWeri kedlis mowyoba </t>
    </r>
    <r>
      <rPr>
        <i/>
        <sz val="9"/>
        <color indexed="8"/>
        <rFont val="Arial"/>
        <family val="2"/>
      </rPr>
      <t xml:space="preserve"> v=5,00x0,40x1,60</t>
    </r>
  </si>
  <si>
    <t xml:space="preserve">_ narevi betonis mosamzadeblad  </t>
  </si>
  <si>
    <t xml:space="preserve">_ cementi </t>
  </si>
  <si>
    <t>_ xis masala</t>
  </si>
  <si>
    <t>_ lursmani</t>
  </si>
  <si>
    <r>
      <rPr>
        <sz val="11"/>
        <color indexed="8"/>
        <rFont val="Arial"/>
        <family val="2"/>
      </rPr>
      <t xml:space="preserve">_  I </t>
    </r>
    <r>
      <rPr>
        <sz val="11"/>
        <color indexed="8"/>
        <rFont val="AcadNusx"/>
        <family val="0"/>
      </rPr>
      <t xml:space="preserve">fena, qva, rigiTi  </t>
    </r>
    <r>
      <rPr>
        <sz val="9"/>
        <color indexed="8"/>
        <rFont val="Arial"/>
        <family val="2"/>
      </rPr>
      <t xml:space="preserve"> v=5X3X0,6</t>
    </r>
  </si>
  <si>
    <r>
      <rPr>
        <sz val="11"/>
        <color indexed="8"/>
        <rFont val="Arial"/>
        <family val="2"/>
      </rPr>
      <t xml:space="preserve">_  II </t>
    </r>
    <r>
      <rPr>
        <sz val="11"/>
        <color indexed="8"/>
        <rFont val="AcadNusx"/>
        <family val="0"/>
      </rPr>
      <t xml:space="preserve">fena, RorRi       </t>
    </r>
    <r>
      <rPr>
        <sz val="9"/>
        <color indexed="8"/>
        <rFont val="Arial"/>
        <family val="2"/>
      </rPr>
      <t xml:space="preserve">  v=5X3X0,4 </t>
    </r>
  </si>
  <si>
    <r>
      <rPr>
        <sz val="11"/>
        <color indexed="8"/>
        <rFont val="Arial"/>
        <family val="2"/>
      </rPr>
      <t>_  III</t>
    </r>
    <r>
      <rPr>
        <sz val="11"/>
        <color indexed="8"/>
        <rFont val="AcadNusx"/>
        <family val="0"/>
      </rPr>
      <t xml:space="preserve"> fena, qviSa-xreSovani narevi </t>
    </r>
    <r>
      <rPr>
        <sz val="9"/>
        <color indexed="8"/>
        <rFont val="Arial"/>
        <family val="2"/>
      </rPr>
      <t xml:space="preserve">       v=5X3X0,4 </t>
    </r>
  </si>
  <si>
    <r>
      <t>_ furclovani foladi  sisq</t>
    </r>
    <r>
      <rPr>
        <sz val="9"/>
        <rFont val="Arial"/>
        <family val="2"/>
      </rPr>
      <t xml:space="preserve"> 3,0</t>
    </r>
  </si>
  <si>
    <r>
      <t>_ kuTxovana</t>
    </r>
    <r>
      <rPr>
        <sz val="9"/>
        <rFont val="Arial"/>
        <family val="2"/>
      </rPr>
      <t xml:space="preserve"> 50X50X4</t>
    </r>
  </si>
  <si>
    <t>_ anjamebi</t>
  </si>
  <si>
    <t>a) drenaJis reabilitacia</t>
  </si>
  <si>
    <t>b) saTavis SemoRobva ( rTul pirobebSi)</t>
  </si>
  <si>
    <t>g) xevispira wyaro</t>
  </si>
  <si>
    <t>kompl</t>
  </si>
  <si>
    <t>_ zeTovani saRebavi</t>
  </si>
  <si>
    <r>
      <t xml:space="preserve">_ foladis mili </t>
    </r>
    <r>
      <rPr>
        <sz val="9"/>
        <rFont val="Arial"/>
        <family val="2"/>
      </rPr>
      <t>d=50</t>
    </r>
    <r>
      <rPr>
        <sz val="9"/>
        <rFont val="AcadNusx"/>
        <family val="0"/>
      </rPr>
      <t xml:space="preserve"> mm</t>
    </r>
  </si>
  <si>
    <r>
      <t xml:space="preserve">_ bade  </t>
    </r>
    <r>
      <rPr>
        <sz val="10"/>
        <rFont val="Arial"/>
        <family val="2"/>
      </rPr>
      <t>d=2,5</t>
    </r>
    <r>
      <rPr>
        <sz val="10"/>
        <rFont val="AcadNusx"/>
        <family val="0"/>
      </rPr>
      <t xml:space="preserve"> mm ujrediT</t>
    </r>
    <r>
      <rPr>
        <sz val="10"/>
        <rFont val="Arial"/>
        <family val="2"/>
      </rPr>
      <t xml:space="preserve"> 50X50 </t>
    </r>
    <r>
      <rPr>
        <sz val="10"/>
        <rFont val="AcadNusx"/>
        <family val="0"/>
      </rPr>
      <t>mm</t>
    </r>
    <r>
      <rPr>
        <sz val="11"/>
        <rFont val="AcadNusx"/>
        <family val="0"/>
      </rPr>
      <t xml:space="preserve">
</t>
    </r>
  </si>
  <si>
    <r>
      <t xml:space="preserve">_ glinula ("katanka") </t>
    </r>
    <r>
      <rPr>
        <sz val="9"/>
        <rFont val="Arial"/>
        <family val="2"/>
      </rPr>
      <t>d=6,5-</t>
    </r>
    <r>
      <rPr>
        <sz val="9"/>
        <rFont val="AcadNusx"/>
        <family val="0"/>
      </rPr>
      <t>8 mm</t>
    </r>
  </si>
  <si>
    <r>
      <t>_ ezoSi Sesasvleli karebi</t>
    </r>
    <r>
      <rPr>
        <sz val="9"/>
        <rFont val="Arial"/>
        <family val="2"/>
      </rPr>
      <t xml:space="preserve">  s= 0,9X1.5</t>
    </r>
    <r>
      <rPr>
        <sz val="11"/>
        <rFont val="AcadNusx"/>
        <family val="0"/>
      </rPr>
      <t xml:space="preserve">
  </t>
    </r>
  </si>
  <si>
    <t xml:space="preserve">wyaros gawmenda _ mopirkeTeba
 </t>
  </si>
  <si>
    <t xml:space="preserve">gauTvaliswinebeli xarji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</si>
</sst>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"/>
    <numFmt numFmtId="182" formatCode="0.0000"/>
  </numFmts>
  <fonts count="80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1"/>
      <color indexed="8"/>
      <name val="AcadNusx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cadNusx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Bordeaux Georgian"/>
      <family val="2"/>
    </font>
    <font>
      <sz val="11"/>
      <color indexed="8"/>
      <name val="Bordeaux Georgian"/>
      <family val="2"/>
    </font>
    <font>
      <sz val="12"/>
      <name val="Bordeaux Georgian"/>
      <family val="2"/>
    </font>
    <font>
      <b/>
      <sz val="11"/>
      <name val="Bordeaux Georgian"/>
      <family val="2"/>
    </font>
    <font>
      <b/>
      <sz val="12"/>
      <name val="Bordeaux Georgian"/>
      <family val="2"/>
    </font>
    <font>
      <sz val="10"/>
      <name val="Bordeaux Georgian"/>
      <family val="2"/>
    </font>
    <font>
      <b/>
      <sz val="10"/>
      <name val="AcadNusx Wd"/>
      <family val="0"/>
    </font>
    <font>
      <b/>
      <sz val="10"/>
      <color indexed="8"/>
      <name val="AcadNusx Wd"/>
      <family val="0"/>
    </font>
    <font>
      <b/>
      <sz val="9"/>
      <name val="AcadNusx Wd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cadNusx"/>
      <family val="0"/>
    </font>
    <font>
      <sz val="10"/>
      <color indexed="57"/>
      <name val="AcadNusx"/>
      <family val="0"/>
    </font>
    <font>
      <b/>
      <sz val="11"/>
      <color indexed="8"/>
      <name val="Bordeaux Georgian"/>
      <family val="2"/>
    </font>
    <font>
      <sz val="10"/>
      <name val="Avaz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4"/>
      <name val="AcadNusx"/>
      <family val="0"/>
    </font>
    <font>
      <sz val="12"/>
      <name val="AcadNusx"/>
      <family val="0"/>
    </font>
    <font>
      <sz val="10"/>
      <color indexed="8"/>
      <name val="Arial"/>
      <family val="2"/>
    </font>
    <font>
      <sz val="9"/>
      <name val="AcadNusx"/>
      <family val="0"/>
    </font>
    <font>
      <sz val="10"/>
      <color indexed="8"/>
      <name val="AcadNusx"/>
      <family val="0"/>
    </font>
    <font>
      <i/>
      <sz val="12"/>
      <name val="AcadNusx"/>
      <family val="0"/>
    </font>
    <font>
      <i/>
      <sz val="10"/>
      <name val="AcadNusx"/>
      <family val="0"/>
    </font>
    <font>
      <i/>
      <sz val="11"/>
      <name val="AcadNusx"/>
      <family val="0"/>
    </font>
    <font>
      <i/>
      <sz val="11"/>
      <name val="Arial"/>
      <family val="2"/>
    </font>
    <font>
      <i/>
      <sz val="9"/>
      <name val="AcadNusx"/>
      <family val="0"/>
    </font>
    <font>
      <i/>
      <sz val="10"/>
      <name val="Arial"/>
      <family val="2"/>
    </font>
    <font>
      <i/>
      <sz val="11"/>
      <color indexed="8"/>
      <name val="AcadNusx"/>
      <family val="0"/>
    </font>
    <font>
      <i/>
      <sz val="9"/>
      <color indexed="8"/>
      <name val="AcadNusx"/>
      <family val="0"/>
    </font>
    <font>
      <i/>
      <sz val="10"/>
      <color indexed="8"/>
      <name val="AcadNusx"/>
      <family val="0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" fontId="25" fillId="0" borderId="0" xfId="0" applyNumberFormat="1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81" fontId="8" fillId="0" borderId="10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1" fontId="1" fillId="33" borderId="0" xfId="0" applyNumberFormat="1" applyFont="1" applyFill="1" applyAlignment="1">
      <alignment/>
    </xf>
    <xf numFmtId="0" fontId="3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1" fontId="3" fillId="33" borderId="13" xfId="0" applyNumberFormat="1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1" fontId="38" fillId="33" borderId="0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32" fillId="33" borderId="13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32" fillId="33" borderId="10" xfId="0" applyNumberFormat="1" applyFont="1" applyFill="1" applyBorder="1" applyAlignment="1">
      <alignment horizontal="center" vertical="center" wrapText="1"/>
    </xf>
    <xf numFmtId="2" fontId="32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" fontId="32" fillId="33" borderId="10" xfId="0" applyNumberFormat="1" applyFont="1" applyFill="1" applyBorder="1" applyAlignment="1">
      <alignment horizontal="center" vertical="center"/>
    </xf>
    <xf numFmtId="1" fontId="32" fillId="33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2" fontId="32" fillId="33" borderId="12" xfId="0" applyNumberFormat="1" applyFont="1" applyFill="1" applyBorder="1" applyAlignment="1">
      <alignment horizontal="center" vertical="center"/>
    </xf>
    <xf numFmtId="1" fontId="32" fillId="33" borderId="12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2" fontId="36" fillId="33" borderId="0" xfId="0" applyNumberFormat="1" applyFont="1" applyFill="1" applyBorder="1" applyAlignment="1">
      <alignment horizontal="center" vertical="center"/>
    </xf>
    <xf numFmtId="1" fontId="36" fillId="33" borderId="0" xfId="0" applyNumberFormat="1" applyFont="1" applyFill="1" applyBorder="1" applyAlignment="1">
      <alignment horizontal="center" vertical="center"/>
    </xf>
    <xf numFmtId="2" fontId="35" fillId="33" borderId="15" xfId="0" applyNumberFormat="1" applyFont="1" applyFill="1" applyBorder="1" applyAlignment="1">
      <alignment horizontal="center" vertical="center"/>
    </xf>
    <xf numFmtId="1" fontId="35" fillId="33" borderId="16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2" fontId="0" fillId="33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1" fontId="32" fillId="33" borderId="18" xfId="0" applyNumberFormat="1" applyFont="1" applyFill="1" applyBorder="1" applyAlignment="1">
      <alignment horizontal="center" vertical="center"/>
    </xf>
    <xf numFmtId="1" fontId="32" fillId="33" borderId="20" xfId="0" applyNumberFormat="1" applyFont="1" applyFill="1" applyBorder="1" applyAlignment="1">
      <alignment horizontal="center" vertical="center"/>
    </xf>
    <xf numFmtId="1" fontId="32" fillId="33" borderId="21" xfId="0" applyNumberFormat="1" applyFont="1" applyFill="1" applyBorder="1" applyAlignment="1">
      <alignment horizontal="center" vertical="center"/>
    </xf>
    <xf numFmtId="1" fontId="32" fillId="33" borderId="22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1" fontId="32" fillId="33" borderId="17" xfId="0" applyNumberFormat="1" applyFont="1" applyFill="1" applyBorder="1" applyAlignment="1">
      <alignment horizontal="center" vertical="center"/>
    </xf>
    <xf numFmtId="1" fontId="32" fillId="33" borderId="16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right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1" fontId="36" fillId="33" borderId="10" xfId="0" applyNumberFormat="1" applyFont="1" applyFill="1" applyBorder="1" applyAlignment="1">
      <alignment horizontal="center" vertical="center"/>
    </xf>
    <xf numFmtId="1" fontId="36" fillId="33" borderId="12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2" fontId="36" fillId="33" borderId="10" xfId="0" applyNumberFormat="1" applyFont="1" applyFill="1" applyBorder="1" applyAlignment="1">
      <alignment horizontal="center" vertical="center"/>
    </xf>
    <xf numFmtId="2" fontId="36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tabSelected="1" zoomScalePageLayoutView="0" workbookViewId="0" topLeftCell="A1">
      <selection activeCell="A57" sqref="A57:D61"/>
    </sheetView>
  </sheetViews>
  <sheetFormatPr defaultColWidth="9.140625" defaultRowHeight="12.75"/>
  <cols>
    <col min="1" max="1" width="5.00390625" style="1" customWidth="1"/>
    <col min="2" max="2" width="58.00390625" style="2" customWidth="1"/>
    <col min="3" max="11" width="8.7109375" style="2" customWidth="1"/>
    <col min="12" max="16384" width="9.140625" style="2" customWidth="1"/>
  </cols>
  <sheetData>
    <row r="1" spans="1:11" ht="67.5" customHeight="1">
      <c r="A1" s="137" t="s">
        <v>47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9.5" customHeight="1">
      <c r="A2" s="164" t="s">
        <v>11</v>
      </c>
      <c r="B2" s="164"/>
      <c r="C2" s="164"/>
      <c r="D2" s="164"/>
      <c r="E2" s="164"/>
      <c r="F2" s="164"/>
      <c r="G2" s="164"/>
      <c r="H2" s="164"/>
      <c r="I2" s="164"/>
      <c r="J2" s="66">
        <f>K55</f>
        <v>0</v>
      </c>
      <c r="K2" s="64" t="s">
        <v>0</v>
      </c>
    </row>
    <row r="3" spans="1:11" ht="21.75" customHeight="1">
      <c r="A3" s="168" t="s">
        <v>32</v>
      </c>
      <c r="B3" s="165" t="s">
        <v>33</v>
      </c>
      <c r="C3" s="175" t="s">
        <v>1</v>
      </c>
      <c r="D3" s="177" t="s">
        <v>2</v>
      </c>
      <c r="E3" s="175" t="s">
        <v>9</v>
      </c>
      <c r="F3" s="175"/>
      <c r="G3" s="175"/>
      <c r="H3" s="175"/>
      <c r="I3" s="175"/>
      <c r="J3" s="175"/>
      <c r="K3" s="170" t="s">
        <v>3</v>
      </c>
    </row>
    <row r="4" spans="1:11" ht="21.75" customHeight="1">
      <c r="A4" s="168"/>
      <c r="B4" s="166"/>
      <c r="C4" s="175"/>
      <c r="D4" s="177"/>
      <c r="E4" s="170" t="s">
        <v>14</v>
      </c>
      <c r="F4" s="170"/>
      <c r="G4" s="168" t="s">
        <v>15</v>
      </c>
      <c r="H4" s="168"/>
      <c r="I4" s="168" t="s">
        <v>16</v>
      </c>
      <c r="J4" s="168"/>
      <c r="K4" s="170"/>
    </row>
    <row r="5" spans="1:11" ht="21.75" customHeight="1" thickBot="1">
      <c r="A5" s="169"/>
      <c r="B5" s="167"/>
      <c r="C5" s="176"/>
      <c r="D5" s="178"/>
      <c r="E5" s="82" t="s">
        <v>17</v>
      </c>
      <c r="F5" s="82" t="s">
        <v>3</v>
      </c>
      <c r="G5" s="82" t="s">
        <v>17</v>
      </c>
      <c r="H5" s="82" t="s">
        <v>3</v>
      </c>
      <c r="I5" s="82" t="s">
        <v>17</v>
      </c>
      <c r="J5" s="82" t="s">
        <v>3</v>
      </c>
      <c r="K5" s="171"/>
    </row>
    <row r="6" spans="1:11" ht="27" customHeight="1">
      <c r="A6" s="64"/>
      <c r="B6" s="94" t="s">
        <v>68</v>
      </c>
      <c r="C6" s="95"/>
      <c r="D6" s="96"/>
      <c r="E6" s="64"/>
      <c r="F6" s="64"/>
      <c r="G6" s="64"/>
      <c r="H6" s="64"/>
      <c r="I6" s="64"/>
      <c r="J6" s="64"/>
      <c r="K6" s="97"/>
    </row>
    <row r="7" spans="1:11" ht="55.5" customHeight="1">
      <c r="A7" s="93">
        <v>1</v>
      </c>
      <c r="B7" s="73" t="s">
        <v>53</v>
      </c>
      <c r="C7" s="65" t="s">
        <v>4</v>
      </c>
      <c r="D7" s="69">
        <f>5*3*1.4</f>
        <v>21</v>
      </c>
      <c r="E7" s="69"/>
      <c r="F7" s="71"/>
      <c r="G7" s="69"/>
      <c r="H7" s="69"/>
      <c r="I7" s="69"/>
      <c r="J7" s="69"/>
      <c r="K7" s="69"/>
    </row>
    <row r="8" spans="1:11" ht="42.75" customHeight="1">
      <c r="A8" s="148">
        <v>2</v>
      </c>
      <c r="B8" s="73" t="s">
        <v>54</v>
      </c>
      <c r="C8" s="65" t="s">
        <v>4</v>
      </c>
      <c r="D8" s="69">
        <f>5*5.8*0.2</f>
        <v>5.800000000000001</v>
      </c>
      <c r="E8" s="70"/>
      <c r="F8" s="69"/>
      <c r="G8" s="69"/>
      <c r="H8" s="69"/>
      <c r="I8" s="69"/>
      <c r="J8" s="69"/>
      <c r="K8" s="71"/>
    </row>
    <row r="9" spans="1:11" ht="21.75" customHeight="1">
      <c r="A9" s="149"/>
      <c r="B9" s="58" t="s">
        <v>38</v>
      </c>
      <c r="C9" s="55" t="s">
        <v>4</v>
      </c>
      <c r="D9" s="69">
        <f>D8*1.03</f>
        <v>5.974000000000001</v>
      </c>
      <c r="E9" s="72"/>
      <c r="F9" s="69"/>
      <c r="G9" s="69"/>
      <c r="H9" s="69"/>
      <c r="I9" s="69"/>
      <c r="J9" s="69"/>
      <c r="K9" s="71"/>
    </row>
    <row r="10" spans="1:11" ht="42" customHeight="1">
      <c r="A10" s="106">
        <v>3</v>
      </c>
      <c r="B10" s="85" t="s">
        <v>55</v>
      </c>
      <c r="C10" s="86" t="s">
        <v>4</v>
      </c>
      <c r="D10" s="69">
        <f>D11+D13+D13</f>
        <v>21</v>
      </c>
      <c r="E10" s="69"/>
      <c r="F10" s="69"/>
      <c r="G10" s="70"/>
      <c r="H10" s="69"/>
      <c r="I10" s="69"/>
      <c r="J10" s="69"/>
      <c r="K10" s="71"/>
    </row>
    <row r="11" spans="1:11" ht="21.75" customHeight="1">
      <c r="A11" s="106"/>
      <c r="B11" s="60" t="s">
        <v>62</v>
      </c>
      <c r="C11" s="87" t="s">
        <v>4</v>
      </c>
      <c r="D11" s="69">
        <f>5*3*0.6</f>
        <v>9</v>
      </c>
      <c r="E11" s="72"/>
      <c r="F11" s="69"/>
      <c r="G11" s="71"/>
      <c r="H11" s="69"/>
      <c r="I11" s="69"/>
      <c r="J11" s="69"/>
      <c r="K11" s="71"/>
    </row>
    <row r="12" spans="1:11" ht="21.75" customHeight="1">
      <c r="A12" s="106"/>
      <c r="B12" s="60" t="s">
        <v>63</v>
      </c>
      <c r="C12" s="88" t="s">
        <v>4</v>
      </c>
      <c r="D12" s="69">
        <f>5*3*0.4</f>
        <v>6</v>
      </c>
      <c r="E12" s="72"/>
      <c r="F12" s="69"/>
      <c r="G12" s="69"/>
      <c r="H12" s="69"/>
      <c r="I12" s="69"/>
      <c r="J12" s="69"/>
      <c r="K12" s="71"/>
    </row>
    <row r="13" spans="1:11" ht="21.75" customHeight="1">
      <c r="A13" s="106"/>
      <c r="B13" s="60" t="s">
        <v>64</v>
      </c>
      <c r="C13" s="87" t="s">
        <v>4</v>
      </c>
      <c r="D13" s="69">
        <f>5*3*0.4</f>
        <v>6</v>
      </c>
      <c r="E13" s="72"/>
      <c r="F13" s="69"/>
      <c r="G13" s="71"/>
      <c r="H13" s="69"/>
      <c r="I13" s="69"/>
      <c r="J13" s="69"/>
      <c r="K13" s="71"/>
    </row>
    <row r="14" spans="1:11" ht="37.5" customHeight="1">
      <c r="A14" s="106">
        <v>4</v>
      </c>
      <c r="B14" s="73" t="s">
        <v>56</v>
      </c>
      <c r="C14" s="65" t="s">
        <v>4</v>
      </c>
      <c r="D14" s="69">
        <f>8*3*0.3</f>
        <v>7.199999999999999</v>
      </c>
      <c r="E14" s="69"/>
      <c r="F14" s="69"/>
      <c r="G14" s="69"/>
      <c r="H14" s="69"/>
      <c r="I14" s="69"/>
      <c r="J14" s="69"/>
      <c r="K14" s="71"/>
    </row>
    <row r="15" spans="1:11" ht="21.75" customHeight="1">
      <c r="A15" s="106"/>
      <c r="B15" s="58" t="s">
        <v>38</v>
      </c>
      <c r="C15" s="55" t="s">
        <v>4</v>
      </c>
      <c r="D15" s="69">
        <f>D14*1.03</f>
        <v>7.4159999999999995</v>
      </c>
      <c r="E15" s="72"/>
      <c r="F15" s="69"/>
      <c r="G15" s="69"/>
      <c r="H15" s="69"/>
      <c r="I15" s="69"/>
      <c r="J15" s="69"/>
      <c r="K15" s="71"/>
    </row>
    <row r="16" spans="1:11" ht="19.5" customHeight="1">
      <c r="A16" s="100"/>
      <c r="B16" s="101"/>
      <c r="C16" s="57"/>
      <c r="D16" s="92"/>
      <c r="E16" s="102"/>
      <c r="F16" s="92"/>
      <c r="G16" s="92"/>
      <c r="H16" s="92"/>
      <c r="I16" s="92"/>
      <c r="J16" s="92"/>
      <c r="K16" s="103"/>
    </row>
    <row r="17" spans="1:11" ht="23.25" customHeight="1">
      <c r="A17" s="100"/>
      <c r="B17" s="101"/>
      <c r="C17" s="57"/>
      <c r="D17" s="92"/>
      <c r="E17" s="92" t="s">
        <v>30</v>
      </c>
      <c r="F17" s="92"/>
      <c r="G17" s="92"/>
      <c r="H17" s="92"/>
      <c r="I17" s="92"/>
      <c r="J17" s="92"/>
      <c r="K17" s="103"/>
    </row>
    <row r="18" spans="1:11" ht="29.25" customHeight="1">
      <c r="A18" s="106">
        <v>5</v>
      </c>
      <c r="B18" s="85" t="s">
        <v>57</v>
      </c>
      <c r="C18" s="65" t="s">
        <v>4</v>
      </c>
      <c r="D18" s="69">
        <f>5.5*0.4*1.6</f>
        <v>3.5200000000000005</v>
      </c>
      <c r="E18" s="69"/>
      <c r="F18" s="69"/>
      <c r="G18" s="69"/>
      <c r="H18" s="69"/>
      <c r="I18" s="69"/>
      <c r="J18" s="69"/>
      <c r="K18" s="69"/>
    </row>
    <row r="19" spans="1:11" ht="21.75" customHeight="1">
      <c r="A19" s="106"/>
      <c r="B19" s="61" t="s">
        <v>58</v>
      </c>
      <c r="C19" s="55" t="s">
        <v>4</v>
      </c>
      <c r="D19" s="69">
        <f>D18*1.03</f>
        <v>3.6256000000000004</v>
      </c>
      <c r="E19" s="69"/>
      <c r="F19" s="69"/>
      <c r="G19" s="69"/>
      <c r="H19" s="69"/>
      <c r="I19" s="69"/>
      <c r="J19" s="69"/>
      <c r="K19" s="69"/>
    </row>
    <row r="20" spans="1:11" ht="21.75" customHeight="1">
      <c r="A20" s="106"/>
      <c r="B20" s="61" t="s">
        <v>59</v>
      </c>
      <c r="C20" s="55" t="s">
        <v>35</v>
      </c>
      <c r="D20" s="69">
        <f>D18*0.294</f>
        <v>1.03488</v>
      </c>
      <c r="E20" s="69"/>
      <c r="F20" s="69"/>
      <c r="G20" s="69"/>
      <c r="H20" s="69"/>
      <c r="I20" s="69"/>
      <c r="J20" s="69"/>
      <c r="K20" s="69"/>
    </row>
    <row r="21" spans="1:11" ht="21.75" customHeight="1">
      <c r="A21" s="106"/>
      <c r="B21" s="52" t="s">
        <v>60</v>
      </c>
      <c r="C21" s="55" t="s">
        <v>4</v>
      </c>
      <c r="D21" s="69">
        <f>5*1.6*0.03</f>
        <v>0.24</v>
      </c>
      <c r="E21" s="69"/>
      <c r="F21" s="69"/>
      <c r="G21" s="69"/>
      <c r="H21" s="69"/>
      <c r="I21" s="69"/>
      <c r="J21" s="69"/>
      <c r="K21" s="69"/>
    </row>
    <row r="22" spans="1:11" ht="21.75" customHeight="1">
      <c r="A22" s="106"/>
      <c r="B22" s="52" t="s">
        <v>61</v>
      </c>
      <c r="C22" s="55" t="s">
        <v>39</v>
      </c>
      <c r="D22" s="69">
        <f>5*1.2*2*0.15</f>
        <v>1.7999999999999998</v>
      </c>
      <c r="E22" s="69"/>
      <c r="F22" s="69"/>
      <c r="G22" s="69"/>
      <c r="H22" s="69"/>
      <c r="I22" s="69"/>
      <c r="J22" s="69"/>
      <c r="K22" s="69"/>
    </row>
    <row r="23" spans="1:11" ht="21.75" customHeight="1">
      <c r="A23" s="93">
        <v>6</v>
      </c>
      <c r="B23" s="73" t="s">
        <v>37</v>
      </c>
      <c r="C23" s="65" t="s">
        <v>4</v>
      </c>
      <c r="D23" s="69">
        <f>10</f>
        <v>10</v>
      </c>
      <c r="E23" s="69"/>
      <c r="F23" s="69"/>
      <c r="G23" s="69"/>
      <c r="H23" s="69"/>
      <c r="I23" s="69"/>
      <c r="J23" s="69"/>
      <c r="K23" s="71"/>
    </row>
    <row r="24" spans="1:11" ht="21.75" customHeight="1">
      <c r="A24" s="93">
        <v>7</v>
      </c>
      <c r="B24" s="73" t="s">
        <v>40</v>
      </c>
      <c r="C24" s="65" t="s">
        <v>4</v>
      </c>
      <c r="D24" s="69">
        <f>1*1*0.4</f>
        <v>0.4</v>
      </c>
      <c r="E24" s="69"/>
      <c r="F24" s="69"/>
      <c r="G24" s="69"/>
      <c r="H24" s="69"/>
      <c r="I24" s="69"/>
      <c r="J24" s="69"/>
      <c r="K24" s="71"/>
    </row>
    <row r="25" spans="1:11" ht="37.5" customHeight="1">
      <c r="A25" s="148">
        <v>8</v>
      </c>
      <c r="B25" s="73" t="s">
        <v>41</v>
      </c>
      <c r="C25" s="65" t="s">
        <v>34</v>
      </c>
      <c r="D25" s="69">
        <f>1.3*1.3</f>
        <v>1.6900000000000002</v>
      </c>
      <c r="E25" s="67"/>
      <c r="F25" s="69"/>
      <c r="G25" s="69"/>
      <c r="H25" s="69"/>
      <c r="I25" s="69"/>
      <c r="J25" s="69"/>
      <c r="K25" s="71"/>
    </row>
    <row r="26" spans="1:11" ht="21.75" customHeight="1">
      <c r="A26" s="153"/>
      <c r="B26" s="52" t="s">
        <v>65</v>
      </c>
      <c r="C26" s="55" t="s">
        <v>34</v>
      </c>
      <c r="D26" s="69">
        <f>1.3*1.2</f>
        <v>1.56</v>
      </c>
      <c r="E26" s="69"/>
      <c r="F26" s="69"/>
      <c r="G26" s="69"/>
      <c r="H26" s="69"/>
      <c r="I26" s="69"/>
      <c r="J26" s="69"/>
      <c r="K26" s="69"/>
    </row>
    <row r="27" spans="1:11" ht="21.75" customHeight="1">
      <c r="A27" s="153"/>
      <c r="B27" s="52" t="s">
        <v>66</v>
      </c>
      <c r="C27" s="55" t="s">
        <v>5</v>
      </c>
      <c r="D27" s="69">
        <f>1.4*4</f>
        <v>5.6</v>
      </c>
      <c r="E27" s="69"/>
      <c r="F27" s="69"/>
      <c r="G27" s="69"/>
      <c r="H27" s="69"/>
      <c r="I27" s="69"/>
      <c r="J27" s="69"/>
      <c r="K27" s="69"/>
    </row>
    <row r="28" spans="1:11" ht="21.75" customHeight="1">
      <c r="A28" s="153"/>
      <c r="B28" s="52" t="s">
        <v>67</v>
      </c>
      <c r="C28" s="55" t="s">
        <v>42</v>
      </c>
      <c r="D28" s="69">
        <v>2</v>
      </c>
      <c r="E28" s="69"/>
      <c r="F28" s="69"/>
      <c r="G28" s="69"/>
      <c r="H28" s="69"/>
      <c r="I28" s="69"/>
      <c r="J28" s="69"/>
      <c r="K28" s="69"/>
    </row>
    <row r="29" spans="1:11" ht="21.75" customHeight="1">
      <c r="A29" s="153"/>
      <c r="B29" s="89" t="s">
        <v>46</v>
      </c>
      <c r="C29" s="90" t="s">
        <v>42</v>
      </c>
      <c r="D29" s="91">
        <v>1</v>
      </c>
      <c r="E29" s="91"/>
      <c r="F29" s="91"/>
      <c r="G29" s="91"/>
      <c r="H29" s="91"/>
      <c r="I29" s="91"/>
      <c r="J29" s="91"/>
      <c r="K29" s="91"/>
    </row>
    <row r="30" spans="1:11" ht="21" customHeight="1">
      <c r="A30" s="107" t="s">
        <v>69</v>
      </c>
      <c r="B30" s="108"/>
      <c r="C30" s="108"/>
      <c r="D30" s="108"/>
      <c r="E30" s="98"/>
      <c r="F30" s="98"/>
      <c r="G30" s="98"/>
      <c r="H30" s="98"/>
      <c r="I30" s="98"/>
      <c r="J30" s="98"/>
      <c r="K30" s="99"/>
    </row>
    <row r="31" spans="1:11" ht="21" customHeight="1">
      <c r="A31" s="93">
        <v>1</v>
      </c>
      <c r="B31" s="73" t="s">
        <v>43</v>
      </c>
      <c r="C31" s="65" t="s">
        <v>4</v>
      </c>
      <c r="D31" s="69">
        <f>D37/2/2.5*0.3*0.3*0.5</f>
        <v>0.432</v>
      </c>
      <c r="E31" s="69"/>
      <c r="F31" s="69"/>
      <c r="G31" s="69"/>
      <c r="H31" s="69"/>
      <c r="I31" s="69"/>
      <c r="J31" s="69"/>
      <c r="K31" s="69"/>
    </row>
    <row r="32" spans="1:11" ht="21" customHeight="1">
      <c r="A32" s="148">
        <v>2</v>
      </c>
      <c r="B32" s="73" t="s">
        <v>44</v>
      </c>
      <c r="C32" s="65" t="s">
        <v>4</v>
      </c>
      <c r="D32" s="69">
        <f>D37/2/2.5*0.2*0.5*0.2</f>
        <v>0.192</v>
      </c>
      <c r="E32" s="69"/>
      <c r="F32" s="69"/>
      <c r="G32" s="69"/>
      <c r="H32" s="69"/>
      <c r="I32" s="69"/>
      <c r="J32" s="69"/>
      <c r="K32" s="69"/>
    </row>
    <row r="33" spans="1:11" ht="21" customHeight="1">
      <c r="A33" s="153"/>
      <c r="B33" s="61" t="s">
        <v>58</v>
      </c>
      <c r="C33" s="53" t="s">
        <v>4</v>
      </c>
      <c r="D33" s="69">
        <f>D32*1.0225</f>
        <v>0.19632</v>
      </c>
      <c r="E33" s="54"/>
      <c r="F33" s="54"/>
      <c r="G33" s="69"/>
      <c r="H33" s="69"/>
      <c r="I33" s="69"/>
      <c r="J33" s="69"/>
      <c r="K33" s="69"/>
    </row>
    <row r="34" spans="1:11" ht="21" customHeight="1">
      <c r="A34" s="153"/>
      <c r="B34" s="61" t="s">
        <v>59</v>
      </c>
      <c r="C34" s="53" t="s">
        <v>35</v>
      </c>
      <c r="D34" s="69">
        <f>D33*0.29</f>
        <v>0.05693279999999999</v>
      </c>
      <c r="E34" s="54"/>
      <c r="F34" s="54"/>
      <c r="G34" s="69"/>
      <c r="H34" s="69"/>
      <c r="I34" s="69"/>
      <c r="J34" s="69"/>
      <c r="K34" s="69"/>
    </row>
    <row r="35" spans="1:11" ht="21" customHeight="1">
      <c r="A35" s="153"/>
      <c r="B35" s="61" t="s">
        <v>73</v>
      </c>
      <c r="C35" s="53" t="s">
        <v>5</v>
      </c>
      <c r="D35" s="69">
        <f>D37/2/2.5*2</f>
        <v>19.2</v>
      </c>
      <c r="E35" s="54"/>
      <c r="F35" s="54"/>
      <c r="G35" s="69"/>
      <c r="H35" s="69"/>
      <c r="I35" s="69"/>
      <c r="J35" s="69"/>
      <c r="K35" s="69"/>
    </row>
    <row r="36" spans="1:11" ht="21" customHeight="1">
      <c r="A36" s="153"/>
      <c r="B36" s="52" t="s">
        <v>74</v>
      </c>
      <c r="C36" s="53" t="s">
        <v>34</v>
      </c>
      <c r="D36" s="69">
        <f>D37/2*1.5</f>
        <v>36</v>
      </c>
      <c r="E36" s="69"/>
      <c r="F36" s="69"/>
      <c r="G36" s="69"/>
      <c r="H36" s="69"/>
      <c r="I36" s="69"/>
      <c r="J36" s="69"/>
      <c r="K36" s="69"/>
    </row>
    <row r="37" spans="1:11" ht="21" customHeight="1">
      <c r="A37" s="153"/>
      <c r="B37" s="61" t="s">
        <v>75</v>
      </c>
      <c r="C37" s="53" t="s">
        <v>5</v>
      </c>
      <c r="D37" s="69">
        <f>6*4*2</f>
        <v>48</v>
      </c>
      <c r="E37" s="69"/>
      <c r="F37" s="69"/>
      <c r="G37" s="69"/>
      <c r="H37" s="69"/>
      <c r="I37" s="69"/>
      <c r="J37" s="69"/>
      <c r="K37" s="69"/>
    </row>
    <row r="38" spans="1:11" ht="21" customHeight="1">
      <c r="A38" s="149"/>
      <c r="B38" s="58" t="s">
        <v>76</v>
      </c>
      <c r="C38" s="53" t="s">
        <v>34</v>
      </c>
      <c r="D38" s="69">
        <f>1.5*0.9</f>
        <v>1.35</v>
      </c>
      <c r="E38" s="54"/>
      <c r="F38" s="54"/>
      <c r="G38" s="69"/>
      <c r="H38" s="69"/>
      <c r="I38" s="69"/>
      <c r="J38" s="69"/>
      <c r="K38" s="69"/>
    </row>
    <row r="39" spans="1:11" ht="28.5" customHeight="1">
      <c r="A39" s="100"/>
      <c r="B39" s="101"/>
      <c r="C39" s="75"/>
      <c r="D39" s="92"/>
      <c r="E39" s="92"/>
      <c r="F39" s="105"/>
      <c r="G39" s="92"/>
      <c r="H39" s="92"/>
      <c r="I39" s="92"/>
      <c r="J39" s="92"/>
      <c r="K39" s="92"/>
    </row>
    <row r="40" spans="1:11" ht="21.75" customHeight="1">
      <c r="A40" s="106">
        <v>3</v>
      </c>
      <c r="B40" s="74" t="s">
        <v>45</v>
      </c>
      <c r="C40" s="74" t="s">
        <v>34</v>
      </c>
      <c r="D40" s="69">
        <f>D36+D38+D26*2</f>
        <v>40.47</v>
      </c>
      <c r="E40" s="69"/>
      <c r="F40" s="69"/>
      <c r="G40" s="69"/>
      <c r="H40" s="69"/>
      <c r="I40" s="69"/>
      <c r="J40" s="69"/>
      <c r="K40" s="69"/>
    </row>
    <row r="41" spans="1:11" ht="21.75" customHeight="1">
      <c r="A41" s="106"/>
      <c r="B41" s="61" t="s">
        <v>72</v>
      </c>
      <c r="C41" s="53" t="s">
        <v>36</v>
      </c>
      <c r="D41" s="69">
        <f>D40*0.25</f>
        <v>10.1175</v>
      </c>
      <c r="E41" s="69"/>
      <c r="F41" s="69"/>
      <c r="G41" s="69"/>
      <c r="H41" s="69"/>
      <c r="I41" s="69"/>
      <c r="J41" s="69"/>
      <c r="K41" s="69"/>
    </row>
    <row r="42" spans="1:11" ht="19.5" customHeight="1">
      <c r="A42" s="107" t="s">
        <v>70</v>
      </c>
      <c r="B42" s="108"/>
      <c r="C42" s="108"/>
      <c r="D42" s="108"/>
      <c r="E42" s="98"/>
      <c r="F42" s="98"/>
      <c r="G42" s="98"/>
      <c r="H42" s="98"/>
      <c r="I42" s="98"/>
      <c r="J42" s="98"/>
      <c r="K42" s="99"/>
    </row>
    <row r="43" spans="1:11" ht="21.75" customHeight="1">
      <c r="A43" s="56">
        <v>1</v>
      </c>
      <c r="B43" s="83" t="s">
        <v>77</v>
      </c>
      <c r="C43" s="84" t="s">
        <v>71</v>
      </c>
      <c r="D43" s="67">
        <v>1</v>
      </c>
      <c r="E43" s="67"/>
      <c r="F43" s="67"/>
      <c r="G43" s="67"/>
      <c r="H43" s="67"/>
      <c r="I43" s="67"/>
      <c r="J43" s="67"/>
      <c r="K43" s="104"/>
    </row>
    <row r="44" spans="1:11" ht="23.25" customHeight="1" thickBot="1">
      <c r="A44" s="157" t="s">
        <v>6</v>
      </c>
      <c r="B44" s="158"/>
      <c r="C44" s="158"/>
      <c r="D44" s="159"/>
      <c r="E44" s="81"/>
      <c r="F44" s="80"/>
      <c r="G44" s="80"/>
      <c r="H44" s="80"/>
      <c r="I44" s="80"/>
      <c r="J44" s="80"/>
      <c r="K44" s="80"/>
    </row>
    <row r="45" spans="1:11" ht="21.75" customHeight="1">
      <c r="A45" s="172" t="s">
        <v>48</v>
      </c>
      <c r="B45" s="173"/>
      <c r="C45" s="173"/>
      <c r="D45" s="173"/>
      <c r="E45" s="174"/>
      <c r="F45" s="63"/>
      <c r="G45" s="68"/>
      <c r="H45" s="68"/>
      <c r="I45" s="143"/>
      <c r="J45" s="144"/>
      <c r="K45" s="77"/>
    </row>
    <row r="46" spans="1:11" ht="21.75" customHeight="1">
      <c r="A46" s="109" t="s">
        <v>31</v>
      </c>
      <c r="B46" s="110"/>
      <c r="C46" s="110"/>
      <c r="D46" s="110"/>
      <c r="E46" s="110"/>
      <c r="F46" s="110"/>
      <c r="G46" s="110"/>
      <c r="H46" s="110"/>
      <c r="I46" s="110"/>
      <c r="J46" s="111"/>
      <c r="K46" s="76"/>
    </row>
    <row r="47" spans="1:11" ht="21.75" customHeight="1">
      <c r="A47" s="145" t="s">
        <v>49</v>
      </c>
      <c r="B47" s="146"/>
      <c r="C47" s="146"/>
      <c r="D47" s="146"/>
      <c r="E47" s="147"/>
      <c r="F47" s="59"/>
      <c r="G47" s="71"/>
      <c r="H47" s="71"/>
      <c r="I47" s="155"/>
      <c r="J47" s="156"/>
      <c r="K47" s="76"/>
    </row>
    <row r="48" spans="1:11" ht="21.75" customHeight="1">
      <c r="A48" s="150" t="s">
        <v>8</v>
      </c>
      <c r="B48" s="151"/>
      <c r="C48" s="151"/>
      <c r="D48" s="151"/>
      <c r="E48" s="151"/>
      <c r="F48" s="151"/>
      <c r="G48" s="151"/>
      <c r="H48" s="151"/>
      <c r="I48" s="151"/>
      <c r="J48" s="152"/>
      <c r="K48" s="76"/>
    </row>
    <row r="49" spans="1:11" ht="21.75" customHeight="1">
      <c r="A49" s="145" t="s">
        <v>50</v>
      </c>
      <c r="B49" s="146"/>
      <c r="C49" s="146"/>
      <c r="D49" s="146"/>
      <c r="E49" s="147"/>
      <c r="F49" s="59"/>
      <c r="G49" s="71"/>
      <c r="H49" s="71"/>
      <c r="I49" s="155"/>
      <c r="J49" s="156"/>
      <c r="K49" s="76"/>
    </row>
    <row r="50" spans="1:11" ht="21.75" customHeight="1">
      <c r="A50" s="150" t="s">
        <v>8</v>
      </c>
      <c r="B50" s="151"/>
      <c r="C50" s="151"/>
      <c r="D50" s="151"/>
      <c r="E50" s="151"/>
      <c r="F50" s="151"/>
      <c r="G50" s="151"/>
      <c r="H50" s="151"/>
      <c r="I50" s="151"/>
      <c r="J50" s="152"/>
      <c r="K50" s="76"/>
    </row>
    <row r="51" spans="1:11" ht="21.75" customHeight="1">
      <c r="A51" s="145" t="s">
        <v>78</v>
      </c>
      <c r="B51" s="146"/>
      <c r="C51" s="146"/>
      <c r="D51" s="146"/>
      <c r="E51" s="147"/>
      <c r="F51" s="59"/>
      <c r="G51" s="71">
        <v>0.03</v>
      </c>
      <c r="H51" s="71"/>
      <c r="I51" s="155"/>
      <c r="J51" s="156"/>
      <c r="K51" s="76"/>
    </row>
    <row r="52" spans="1:11" ht="21.75" customHeight="1">
      <c r="A52" s="145" t="s">
        <v>51</v>
      </c>
      <c r="B52" s="146"/>
      <c r="C52" s="146"/>
      <c r="D52" s="146"/>
      <c r="E52" s="147"/>
      <c r="F52" s="59"/>
      <c r="G52" s="71"/>
      <c r="H52" s="71"/>
      <c r="I52" s="155"/>
      <c r="J52" s="156"/>
      <c r="K52" s="76"/>
    </row>
    <row r="53" spans="1:11" ht="21.75" customHeight="1">
      <c r="A53" s="150" t="s">
        <v>8</v>
      </c>
      <c r="B53" s="151"/>
      <c r="C53" s="151"/>
      <c r="D53" s="151"/>
      <c r="E53" s="151"/>
      <c r="F53" s="151"/>
      <c r="G53" s="151"/>
      <c r="H53" s="151"/>
      <c r="I53" s="151"/>
      <c r="J53" s="152"/>
      <c r="K53" s="76"/>
    </row>
    <row r="54" spans="1:14" ht="21.75" customHeight="1" thickBot="1">
      <c r="A54" s="138" t="s">
        <v>52</v>
      </c>
      <c r="B54" s="139"/>
      <c r="C54" s="139"/>
      <c r="D54" s="139"/>
      <c r="E54" s="140"/>
      <c r="F54" s="78"/>
      <c r="G54" s="79">
        <v>0.18</v>
      </c>
      <c r="H54" s="79"/>
      <c r="I54" s="141"/>
      <c r="J54" s="142"/>
      <c r="K54" s="80"/>
      <c r="N54" s="3"/>
    </row>
    <row r="55" spans="1:13" ht="21.75" customHeight="1">
      <c r="A55" s="161" t="s">
        <v>19</v>
      </c>
      <c r="B55" s="162"/>
      <c r="C55" s="162"/>
      <c r="D55" s="162"/>
      <c r="E55" s="162"/>
      <c r="F55" s="162"/>
      <c r="G55" s="162"/>
      <c r="H55" s="162"/>
      <c r="I55" s="162"/>
      <c r="J55" s="163"/>
      <c r="K55" s="77"/>
      <c r="M55" s="51"/>
    </row>
    <row r="56" spans="1:11" ht="18" customHeight="1">
      <c r="A56" s="49"/>
      <c r="B56" s="62"/>
      <c r="C56" s="48"/>
      <c r="D56" s="48"/>
      <c r="E56" s="48"/>
      <c r="F56" s="48"/>
      <c r="G56" s="48"/>
      <c r="H56" s="48"/>
      <c r="I56" s="48"/>
      <c r="J56" s="48"/>
      <c r="K56" s="48"/>
    </row>
    <row r="57" spans="1:11" ht="18" customHeight="1">
      <c r="A57" s="160"/>
      <c r="B57" s="160"/>
      <c r="C57" s="47"/>
      <c r="D57" s="47"/>
      <c r="E57" s="47"/>
      <c r="F57" s="47"/>
      <c r="G57" s="47"/>
      <c r="H57" s="47"/>
      <c r="I57" s="47"/>
      <c r="J57" s="48"/>
      <c r="K57" s="48"/>
    </row>
    <row r="58" spans="1:11" ht="13.5" customHeight="1">
      <c r="A58" s="2"/>
      <c r="E58" s="48"/>
      <c r="F58" s="48"/>
      <c r="G58" s="48"/>
      <c r="H58" s="48"/>
      <c r="I58" s="48"/>
      <c r="J58" s="48"/>
      <c r="K58" s="50"/>
    </row>
    <row r="59" spans="1:4" ht="15" customHeight="1">
      <c r="A59" s="160"/>
      <c r="B59" s="160"/>
      <c r="C59" s="160"/>
      <c r="D59" s="160"/>
    </row>
    <row r="143" spans="1:9" ht="13.5">
      <c r="A143" s="154" t="s">
        <v>20</v>
      </c>
      <c r="B143" s="154"/>
      <c r="C143" s="154"/>
      <c r="D143" s="154"/>
      <c r="E143" s="154"/>
      <c r="F143" s="154"/>
      <c r="G143" s="154"/>
      <c r="H143" s="154"/>
      <c r="I143" s="154"/>
    </row>
    <row r="144" spans="1:9" ht="13.5">
      <c r="A144" s="154"/>
      <c r="B144" s="154"/>
      <c r="C144" s="154"/>
      <c r="D144" s="154"/>
      <c r="E144" s="154"/>
      <c r="F144" s="154"/>
      <c r="G144" s="154"/>
      <c r="H144" s="154"/>
      <c r="I144" s="154"/>
    </row>
    <row r="145" spans="1:9" ht="13.5">
      <c r="A145" s="154"/>
      <c r="B145" s="154"/>
      <c r="C145" s="154"/>
      <c r="D145" s="154"/>
      <c r="E145" s="154"/>
      <c r="F145" s="154"/>
      <c r="G145" s="154"/>
      <c r="H145" s="154"/>
      <c r="I145" s="154"/>
    </row>
    <row r="146" spans="1:9" ht="13.5">
      <c r="A146" s="154"/>
      <c r="B146" s="154"/>
      <c r="C146" s="154"/>
      <c r="D146" s="154"/>
      <c r="E146" s="154"/>
      <c r="F146" s="154"/>
      <c r="G146" s="154"/>
      <c r="H146" s="154"/>
      <c r="I146" s="154"/>
    </row>
    <row r="147" spans="1:9" ht="19.5" customHeight="1">
      <c r="A147" s="123" t="s">
        <v>11</v>
      </c>
      <c r="B147" s="123"/>
      <c r="C147" s="123"/>
      <c r="D147" s="123"/>
      <c r="E147" s="123"/>
      <c r="F147" s="123"/>
      <c r="G147" s="123"/>
      <c r="H147" s="12">
        <f>I173+I174</f>
        <v>1753.8804344159998</v>
      </c>
      <c r="I147" s="13" t="s">
        <v>0</v>
      </c>
    </row>
    <row r="148" spans="1:9" ht="19.5" customHeight="1">
      <c r="A148" s="124" t="s">
        <v>12</v>
      </c>
      <c r="B148" s="126" t="s">
        <v>2</v>
      </c>
      <c r="C148" s="128" t="s">
        <v>9</v>
      </c>
      <c r="D148" s="128"/>
      <c r="E148" s="128"/>
      <c r="F148" s="128"/>
      <c r="G148" s="128"/>
      <c r="H148" s="128"/>
      <c r="I148" s="129" t="s">
        <v>3</v>
      </c>
    </row>
    <row r="149" spans="1:9" ht="13.5" customHeight="1">
      <c r="A149" s="124"/>
      <c r="B149" s="126"/>
      <c r="C149" s="131" t="s">
        <v>14</v>
      </c>
      <c r="D149" s="131"/>
      <c r="E149" s="121" t="s">
        <v>15</v>
      </c>
      <c r="F149" s="121"/>
      <c r="G149" s="121" t="s">
        <v>16</v>
      </c>
      <c r="H149" s="121"/>
      <c r="I149" s="129"/>
    </row>
    <row r="150" spans="1:9" ht="13.5" customHeight="1">
      <c r="A150" s="124"/>
      <c r="B150" s="126"/>
      <c r="C150" s="131"/>
      <c r="D150" s="131"/>
      <c r="E150" s="121"/>
      <c r="F150" s="121"/>
      <c r="G150" s="121"/>
      <c r="H150" s="121"/>
      <c r="I150" s="129"/>
    </row>
    <row r="151" spans="1:9" ht="19.5" customHeight="1" thickBot="1">
      <c r="A151" s="136"/>
      <c r="B151" s="127"/>
      <c r="C151" s="46" t="s">
        <v>17</v>
      </c>
      <c r="D151" s="46" t="s">
        <v>3</v>
      </c>
      <c r="E151" s="46" t="s">
        <v>17</v>
      </c>
      <c r="F151" s="46" t="s">
        <v>3</v>
      </c>
      <c r="G151" s="46" t="s">
        <v>17</v>
      </c>
      <c r="H151" s="46" t="s">
        <v>3</v>
      </c>
      <c r="I151" s="130"/>
    </row>
    <row r="152" spans="1:9" ht="15.75" thickTop="1">
      <c r="A152" s="15">
        <v>1</v>
      </c>
      <c r="B152" s="7">
        <v>75</v>
      </c>
      <c r="C152" s="7">
        <v>1.93</v>
      </c>
      <c r="D152" s="16">
        <f>B152*C152</f>
        <v>144.75</v>
      </c>
      <c r="E152" s="6"/>
      <c r="F152" s="17"/>
      <c r="G152" s="6">
        <v>4.8</v>
      </c>
      <c r="H152" s="6">
        <f>B152*G152</f>
        <v>360</v>
      </c>
      <c r="I152" s="8">
        <f>D152+H152</f>
        <v>504.75</v>
      </c>
    </row>
    <row r="153" spans="1:9" ht="15">
      <c r="A153" s="15">
        <v>2</v>
      </c>
      <c r="B153" s="7">
        <v>325</v>
      </c>
      <c r="C153" s="7">
        <v>0.15</v>
      </c>
      <c r="D153" s="16">
        <f>B153*C153</f>
        <v>48.75</v>
      </c>
      <c r="E153" s="6"/>
      <c r="F153" s="17"/>
      <c r="G153" s="6">
        <v>0.5</v>
      </c>
      <c r="H153" s="6">
        <f>B153*G153</f>
        <v>162.5</v>
      </c>
      <c r="I153" s="8">
        <f>D153+H153</f>
        <v>211.25</v>
      </c>
    </row>
    <row r="154" spans="1:9" ht="15">
      <c r="A154" s="15">
        <v>3</v>
      </c>
      <c r="B154" s="7">
        <v>3.5</v>
      </c>
      <c r="C154" s="7">
        <v>1.7</v>
      </c>
      <c r="D154" s="16">
        <f>B154*C154</f>
        <v>5.95</v>
      </c>
      <c r="E154" s="6"/>
      <c r="F154" s="17"/>
      <c r="G154" s="6">
        <v>4.8</v>
      </c>
      <c r="H154" s="6">
        <f>B154*G154</f>
        <v>16.8</v>
      </c>
      <c r="I154" s="8">
        <f>D154+H154</f>
        <v>22.75</v>
      </c>
    </row>
    <row r="155" spans="1:9" ht="19.5" customHeight="1">
      <c r="A155" s="15">
        <v>4</v>
      </c>
      <c r="B155" s="7">
        <v>1.2</v>
      </c>
      <c r="C155" s="7">
        <v>12.5</v>
      </c>
      <c r="D155" s="16">
        <f>B155*C155</f>
        <v>15</v>
      </c>
      <c r="E155" s="6"/>
      <c r="F155" s="17"/>
      <c r="G155" s="6"/>
      <c r="H155" s="6"/>
      <c r="I155" s="8">
        <f>D155+H155</f>
        <v>15</v>
      </c>
    </row>
    <row r="156" spans="1:9" ht="19.5" customHeight="1">
      <c r="A156" s="116">
        <v>5</v>
      </c>
      <c r="B156" s="7">
        <v>8</v>
      </c>
      <c r="C156" s="7">
        <v>5</v>
      </c>
      <c r="D156" s="16">
        <f>B156*C156</f>
        <v>40</v>
      </c>
      <c r="E156" s="6"/>
      <c r="F156" s="17"/>
      <c r="G156" s="6"/>
      <c r="H156" s="6"/>
      <c r="I156" s="8">
        <f>D156+H156</f>
        <v>40</v>
      </c>
    </row>
    <row r="157" spans="1:9" ht="19.5" customHeight="1">
      <c r="A157" s="116"/>
      <c r="B157" s="6">
        <v>8</v>
      </c>
      <c r="C157" s="18"/>
      <c r="D157" s="6"/>
      <c r="E157" s="19">
        <v>31.5</v>
      </c>
      <c r="F157" s="6">
        <f>B157*E157</f>
        <v>252</v>
      </c>
      <c r="G157" s="6"/>
      <c r="H157" s="5"/>
      <c r="I157" s="20">
        <f>B157*E157</f>
        <v>252</v>
      </c>
    </row>
    <row r="158" spans="1:9" ht="15">
      <c r="A158" s="15">
        <v>6</v>
      </c>
      <c r="B158" s="7">
        <v>14</v>
      </c>
      <c r="C158" s="7">
        <v>1.7</v>
      </c>
      <c r="D158" s="16">
        <f>B158*C158</f>
        <v>23.8</v>
      </c>
      <c r="E158" s="6"/>
      <c r="F158" s="17"/>
      <c r="G158" s="6">
        <v>4.8</v>
      </c>
      <c r="H158" s="6">
        <f>B158*G158</f>
        <v>67.2</v>
      </c>
      <c r="I158" s="8">
        <f>D158+H158</f>
        <v>91</v>
      </c>
    </row>
    <row r="159" spans="1:9" ht="15">
      <c r="A159" s="39"/>
      <c r="B159" s="40"/>
      <c r="C159" s="40"/>
      <c r="D159" s="41"/>
      <c r="E159" s="42"/>
      <c r="F159" s="43"/>
      <c r="G159" s="42"/>
      <c r="H159" s="42"/>
      <c r="I159" s="44"/>
    </row>
    <row r="160" spans="1:9" ht="15">
      <c r="A160" s="39"/>
      <c r="B160" s="40"/>
      <c r="C160" s="40"/>
      <c r="D160" s="41"/>
      <c r="E160" s="42"/>
      <c r="F160" s="43"/>
      <c r="G160" s="42"/>
      <c r="H160" s="42"/>
      <c r="I160" s="44"/>
    </row>
    <row r="161" spans="1:9" ht="15">
      <c r="A161" s="39"/>
      <c r="B161" s="40"/>
      <c r="C161" s="40"/>
      <c r="D161" s="41"/>
      <c r="E161" s="42"/>
      <c r="F161" s="43"/>
      <c r="G161" s="42"/>
      <c r="H161" s="42"/>
      <c r="I161" s="44"/>
    </row>
    <row r="162" spans="1:9" ht="15">
      <c r="A162" s="39"/>
      <c r="B162" s="40"/>
      <c r="C162" s="40"/>
      <c r="D162" s="41"/>
      <c r="E162" s="42"/>
      <c r="F162" s="43"/>
      <c r="G162" s="42"/>
      <c r="H162" s="42"/>
      <c r="I162" s="44"/>
    </row>
    <row r="163" spans="1:9" ht="15">
      <c r="A163" s="39"/>
      <c r="B163" s="40"/>
      <c r="C163" s="40" t="s">
        <v>30</v>
      </c>
      <c r="D163" s="41"/>
      <c r="E163" s="42"/>
      <c r="F163" s="43"/>
      <c r="G163" s="42"/>
      <c r="H163" s="42"/>
      <c r="I163" s="44"/>
    </row>
    <row r="164" spans="1:9" ht="15">
      <c r="A164" s="39"/>
      <c r="B164" s="40"/>
      <c r="C164" s="40"/>
      <c r="D164" s="41"/>
      <c r="E164" s="42"/>
      <c r="F164" s="43"/>
      <c r="G164" s="42"/>
      <c r="H164" s="42"/>
      <c r="I164" s="44"/>
    </row>
    <row r="165" spans="1:9" ht="19.5" customHeight="1" thickBot="1">
      <c r="A165" s="132" t="s">
        <v>6</v>
      </c>
      <c r="B165" s="132"/>
      <c r="C165" s="132"/>
      <c r="D165" s="21">
        <f>SUM(D152:D158)</f>
        <v>278.25</v>
      </c>
      <c r="E165" s="21"/>
      <c r="F165" s="21">
        <f>SUM(F152:F158)</f>
        <v>252</v>
      </c>
      <c r="G165" s="21"/>
      <c r="H165" s="21">
        <f>SUM(H152:H158)</f>
        <v>606.5</v>
      </c>
      <c r="I165" s="22">
        <f>SUM(I152:I158)</f>
        <v>1136.75</v>
      </c>
    </row>
    <row r="166" spans="1:9" ht="19.5" customHeight="1">
      <c r="A166" s="133" t="s">
        <v>23</v>
      </c>
      <c r="B166" s="133"/>
      <c r="C166" s="133"/>
      <c r="D166" s="23"/>
      <c r="E166" s="24">
        <v>0.1</v>
      </c>
      <c r="F166" s="24"/>
      <c r="G166" s="134">
        <f>241+562</f>
        <v>803</v>
      </c>
      <c r="H166" s="134"/>
      <c r="I166" s="25">
        <f>E166*G166</f>
        <v>80.30000000000001</v>
      </c>
    </row>
    <row r="167" spans="1:9" ht="19.5" customHeight="1">
      <c r="A167" s="135" t="s">
        <v>10</v>
      </c>
      <c r="B167" s="135"/>
      <c r="C167" s="135"/>
      <c r="D167" s="135"/>
      <c r="E167" s="135"/>
      <c r="F167" s="135"/>
      <c r="G167" s="135"/>
      <c r="H167" s="135"/>
      <c r="I167" s="20">
        <f>SUM(I165:I166)</f>
        <v>1217.05</v>
      </c>
    </row>
    <row r="168" spans="1:9" ht="19.5" customHeight="1">
      <c r="A168" s="113" t="s">
        <v>18</v>
      </c>
      <c r="B168" s="113"/>
      <c r="C168" s="113"/>
      <c r="D168" s="26"/>
      <c r="E168" s="27">
        <v>0.1</v>
      </c>
      <c r="F168" s="27"/>
      <c r="G168" s="119">
        <f>I165+I166</f>
        <v>1217.05</v>
      </c>
      <c r="H168" s="119"/>
      <c r="I168" s="28">
        <f>E168*G168</f>
        <v>121.705</v>
      </c>
    </row>
    <row r="169" spans="1:9" ht="19.5" customHeight="1">
      <c r="A169" s="112" t="s">
        <v>8</v>
      </c>
      <c r="B169" s="112"/>
      <c r="C169" s="112"/>
      <c r="D169" s="112"/>
      <c r="E169" s="112"/>
      <c r="F169" s="112"/>
      <c r="G169" s="112"/>
      <c r="H169" s="112"/>
      <c r="I169" s="28">
        <f>SUM(I167:I168)</f>
        <v>1338.7549999999999</v>
      </c>
    </row>
    <row r="170" spans="1:11" ht="19.5" customHeight="1">
      <c r="A170" s="113" t="s">
        <v>13</v>
      </c>
      <c r="B170" s="113"/>
      <c r="C170" s="113"/>
      <c r="D170" s="26"/>
      <c r="E170" s="27">
        <v>0.08</v>
      </c>
      <c r="F170" s="27"/>
      <c r="G170" s="119">
        <f>I167+I168</f>
        <v>1338.7549999999999</v>
      </c>
      <c r="H170" s="119"/>
      <c r="I170" s="28">
        <f>E170*G170</f>
        <v>107.1004</v>
      </c>
      <c r="K170" s="45"/>
    </row>
    <row r="171" spans="1:9" ht="19.5" customHeight="1">
      <c r="A171" s="112" t="s">
        <v>8</v>
      </c>
      <c r="B171" s="112"/>
      <c r="C171" s="112"/>
      <c r="D171" s="112"/>
      <c r="E171" s="112"/>
      <c r="F171" s="112"/>
      <c r="G171" s="112"/>
      <c r="H171" s="112"/>
      <c r="I171" s="28">
        <f>SUM(I169:I170)</f>
        <v>1445.8554</v>
      </c>
    </row>
    <row r="172" spans="1:9" ht="19.5" customHeight="1">
      <c r="A172" s="113" t="s">
        <v>24</v>
      </c>
      <c r="B172" s="113"/>
      <c r="C172" s="113"/>
      <c r="D172" s="26"/>
      <c r="E172" s="27">
        <v>0.18</v>
      </c>
      <c r="F172" s="27"/>
      <c r="G172" s="114">
        <f>I169+I170</f>
        <v>1445.8554</v>
      </c>
      <c r="H172" s="114"/>
      <c r="I172" s="29">
        <f>E172*G172</f>
        <v>260.253972</v>
      </c>
    </row>
    <row r="173" spans="1:12" ht="19.5" customHeight="1" thickBot="1">
      <c r="A173" s="112" t="s">
        <v>19</v>
      </c>
      <c r="B173" s="112"/>
      <c r="C173" s="112"/>
      <c r="D173" s="112"/>
      <c r="E173" s="112"/>
      <c r="F173" s="112"/>
      <c r="G173" s="112"/>
      <c r="H173" s="112"/>
      <c r="I173" s="30">
        <f>SUM(I171:I172)</f>
        <v>1706.109372</v>
      </c>
      <c r="L173" s="3"/>
    </row>
    <row r="174" spans="1:9" ht="19.5" customHeight="1">
      <c r="A174" s="113" t="s">
        <v>25</v>
      </c>
      <c r="B174" s="113"/>
      <c r="C174" s="113"/>
      <c r="D174" s="26"/>
      <c r="E174" s="31">
        <v>0.028</v>
      </c>
      <c r="F174" s="27"/>
      <c r="G174" s="119">
        <f>I171+I172</f>
        <v>1706.109372</v>
      </c>
      <c r="H174" s="119"/>
      <c r="I174" s="32">
        <f>E174*G174</f>
        <v>47.771062416</v>
      </c>
    </row>
    <row r="175" spans="1:9" ht="19.5" customHeight="1">
      <c r="A175" s="120" t="s">
        <v>7</v>
      </c>
      <c r="B175" s="120"/>
      <c r="C175" s="120"/>
      <c r="D175" s="120"/>
      <c r="E175" s="120"/>
      <c r="F175" s="120"/>
      <c r="G175" s="120"/>
      <c r="H175" s="120"/>
      <c r="I175" s="33">
        <f>SUM(I173:I174)</f>
        <v>1753.8804344159998</v>
      </c>
    </row>
    <row r="176" spans="1:9" ht="14.25">
      <c r="A176" s="34"/>
      <c r="B176" s="35"/>
      <c r="C176" s="4"/>
      <c r="D176" s="4"/>
      <c r="E176" s="4"/>
      <c r="F176" s="4"/>
      <c r="G176" s="4"/>
      <c r="H176" s="4"/>
      <c r="I176" s="4"/>
    </row>
    <row r="177" spans="1:9" ht="14.25">
      <c r="A177" s="34"/>
      <c r="B177" s="35"/>
      <c r="C177" s="4"/>
      <c r="D177" s="4"/>
      <c r="E177" s="4"/>
      <c r="F177" s="4"/>
      <c r="G177" s="4"/>
      <c r="H177" s="4"/>
      <c r="I177" s="4"/>
    </row>
    <row r="178" spans="1:9" ht="14.25">
      <c r="A178" s="34"/>
      <c r="B178" s="35"/>
      <c r="C178" s="4"/>
      <c r="D178" s="4"/>
      <c r="E178" s="4"/>
      <c r="F178" s="4"/>
      <c r="G178" s="4"/>
      <c r="H178" s="4"/>
      <c r="I178" s="4"/>
    </row>
    <row r="179" spans="1:9" ht="14.25">
      <c r="A179" s="34"/>
      <c r="B179" s="35"/>
      <c r="C179" s="4"/>
      <c r="D179" s="4"/>
      <c r="E179" s="4"/>
      <c r="F179" s="4"/>
      <c r="G179" s="4"/>
      <c r="H179" s="4"/>
      <c r="I179" s="4"/>
    </row>
    <row r="180" spans="1:9" ht="14.25">
      <c r="A180" s="34"/>
      <c r="B180" s="35"/>
      <c r="C180" s="4"/>
      <c r="D180" s="4"/>
      <c r="E180" s="4"/>
      <c r="F180" s="4"/>
      <c r="G180" s="4"/>
      <c r="H180" s="4"/>
      <c r="I180" s="4"/>
    </row>
    <row r="181" spans="1:9" ht="14.25">
      <c r="A181" s="34"/>
      <c r="B181" s="35"/>
      <c r="C181" s="4"/>
      <c r="D181" s="4"/>
      <c r="E181" s="4"/>
      <c r="F181" s="4"/>
      <c r="G181" s="4"/>
      <c r="H181" s="4"/>
      <c r="I181" s="4"/>
    </row>
    <row r="182" spans="1:9" ht="14.25">
      <c r="A182" s="34"/>
      <c r="B182" s="35"/>
      <c r="C182" s="4"/>
      <c r="D182" s="4"/>
      <c r="E182" s="4"/>
      <c r="F182" s="4"/>
      <c r="G182" s="4"/>
      <c r="H182" s="4"/>
      <c r="I182" s="4"/>
    </row>
    <row r="183" spans="1:9" ht="14.25">
      <c r="A183" s="34"/>
      <c r="B183" s="35"/>
      <c r="C183" s="4"/>
      <c r="D183" s="4"/>
      <c r="E183" s="4"/>
      <c r="F183" s="4"/>
      <c r="G183" s="4"/>
      <c r="H183" s="4"/>
      <c r="I183" s="4"/>
    </row>
    <row r="184" spans="1:9" ht="14.25">
      <c r="A184" s="34"/>
      <c r="B184" s="35"/>
      <c r="C184" s="4"/>
      <c r="D184" s="4"/>
      <c r="E184" s="4"/>
      <c r="F184" s="4"/>
      <c r="G184" s="4"/>
      <c r="H184" s="4"/>
      <c r="I184" s="4"/>
    </row>
    <row r="185" spans="1:9" ht="14.25">
      <c r="A185" s="34"/>
      <c r="B185" s="35"/>
      <c r="C185" s="4"/>
      <c r="D185" s="4"/>
      <c r="E185" s="4"/>
      <c r="F185" s="4"/>
      <c r="G185" s="4"/>
      <c r="H185" s="4"/>
      <c r="I185" s="4"/>
    </row>
    <row r="186" spans="1:9" ht="14.25">
      <c r="A186" s="34"/>
      <c r="B186" s="35"/>
      <c r="C186" s="4"/>
      <c r="D186" s="4"/>
      <c r="E186" s="4"/>
      <c r="F186" s="4"/>
      <c r="G186" s="4"/>
      <c r="H186" s="4"/>
      <c r="I186" s="4"/>
    </row>
    <row r="187" spans="1:9" ht="14.25">
      <c r="A187" s="34"/>
      <c r="B187" s="35"/>
      <c r="C187" s="4"/>
      <c r="D187" s="4"/>
      <c r="E187" s="4"/>
      <c r="F187" s="4"/>
      <c r="G187" s="4"/>
      <c r="H187" s="4"/>
      <c r="I187" s="4"/>
    </row>
    <row r="188" spans="1:9" ht="14.25">
      <c r="A188" s="34"/>
      <c r="B188" s="35"/>
      <c r="C188" s="4"/>
      <c r="D188" s="4"/>
      <c r="E188" s="4"/>
      <c r="F188" s="4"/>
      <c r="G188" s="4"/>
      <c r="H188" s="4"/>
      <c r="I188" s="4"/>
    </row>
    <row r="189" spans="1:9" ht="14.25">
      <c r="A189" s="34"/>
      <c r="B189" s="35"/>
      <c r="C189" s="4"/>
      <c r="D189" s="4"/>
      <c r="E189" s="4"/>
      <c r="F189" s="4"/>
      <c r="G189" s="4"/>
      <c r="H189" s="4"/>
      <c r="I189" s="4"/>
    </row>
    <row r="190" spans="1:9" ht="30" customHeight="1">
      <c r="A190" s="122" t="s">
        <v>22</v>
      </c>
      <c r="B190" s="122"/>
      <c r="C190" s="122"/>
      <c r="D190" s="122"/>
      <c r="E190" s="122"/>
      <c r="F190" s="122"/>
      <c r="G190" s="122"/>
      <c r="H190" s="122"/>
      <c r="I190" s="122"/>
    </row>
    <row r="191" spans="1:9" ht="30" customHeight="1">
      <c r="A191" s="122"/>
      <c r="B191" s="122"/>
      <c r="C191" s="122"/>
      <c r="D191" s="122"/>
      <c r="E191" s="122"/>
      <c r="F191" s="122"/>
      <c r="G191" s="122"/>
      <c r="H191" s="122"/>
      <c r="I191" s="122"/>
    </row>
    <row r="192" spans="1:9" ht="19.5" customHeight="1">
      <c r="A192" s="123" t="s">
        <v>11</v>
      </c>
      <c r="B192" s="123"/>
      <c r="C192" s="123"/>
      <c r="D192" s="123"/>
      <c r="E192" s="123"/>
      <c r="F192" s="123"/>
      <c r="G192" s="123"/>
      <c r="H192" s="12">
        <f>I207+I208</f>
        <v>3717.6702596352</v>
      </c>
      <c r="I192" s="13" t="s">
        <v>0</v>
      </c>
    </row>
    <row r="193" spans="1:9" ht="14.25" customHeight="1">
      <c r="A193" s="124" t="s">
        <v>12</v>
      </c>
      <c r="B193" s="126" t="s">
        <v>2</v>
      </c>
      <c r="C193" s="128" t="s">
        <v>9</v>
      </c>
      <c r="D193" s="128"/>
      <c r="E193" s="128"/>
      <c r="F193" s="128"/>
      <c r="G193" s="128"/>
      <c r="H193" s="128"/>
      <c r="I193" s="129" t="s">
        <v>3</v>
      </c>
    </row>
    <row r="194" spans="1:9" ht="13.5" customHeight="1">
      <c r="A194" s="124"/>
      <c r="B194" s="126"/>
      <c r="C194" s="131" t="s">
        <v>14</v>
      </c>
      <c r="D194" s="131"/>
      <c r="E194" s="121" t="s">
        <v>15</v>
      </c>
      <c r="F194" s="121"/>
      <c r="G194" s="121" t="s">
        <v>16</v>
      </c>
      <c r="H194" s="121"/>
      <c r="I194" s="129"/>
    </row>
    <row r="195" spans="1:9" ht="13.5" customHeight="1">
      <c r="A195" s="124"/>
      <c r="B195" s="126"/>
      <c r="C195" s="131"/>
      <c r="D195" s="131"/>
      <c r="E195" s="121"/>
      <c r="F195" s="121"/>
      <c r="G195" s="121"/>
      <c r="H195" s="121"/>
      <c r="I195" s="129"/>
    </row>
    <row r="196" spans="1:9" ht="14.25" customHeight="1" thickBot="1">
      <c r="A196" s="125"/>
      <c r="B196" s="127"/>
      <c r="C196" s="14" t="s">
        <v>17</v>
      </c>
      <c r="D196" s="14" t="s">
        <v>3</v>
      </c>
      <c r="E196" s="14" t="s">
        <v>17</v>
      </c>
      <c r="F196" s="14" t="s">
        <v>3</v>
      </c>
      <c r="G196" s="14" t="s">
        <v>17</v>
      </c>
      <c r="H196" s="14" t="s">
        <v>3</v>
      </c>
      <c r="I196" s="130"/>
    </row>
    <row r="197" spans="1:9" ht="39.75" customHeight="1" thickTop="1">
      <c r="A197" s="15">
        <v>1</v>
      </c>
      <c r="B197" s="7">
        <f>160*5*0.1</f>
        <v>80</v>
      </c>
      <c r="C197" s="16">
        <v>0.347</v>
      </c>
      <c r="D197" s="16">
        <f>B197*C197</f>
        <v>27.759999999999998</v>
      </c>
      <c r="E197" s="6" t="s">
        <v>21</v>
      </c>
      <c r="F197" s="17" t="s">
        <v>21</v>
      </c>
      <c r="G197" s="6">
        <v>2.15</v>
      </c>
      <c r="H197" s="6">
        <f>B197*G197</f>
        <v>172</v>
      </c>
      <c r="I197" s="8">
        <f>D197+H197</f>
        <v>199.76</v>
      </c>
    </row>
    <row r="198" spans="1:9" ht="15">
      <c r="A198" s="117">
        <v>2</v>
      </c>
      <c r="B198" s="7">
        <v>140</v>
      </c>
      <c r="C198" s="6">
        <v>1</v>
      </c>
      <c r="D198" s="6">
        <f>B198*C198</f>
        <v>140</v>
      </c>
      <c r="E198" s="6" t="s">
        <v>21</v>
      </c>
      <c r="F198" s="17" t="s">
        <v>21</v>
      </c>
      <c r="G198" s="6">
        <v>4.8</v>
      </c>
      <c r="H198" s="6">
        <f>B198*G198</f>
        <v>672</v>
      </c>
      <c r="I198" s="8">
        <f>H198+D198</f>
        <v>812</v>
      </c>
    </row>
    <row r="199" spans="1:9" ht="19.5" customHeight="1">
      <c r="A199" s="118"/>
      <c r="B199" s="6">
        <f>60</f>
        <v>60</v>
      </c>
      <c r="C199" s="6"/>
      <c r="D199" s="6"/>
      <c r="E199" s="6">
        <v>10</v>
      </c>
      <c r="F199" s="6">
        <f>B199*E199</f>
        <v>600</v>
      </c>
      <c r="G199" s="6"/>
      <c r="H199" s="6"/>
      <c r="I199" s="9">
        <f>B199*E199</f>
        <v>600</v>
      </c>
    </row>
    <row r="200" spans="1:9" ht="31.5" customHeight="1">
      <c r="A200" s="15">
        <v>3</v>
      </c>
      <c r="B200" s="7">
        <v>1760</v>
      </c>
      <c r="C200" s="36">
        <v>0.15</v>
      </c>
      <c r="D200" s="6">
        <f>B200*C200</f>
        <v>264</v>
      </c>
      <c r="E200" s="6"/>
      <c r="F200" s="6"/>
      <c r="G200" s="6">
        <v>0.4</v>
      </c>
      <c r="H200" s="5">
        <f>B200*G200</f>
        <v>704</v>
      </c>
      <c r="I200" s="8">
        <f>H200+D200</f>
        <v>968</v>
      </c>
    </row>
    <row r="201" spans="1:9" ht="19.5" customHeight="1" thickBot="1">
      <c r="A201" s="115" t="s">
        <v>6</v>
      </c>
      <c r="B201" s="115"/>
      <c r="C201" s="115"/>
      <c r="D201" s="21">
        <f>SUM(D197:D200)</f>
        <v>431.76</v>
      </c>
      <c r="E201" s="21"/>
      <c r="F201" s="21">
        <f>SUM(F197:F200)</f>
        <v>600</v>
      </c>
      <c r="G201" s="21"/>
      <c r="H201" s="21">
        <f>SUM(H197:H200)</f>
        <v>1548</v>
      </c>
      <c r="I201" s="22">
        <f>SUM(I197:I200)</f>
        <v>2579.76</v>
      </c>
    </row>
    <row r="202" spans="1:11" ht="19.5" customHeight="1">
      <c r="A202" s="113" t="s">
        <v>26</v>
      </c>
      <c r="B202" s="113"/>
      <c r="C202" s="113"/>
      <c r="D202" s="37">
        <v>0.01</v>
      </c>
      <c r="E202" s="27">
        <v>0.1</v>
      </c>
      <c r="F202" s="27"/>
      <c r="G202" s="119">
        <f>I201+0</f>
        <v>2579.76</v>
      </c>
      <c r="H202" s="119"/>
      <c r="I202" s="28">
        <f>E202*G202</f>
        <v>257.97600000000006</v>
      </c>
      <c r="K202" s="3"/>
    </row>
    <row r="203" spans="1:9" ht="19.5" customHeight="1">
      <c r="A203" s="112" t="s">
        <v>8</v>
      </c>
      <c r="B203" s="112"/>
      <c r="C203" s="112"/>
      <c r="D203" s="112"/>
      <c r="E203" s="112"/>
      <c r="F203" s="112"/>
      <c r="G203" s="112"/>
      <c r="H203" s="112"/>
      <c r="I203" s="28">
        <f>SUM(I201:I202)</f>
        <v>2837.7360000000003</v>
      </c>
    </row>
    <row r="204" spans="1:9" ht="19.5" customHeight="1">
      <c r="A204" s="113" t="s">
        <v>27</v>
      </c>
      <c r="B204" s="113"/>
      <c r="C204" s="113"/>
      <c r="D204" s="37">
        <v>0.08</v>
      </c>
      <c r="E204" s="27">
        <v>0.08</v>
      </c>
      <c r="F204" s="27"/>
      <c r="G204" s="119">
        <f>I201+I202</f>
        <v>2837.7360000000003</v>
      </c>
      <c r="H204" s="119"/>
      <c r="I204" s="28">
        <f>E204*G204</f>
        <v>227.01888000000002</v>
      </c>
    </row>
    <row r="205" spans="1:9" ht="19.5" customHeight="1">
      <c r="A205" s="112" t="s">
        <v>8</v>
      </c>
      <c r="B205" s="112"/>
      <c r="C205" s="112"/>
      <c r="D205" s="112"/>
      <c r="E205" s="112"/>
      <c r="F205" s="112"/>
      <c r="G205" s="112"/>
      <c r="H205" s="112"/>
      <c r="I205" s="28">
        <f>SUM(I203:I204)</f>
        <v>3064.7548800000004</v>
      </c>
    </row>
    <row r="206" spans="1:9" ht="19.5" customHeight="1">
      <c r="A206" s="113" t="s">
        <v>28</v>
      </c>
      <c r="B206" s="113"/>
      <c r="C206" s="113"/>
      <c r="D206" s="37">
        <v>0.18</v>
      </c>
      <c r="E206" s="27">
        <v>0.18</v>
      </c>
      <c r="F206" s="27"/>
      <c r="G206" s="114">
        <f>I203+I204</f>
        <v>3064.7548800000004</v>
      </c>
      <c r="H206" s="114"/>
      <c r="I206" s="29">
        <f>E206*G206</f>
        <v>551.6558784</v>
      </c>
    </row>
    <row r="207" spans="1:12" ht="19.5" customHeight="1" thickBot="1">
      <c r="A207" s="112" t="s">
        <v>19</v>
      </c>
      <c r="B207" s="112"/>
      <c r="C207" s="112"/>
      <c r="D207" s="112"/>
      <c r="E207" s="112"/>
      <c r="F207" s="112"/>
      <c r="G207" s="112"/>
      <c r="H207" s="112"/>
      <c r="I207" s="30">
        <f>SUM(I205:I206)</f>
        <v>3616.4107584000003</v>
      </c>
      <c r="L207" s="10"/>
    </row>
    <row r="208" spans="1:12" ht="19.5" customHeight="1">
      <c r="A208" s="113" t="s">
        <v>29</v>
      </c>
      <c r="B208" s="113"/>
      <c r="C208" s="113"/>
      <c r="D208" s="37">
        <v>0.028</v>
      </c>
      <c r="E208" s="31">
        <v>0.028</v>
      </c>
      <c r="F208" s="27"/>
      <c r="G208" s="119">
        <f>I205+I206</f>
        <v>3616.4107584000003</v>
      </c>
      <c r="H208" s="119"/>
      <c r="I208" s="32">
        <f>E208*G208</f>
        <v>101.2595012352</v>
      </c>
      <c r="L208" s="11"/>
    </row>
    <row r="209" spans="1:9" ht="19.5" customHeight="1">
      <c r="A209" s="120" t="s">
        <v>7</v>
      </c>
      <c r="B209" s="120"/>
      <c r="C209" s="120"/>
      <c r="D209" s="120"/>
      <c r="E209" s="120"/>
      <c r="F209" s="120"/>
      <c r="G209" s="120"/>
      <c r="H209" s="120"/>
      <c r="I209" s="38">
        <f>SUM(I207:I208)</f>
        <v>3717.6702596352</v>
      </c>
    </row>
    <row r="210" spans="1:9" ht="19.5" customHeight="1">
      <c r="A210" s="34"/>
      <c r="B210" s="35"/>
      <c r="C210" s="4"/>
      <c r="D210" s="4"/>
      <c r="E210" s="4"/>
      <c r="F210" s="4"/>
      <c r="G210" s="4"/>
      <c r="H210" s="4"/>
      <c r="I210" s="4"/>
    </row>
    <row r="211" spans="1:9" ht="19.5" customHeight="1">
      <c r="A211" s="34"/>
      <c r="B211" s="35"/>
      <c r="C211" s="4"/>
      <c r="D211" s="4"/>
      <c r="E211" s="4"/>
      <c r="F211" s="4"/>
      <c r="G211" s="4"/>
      <c r="H211" s="4"/>
      <c r="I211" s="4"/>
    </row>
  </sheetData>
  <sheetProtection/>
  <mergeCells count="89">
    <mergeCell ref="K3:K5"/>
    <mergeCell ref="I4:J4"/>
    <mergeCell ref="G4:H4"/>
    <mergeCell ref="A45:E45"/>
    <mergeCell ref="A18:A22"/>
    <mergeCell ref="I47:J47"/>
    <mergeCell ref="E3:J3"/>
    <mergeCell ref="E4:F4"/>
    <mergeCell ref="C3:C5"/>
    <mergeCell ref="D3:D5"/>
    <mergeCell ref="A32:A38"/>
    <mergeCell ref="A10:A13"/>
    <mergeCell ref="A42:D42"/>
    <mergeCell ref="A147:G147"/>
    <mergeCell ref="A55:J55"/>
    <mergeCell ref="A2:I2"/>
    <mergeCell ref="B3:B5"/>
    <mergeCell ref="A50:J50"/>
    <mergeCell ref="A48:J48"/>
    <mergeCell ref="A3:A5"/>
    <mergeCell ref="A143:I146"/>
    <mergeCell ref="A51:E51"/>
    <mergeCell ref="I51:J51"/>
    <mergeCell ref="I49:J49"/>
    <mergeCell ref="A44:D44"/>
    <mergeCell ref="A49:E49"/>
    <mergeCell ref="A57:B57"/>
    <mergeCell ref="A59:D59"/>
    <mergeCell ref="I52:J52"/>
    <mergeCell ref="A1:K1"/>
    <mergeCell ref="A54:E54"/>
    <mergeCell ref="I54:J54"/>
    <mergeCell ref="I45:J45"/>
    <mergeCell ref="A47:E47"/>
    <mergeCell ref="A8:A9"/>
    <mergeCell ref="A53:J53"/>
    <mergeCell ref="A52:E52"/>
    <mergeCell ref="A25:A29"/>
    <mergeCell ref="A14:A15"/>
    <mergeCell ref="C148:H148"/>
    <mergeCell ref="I148:I151"/>
    <mergeCell ref="C149:D150"/>
    <mergeCell ref="E149:F150"/>
    <mergeCell ref="G149:H150"/>
    <mergeCell ref="A148:A151"/>
    <mergeCell ref="B148:B151"/>
    <mergeCell ref="A168:C168"/>
    <mergeCell ref="G168:H168"/>
    <mergeCell ref="A169:H169"/>
    <mergeCell ref="A170:C170"/>
    <mergeCell ref="G170:H170"/>
    <mergeCell ref="A165:C165"/>
    <mergeCell ref="A166:C166"/>
    <mergeCell ref="G166:H166"/>
    <mergeCell ref="A167:H167"/>
    <mergeCell ref="E194:F195"/>
    <mergeCell ref="A174:C174"/>
    <mergeCell ref="G174:H174"/>
    <mergeCell ref="A175:H175"/>
    <mergeCell ref="A171:H171"/>
    <mergeCell ref="A172:C172"/>
    <mergeCell ref="G172:H172"/>
    <mergeCell ref="A173:H173"/>
    <mergeCell ref="A202:C202"/>
    <mergeCell ref="G202:H202"/>
    <mergeCell ref="A203:H203"/>
    <mergeCell ref="A190:I191"/>
    <mergeCell ref="A192:G192"/>
    <mergeCell ref="A193:A196"/>
    <mergeCell ref="B193:B196"/>
    <mergeCell ref="C193:H193"/>
    <mergeCell ref="I193:I196"/>
    <mergeCell ref="C194:D195"/>
    <mergeCell ref="A207:H207"/>
    <mergeCell ref="A208:C208"/>
    <mergeCell ref="G208:H208"/>
    <mergeCell ref="A209:H209"/>
    <mergeCell ref="A204:C204"/>
    <mergeCell ref="G204:H204"/>
    <mergeCell ref="A40:A41"/>
    <mergeCell ref="A30:D30"/>
    <mergeCell ref="A46:J46"/>
    <mergeCell ref="A205:H205"/>
    <mergeCell ref="A206:C206"/>
    <mergeCell ref="G206:H206"/>
    <mergeCell ref="A201:C201"/>
    <mergeCell ref="A156:A157"/>
    <mergeCell ref="A198:A199"/>
    <mergeCell ref="G194:H19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</dc:creator>
  <cp:keywords/>
  <dc:description/>
  <cp:lastModifiedBy>sofo shes</cp:lastModifiedBy>
  <cp:lastPrinted>2016-06-26T05:04:42Z</cp:lastPrinted>
  <dcterms:created xsi:type="dcterms:W3CDTF">2008-08-03T08:34:03Z</dcterms:created>
  <dcterms:modified xsi:type="dcterms:W3CDTF">2016-07-15T15:35:57Z</dcterms:modified>
  <cp:category/>
  <cp:version/>
  <cp:contentType/>
  <cp:contentStatus/>
</cp:coreProperties>
</file>