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98" activeTab="5"/>
  </bookViews>
  <sheets>
    <sheet name="1-3" sheetId="1" r:id="rId1"/>
    <sheet name="gare kan." sheetId="2" state="hidden" r:id="rId2"/>
    <sheet name="1-2" sheetId="3" r:id="rId3"/>
    <sheet name="1-1" sheetId="4" r:id="rId4"/>
    <sheet name="obieqt." sheetId="5" r:id="rId5"/>
    <sheet name="nakreb saxli" sheetId="6" r:id="rId6"/>
    <sheet name="ganm." sheetId="7" r:id="rId7"/>
  </sheets>
  <definedNames>
    <definedName name="_xlnm.Print_Area" localSheetId="6">'ganm.'!$A$1:$D$20</definedName>
  </definedNames>
  <calcPr fullCalcOnLoad="1"/>
</workbook>
</file>

<file path=xl/sharedStrings.xml><?xml version="1.0" encoding="utf-8"?>
<sst xmlns="http://schemas.openxmlformats.org/spreadsheetml/2006/main" count="1115" uniqueCount="394">
  <si>
    <t>lari</t>
  </si>
  <si>
    <t>#</t>
  </si>
  <si>
    <t>xarjTaRricxvis nomeri</t>
  </si>
  <si>
    <t>saxarjTaRricxvo Rirebuleba</t>
  </si>
  <si>
    <t>samSeneblo samuSaoebi</t>
  </si>
  <si>
    <t>samontaJo samuSaoebi</t>
  </si>
  <si>
    <t xml:space="preserve">danadgarebi,aveji, inventari </t>
  </si>
  <si>
    <t>sxvadasxva xarjebi</t>
  </si>
  <si>
    <t>saerTo saxarjTaRricxvo Rirebuleba</t>
  </si>
  <si>
    <t>7</t>
  </si>
  <si>
    <t>8</t>
  </si>
  <si>
    <t>9</t>
  </si>
  <si>
    <t>10</t>
  </si>
  <si>
    <t>jami</t>
  </si>
  <si>
    <t>ganzomilebis erTeuli</t>
  </si>
  <si>
    <t>sul</t>
  </si>
  <si>
    <t>1</t>
  </si>
  <si>
    <t>2</t>
  </si>
  <si>
    <t>3</t>
  </si>
  <si>
    <t>4</t>
  </si>
  <si>
    <t>5</t>
  </si>
  <si>
    <t>6</t>
  </si>
  <si>
    <t>raodenoba</t>
  </si>
  <si>
    <t>ganzomilebis erTeulze</t>
  </si>
  <si>
    <t>saproeqto monacemebi</t>
  </si>
  <si>
    <t>safuZveli</t>
  </si>
  <si>
    <t>samuSaoTa dasaxeleba</t>
  </si>
  <si>
    <t>c</t>
  </si>
  <si>
    <t>grZ/m.</t>
  </si>
  <si>
    <t>12</t>
  </si>
  <si>
    <t>13</t>
  </si>
  <si>
    <t>14</t>
  </si>
  <si>
    <t xml:space="preserve">lokalur-resursuli jami </t>
  </si>
  <si>
    <t>lokalur-resursuli xarjTaRricxva #1/1</t>
  </si>
  <si>
    <t xml:space="preserve">SromiTi danaxarji </t>
  </si>
  <si>
    <t>16</t>
  </si>
  <si>
    <t>17</t>
  </si>
  <si>
    <t>18</t>
  </si>
  <si>
    <t>19</t>
  </si>
  <si>
    <t>20</t>
  </si>
  <si>
    <t>manqanebi da materialuri resursebi</t>
  </si>
  <si>
    <t xml:space="preserve">sul xarjTaRricxviT </t>
  </si>
  <si>
    <t>s.n. da w. IV-2-82 t-8 cx. 46-18-3</t>
  </si>
  <si>
    <t>lokalur-resursuli xarjTaRricxva #1/2</t>
  </si>
  <si>
    <t>________________________________________________________________________________________________</t>
  </si>
  <si>
    <t xml:space="preserve">mSeneblobis Rirebulebis nakrebi saxarjTaRricxvo angariSi </t>
  </si>
  <si>
    <t xml:space="preserve">obieqtis, samuSaos da xarjebis dasaxeleba </t>
  </si>
  <si>
    <t>Tavi I</t>
  </si>
  <si>
    <t>teritoriis momzadeba</t>
  </si>
  <si>
    <t>Tavi II</t>
  </si>
  <si>
    <t xml:space="preserve">mSeneblobis ZiriTadi obieqtebi </t>
  </si>
  <si>
    <t>2.1.</t>
  </si>
  <si>
    <t xml:space="preserve">jami Tavi II </t>
  </si>
  <si>
    <t>Tavi III</t>
  </si>
  <si>
    <t>damxmare da samomsaxuro obieqtebi</t>
  </si>
  <si>
    <t>samuSaoebi ar aris</t>
  </si>
  <si>
    <t xml:space="preserve">jami Tavi III </t>
  </si>
  <si>
    <t xml:space="preserve">Tavi IV </t>
  </si>
  <si>
    <t xml:space="preserve">energetikuli meurneobis obieqtebi da kavSirgabmuloba </t>
  </si>
  <si>
    <t>Tavi V</t>
  </si>
  <si>
    <t xml:space="preserve">satransporto meurneobis obieqtebi da kavSirgabmuloba </t>
  </si>
  <si>
    <t xml:space="preserve">Tavi VI </t>
  </si>
  <si>
    <t>gare qselebi</t>
  </si>
  <si>
    <t xml:space="preserve">Tavi VI jami </t>
  </si>
  <si>
    <t>Tavi VII</t>
  </si>
  <si>
    <t xml:space="preserve">teritoriis keTilmowyoba da gamwvaneba </t>
  </si>
  <si>
    <t>Tavi I-VII jami</t>
  </si>
  <si>
    <t>Tavi VIII</t>
  </si>
  <si>
    <t>3.1.</t>
  </si>
  <si>
    <t>4.1.</t>
  </si>
  <si>
    <t>5.1.</t>
  </si>
  <si>
    <t>6.1.</t>
  </si>
  <si>
    <t>7.1.</t>
  </si>
  <si>
    <t xml:space="preserve">droebiTi Senobebi da nagebobebi </t>
  </si>
  <si>
    <t>8.1.</t>
  </si>
  <si>
    <t xml:space="preserve">xarjebi ar aris </t>
  </si>
  <si>
    <t>Tavi IX</t>
  </si>
  <si>
    <t xml:space="preserve">sxva xarjebi </t>
  </si>
  <si>
    <t>9.1.</t>
  </si>
  <si>
    <t>9.2.</t>
  </si>
  <si>
    <t>Tavi IX jami</t>
  </si>
  <si>
    <t xml:space="preserve">Tavi I_IX jami </t>
  </si>
  <si>
    <t>damatebiTi Rirebulebis gadasaxadi 18 %</t>
  </si>
  <si>
    <t>kac/sT</t>
  </si>
  <si>
    <t>kg</t>
  </si>
  <si>
    <t>sxva masalebi</t>
  </si>
  <si>
    <t>man</t>
  </si>
  <si>
    <r>
      <t>m</t>
    </r>
    <r>
      <rPr>
        <vertAlign val="superscript"/>
        <sz val="10"/>
        <rFont val="AcadNusx"/>
        <family val="0"/>
      </rPr>
      <t>2</t>
    </r>
  </si>
  <si>
    <t>sxva masala</t>
  </si>
  <si>
    <r>
      <t>m</t>
    </r>
    <r>
      <rPr>
        <vertAlign val="superscript"/>
        <sz val="10"/>
        <rFont val="AcadNusx"/>
        <family val="0"/>
      </rPr>
      <t>3</t>
    </r>
  </si>
  <si>
    <t>g/m</t>
  </si>
  <si>
    <t xml:space="preserve">sxva masalebi </t>
  </si>
  <si>
    <t>k-1,15</t>
  </si>
  <si>
    <t>Semyvan-gamanawilebeli fari</t>
  </si>
  <si>
    <t>man/sT</t>
  </si>
  <si>
    <t>g\m</t>
  </si>
  <si>
    <t>kompl</t>
  </si>
  <si>
    <t xml:space="preserve">saproeqto da saZiebo samuSaoebi </t>
  </si>
  <si>
    <t>sul krebsiTi saxarjTaRricxvo Rirebuleba</t>
  </si>
  <si>
    <t xml:space="preserve"> </t>
  </si>
  <si>
    <t>SromiTi danaxarji 0,66X1,15</t>
  </si>
  <si>
    <t>manqanebi 0,4X1,15</t>
  </si>
  <si>
    <t>s.n. da w. IV-2-82 t-3 cx. 21-25-6</t>
  </si>
  <si>
    <t>mSenebare sawarmos direqciis (teqzedamxedvelis) Senaxva 1%</t>
  </si>
  <si>
    <t>21</t>
  </si>
  <si>
    <t>22</t>
  </si>
  <si>
    <t xml:space="preserve">saobieqto-saxarjTaRricxvo angariSi #1 </t>
  </si>
  <si>
    <t>saxarjTaRricxvo nomeri</t>
  </si>
  <si>
    <t xml:space="preserve">samuSaos da xarjebis dasaxeleba </t>
  </si>
  <si>
    <t>ganzomilebis erTeuli aT lari</t>
  </si>
  <si>
    <t xml:space="preserve">erTeulis Rirebulebis maCvenebeli </t>
  </si>
  <si>
    <t>samont samuSaoebi</t>
  </si>
  <si>
    <r>
      <t>m</t>
    </r>
    <r>
      <rPr>
        <vertAlign val="superscript"/>
        <sz val="10"/>
        <rFont val="LitNusx"/>
        <family val="0"/>
      </rPr>
      <t>2</t>
    </r>
  </si>
  <si>
    <r>
      <t>m</t>
    </r>
    <r>
      <rPr>
        <b/>
        <vertAlign val="superscript"/>
        <sz val="10"/>
        <rFont val="LitNusx"/>
        <family val="0"/>
      </rPr>
      <t>2</t>
    </r>
  </si>
  <si>
    <t>23</t>
  </si>
  <si>
    <t xml:space="preserve">manqanebi </t>
  </si>
  <si>
    <t>11</t>
  </si>
  <si>
    <t>15</t>
  </si>
  <si>
    <t>obieqt.xarj. #1</t>
  </si>
  <si>
    <t>manqanebi 0,02X1,15</t>
  </si>
  <si>
    <r>
      <t>m</t>
    </r>
    <r>
      <rPr>
        <vertAlign val="superscript"/>
        <sz val="10"/>
        <rFont val="LitNusx"/>
        <family val="0"/>
      </rPr>
      <t>3</t>
    </r>
  </si>
  <si>
    <t>grZ/m</t>
  </si>
  <si>
    <t>kac\sT</t>
  </si>
  <si>
    <t>cali</t>
  </si>
  <si>
    <t>s.n. da w. IV-2-82t-3 cx. 16.6-1</t>
  </si>
  <si>
    <t>plastmasis sakanalizacio milis gayvana diametriT 50 mm</t>
  </si>
  <si>
    <t>SromiTi resursebi 0,609X1,15</t>
  </si>
  <si>
    <t>manqanebi 0,0021X1,15</t>
  </si>
  <si>
    <t>milgayvaniloba d-50</t>
  </si>
  <si>
    <t>fasonuri nawilebi d-50</t>
  </si>
  <si>
    <t>saxarjTaRricvxo Rirebuleba</t>
  </si>
  <si>
    <t xml:space="preserve">saxarjTaRricxvo Rirebuleba </t>
  </si>
  <si>
    <t xml:space="preserve"> saxarjTaRricxvo xelfasi  </t>
  </si>
  <si>
    <t>lokalur-resursuli xarjTaRricxva #1/3</t>
  </si>
  <si>
    <t xml:space="preserve">milgayvaniloba d-25 </t>
  </si>
  <si>
    <t>fitingi d-25 mm</t>
  </si>
  <si>
    <t>ventili pl d-25</t>
  </si>
  <si>
    <t>milgayvaniloba d-20</t>
  </si>
  <si>
    <t>fitingi d-20mm</t>
  </si>
  <si>
    <t>ventili pl d-20mm</t>
  </si>
  <si>
    <t>s.n. da w. IV-2-82t-3 cx. 16.22</t>
  </si>
  <si>
    <t>milsadenebis hidravlikuri gamocda</t>
  </si>
  <si>
    <t xml:space="preserve">kanalizacia </t>
  </si>
  <si>
    <t>s.n. da w. IV-2-82t-3 cx. 16.6-2</t>
  </si>
  <si>
    <t>plastmasis sakanalizacio milis gayvana diametriT 100 mm</t>
  </si>
  <si>
    <t>fasonuri nawilebi d-100</t>
  </si>
  <si>
    <t>kompl.</t>
  </si>
  <si>
    <t>Stuceri</t>
  </si>
  <si>
    <t>s.n. da w. IV-2-82t-3 cx.17-1-9</t>
  </si>
  <si>
    <t xml:space="preserve">kedlebSi  gayvanilobisaTvis naxvretebis mowyoba </t>
  </si>
  <si>
    <t xml:space="preserve">             Seadgina:                       /T. beriZe /</t>
  </si>
  <si>
    <t xml:space="preserve">saxarjTaRricxvo Rirebuleba    </t>
  </si>
  <si>
    <t xml:space="preserve">saxarjTaRricxvo xelfasi      </t>
  </si>
  <si>
    <t xml:space="preserve">                 normatiuli Sromatevadoba    </t>
  </si>
  <si>
    <t>SromiTi resursebi 0,583X1,15</t>
  </si>
  <si>
    <t>manqanebi 0,0046X1,15</t>
  </si>
  <si>
    <t>SromiTi resursebi0,46X1,15</t>
  </si>
  <si>
    <t>plasamasis wyalgayvanilobis milebis gayvana diametriT20 mm-mde</t>
  </si>
  <si>
    <t xml:space="preserve">onkani </t>
  </si>
  <si>
    <t>manqanebi</t>
  </si>
  <si>
    <t xml:space="preserve">                           nakrebi saxarjTaRricxvo gaangariSeba              </t>
  </si>
  <si>
    <t xml:space="preserve">                     maT Soris:   damatebiTi Rirebulebis gadasaxadi  </t>
  </si>
  <si>
    <t xml:space="preserve">                                                       Sromis danaxarji    </t>
  </si>
  <si>
    <t xml:space="preserve">   saxarjTaRricxvo Rirebuleba   </t>
  </si>
  <si>
    <t xml:space="preserve">    Sromis gadasaxadi           </t>
  </si>
  <si>
    <t>25</t>
  </si>
  <si>
    <t>26</t>
  </si>
  <si>
    <t>fitingi d-32 mm</t>
  </si>
  <si>
    <t>ventili pl d-32</t>
  </si>
  <si>
    <t>SromiTi resursebi 0,0516X1,15</t>
  </si>
  <si>
    <t xml:space="preserve">SromiTi resursebi </t>
  </si>
  <si>
    <t>milgayvaniloba 100</t>
  </si>
  <si>
    <t>SromiTi resursebi 0,105X1,15</t>
  </si>
  <si>
    <t>s.n. da w. IV-2-82t-3 cx. 22-8-2</t>
  </si>
  <si>
    <t>manqanebi 0,0538X1,15</t>
  </si>
  <si>
    <t>s.n. da w. IV-2-82t-3 cx. 18.8-2</t>
  </si>
  <si>
    <t xml:space="preserve">SromiTi resursebi 16,6X1,15 </t>
  </si>
  <si>
    <t>manometri</t>
  </si>
  <si>
    <t>SromiTi resursebi 3,66X1,15</t>
  </si>
  <si>
    <t>manqanebi 0,28X1,15</t>
  </si>
  <si>
    <t>s.n. da w. IV-2-82t-3 cx.17.4-4</t>
  </si>
  <si>
    <t>s.n. da w. IV-2-82t-3 cx. 17-1-6</t>
  </si>
  <si>
    <t>SromiTi resursebi 6,86X1,15</t>
  </si>
  <si>
    <t>manqanebi 0,04X1,15</t>
  </si>
  <si>
    <t>trapebis montaJi d-50mm</t>
  </si>
  <si>
    <t>trapi 50mm</t>
  </si>
  <si>
    <t>materialuri da SromiTi resursebi</t>
  </si>
  <si>
    <t xml:space="preserve"> wyalgayvaniloba kanalizacia</t>
  </si>
  <si>
    <t>plasamasis armirebuli wyalgayvanilobis milebis gayvana diametriT 25 mm-mde</t>
  </si>
  <si>
    <t>zednadebi xarjebi 10,0 %</t>
  </si>
  <si>
    <t>gegmiuri dagroveba 8,0 %</t>
  </si>
  <si>
    <t xml:space="preserve">samSeneblo samuSaoebi  </t>
  </si>
  <si>
    <t>xarj.#1/1</t>
  </si>
  <si>
    <t>xarj.#1/2</t>
  </si>
  <si>
    <t>eleqto samuSaoebi</t>
  </si>
  <si>
    <t>samS. samuS.</t>
  </si>
  <si>
    <t xml:space="preserve">SromiTi danaxarji  </t>
  </si>
  <si>
    <t>Sromis gadasaxadi Llari</t>
  </si>
  <si>
    <t>mili minaboWkovani d-32</t>
  </si>
  <si>
    <t>eqspertiza 1%</t>
  </si>
  <si>
    <t>xarj.#1/3</t>
  </si>
  <si>
    <t>24</t>
  </si>
  <si>
    <t>transportis xarji 2%</t>
  </si>
  <si>
    <t>unitazi</t>
  </si>
  <si>
    <t xml:space="preserve">titani </t>
  </si>
  <si>
    <t>el.titanis montaJi</t>
  </si>
  <si>
    <t>xulos municipalitetis sofel riyeTis sabavSvo baRisaTvis administraciuli  Senobis rekonstruqcia - remonti</t>
  </si>
  <si>
    <t>tn</t>
  </si>
  <si>
    <t>maT Soris:</t>
  </si>
  <si>
    <t xml:space="preserve">1. SromiTi danaxarji </t>
  </si>
  <si>
    <t>jami: pirdapir xarjebze</t>
  </si>
  <si>
    <t xml:space="preserve">zednadebi xarjebi </t>
  </si>
  <si>
    <t xml:space="preserve">gegmiuri dagroveba </t>
  </si>
  <si>
    <t>teq. zedamxedveloba 1%</t>
  </si>
  <si>
    <r>
      <t xml:space="preserve">Sedgenilia:  2013 wlis IV kvartlis doneze 1 a.S.S. </t>
    </r>
    <r>
      <rPr>
        <sz val="11"/>
        <rFont val="Times New Roman"/>
        <family val="1"/>
      </rPr>
      <t>$</t>
    </r>
    <r>
      <rPr>
        <sz val="11"/>
        <rFont val="LitNusx"/>
        <family val="2"/>
      </rPr>
      <t>=1,7 lari</t>
    </r>
  </si>
  <si>
    <t xml:space="preserve">lokalur resursuli jami: </t>
  </si>
  <si>
    <t>zednadebi xarjebi SromiTi danaxarjidan</t>
  </si>
  <si>
    <t xml:space="preserve">plasamasis minaboWkovani wyalgayvanilobis milebis gayvana diametriT 32 mm-mde </t>
  </si>
  <si>
    <t>s.n. da w. IV-2-82t-3 cx. 20-8-4</t>
  </si>
  <si>
    <t>ukusarqveli d25mm</t>
  </si>
  <si>
    <t>ukusarqveli d-25mm</t>
  </si>
  <si>
    <t>wyalmzomi</t>
  </si>
  <si>
    <t>avzi plasmasis (SefuTviT)</t>
  </si>
  <si>
    <t>tivtiva</t>
  </si>
  <si>
    <r>
      <t xml:space="preserve">plasmasis wylis avzis da el.tivtivas (SefuTviT)mowyoba tevadobioT </t>
    </r>
    <r>
      <rPr>
        <b/>
        <sz val="11"/>
        <rFont val="Calibri"/>
        <family val="2"/>
      </rPr>
      <t xml:space="preserve">v-1.0 </t>
    </r>
    <r>
      <rPr>
        <b/>
        <sz val="11"/>
        <rFont val="Lit Nusx"/>
        <family val="2"/>
      </rPr>
      <t>m</t>
    </r>
    <r>
      <rPr>
        <b/>
        <vertAlign val="superscript"/>
        <sz val="11"/>
        <rFont val="Lit Nusx"/>
        <family val="2"/>
      </rPr>
      <t>3</t>
    </r>
  </si>
  <si>
    <t>sabavSvo unitazis mowyoba</t>
  </si>
  <si>
    <t>unitazi sabavSvo</t>
  </si>
  <si>
    <t xml:space="preserve">sabavSvo xelsabanis dayeneba </t>
  </si>
  <si>
    <t xml:space="preserve">sabavSvo xelsabanis mowyobiloba </t>
  </si>
  <si>
    <t xml:space="preserve"> unitazi didebisaTvis </t>
  </si>
  <si>
    <t xml:space="preserve"> xelsabani didebisaTvis</t>
  </si>
  <si>
    <t>sarecxelas montaJi</t>
  </si>
  <si>
    <t xml:space="preserve"> xelsabani</t>
  </si>
  <si>
    <t>Semrevi duSis</t>
  </si>
  <si>
    <t>SromiTi resursebi misad</t>
  </si>
  <si>
    <t>lokalur resursuli jami:</t>
  </si>
  <si>
    <t>sndawIV-2-84  t-2 15-168-8 da15-161-2</t>
  </si>
  <si>
    <t>s.n.daw. IV-2-82t-3cx.21-18-1</t>
  </si>
  <si>
    <t>s.n.daw. IV-2-82t-3cx21-23-10</t>
  </si>
  <si>
    <t>cementis duRabi 1;3</t>
  </si>
  <si>
    <t>sabazro</t>
  </si>
  <si>
    <r>
      <t xml:space="preserve"> m</t>
    </r>
    <r>
      <rPr>
        <b/>
        <vertAlign val="superscript"/>
        <sz val="10"/>
        <rFont val="LitNusx"/>
        <family val="0"/>
      </rPr>
      <t>3</t>
    </r>
  </si>
  <si>
    <t>man//sT</t>
  </si>
  <si>
    <r>
      <t xml:space="preserve"> m</t>
    </r>
    <r>
      <rPr>
        <b/>
        <vertAlign val="superscript"/>
        <sz val="10"/>
        <rFont val="LitNusx"/>
        <family val="0"/>
      </rPr>
      <t>2</t>
    </r>
  </si>
  <si>
    <r>
      <t xml:space="preserve"> m</t>
    </r>
    <r>
      <rPr>
        <b/>
        <vertAlign val="superscript"/>
        <sz val="10"/>
        <rFont val="AcadNusx"/>
        <family val="0"/>
      </rPr>
      <t>2</t>
    </r>
  </si>
  <si>
    <r>
      <t>m</t>
    </r>
    <r>
      <rPr>
        <b/>
        <vertAlign val="superscript"/>
        <sz val="10"/>
        <rFont val="AcadNusx"/>
        <family val="0"/>
      </rPr>
      <t>2</t>
    </r>
    <r>
      <rPr>
        <b/>
        <sz val="10"/>
        <rFont val="AcadNusx"/>
        <family val="0"/>
      </rPr>
      <t>.</t>
    </r>
  </si>
  <si>
    <t xml:space="preserve">fiTxi zeTovani-webovani </t>
  </si>
  <si>
    <r>
      <t>m</t>
    </r>
    <r>
      <rPr>
        <b/>
        <vertAlign val="superscript"/>
        <sz val="10"/>
        <rFont val="LitNusx"/>
        <family val="2"/>
      </rPr>
      <t>3</t>
    </r>
  </si>
  <si>
    <t xml:space="preserve"> SromiTi danaxarji</t>
  </si>
  <si>
    <r>
      <t xml:space="preserve">plas. mili </t>
    </r>
    <r>
      <rPr>
        <sz val="10"/>
        <rFont val="Calibri"/>
        <family val="2"/>
      </rPr>
      <t>PN-</t>
    </r>
    <r>
      <rPr>
        <sz val="10"/>
        <rFont val="LitNusx"/>
        <family val="2"/>
      </rPr>
      <t xml:space="preserve">20 diametriT 20 mm </t>
    </r>
  </si>
  <si>
    <t>31</t>
  </si>
  <si>
    <t xml:space="preserve">   </t>
  </si>
  <si>
    <t>wyalmomarageba</t>
  </si>
  <si>
    <t>kanalizacia</t>
  </si>
  <si>
    <t>kac.sT</t>
  </si>
  <si>
    <t>webo cementi</t>
  </si>
  <si>
    <t>jami Tavi I</t>
  </si>
  <si>
    <t>jami Tavi VII</t>
  </si>
  <si>
    <t>ganmartebiTi baraTi</t>
  </si>
  <si>
    <t>zednadebi xarjebi elsamontaJo samuSaoebze xelfasidan _</t>
  </si>
  <si>
    <t xml:space="preserve">saxarjTaRricxvo mogeba _ _ _ _ _ _ _ _ _ _ _ _ _ _ _ _ </t>
  </si>
  <si>
    <t xml:space="preserve"> laria, maT Soris  d.R.g.</t>
  </si>
  <si>
    <t>lari.</t>
  </si>
  <si>
    <t xml:space="preserve">  materialuri resursebis erTeuli moculobis saxarjTaRricxvo fasebSi gaTvaliswinebulia, xelfasis  saSemosavlo gadasaxadi. xarjTaRricxvebSi gaTvaliswinebulia:</t>
  </si>
  <si>
    <t xml:space="preserve">  nakreb xarjTaRricxvaSi  gaTvaliswinebulia: daricxulia  rezervi gauTvaliswinebel samuSaoebze da gadasaxadi damatebul Rirebulebaze. mTlianobaSi saxarjTaRricxvo Rirebuleba</t>
  </si>
  <si>
    <t xml:space="preserve">zednadebi xarjebi  santeqnikur samuSaoebze _ _ _ _ _ _ </t>
  </si>
  <si>
    <t>zednadebi xarjebi samSeneblo  samuSaoebze _ _ _ _ _             10%</t>
  </si>
  <si>
    <r>
      <t xml:space="preserve"> m</t>
    </r>
    <r>
      <rPr>
        <vertAlign val="superscript"/>
        <sz val="10"/>
        <rFont val="LitNusx"/>
        <family val="0"/>
      </rPr>
      <t>2</t>
    </r>
  </si>
  <si>
    <t>sn da w-IV-2-84 15-15-3</t>
  </si>
  <si>
    <r>
      <t xml:space="preserve">plasamasis wyalgayvanilobis milis </t>
    </r>
    <r>
      <rPr>
        <b/>
        <sz val="10"/>
        <rFont val="Calibri"/>
        <family val="2"/>
      </rPr>
      <t>PN-</t>
    </r>
    <r>
      <rPr>
        <b/>
        <sz val="10"/>
        <rFont val="LitNusx"/>
        <family val="2"/>
      </rPr>
      <t>25  diametriT 63 mm mowyoba</t>
    </r>
  </si>
  <si>
    <r>
      <t xml:space="preserve">plas. mili </t>
    </r>
    <r>
      <rPr>
        <sz val="10"/>
        <rFont val="Calibri"/>
        <family val="2"/>
      </rPr>
      <t>PN-</t>
    </r>
    <r>
      <rPr>
        <sz val="10"/>
        <rFont val="LitNusx"/>
        <family val="2"/>
      </rPr>
      <t xml:space="preserve">25 diametriT 63 mm </t>
    </r>
  </si>
  <si>
    <t>32</t>
  </si>
  <si>
    <t>33</t>
  </si>
  <si>
    <t>34</t>
  </si>
  <si>
    <t>35</t>
  </si>
  <si>
    <t>eleqtrodi</t>
  </si>
  <si>
    <t>sn da w IV-2-84 10-7-7 (misad)</t>
  </si>
  <si>
    <t>laminirebuli parketis fila</t>
  </si>
  <si>
    <t>plintusi</t>
  </si>
  <si>
    <t>keramikuli fila</t>
  </si>
  <si>
    <t>sndawIV-2-8446-23-5</t>
  </si>
  <si>
    <t>gauTvaliswinebel xarjebi 3%</t>
  </si>
  <si>
    <t xml:space="preserve">        xarjTaRricxva Sedgenilia saproeqto  davalebis safuZvelze. samuSaoTa  moculobebi aRebulia muSa naxazebidan. xarjTaRricxva   Sedgenilia   resursuli   meTodiT  1984  wlis samSeneblo  normebisa  da  wesebis Sesabamisad. erTeuli moculobis materialuri danaxarjebi gansazRvrulia regionSi moqmedi sabazro-saxelSekrulebo fasebiT 2016 wlis I kvartlis doneze.  samSeneblo resursebis fasTa krebulis mixedviT 1 kac.saaTis Rirebulebad miRebulia  4,6-6,0 lari, xolo `sxvadasxva manqanebis~  da `sxvadasxva masalebis~ Rirebulebis  gansazRvrisaTvis,  normativiT gansazRvrul Rirebulebaze, miyenebulia koeficienti 3,2.</t>
  </si>
  <si>
    <t xml:space="preserve">plastmasis sakanalizacio milis gayvana diametriT 100mm </t>
  </si>
  <si>
    <t xml:space="preserve">plastmasis sakanalizacio milis gayvana diametriT 50mm </t>
  </si>
  <si>
    <t xml:space="preserve"> mili plasmasis kan. Dd=100 mm</t>
  </si>
  <si>
    <t>onkani</t>
  </si>
  <si>
    <t>xelsabanis  montaJi</t>
  </si>
  <si>
    <t xml:space="preserve">unitazis montaJi </t>
  </si>
  <si>
    <t xml:space="preserve">xelsabani </t>
  </si>
  <si>
    <t xml:space="preserve">unitazi </t>
  </si>
  <si>
    <t>santeqnika wyalmomarageba kanalizacia</t>
  </si>
  <si>
    <t xml:space="preserve"> 2016 weli</t>
  </si>
  <si>
    <t>sndawIV-2-84 46-30-2</t>
  </si>
  <si>
    <t>SromiTi danaxarji misad</t>
  </si>
  <si>
    <t>sn da w IV-2-84 9-8-1</t>
  </si>
  <si>
    <t>TabaSirmuyaos fila liTonis karkasze</t>
  </si>
  <si>
    <t xml:space="preserve"> TabaSirmuyaos filebiT tixrebis mowyoba </t>
  </si>
  <si>
    <t>I sarTuli</t>
  </si>
  <si>
    <t xml:space="preserve"> TabaSirmuyaos filebis mowyoba WerSi </t>
  </si>
  <si>
    <t>liTonis #12 Sveleris mowyoba</t>
  </si>
  <si>
    <t>liTonis Sveleri #12</t>
  </si>
  <si>
    <t>marmarilos  fila</t>
  </si>
  <si>
    <t xml:space="preserve">arsebuli betonis kedlis daSla I sarTuli </t>
  </si>
  <si>
    <t xml:space="preserve">iatakebze asebuli keramikuli filebis remonti </t>
  </si>
  <si>
    <t>laminirebuli parketis filebis mowyoba iatakebze (sakonferencio)</t>
  </si>
  <si>
    <t>keramikuli filebis mowyoba  kedlebze</t>
  </si>
  <si>
    <t>keramikuli fila kedlis</t>
  </si>
  <si>
    <t xml:space="preserve">arsebuli karis demontaJi da montaJi </t>
  </si>
  <si>
    <t xml:space="preserve"> SromiTi resursebi</t>
  </si>
  <si>
    <t>materialuri da SromiTi resursi</t>
  </si>
  <si>
    <t>arsebuli xis kar-fanjrebze saketebis da saxelurebis mowyobiT</t>
  </si>
  <si>
    <t xml:space="preserve">arsebuli xis kar-fanjrebis restavracia da galaqva </t>
  </si>
  <si>
    <t>sndawIV-2-84 11-27-7</t>
  </si>
  <si>
    <t>dazianebuli parketis iatakis aRdgena</t>
  </si>
  <si>
    <t xml:space="preserve">manqanebi 0,034X1,15 </t>
  </si>
  <si>
    <t>man/sT.</t>
  </si>
  <si>
    <t xml:space="preserve"> parketi </t>
  </si>
  <si>
    <t>webo</t>
  </si>
  <si>
    <t>sn da w  IV-2-82 t-2 cx.15-160-3</t>
  </si>
  <si>
    <t xml:space="preserve"> kv.m</t>
  </si>
  <si>
    <t xml:space="preserve"> sxvadasxva manqanebi</t>
  </si>
  <si>
    <t xml:space="preserve"> sxvadasxva  masalebi </t>
  </si>
  <si>
    <t>parketis iatakis galaqva</t>
  </si>
  <si>
    <t>laqi</t>
  </si>
  <si>
    <t>nitro laqi</t>
  </si>
  <si>
    <t>damateba            11-199</t>
  </si>
  <si>
    <t>kv.m</t>
  </si>
  <si>
    <t xml:space="preserve"> SromiTi danaxarji </t>
  </si>
  <si>
    <t xml:space="preserve"> manqanebi </t>
  </si>
  <si>
    <t xml:space="preserve"> zumfara wvrilmarcvlovani</t>
  </si>
  <si>
    <t>kvm</t>
  </si>
  <si>
    <t xml:space="preserve"> zumfara msxvilmarcvlovani</t>
  </si>
  <si>
    <t>parketis iatakis moxvewa</t>
  </si>
  <si>
    <t>arseulis analogiuri marmarilos filis mowyoba safexurze gasasvlelSi</t>
  </si>
  <si>
    <t>Sida kedlebis damuSaveba da  SeRebva wyalemulsiis saRebaviT</t>
  </si>
  <si>
    <t>saRebavi wyalemulsia</t>
  </si>
  <si>
    <t>Weris damuSaveba da  SeRebva wyalemulsiis saRebaviT</t>
  </si>
  <si>
    <t xml:space="preserve">Riobis gamotexva II sarTuli </t>
  </si>
  <si>
    <t>arsebuli sasSxapes demontaJi II sarTuli</t>
  </si>
  <si>
    <t>metalopastikis fanrebis mowyoba  1c 1,27X1,6</t>
  </si>
  <si>
    <t>II sarTuli</t>
  </si>
  <si>
    <t>plintusebis mowyoba</t>
  </si>
  <si>
    <t>sn da w IV-2-8415-164-8</t>
  </si>
  <si>
    <t>liTonis moajirebis SeRebva  antikoroziuli saRebaviT</t>
  </si>
  <si>
    <t>antikoroziuli saRebavi</t>
  </si>
  <si>
    <t>olifa</t>
  </si>
  <si>
    <t>samSeneblo narCenebis gatana</t>
  </si>
  <si>
    <t>27</t>
  </si>
  <si>
    <t>28</t>
  </si>
  <si>
    <t>29</t>
  </si>
  <si>
    <t>30</t>
  </si>
  <si>
    <r>
      <t xml:space="preserve">plasamasis wyalgayvanilobis milis </t>
    </r>
    <r>
      <rPr>
        <b/>
        <sz val="10"/>
        <rFont val="LitNusx"/>
        <family val="2"/>
      </rPr>
      <t xml:space="preserve"> diametriT 20 mm mowyoba</t>
    </r>
  </si>
  <si>
    <r>
      <t xml:space="preserve">avtomatiuri amomrTveli </t>
    </r>
    <r>
      <rPr>
        <sz val="10"/>
        <rFont val="Calibri"/>
        <family val="2"/>
      </rPr>
      <t>25</t>
    </r>
    <r>
      <rPr>
        <sz val="10"/>
        <rFont val="AcadNusx"/>
        <family val="0"/>
      </rPr>
      <t>a</t>
    </r>
  </si>
  <si>
    <r>
      <t>eleqtro sadenebis gayvana daxuruli el. gayvanilobisaTvis 3X2,5mm</t>
    </r>
    <r>
      <rPr>
        <b/>
        <vertAlign val="superscript"/>
        <sz val="10"/>
        <rFont val="LitNusx"/>
        <family val="0"/>
      </rPr>
      <t xml:space="preserve">2 </t>
    </r>
    <r>
      <rPr>
        <b/>
        <sz val="10"/>
        <rFont val="LitNusx"/>
        <family val="0"/>
      </rPr>
      <t>2X2,5mm</t>
    </r>
    <r>
      <rPr>
        <b/>
        <vertAlign val="superscript"/>
        <sz val="10"/>
        <rFont val="LitNusx"/>
        <family val="0"/>
      </rPr>
      <t xml:space="preserve">2 </t>
    </r>
  </si>
  <si>
    <r>
      <t xml:space="preserve"> spilenZis sam ZarRva sadeniPПВ  2X2,5mm</t>
    </r>
    <r>
      <rPr>
        <vertAlign val="superscript"/>
        <sz val="10"/>
        <rFont val="LitNusx"/>
        <family val="0"/>
      </rPr>
      <t>2</t>
    </r>
  </si>
  <si>
    <r>
      <t xml:space="preserve"> spilenZis sam ZarRva sadeniPПВ  3X2,5mm</t>
    </r>
    <r>
      <rPr>
        <vertAlign val="superscript"/>
        <sz val="10"/>
        <rFont val="LitNusx"/>
        <family val="0"/>
      </rPr>
      <t>2</t>
    </r>
  </si>
  <si>
    <t>s.n.daw. IV-2-82t-3cx21-23-8</t>
  </si>
  <si>
    <t xml:space="preserve">Cafluli tipis Stefseluri orpolusa rozeti damiwebis kontaqtiT </t>
  </si>
  <si>
    <t xml:space="preserve">Cafluli tipis Stefseluri orTpolusa rozeti damiwebis kontaqtiT </t>
  </si>
  <si>
    <t xml:space="preserve">Weris sanaTi  mowyoba </t>
  </si>
  <si>
    <r>
      <t xml:space="preserve">Weris sanaTi </t>
    </r>
  </si>
  <si>
    <r>
      <t xml:space="preserve">avtomatiuri amomrTveli </t>
    </r>
    <r>
      <rPr>
        <sz val="10"/>
        <rFont val="Calibri"/>
        <family val="2"/>
      </rPr>
      <t>16</t>
    </r>
    <r>
      <rPr>
        <sz val="10"/>
        <rFont val="AcadNusx"/>
        <family val="0"/>
      </rPr>
      <t>a</t>
    </r>
  </si>
  <si>
    <t>plasmasis sakabelio arxi</t>
  </si>
  <si>
    <t>sakabelo arxi</t>
  </si>
  <si>
    <t>arsebuli xis iatakebis ayra II sarTuli</t>
  </si>
  <si>
    <t>samSeneblo narCenebis gamotana Senobidan xeliT</t>
  </si>
  <si>
    <t>amwe koSkura  3t</t>
  </si>
  <si>
    <t xml:space="preserve">bolti </t>
  </si>
  <si>
    <t>manqanebi 0,034</t>
  </si>
  <si>
    <t>avtomaturi amomrTvelis 16a da 25a montaJi Semyvan-gamanawilebel farebSi</t>
  </si>
  <si>
    <t>s.n.daw. IV-2-82t-3cx 21-27-1</t>
  </si>
  <si>
    <t>manqanebis</t>
  </si>
  <si>
    <t xml:space="preserve">Cafluli tipis  CamrTvelis dayeneba </t>
  </si>
  <si>
    <t xml:space="preserve"> CamrTveli samontaJo kolofiT</t>
  </si>
  <si>
    <t>TiTebis Teatris Senobis remonti</t>
  </si>
  <si>
    <t>arsebuli xelsabanis demontaJi da montaJi II sarTuli</t>
  </si>
  <si>
    <t>sarecxelas   montaJi</t>
  </si>
  <si>
    <t>sarecxela</t>
  </si>
  <si>
    <t>internetis aparatura (Habi)</t>
  </si>
  <si>
    <t>internetis rozeti</t>
  </si>
  <si>
    <t xml:space="preserve">rozeti </t>
  </si>
  <si>
    <t xml:space="preserve"> eleqtro da internetis samuSaoebi </t>
  </si>
  <si>
    <t xml:space="preserve">iatakebze arsebuli keramikuli filebis remonti </t>
  </si>
  <si>
    <t>laminirebuli parketis fila 12mm</t>
  </si>
  <si>
    <t>misad</t>
  </si>
  <si>
    <t>xis iatakis mowyoba laminatis filebis qvemoT</t>
  </si>
  <si>
    <t>materialuri resursebi</t>
  </si>
  <si>
    <t>pretendentsi xelmowera  -----------------------------------------b.a.</t>
  </si>
  <si>
    <t>დანართი #1</t>
  </si>
  <si>
    <t>ქალაქ ბათუმში, მ.აბაშიძის ქ. N16-18-ში არსებული ფართის სარეკონსტრუქციო-სარემონტო სამუშაოები</t>
  </si>
  <si>
    <t>დანართი #1-1</t>
  </si>
  <si>
    <t>დანართი #1-2</t>
  </si>
  <si>
    <t>დანართი #1-3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</si>
</sst>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Lari&quot;;\-#,##0\ &quot;Lari&quot;"/>
    <numFmt numFmtId="181" formatCode="#,##0\ &quot;Lari&quot;;[Red]\-#,##0\ &quot;Lari&quot;"/>
    <numFmt numFmtId="182" formatCode="#,##0.00\ &quot;Lari&quot;;\-#,##0.00\ &quot;Lari&quot;"/>
    <numFmt numFmtId="183" formatCode="#,##0.00\ &quot;Lari&quot;;[Red]\-#,##0.00\ &quot;Lari&quot;"/>
    <numFmt numFmtId="184" formatCode="_-* #,##0\ &quot;Lari&quot;_-;\-* #,##0\ &quot;Lari&quot;_-;_-* &quot;-&quot;\ &quot;Lari&quot;_-;_-@_-"/>
    <numFmt numFmtId="185" formatCode="_-* #,##0\ _L_a_r_i_-;\-* #,##0\ _L_a_r_i_-;_-* &quot;-&quot;\ _L_a_r_i_-;_-@_-"/>
    <numFmt numFmtId="186" formatCode="_-* #,##0.00\ &quot;Lari&quot;_-;\-* #,##0.00\ &quot;Lari&quot;_-;_-* &quot;-&quot;??\ &quot;Lari&quot;_-;_-@_-"/>
    <numFmt numFmtId="187" formatCode="_-* #,##0.00\ _L_a_r_i_-;\-* #,##0.00\ _L_a_r_i_-;_-* &quot;-&quot;??\ _L_a_r_i_-;_-@_-"/>
    <numFmt numFmtId="188" formatCode="0.0"/>
    <numFmt numFmtId="189" formatCode="0.000"/>
    <numFmt numFmtId="190" formatCode="0.0000"/>
    <numFmt numFmtId="191" formatCode="0.00000"/>
    <numFmt numFmtId="192" formatCode="0.0000000"/>
    <numFmt numFmtId="193" formatCode="0.000000"/>
    <numFmt numFmtId="194" formatCode="0.000%"/>
    <numFmt numFmtId="195" formatCode="#,##0.00000000"/>
    <numFmt numFmtId="196" formatCode="#,##0.0"/>
  </numFmts>
  <fonts count="77">
    <font>
      <sz val="10"/>
      <name val="AKAD NUSX"/>
      <family val="0"/>
    </font>
    <font>
      <sz val="10"/>
      <name val="LitNusx"/>
      <family val="2"/>
    </font>
    <font>
      <sz val="11"/>
      <name val="LitNusx"/>
      <family val="2"/>
    </font>
    <font>
      <b/>
      <sz val="10"/>
      <name val="LitNusx"/>
      <family val="2"/>
    </font>
    <font>
      <b/>
      <sz val="11"/>
      <name val="LitNusx"/>
      <family val="2"/>
    </font>
    <font>
      <b/>
      <sz val="12"/>
      <name val="LitNusx"/>
      <family val="2"/>
    </font>
    <font>
      <b/>
      <i/>
      <sz val="12"/>
      <name val="LitNusx"/>
      <family val="2"/>
    </font>
    <font>
      <sz val="12"/>
      <name val="Acad Mt_n"/>
      <family val="2"/>
    </font>
    <font>
      <sz val="11"/>
      <name val="Times New Roman"/>
      <family val="1"/>
    </font>
    <font>
      <b/>
      <sz val="14"/>
      <name val="Acad Mt_n"/>
      <family val="2"/>
    </font>
    <font>
      <b/>
      <sz val="14"/>
      <name val="AcadMtavr"/>
      <family val="0"/>
    </font>
    <font>
      <sz val="12"/>
      <name val="AcadMtavr"/>
      <family val="0"/>
    </font>
    <font>
      <sz val="8"/>
      <name val="AKAD NUSX"/>
      <family val="0"/>
    </font>
    <font>
      <b/>
      <sz val="12"/>
      <name val="AcadMtavr"/>
      <family val="0"/>
    </font>
    <font>
      <b/>
      <sz val="10"/>
      <name val="AKAD NUSX"/>
      <family val="0"/>
    </font>
    <font>
      <sz val="12"/>
      <name val="LitNusx"/>
      <family val="0"/>
    </font>
    <font>
      <sz val="10"/>
      <name val="AcadMtavr"/>
      <family val="0"/>
    </font>
    <font>
      <b/>
      <vertAlign val="superscript"/>
      <sz val="10"/>
      <name val="LitNusx"/>
      <family val="0"/>
    </font>
    <font>
      <sz val="10"/>
      <name val="AcadNusx"/>
      <family val="0"/>
    </font>
    <font>
      <vertAlign val="superscript"/>
      <sz val="10"/>
      <name val="AcadNusx"/>
      <family val="0"/>
    </font>
    <font>
      <b/>
      <sz val="10"/>
      <name val="AcadNusx"/>
      <family val="0"/>
    </font>
    <font>
      <vertAlign val="superscript"/>
      <sz val="10"/>
      <name val="LitNusx"/>
      <family val="0"/>
    </font>
    <font>
      <b/>
      <sz val="9"/>
      <name val="LitNusx"/>
      <family val="2"/>
    </font>
    <font>
      <sz val="9"/>
      <name val="LitNusx"/>
      <family val="2"/>
    </font>
    <font>
      <b/>
      <sz val="10"/>
      <name val="Batang"/>
      <family val="1"/>
    </font>
    <font>
      <b/>
      <sz val="9"/>
      <name val="AcadNusx"/>
      <family val="0"/>
    </font>
    <font>
      <b/>
      <sz val="11"/>
      <name val="Calibri"/>
      <family val="2"/>
    </font>
    <font>
      <b/>
      <sz val="11"/>
      <name val="Lit Nusx"/>
      <family val="2"/>
    </font>
    <font>
      <b/>
      <vertAlign val="superscript"/>
      <sz val="11"/>
      <name val="Lit Nusx"/>
      <family val="2"/>
    </font>
    <font>
      <sz val="11"/>
      <name val="AcadMtavr"/>
      <family val="0"/>
    </font>
    <font>
      <b/>
      <sz val="11"/>
      <name val="AcadMtavr"/>
      <family val="0"/>
    </font>
    <font>
      <sz val="11"/>
      <name val="AcadNusx"/>
      <family val="0"/>
    </font>
    <font>
      <sz val="14"/>
      <name val="AcadMtavr"/>
      <family val="0"/>
    </font>
    <font>
      <sz val="14"/>
      <name val="AcadNusx"/>
      <family val="0"/>
    </font>
    <font>
      <b/>
      <vertAlign val="superscript"/>
      <sz val="10"/>
      <name val="AcadNusx"/>
      <family val="0"/>
    </font>
    <font>
      <sz val="11"/>
      <name val="AKAD NUSX"/>
      <family val="0"/>
    </font>
    <font>
      <b/>
      <sz val="10"/>
      <name val="Calibri"/>
      <family val="2"/>
    </font>
    <font>
      <sz val="10"/>
      <name val="Calibri"/>
      <family val="2"/>
    </font>
    <font>
      <sz val="10"/>
      <name val="Arial"/>
      <family val="2"/>
    </font>
    <font>
      <sz val="12"/>
      <color indexed="8"/>
      <name val="LitNusx"/>
      <family val="0"/>
    </font>
    <font>
      <b/>
      <sz val="10"/>
      <name val="AcadMtavr"/>
      <family val="0"/>
    </font>
    <font>
      <sz val="11"/>
      <name val="Calibri"/>
      <family val="2"/>
    </font>
    <font>
      <b/>
      <i/>
      <sz val="11"/>
      <name val="LitNusx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0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38" fillId="0" borderId="0">
      <alignment/>
      <protection/>
    </xf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2" fillId="25" borderId="1" applyNumberFormat="0" applyAlignment="0" applyProtection="0"/>
    <xf numFmtId="0" fontId="63" fillId="26" borderId="2" applyNumberFormat="0" applyAlignment="0" applyProtection="0"/>
    <xf numFmtId="0" fontId="64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7" borderId="7" applyNumberFormat="0" applyAlignment="0" applyProtection="0"/>
    <xf numFmtId="0" fontId="70" fillId="0" borderId="0" applyNumberFormat="0" applyFill="0" applyBorder="0" applyAlignment="0" applyProtection="0"/>
    <xf numFmtId="0" fontId="71" fillId="28" borderId="0" applyNumberFormat="0" applyBorder="0" applyAlignment="0" applyProtection="0"/>
    <xf numFmtId="0" fontId="72" fillId="29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6" fillId="31" borderId="0" applyNumberFormat="0" applyBorder="0" applyAlignment="0" applyProtection="0"/>
  </cellStyleXfs>
  <cellXfs count="30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 vertical="center" textRotation="90" wrapText="1"/>
    </xf>
    <xf numFmtId="0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188" fontId="1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4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6" fontId="3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88" fontId="3" fillId="0" borderId="10" xfId="0" applyNumberFormat="1" applyFont="1" applyBorder="1" applyAlignment="1">
      <alignment horizontal="center" vertical="center" wrapText="1"/>
    </xf>
    <xf numFmtId="2" fontId="18" fillId="0" borderId="10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18" fillId="32" borderId="10" xfId="0" applyFont="1" applyFill="1" applyBorder="1" applyAlignment="1">
      <alignment horizontal="center" vertical="center" wrapText="1"/>
    </xf>
    <xf numFmtId="188" fontId="18" fillId="0" borderId="10" xfId="0" applyNumberFormat="1" applyFont="1" applyBorder="1" applyAlignment="1">
      <alignment horizontal="center" vertical="center" wrapText="1"/>
    </xf>
    <xf numFmtId="189" fontId="18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189" fontId="1" fillId="0" borderId="10" xfId="0" applyNumberFormat="1" applyFont="1" applyBorder="1" applyAlignment="1">
      <alignment horizontal="center" vertical="center" wrapText="1"/>
    </xf>
    <xf numFmtId="188" fontId="1" fillId="0" borderId="10" xfId="0" applyNumberFormat="1" applyFont="1" applyFill="1" applyBorder="1" applyAlignment="1">
      <alignment horizontal="center" vertical="center" wrapText="1"/>
    </xf>
    <xf numFmtId="0" fontId="18" fillId="32" borderId="10" xfId="0" applyFont="1" applyFill="1" applyBorder="1" applyAlignment="1">
      <alignment vertical="center" wrapText="1"/>
    </xf>
    <xf numFmtId="49" fontId="1" fillId="0" borderId="10" xfId="0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49" fontId="11" fillId="0" borderId="0" xfId="0" applyNumberFormat="1" applyFont="1" applyBorder="1" applyAlignment="1">
      <alignment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0" fillId="0" borderId="0" xfId="0" applyFill="1" applyAlignment="1">
      <alignment/>
    </xf>
    <xf numFmtId="188" fontId="3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188" fontId="1" fillId="0" borderId="10" xfId="0" applyNumberFormat="1" applyFont="1" applyBorder="1" applyAlignment="1">
      <alignment horizontal="center" vertical="center" wrapText="1"/>
    </xf>
    <xf numFmtId="190" fontId="18" fillId="0" borderId="1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1" fontId="14" fillId="0" borderId="0" xfId="0" applyNumberFormat="1" applyFont="1" applyAlignment="1">
      <alignment/>
    </xf>
    <xf numFmtId="0" fontId="5" fillId="0" borderId="0" xfId="0" applyFont="1" applyAlignment="1">
      <alignment/>
    </xf>
    <xf numFmtId="188" fontId="18" fillId="0" borderId="10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/>
    </xf>
    <xf numFmtId="49" fontId="7" fillId="0" borderId="0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49" fontId="13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15" fillId="0" borderId="0" xfId="0" applyFont="1" applyAlignment="1">
      <alignment/>
    </xf>
    <xf numFmtId="0" fontId="11" fillId="0" borderId="0" xfId="0" applyFont="1" applyAlignment="1">
      <alignment/>
    </xf>
    <xf numFmtId="49" fontId="22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0" fontId="24" fillId="0" borderId="0" xfId="0" applyFont="1" applyAlignment="1">
      <alignment/>
    </xf>
    <xf numFmtId="188" fontId="0" fillId="0" borderId="0" xfId="0" applyNumberFormat="1" applyAlignment="1">
      <alignment/>
    </xf>
    <xf numFmtId="188" fontId="3" fillId="0" borderId="10" xfId="0" applyNumberFormat="1" applyFont="1" applyFill="1" applyBorder="1" applyAlignment="1">
      <alignment horizontal="center" vertical="center" wrapText="1"/>
    </xf>
    <xf numFmtId="188" fontId="1" fillId="0" borderId="10" xfId="0" applyNumberFormat="1" applyFont="1" applyFill="1" applyBorder="1" applyAlignment="1">
      <alignment horizontal="center" vertical="center" wrapText="1"/>
    </xf>
    <xf numFmtId="49" fontId="3" fillId="32" borderId="10" xfId="0" applyNumberFormat="1" applyFont="1" applyFill="1" applyBorder="1" applyAlignment="1">
      <alignment horizontal="center" vertical="center" wrapText="1"/>
    </xf>
    <xf numFmtId="0" fontId="3" fillId="32" borderId="10" xfId="0" applyNumberFormat="1" applyFont="1" applyFill="1" applyBorder="1" applyAlignment="1">
      <alignment horizontal="center" vertical="center" wrapText="1"/>
    </xf>
    <xf numFmtId="188" fontId="3" fillId="32" borderId="10" xfId="0" applyNumberFormat="1" applyFont="1" applyFill="1" applyBorder="1" applyAlignment="1">
      <alignment horizontal="center" vertical="center" wrapText="1"/>
    </xf>
    <xf numFmtId="188" fontId="3" fillId="0" borderId="0" xfId="0" applyNumberFormat="1" applyFont="1" applyAlignment="1">
      <alignment horizontal="center"/>
    </xf>
    <xf numFmtId="188" fontId="14" fillId="0" borderId="0" xfId="0" applyNumberFormat="1" applyFont="1" applyAlignment="1">
      <alignment/>
    </xf>
    <xf numFmtId="0" fontId="1" fillId="0" borderId="0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88" fontId="18" fillId="32" borderId="10" xfId="0" applyNumberFormat="1" applyFont="1" applyFill="1" applyBorder="1" applyAlignment="1">
      <alignment horizontal="center" vertical="center" wrapText="1"/>
    </xf>
    <xf numFmtId="190" fontId="18" fillId="32" borderId="10" xfId="0" applyNumberFormat="1" applyFont="1" applyFill="1" applyBorder="1" applyAlignment="1">
      <alignment horizontal="center" vertical="center" wrapText="1"/>
    </xf>
    <xf numFmtId="189" fontId="18" fillId="32" borderId="10" xfId="0" applyNumberFormat="1" applyFont="1" applyFill="1" applyBorder="1" applyAlignment="1">
      <alignment horizontal="center" vertical="center" wrapText="1"/>
    </xf>
    <xf numFmtId="188" fontId="0" fillId="0" borderId="0" xfId="0" applyNumberFormat="1" applyFont="1" applyAlignment="1">
      <alignment/>
    </xf>
    <xf numFmtId="188" fontId="1" fillId="0" borderId="0" xfId="0" applyNumberFormat="1" applyFont="1" applyFill="1" applyBorder="1" applyAlignment="1">
      <alignment horizontal="center" vertical="center" wrapText="1"/>
    </xf>
    <xf numFmtId="188" fontId="0" fillId="0" borderId="0" xfId="0" applyNumberFormat="1" applyBorder="1" applyAlignment="1">
      <alignment/>
    </xf>
    <xf numFmtId="188" fontId="1" fillId="32" borderId="10" xfId="0" applyNumberFormat="1" applyFont="1" applyFill="1" applyBorder="1" applyAlignment="1">
      <alignment horizontal="center" vertical="center" wrapText="1"/>
    </xf>
    <xf numFmtId="49" fontId="1" fillId="32" borderId="10" xfId="0" applyNumberFormat="1" applyFont="1" applyFill="1" applyBorder="1" applyAlignment="1">
      <alignment vertical="center" wrapText="1"/>
    </xf>
    <xf numFmtId="49" fontId="1" fillId="32" borderId="10" xfId="0" applyNumberFormat="1" applyFont="1" applyFill="1" applyBorder="1" applyAlignment="1">
      <alignment horizontal="center" vertical="center" wrapText="1"/>
    </xf>
    <xf numFmtId="0" fontId="1" fillId="32" borderId="10" xfId="0" applyNumberFormat="1" applyFont="1" applyFill="1" applyBorder="1" applyAlignment="1">
      <alignment horizontal="center" vertical="center" wrapText="1"/>
    </xf>
    <xf numFmtId="189" fontId="18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9" fontId="20" fillId="0" borderId="10" xfId="0" applyNumberFormat="1" applyFont="1" applyFill="1" applyBorder="1" applyAlignment="1">
      <alignment horizontal="center" vertical="center" wrapText="1"/>
    </xf>
    <xf numFmtId="195" fontId="14" fillId="0" borderId="0" xfId="0" applyNumberFormat="1" applyFont="1" applyAlignment="1">
      <alignment/>
    </xf>
    <xf numFmtId="2" fontId="18" fillId="0" borderId="10" xfId="0" applyNumberFormat="1" applyFont="1" applyFill="1" applyBorder="1" applyAlignment="1">
      <alignment horizontal="center" vertical="center" wrapText="1"/>
    </xf>
    <xf numFmtId="193" fontId="14" fillId="0" borderId="0" xfId="0" applyNumberFormat="1" applyFont="1" applyAlignment="1">
      <alignment/>
    </xf>
    <xf numFmtId="2" fontId="1" fillId="0" borderId="10" xfId="0" applyNumberFormat="1" applyFont="1" applyFill="1" applyBorder="1" applyAlignment="1">
      <alignment horizontal="center" vertical="center" wrapText="1"/>
    </xf>
    <xf numFmtId="1" fontId="18" fillId="0" borderId="0" xfId="0" applyNumberFormat="1" applyFont="1" applyFill="1" applyBorder="1" applyAlignment="1">
      <alignment horizontal="center" vertical="center" wrapText="1"/>
    </xf>
    <xf numFmtId="1" fontId="20" fillId="0" borderId="0" xfId="0" applyNumberFormat="1" applyFont="1" applyFill="1" applyBorder="1" applyAlignment="1">
      <alignment horizontal="center" vertical="center" wrapText="1"/>
    </xf>
    <xf numFmtId="0" fontId="25" fillId="32" borderId="10" xfId="0" applyFont="1" applyFill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0" fontId="20" fillId="0" borderId="10" xfId="0" applyNumberFormat="1" applyFont="1" applyBorder="1" applyAlignment="1">
      <alignment horizontal="center" vertical="center" wrapText="1"/>
    </xf>
    <xf numFmtId="188" fontId="20" fillId="0" borderId="10" xfId="0" applyNumberFormat="1" applyFont="1" applyBorder="1" applyAlignment="1">
      <alignment horizontal="center" vertical="center" wrapText="1"/>
    </xf>
    <xf numFmtId="188" fontId="20" fillId="0" borderId="10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0" fontId="18" fillId="0" borderId="10" xfId="0" applyNumberFormat="1" applyFont="1" applyBorder="1" applyAlignment="1">
      <alignment horizontal="center" vertical="center" wrapText="1"/>
    </xf>
    <xf numFmtId="9" fontId="20" fillId="32" borderId="10" xfId="0" applyNumberFormat="1" applyFont="1" applyFill="1" applyBorder="1" applyAlignment="1">
      <alignment horizontal="center" vertical="center" wrapText="1"/>
    </xf>
    <xf numFmtId="188" fontId="3" fillId="0" borderId="10" xfId="0" applyNumberFormat="1" applyFont="1" applyBorder="1" applyAlignment="1">
      <alignment horizontal="center" vertical="center" wrapText="1"/>
    </xf>
    <xf numFmtId="196" fontId="14" fillId="0" borderId="0" xfId="0" applyNumberFormat="1" applyFont="1" applyAlignment="1">
      <alignment/>
    </xf>
    <xf numFmtId="0" fontId="16" fillId="0" borderId="0" xfId="0" applyFont="1" applyBorder="1" applyAlignment="1">
      <alignment/>
    </xf>
    <xf numFmtId="3" fontId="31" fillId="0" borderId="0" xfId="0" applyNumberFormat="1" applyFont="1" applyBorder="1" applyAlignment="1">
      <alignment/>
    </xf>
    <xf numFmtId="0" fontId="29" fillId="0" borderId="0" xfId="0" applyFont="1" applyBorder="1" applyAlignment="1">
      <alignment/>
    </xf>
    <xf numFmtId="0" fontId="31" fillId="0" borderId="0" xfId="0" applyFont="1" applyBorder="1" applyAlignment="1">
      <alignment horizontal="right" vertical="center"/>
    </xf>
    <xf numFmtId="0" fontId="31" fillId="0" borderId="0" xfId="0" applyFont="1" applyBorder="1" applyAlignment="1">
      <alignment/>
    </xf>
    <xf numFmtId="0" fontId="31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0" fillId="0" borderId="0" xfId="0" applyBorder="1" applyAlignment="1">
      <alignment/>
    </xf>
    <xf numFmtId="188" fontId="22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49" fontId="18" fillId="32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90" fontId="1" fillId="0" borderId="10" xfId="0" applyNumberFormat="1" applyFont="1" applyBorder="1" applyAlignment="1">
      <alignment horizontal="center" vertical="center" wrapText="1"/>
    </xf>
    <xf numFmtId="2" fontId="14" fillId="0" borderId="0" xfId="0" applyNumberFormat="1" applyFont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vertical="center" wrapText="1"/>
    </xf>
    <xf numFmtId="0" fontId="1" fillId="32" borderId="10" xfId="0" applyFont="1" applyFill="1" applyBorder="1" applyAlignment="1">
      <alignment horizontal="center" vertical="center" wrapText="1"/>
    </xf>
    <xf numFmtId="188" fontId="22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" fontId="18" fillId="0" borderId="0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/>
    </xf>
    <xf numFmtId="189" fontId="1" fillId="0" borderId="10" xfId="0" applyNumberFormat="1" applyFont="1" applyFill="1" applyBorder="1" applyAlignment="1">
      <alignment horizontal="center" vertical="center" wrapText="1"/>
    </xf>
    <xf numFmtId="196" fontId="1" fillId="32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196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189" fontId="1" fillId="32" borderId="10" xfId="0" applyNumberFormat="1" applyFont="1" applyFill="1" applyBorder="1" applyAlignment="1">
      <alignment horizontal="center" vertical="center" wrapText="1"/>
    </xf>
    <xf numFmtId="188" fontId="1" fillId="32" borderId="10" xfId="0" applyNumberFormat="1" applyFont="1" applyFill="1" applyBorder="1" applyAlignment="1">
      <alignment horizontal="center" vertical="center" wrapText="1"/>
    </xf>
    <xf numFmtId="2" fontId="20" fillId="32" borderId="10" xfId="0" applyNumberFormat="1" applyFont="1" applyFill="1" applyBorder="1" applyAlignment="1">
      <alignment horizontal="center" vertical="center" wrapText="1"/>
    </xf>
    <xf numFmtId="188" fontId="3" fillId="32" borderId="10" xfId="0" applyNumberFormat="1" applyFont="1" applyFill="1" applyBorder="1" applyAlignment="1">
      <alignment horizontal="center" vertical="center" wrapText="1"/>
    </xf>
    <xf numFmtId="2" fontId="3" fillId="32" borderId="10" xfId="0" applyNumberFormat="1" applyFont="1" applyFill="1" applyBorder="1" applyAlignment="1">
      <alignment horizontal="center" vertical="center" wrapText="1"/>
    </xf>
    <xf numFmtId="2" fontId="1" fillId="32" borderId="10" xfId="0" applyNumberFormat="1" applyFont="1" applyFill="1" applyBorder="1" applyAlignment="1">
      <alignment horizontal="center" vertical="center" wrapText="1"/>
    </xf>
    <xf numFmtId="49" fontId="1" fillId="32" borderId="10" xfId="0" applyNumberFormat="1" applyFont="1" applyFill="1" applyBorder="1" applyAlignment="1">
      <alignment horizontal="center" vertical="center" wrapText="1"/>
    </xf>
    <xf numFmtId="0" fontId="1" fillId="32" borderId="10" xfId="0" applyNumberFormat="1" applyFont="1" applyFill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49" fontId="22" fillId="32" borderId="10" xfId="0" applyNumberFormat="1" applyFont="1" applyFill="1" applyBorder="1" applyAlignment="1">
      <alignment horizontal="center" vertical="center" wrapText="1"/>
    </xf>
    <xf numFmtId="0" fontId="35" fillId="0" borderId="0" xfId="0" applyFont="1" applyAlignment="1">
      <alignment vertical="center"/>
    </xf>
    <xf numFmtId="49" fontId="20" fillId="32" borderId="10" xfId="0" applyNumberFormat="1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1" fontId="31" fillId="0" borderId="0" xfId="0" applyNumberFormat="1" applyFont="1" applyFill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188" fontId="0" fillId="0" borderId="10" xfId="0" applyNumberFormat="1" applyFont="1" applyFill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vertical="center" wrapText="1"/>
    </xf>
    <xf numFmtId="188" fontId="3" fillId="0" borderId="11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31" fillId="0" borderId="0" xfId="0" applyFont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188" fontId="3" fillId="0" borderId="0" xfId="0" applyNumberFormat="1" applyFont="1" applyBorder="1" applyAlignment="1">
      <alignment horizontal="center" vertical="center" wrapText="1"/>
    </xf>
    <xf numFmtId="188" fontId="1" fillId="0" borderId="0" xfId="0" applyNumberFormat="1" applyFont="1" applyBorder="1" applyAlignment="1">
      <alignment horizontal="center" vertical="center" wrapText="1"/>
    </xf>
    <xf numFmtId="0" fontId="15" fillId="32" borderId="0" xfId="0" applyFont="1" applyFill="1" applyAlignment="1">
      <alignment horizontal="left"/>
    </xf>
    <xf numFmtId="0" fontId="39" fillId="32" borderId="0" xfId="0" applyFont="1" applyFill="1" applyAlignment="1">
      <alignment horizontal="right"/>
    </xf>
    <xf numFmtId="0" fontId="11" fillId="0" borderId="0" xfId="0" applyFont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31" fillId="0" borderId="0" xfId="0" applyFont="1" applyAlignment="1">
      <alignment vertical="center"/>
    </xf>
    <xf numFmtId="9" fontId="31" fillId="0" borderId="0" xfId="0" applyNumberFormat="1" applyFont="1" applyFill="1" applyAlignment="1">
      <alignment horizontal="left" vertical="center" wrapText="1"/>
    </xf>
    <xf numFmtId="9" fontId="31" fillId="0" borderId="0" xfId="0" applyNumberFormat="1" applyFont="1" applyAlignment="1">
      <alignment horizontal="center" vertical="center" wrapText="1"/>
    </xf>
    <xf numFmtId="196" fontId="31" fillId="0" borderId="0" xfId="0" applyNumberFormat="1" applyFont="1" applyAlignment="1">
      <alignment horizontal="right" vertical="center" wrapText="1"/>
    </xf>
    <xf numFmtId="196" fontId="31" fillId="0" borderId="0" xfId="0" applyNumberFormat="1" applyFont="1" applyAlignment="1">
      <alignment horizontal="center" vertical="center" wrapText="1"/>
    </xf>
    <xf numFmtId="0" fontId="31" fillId="0" borderId="0" xfId="0" applyFont="1" applyAlignment="1">
      <alignment vertical="center" wrapText="1"/>
    </xf>
    <xf numFmtId="0" fontId="14" fillId="32" borderId="0" xfId="0" applyFont="1" applyFill="1" applyAlignment="1">
      <alignment/>
    </xf>
    <xf numFmtId="1" fontId="18" fillId="32" borderId="0" xfId="0" applyNumberFormat="1" applyFont="1" applyFill="1" applyBorder="1" applyAlignment="1">
      <alignment horizontal="center" vertical="center" wrapText="1"/>
    </xf>
    <xf numFmtId="188" fontId="3" fillId="0" borderId="10" xfId="0" applyNumberFormat="1" applyFont="1" applyBorder="1" applyAlignment="1">
      <alignment vertical="center" wrapText="1"/>
    </xf>
    <xf numFmtId="2" fontId="3" fillId="32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16" fontId="14" fillId="32" borderId="0" xfId="0" applyNumberFormat="1" applyFont="1" applyFill="1" applyAlignment="1">
      <alignment/>
    </xf>
    <xf numFmtId="49" fontId="4" fillId="32" borderId="10" xfId="0" applyNumberFormat="1" applyFont="1" applyFill="1" applyBorder="1" applyAlignment="1">
      <alignment horizontal="center" vertical="center" wrapText="1"/>
    </xf>
    <xf numFmtId="188" fontId="18" fillId="0" borderId="12" xfId="0" applyNumberFormat="1" applyFont="1" applyBorder="1" applyAlignment="1">
      <alignment horizontal="center" vertical="center" wrapText="1"/>
    </xf>
    <xf numFmtId="188" fontId="18" fillId="0" borderId="12" xfId="0" applyNumberFormat="1" applyFont="1" applyFill="1" applyBorder="1" applyAlignment="1">
      <alignment horizontal="center" vertical="center" wrapText="1"/>
    </xf>
    <xf numFmtId="188" fontId="2" fillId="0" borderId="0" xfId="0" applyNumberFormat="1" applyFont="1" applyAlignment="1">
      <alignment horizontal="center"/>
    </xf>
    <xf numFmtId="2" fontId="4" fillId="0" borderId="10" xfId="0" applyNumberFormat="1" applyFont="1" applyBorder="1" applyAlignment="1">
      <alignment horizontal="center" vertical="center" wrapText="1"/>
    </xf>
    <xf numFmtId="190" fontId="1" fillId="32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89" fontId="3" fillId="32" borderId="10" xfId="0" applyNumberFormat="1" applyFont="1" applyFill="1" applyBorder="1" applyAlignment="1">
      <alignment horizontal="center" vertical="center" wrapText="1"/>
    </xf>
    <xf numFmtId="1" fontId="31" fillId="0" borderId="0" xfId="0" applyNumberFormat="1" applyFont="1" applyAlignment="1">
      <alignment horizontal="center" vertical="center" wrapText="1"/>
    </xf>
    <xf numFmtId="1" fontId="18" fillId="0" borderId="0" xfId="0" applyNumberFormat="1" applyFont="1" applyAlignment="1">
      <alignment horizontal="center" vertical="center" wrapText="1"/>
    </xf>
    <xf numFmtId="49" fontId="31" fillId="0" borderId="0" xfId="0" applyNumberFormat="1" applyFont="1" applyAlignment="1">
      <alignment horizontal="center" vertical="center" wrapText="1"/>
    </xf>
    <xf numFmtId="49" fontId="31" fillId="0" borderId="0" xfId="0" applyNumberFormat="1" applyFont="1" applyFill="1" applyAlignment="1">
      <alignment horizontal="center" vertical="center" wrapText="1"/>
    </xf>
    <xf numFmtId="190" fontId="1" fillId="0" borderId="10" xfId="0" applyNumberFormat="1" applyFont="1" applyFill="1" applyBorder="1" applyAlignment="1">
      <alignment horizontal="center" vertical="center" wrapText="1"/>
    </xf>
    <xf numFmtId="0" fontId="18" fillId="32" borderId="12" xfId="0" applyFont="1" applyFill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2" fontId="18" fillId="0" borderId="12" xfId="0" applyNumberFormat="1" applyFont="1" applyBorder="1" applyAlignment="1">
      <alignment horizontal="center" vertical="center" wrapText="1"/>
    </xf>
    <xf numFmtId="189" fontId="18" fillId="0" borderId="12" xfId="0" applyNumberFormat="1" applyFont="1" applyBorder="1" applyAlignment="1">
      <alignment horizontal="center" vertical="center" wrapText="1"/>
    </xf>
    <xf numFmtId="1" fontId="20" fillId="0" borderId="0" xfId="0" applyNumberFormat="1" applyFont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196" fontId="3" fillId="32" borderId="11" xfId="0" applyNumberFormat="1" applyFont="1" applyFill="1" applyBorder="1" applyAlignment="1">
      <alignment horizontal="center" vertical="center" wrapText="1"/>
    </xf>
    <xf numFmtId="188" fontId="0" fillId="0" borderId="10" xfId="0" applyNumberFormat="1" applyFill="1" applyBorder="1" applyAlignment="1">
      <alignment horizontal="center" vertical="center"/>
    </xf>
    <xf numFmtId="2" fontId="18" fillId="32" borderId="10" xfId="0" applyNumberFormat="1" applyFont="1" applyFill="1" applyBorder="1" applyAlignment="1">
      <alignment horizontal="center" vertical="center" wrapText="1"/>
    </xf>
    <xf numFmtId="188" fontId="23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188" fontId="3" fillId="33" borderId="10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189" fontId="1" fillId="33" borderId="10" xfId="0" applyNumberFormat="1" applyFont="1" applyFill="1" applyBorder="1" applyAlignment="1">
      <alignment horizontal="center" vertical="center" wrapText="1"/>
    </xf>
    <xf numFmtId="188" fontId="1" fillId="33" borderId="10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188" fontId="0" fillId="33" borderId="10" xfId="0" applyNumberForma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188" fontId="1" fillId="34" borderId="10" xfId="0" applyNumberFormat="1" applyFont="1" applyFill="1" applyBorder="1" applyAlignment="1">
      <alignment horizontal="center" vertical="center" wrapText="1"/>
    </xf>
    <xf numFmtId="0" fontId="1" fillId="34" borderId="10" xfId="0" applyNumberFormat="1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188" fontId="3" fillId="34" borderId="10" xfId="0" applyNumberFormat="1" applyFont="1" applyFill="1" applyBorder="1" applyAlignment="1">
      <alignment horizontal="center" vertical="center" wrapText="1"/>
    </xf>
    <xf numFmtId="49" fontId="1" fillId="34" borderId="10" xfId="0" applyNumberFormat="1" applyFont="1" applyFill="1" applyBorder="1" applyAlignment="1">
      <alignment horizontal="center" vertical="center" wrapText="1"/>
    </xf>
    <xf numFmtId="49" fontId="1" fillId="34" borderId="10" xfId="0" applyNumberFormat="1" applyFont="1" applyFill="1" applyBorder="1" applyAlignment="1">
      <alignment horizontal="center" vertical="center" wrapText="1"/>
    </xf>
    <xf numFmtId="189" fontId="1" fillId="34" borderId="10" xfId="0" applyNumberFormat="1" applyFont="1" applyFill="1" applyBorder="1" applyAlignment="1">
      <alignment horizontal="center" vertical="center" wrapText="1"/>
    </xf>
    <xf numFmtId="2" fontId="1" fillId="34" borderId="10" xfId="0" applyNumberFormat="1" applyFont="1" applyFill="1" applyBorder="1" applyAlignment="1">
      <alignment horizontal="center" vertical="center" wrapText="1"/>
    </xf>
    <xf numFmtId="190" fontId="1" fillId="34" borderId="10" xfId="0" applyNumberFormat="1" applyFont="1" applyFill="1" applyBorder="1" applyAlignment="1">
      <alignment horizontal="center" vertical="center" wrapText="1"/>
    </xf>
    <xf numFmtId="0" fontId="3" fillId="34" borderId="10" xfId="0" applyNumberFormat="1" applyFont="1" applyFill="1" applyBorder="1" applyAlignment="1">
      <alignment horizontal="center" vertical="center" wrapText="1"/>
    </xf>
    <xf numFmtId="188" fontId="18" fillId="34" borderId="10" xfId="0" applyNumberFormat="1" applyFont="1" applyFill="1" applyBorder="1" applyAlignment="1">
      <alignment horizontal="center" vertical="center" wrapText="1"/>
    </xf>
    <xf numFmtId="188" fontId="1" fillId="34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49" fontId="11" fillId="0" borderId="0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textRotation="90" wrapText="1"/>
    </xf>
    <xf numFmtId="49" fontId="5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textRotation="90" wrapText="1"/>
    </xf>
    <xf numFmtId="49" fontId="2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49" fontId="11" fillId="0" borderId="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42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/>
    </xf>
    <xf numFmtId="0" fontId="2" fillId="0" borderId="0" xfId="0" applyFont="1" applyBorder="1" applyAlignment="1">
      <alignment horizontal="left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188" fontId="3" fillId="0" borderId="0" xfId="0" applyNumberFormat="1" applyFont="1" applyAlignment="1">
      <alignment horizontal="center"/>
    </xf>
    <xf numFmtId="49" fontId="7" fillId="0" borderId="0" xfId="0" applyNumberFormat="1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textRotation="90" wrapText="1"/>
    </xf>
    <xf numFmtId="49" fontId="3" fillId="0" borderId="11" xfId="0" applyNumberFormat="1" applyFont="1" applyBorder="1" applyAlignment="1">
      <alignment horizontal="center" vertical="center" textRotation="90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textRotation="90" wrapText="1"/>
    </xf>
    <xf numFmtId="49" fontId="1" fillId="0" borderId="11" xfId="0" applyNumberFormat="1" applyFont="1" applyBorder="1" applyAlignment="1">
      <alignment horizontal="center" vertical="center" textRotation="90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30" fillId="0" borderId="0" xfId="0" applyFont="1" applyAlignment="1">
      <alignment horizontal="center"/>
    </xf>
    <xf numFmtId="0" fontId="4" fillId="0" borderId="0" xfId="0" applyFont="1" applyAlignment="1">
      <alignment horizontal="right" vertical="center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188" fontId="11" fillId="0" borderId="0" xfId="0" applyNumberFormat="1" applyFont="1" applyAlignment="1">
      <alignment horizontal="center"/>
    </xf>
    <xf numFmtId="0" fontId="15" fillId="0" borderId="12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88" fontId="0" fillId="0" borderId="16" xfId="0" applyNumberFormat="1" applyFont="1" applyBorder="1" applyAlignment="1">
      <alignment horizontal="center"/>
    </xf>
    <xf numFmtId="188" fontId="0" fillId="0" borderId="0" xfId="0" applyNumberFormat="1" applyFont="1" applyAlignment="1">
      <alignment horizontal="center"/>
    </xf>
    <xf numFmtId="0" fontId="1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5" fillId="0" borderId="0" xfId="0" applyFont="1" applyAlignment="1">
      <alignment/>
    </xf>
    <xf numFmtId="0" fontId="15" fillId="0" borderId="0" xfId="0" applyFont="1" applyAlignment="1">
      <alignment horizontal="right"/>
    </xf>
    <xf numFmtId="0" fontId="31" fillId="0" borderId="0" xfId="0" applyFont="1" applyBorder="1" applyAlignment="1">
      <alignment horizontal="left" vertical="center"/>
    </xf>
    <xf numFmtId="0" fontId="31" fillId="0" borderId="0" xfId="0" applyFont="1" applyBorder="1" applyAlignment="1">
      <alignment/>
    </xf>
    <xf numFmtId="0" fontId="29" fillId="0" borderId="0" xfId="0" applyFont="1" applyBorder="1" applyAlignment="1">
      <alignment horizontal="center" vertical="center"/>
    </xf>
    <xf numFmtId="3" fontId="31" fillId="0" borderId="0" xfId="0" applyNumberFormat="1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31" fillId="0" borderId="0" xfId="0" applyFont="1" applyAlignment="1">
      <alignment horizontal="center" vertical="center" wrapText="1"/>
    </xf>
    <xf numFmtId="0" fontId="3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 wrapText="1"/>
    </xf>
    <xf numFmtId="0" fontId="31" fillId="0" borderId="0" xfId="0" applyFont="1" applyFill="1" applyAlignment="1">
      <alignment horizontal="left" vertical="center" wrapText="1"/>
    </xf>
    <xf numFmtId="0" fontId="31" fillId="0" borderId="0" xfId="0" applyFont="1" applyAlignment="1">
      <alignment horizontal="center" vertical="center"/>
    </xf>
    <xf numFmtId="0" fontId="0" fillId="0" borderId="0" xfId="0" applyAlignment="1">
      <alignment/>
    </xf>
    <xf numFmtId="49" fontId="3" fillId="0" borderId="10" xfId="0" applyNumberFormat="1" applyFont="1" applyBorder="1" applyAlignment="1">
      <alignment vertical="center" wrapText="1"/>
    </xf>
    <xf numFmtId="0" fontId="3" fillId="0" borderId="10" xfId="0" applyNumberFormat="1" applyFont="1" applyBorder="1" applyAlignment="1">
      <alignment vertical="center" wrapText="1"/>
    </xf>
    <xf numFmtId="2" fontId="3" fillId="32" borderId="10" xfId="0" applyNumberFormat="1" applyFont="1" applyFill="1" applyBorder="1" applyAlignment="1">
      <alignment vertical="center" wrapText="1"/>
    </xf>
    <xf numFmtId="188" fontId="3" fillId="0" borderId="10" xfId="0" applyNumberFormat="1" applyFont="1" applyFill="1" applyBorder="1" applyAlignment="1">
      <alignment vertical="center" wrapText="1"/>
    </xf>
    <xf numFmtId="2" fontId="0" fillId="0" borderId="0" xfId="0" applyNumberFormat="1" applyAlignment="1">
      <alignment/>
    </xf>
    <xf numFmtId="49" fontId="1" fillId="0" borderId="10" xfId="0" applyNumberFormat="1" applyFont="1" applyBorder="1" applyAlignment="1">
      <alignment vertical="center" wrapText="1"/>
    </xf>
    <xf numFmtId="0" fontId="1" fillId="0" borderId="10" xfId="0" applyNumberFormat="1" applyFont="1" applyBorder="1" applyAlignment="1">
      <alignment vertical="center" wrapText="1"/>
    </xf>
    <xf numFmtId="188" fontId="23" fillId="0" borderId="10" xfId="0" applyNumberFormat="1" applyFont="1" applyFill="1" applyBorder="1" applyAlignment="1">
      <alignment vertical="center" wrapText="1"/>
    </xf>
    <xf numFmtId="188" fontId="14" fillId="0" borderId="0" xfId="0" applyNumberFormat="1" applyFont="1" applyAlignment="1">
      <alignment/>
    </xf>
    <xf numFmtId="0" fontId="14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14 3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3"/>
  <sheetViews>
    <sheetView tabSelected="1" view="pageBreakPreview" zoomScale="60" zoomScalePageLayoutView="0" workbookViewId="0" topLeftCell="A34">
      <selection activeCell="P26" sqref="P26"/>
    </sheetView>
  </sheetViews>
  <sheetFormatPr defaultColWidth="9.00390625" defaultRowHeight="12.75"/>
  <cols>
    <col min="1" max="1" width="4.00390625" style="0" customWidth="1"/>
    <col min="2" max="2" width="10.625" style="0" customWidth="1"/>
    <col min="3" max="3" width="40.00390625" style="0" customWidth="1"/>
    <col min="4" max="4" width="8.125" style="0" customWidth="1"/>
    <col min="5" max="5" width="8.875" style="0" customWidth="1"/>
    <col min="6" max="6" width="9.00390625" style="0" customWidth="1"/>
    <col min="8" max="8" width="8.125" style="0" customWidth="1"/>
    <col min="9" max="9" width="15.25390625" style="0" hidden="1" customWidth="1"/>
    <col min="10" max="10" width="9.125" style="0" hidden="1" customWidth="1"/>
  </cols>
  <sheetData>
    <row r="1" spans="6:8" ht="12.75">
      <c r="F1" s="225" t="s">
        <v>393</v>
      </c>
      <c r="G1" s="225"/>
      <c r="H1" s="225"/>
    </row>
    <row r="2" spans="1:8" ht="19.5">
      <c r="A2" s="235" t="s">
        <v>133</v>
      </c>
      <c r="B2" s="235"/>
      <c r="C2" s="235"/>
      <c r="D2" s="235"/>
      <c r="E2" s="235"/>
      <c r="F2" s="235"/>
      <c r="G2" s="235"/>
      <c r="H2" s="235"/>
    </row>
    <row r="3" spans="1:8" ht="12.75" customHeight="1">
      <c r="A3" s="13"/>
      <c r="B3" s="13"/>
      <c r="C3" s="13"/>
      <c r="D3" s="13"/>
      <c r="E3" s="13"/>
      <c r="F3" s="13"/>
      <c r="G3" s="13"/>
      <c r="H3" s="13"/>
    </row>
    <row r="4" spans="1:8" ht="29.25" customHeight="1">
      <c r="A4" s="236" t="s">
        <v>390</v>
      </c>
      <c r="B4" s="236"/>
      <c r="C4" s="236"/>
      <c r="D4" s="236"/>
      <c r="E4" s="236"/>
      <c r="F4" s="236"/>
      <c r="G4" s="236"/>
      <c r="H4" s="236"/>
    </row>
    <row r="5" spans="1:8" ht="20.25" customHeight="1">
      <c r="A5" s="237" t="s">
        <v>187</v>
      </c>
      <c r="B5" s="237"/>
      <c r="C5" s="237"/>
      <c r="D5" s="237"/>
      <c r="E5" s="237"/>
      <c r="F5" s="237"/>
      <c r="G5" s="237"/>
      <c r="H5" s="237"/>
    </row>
    <row r="6" spans="1:8" ht="22.5" customHeight="1">
      <c r="A6" s="233" t="s">
        <v>151</v>
      </c>
      <c r="B6" s="233"/>
      <c r="C6" s="233"/>
      <c r="D6" s="233"/>
      <c r="E6" s="69">
        <f>H66</f>
        <v>0</v>
      </c>
      <c r="F6" s="54" t="s">
        <v>0</v>
      </c>
      <c r="G6" s="50"/>
      <c r="H6" s="50"/>
    </row>
    <row r="7" spans="1:8" ht="19.5" customHeight="1">
      <c r="A7" s="233" t="s">
        <v>152</v>
      </c>
      <c r="B7" s="233"/>
      <c r="C7" s="233"/>
      <c r="D7" s="233"/>
      <c r="E7" s="69">
        <f>H61</f>
        <v>0</v>
      </c>
      <c r="F7" s="54" t="s">
        <v>0</v>
      </c>
      <c r="G7" s="50"/>
      <c r="H7" s="50"/>
    </row>
    <row r="8" spans="1:8" ht="10.5" customHeight="1">
      <c r="A8" s="6"/>
      <c r="B8" s="6"/>
      <c r="C8" s="6"/>
      <c r="D8" s="6"/>
      <c r="E8" s="6"/>
      <c r="F8" s="2"/>
      <c r="G8" s="2"/>
      <c r="H8" s="1"/>
    </row>
    <row r="9" spans="1:8" ht="30" customHeight="1">
      <c r="A9" s="227" t="s">
        <v>1</v>
      </c>
      <c r="B9" s="228" t="s">
        <v>25</v>
      </c>
      <c r="C9" s="229" t="s">
        <v>26</v>
      </c>
      <c r="D9" s="230" t="s">
        <v>14</v>
      </c>
      <c r="E9" s="231" t="s">
        <v>22</v>
      </c>
      <c r="F9" s="231"/>
      <c r="G9" s="232" t="s">
        <v>3</v>
      </c>
      <c r="H9" s="232"/>
    </row>
    <row r="10" spans="1:8" ht="48">
      <c r="A10" s="227"/>
      <c r="B10" s="228"/>
      <c r="C10" s="229"/>
      <c r="D10" s="230"/>
      <c r="E10" s="7" t="s">
        <v>14</v>
      </c>
      <c r="F10" s="7" t="s">
        <v>24</v>
      </c>
      <c r="G10" s="7" t="s">
        <v>23</v>
      </c>
      <c r="H10" s="30" t="s">
        <v>15</v>
      </c>
    </row>
    <row r="11" spans="1:10" ht="13.5">
      <c r="A11" s="3" t="s">
        <v>16</v>
      </c>
      <c r="B11" s="3" t="s">
        <v>17</v>
      </c>
      <c r="C11" s="3" t="s">
        <v>18</v>
      </c>
      <c r="D11" s="3" t="s">
        <v>19</v>
      </c>
      <c r="E11" s="3" t="s">
        <v>20</v>
      </c>
      <c r="F11" s="24" t="s">
        <v>21</v>
      </c>
      <c r="G11" s="3" t="s">
        <v>9</v>
      </c>
      <c r="H11" s="31">
        <v>8</v>
      </c>
      <c r="J11" t="s">
        <v>251</v>
      </c>
    </row>
    <row r="12" spans="1:8" ht="13.5">
      <c r="A12" s="3"/>
      <c r="B12" s="3"/>
      <c r="C12" s="3" t="s">
        <v>252</v>
      </c>
      <c r="D12" s="3"/>
      <c r="E12" s="3"/>
      <c r="F12" s="24"/>
      <c r="G12" s="3"/>
      <c r="H12" s="31"/>
    </row>
    <row r="13" spans="1:8" s="15" customFormat="1" ht="39" customHeight="1">
      <c r="A13" s="3" t="s">
        <v>16</v>
      </c>
      <c r="B13" s="60" t="s">
        <v>173</v>
      </c>
      <c r="C13" s="3" t="s">
        <v>352</v>
      </c>
      <c r="D13" s="3" t="s">
        <v>121</v>
      </c>
      <c r="E13" s="12"/>
      <c r="F13" s="24">
        <v>18.5</v>
      </c>
      <c r="G13" s="12"/>
      <c r="H13" s="64">
        <f>H14+H15+H16+H17+H18</f>
        <v>0</v>
      </c>
    </row>
    <row r="14" spans="1:8" ht="15.75" customHeight="1">
      <c r="A14" s="10">
        <f>A13+0.1</f>
        <v>1.1</v>
      </c>
      <c r="B14" s="143"/>
      <c r="C14" s="43" t="s">
        <v>170</v>
      </c>
      <c r="D14" s="4" t="s">
        <v>83</v>
      </c>
      <c r="E14" s="8">
        <v>0.105</v>
      </c>
      <c r="F14" s="10">
        <f>E14*F13</f>
        <v>1.9425</v>
      </c>
      <c r="G14" s="8"/>
      <c r="H14" s="35">
        <f>F14*G14</f>
        <v>0</v>
      </c>
    </row>
    <row r="15" spans="1:8" ht="15.75" customHeight="1">
      <c r="A15" s="10">
        <f>A14+0.1</f>
        <v>1.2000000000000002</v>
      </c>
      <c r="B15" s="143"/>
      <c r="C15" s="43" t="s">
        <v>115</v>
      </c>
      <c r="D15" s="4" t="s">
        <v>94</v>
      </c>
      <c r="E15" s="8">
        <v>0.0538</v>
      </c>
      <c r="F15" s="10">
        <f>E15*F13</f>
        <v>0.9953</v>
      </c>
      <c r="G15" s="8"/>
      <c r="H15" s="35">
        <f>F15*G15</f>
        <v>0</v>
      </c>
    </row>
    <row r="16" spans="1:8" ht="17.25" customHeight="1">
      <c r="A16" s="10">
        <f>A15+0.1</f>
        <v>1.3000000000000003</v>
      </c>
      <c r="B16" s="143"/>
      <c r="C16" s="4" t="s">
        <v>249</v>
      </c>
      <c r="D16" s="4" t="s">
        <v>121</v>
      </c>
      <c r="E16" s="9">
        <v>1.01</v>
      </c>
      <c r="F16" s="10">
        <f>E16*F13</f>
        <v>18.685</v>
      </c>
      <c r="G16" s="8"/>
      <c r="H16" s="35">
        <f>F16*G16</f>
        <v>0</v>
      </c>
    </row>
    <row r="17" spans="1:8" ht="15.75" customHeight="1">
      <c r="A17" s="10">
        <f>A16+0.1</f>
        <v>1.4000000000000004</v>
      </c>
      <c r="B17" s="143"/>
      <c r="C17" s="43" t="s">
        <v>138</v>
      </c>
      <c r="D17" s="4" t="s">
        <v>123</v>
      </c>
      <c r="E17" s="10"/>
      <c r="F17" s="10">
        <v>18</v>
      </c>
      <c r="G17" s="8"/>
      <c r="H17" s="35">
        <f>F17*G17</f>
        <v>0</v>
      </c>
    </row>
    <row r="18" spans="1:8" ht="15.75" customHeight="1">
      <c r="A18" s="10">
        <f>A17+0.1</f>
        <v>1.5000000000000004</v>
      </c>
      <c r="B18" s="143"/>
      <c r="C18" s="43" t="s">
        <v>85</v>
      </c>
      <c r="D18" s="4" t="s">
        <v>0</v>
      </c>
      <c r="E18" s="8">
        <v>0.0163</v>
      </c>
      <c r="F18" s="10">
        <f>E18*F16</f>
        <v>0.30456549999999993</v>
      </c>
      <c r="G18" s="8"/>
      <c r="H18" s="35">
        <f>F18*G18</f>
        <v>0</v>
      </c>
    </row>
    <row r="19" spans="1:8" s="15" customFormat="1" ht="39.75" customHeight="1">
      <c r="A19" s="3" t="s">
        <v>17</v>
      </c>
      <c r="B19" s="60" t="s">
        <v>173</v>
      </c>
      <c r="C19" s="3" t="s">
        <v>269</v>
      </c>
      <c r="D19" s="3" t="s">
        <v>121</v>
      </c>
      <c r="E19" s="12"/>
      <c r="F19" s="24">
        <v>11</v>
      </c>
      <c r="G19" s="12"/>
      <c r="H19" s="64">
        <f>H20+H21+H22+H23+H24</f>
        <v>0</v>
      </c>
    </row>
    <row r="20" spans="1:8" ht="15.75" customHeight="1">
      <c r="A20" s="10">
        <f>A19+0.1</f>
        <v>2.1</v>
      </c>
      <c r="B20" s="143"/>
      <c r="C20" s="43" t="s">
        <v>170</v>
      </c>
      <c r="D20" s="4" t="s">
        <v>83</v>
      </c>
      <c r="E20" s="8">
        <v>0.105</v>
      </c>
      <c r="F20" s="10">
        <f>E20*F19</f>
        <v>1.155</v>
      </c>
      <c r="G20" s="8"/>
      <c r="H20" s="35">
        <f>F20*G20</f>
        <v>0</v>
      </c>
    </row>
    <row r="21" spans="1:8" ht="15.75" customHeight="1">
      <c r="A21" s="10">
        <f>A20+0.1</f>
        <v>2.2</v>
      </c>
      <c r="B21" s="143"/>
      <c r="C21" s="43" t="s">
        <v>115</v>
      </c>
      <c r="D21" s="4" t="s">
        <v>94</v>
      </c>
      <c r="E21" s="8">
        <v>0.0538</v>
      </c>
      <c r="F21" s="10">
        <f>E21*F19</f>
        <v>0.5918</v>
      </c>
      <c r="G21" s="8"/>
      <c r="H21" s="35">
        <f>F21*G21</f>
        <v>0</v>
      </c>
    </row>
    <row r="22" spans="1:8" ht="15.75" customHeight="1">
      <c r="A22" s="10">
        <f>A21+0.1</f>
        <v>2.3000000000000003</v>
      </c>
      <c r="B22" s="143"/>
      <c r="C22" s="4" t="s">
        <v>270</v>
      </c>
      <c r="D22" s="4" t="s">
        <v>121</v>
      </c>
      <c r="E22" s="9">
        <v>1.01</v>
      </c>
      <c r="F22" s="10">
        <f>E22*F19</f>
        <v>11.11</v>
      </c>
      <c r="G22" s="8"/>
      <c r="H22" s="35">
        <f>F22*G22</f>
        <v>0</v>
      </c>
    </row>
    <row r="23" spans="1:8" ht="15.75" customHeight="1">
      <c r="A23" s="10">
        <f>A22+0.1</f>
        <v>2.4000000000000004</v>
      </c>
      <c r="B23" s="143"/>
      <c r="C23" s="43" t="s">
        <v>135</v>
      </c>
      <c r="D23" s="4" t="s">
        <v>123</v>
      </c>
      <c r="E23" s="10"/>
      <c r="F23" s="10">
        <v>11</v>
      </c>
      <c r="G23" s="8"/>
      <c r="H23" s="35">
        <f>F23*G23</f>
        <v>0</v>
      </c>
    </row>
    <row r="24" spans="1:10" ht="15.75" customHeight="1">
      <c r="A24" s="10">
        <f>A23+0.1</f>
        <v>2.5000000000000004</v>
      </c>
      <c r="B24" s="143"/>
      <c r="C24" s="43" t="s">
        <v>85</v>
      </c>
      <c r="D24" s="4" t="s">
        <v>0</v>
      </c>
      <c r="E24" s="8">
        <v>0.0163</v>
      </c>
      <c r="F24" s="10">
        <f>E24*F22</f>
        <v>0.18109299999999998</v>
      </c>
      <c r="G24" s="8"/>
      <c r="H24" s="35">
        <f>F24*G24</f>
        <v>0</v>
      </c>
      <c r="J24" s="63"/>
    </row>
    <row r="25" spans="1:8" s="15" customFormat="1" ht="50.25" customHeight="1">
      <c r="A25" s="3" t="s">
        <v>18</v>
      </c>
      <c r="B25" s="60" t="s">
        <v>42</v>
      </c>
      <c r="C25" s="3" t="s">
        <v>149</v>
      </c>
      <c r="D25" s="3" t="s">
        <v>27</v>
      </c>
      <c r="E25" s="24"/>
      <c r="F25" s="24">
        <v>8</v>
      </c>
      <c r="G25" s="24"/>
      <c r="H25" s="64">
        <f>H26+H27</f>
        <v>0</v>
      </c>
    </row>
    <row r="26" spans="1:8" ht="15.75" customHeight="1">
      <c r="A26" s="10">
        <f>A25+0.1</f>
        <v>3.1</v>
      </c>
      <c r="B26" s="143"/>
      <c r="C26" s="4" t="s">
        <v>34</v>
      </c>
      <c r="D26" s="4" t="s">
        <v>83</v>
      </c>
      <c r="E26" s="9">
        <v>0.66</v>
      </c>
      <c r="F26" s="10">
        <f>E26*F25</f>
        <v>5.28</v>
      </c>
      <c r="G26" s="8"/>
      <c r="H26" s="35">
        <f>F26*G26</f>
        <v>0</v>
      </c>
    </row>
    <row r="27" spans="1:8" ht="15.75" customHeight="1">
      <c r="A27" s="10">
        <f>A26+0.1</f>
        <v>3.2</v>
      </c>
      <c r="B27" s="143"/>
      <c r="C27" s="4" t="s">
        <v>115</v>
      </c>
      <c r="D27" s="4" t="s">
        <v>94</v>
      </c>
      <c r="E27" s="9">
        <v>0.4</v>
      </c>
      <c r="F27" s="10">
        <f>E27*F25</f>
        <v>3.2</v>
      </c>
      <c r="G27" s="10"/>
      <c r="H27" s="35">
        <f>F27*G27</f>
        <v>0</v>
      </c>
    </row>
    <row r="28" spans="1:8" ht="18.75" customHeight="1">
      <c r="A28" s="10">
        <f>A27+0.1</f>
        <v>3.3000000000000003</v>
      </c>
      <c r="B28" s="143"/>
      <c r="C28" s="3" t="s">
        <v>253</v>
      </c>
      <c r="D28" s="4"/>
      <c r="E28" s="8"/>
      <c r="F28" s="10"/>
      <c r="G28" s="8"/>
      <c r="H28" s="35"/>
    </row>
    <row r="29" spans="1:8" s="15" customFormat="1" ht="41.25" customHeight="1">
      <c r="A29" s="3" t="s">
        <v>19</v>
      </c>
      <c r="B29" s="60" t="s">
        <v>143</v>
      </c>
      <c r="C29" s="3" t="s">
        <v>283</v>
      </c>
      <c r="D29" s="3" t="s">
        <v>90</v>
      </c>
      <c r="E29" s="12"/>
      <c r="F29" s="24">
        <v>9</v>
      </c>
      <c r="G29" s="12"/>
      <c r="H29" s="64">
        <f>H30+H31+H32+H33</f>
        <v>0</v>
      </c>
    </row>
    <row r="30" spans="1:8" ht="15.75" customHeight="1">
      <c r="A30" s="10">
        <f>A29+0.1</f>
        <v>4.1</v>
      </c>
      <c r="B30" s="143"/>
      <c r="C30" s="4" t="s">
        <v>170</v>
      </c>
      <c r="D30" s="4" t="s">
        <v>83</v>
      </c>
      <c r="E30" s="8">
        <v>0.583</v>
      </c>
      <c r="F30" s="10">
        <f>E30*F29</f>
        <v>5.247</v>
      </c>
      <c r="G30" s="8"/>
      <c r="H30" s="35">
        <f>F30*G30</f>
        <v>0</v>
      </c>
    </row>
    <row r="31" spans="1:8" ht="15.75" customHeight="1">
      <c r="A31" s="10">
        <f>A30+0.1</f>
        <v>4.199999999999999</v>
      </c>
      <c r="B31" s="143"/>
      <c r="C31" s="4" t="s">
        <v>115</v>
      </c>
      <c r="D31" s="4" t="s">
        <v>94</v>
      </c>
      <c r="E31" s="8">
        <v>0.0046</v>
      </c>
      <c r="F31" s="10">
        <f>E31*F29</f>
        <v>0.0414</v>
      </c>
      <c r="G31" s="8"/>
      <c r="H31" s="35">
        <f>F31*G31</f>
        <v>0</v>
      </c>
    </row>
    <row r="32" spans="1:8" ht="15" customHeight="1">
      <c r="A32" s="10">
        <f>A31+0.1</f>
        <v>4.299999999999999</v>
      </c>
      <c r="B32" s="143"/>
      <c r="C32" s="4" t="s">
        <v>285</v>
      </c>
      <c r="D32" s="4" t="s">
        <v>27</v>
      </c>
      <c r="E32" s="10">
        <v>1</v>
      </c>
      <c r="F32" s="10">
        <f>E32*F29</f>
        <v>9</v>
      </c>
      <c r="G32" s="8"/>
      <c r="H32" s="35">
        <f>F32*G32</f>
        <v>0</v>
      </c>
    </row>
    <row r="33" spans="1:8" ht="15.75" customHeight="1">
      <c r="A33" s="10">
        <f>A32+0.1</f>
        <v>4.399999999999999</v>
      </c>
      <c r="B33" s="60"/>
      <c r="C33" s="4" t="s">
        <v>85</v>
      </c>
      <c r="D33" s="4" t="s">
        <v>0</v>
      </c>
      <c r="E33" s="8">
        <v>0.208</v>
      </c>
      <c r="F33" s="10">
        <f>E33*F29</f>
        <v>1.8719999999999999</v>
      </c>
      <c r="G33" s="8"/>
      <c r="H33" s="35">
        <f>F33*G33</f>
        <v>0</v>
      </c>
    </row>
    <row r="34" spans="1:8" s="15" customFormat="1" ht="40.5" customHeight="1">
      <c r="A34" s="3" t="s">
        <v>20</v>
      </c>
      <c r="B34" s="60" t="s">
        <v>143</v>
      </c>
      <c r="C34" s="3" t="s">
        <v>284</v>
      </c>
      <c r="D34" s="3" t="s">
        <v>90</v>
      </c>
      <c r="E34" s="12"/>
      <c r="F34" s="24">
        <v>8.5</v>
      </c>
      <c r="G34" s="12"/>
      <c r="H34" s="64">
        <f>H35+H36+H37+H38</f>
        <v>0</v>
      </c>
    </row>
    <row r="35" spans="1:8" ht="15.75" customHeight="1">
      <c r="A35" s="10">
        <f>A34+0.1</f>
        <v>5.1</v>
      </c>
      <c r="B35" s="143"/>
      <c r="C35" s="4" t="s">
        <v>170</v>
      </c>
      <c r="D35" s="4" t="s">
        <v>83</v>
      </c>
      <c r="E35" s="8">
        <v>0.583</v>
      </c>
      <c r="F35" s="10">
        <f>E35*F34</f>
        <v>4.9555</v>
      </c>
      <c r="G35" s="8"/>
      <c r="H35" s="35">
        <f>F35*G35</f>
        <v>0</v>
      </c>
    </row>
    <row r="36" spans="1:8" ht="15.75" customHeight="1">
      <c r="A36" s="10">
        <f>A35+0.1</f>
        <v>5.199999999999999</v>
      </c>
      <c r="B36" s="143"/>
      <c r="C36" s="4" t="s">
        <v>115</v>
      </c>
      <c r="D36" s="4" t="s">
        <v>94</v>
      </c>
      <c r="E36" s="8">
        <v>0.0046</v>
      </c>
      <c r="F36" s="10">
        <f>E36*F34</f>
        <v>0.039099999999999996</v>
      </c>
      <c r="G36" s="8"/>
      <c r="H36" s="35">
        <f>F36*G36</f>
        <v>0</v>
      </c>
    </row>
    <row r="37" spans="1:8" ht="18" customHeight="1">
      <c r="A37" s="10">
        <f>A36+0.1</f>
        <v>5.299999999999999</v>
      </c>
      <c r="B37" s="143"/>
      <c r="C37" s="4" t="s">
        <v>285</v>
      </c>
      <c r="D37" s="4" t="s">
        <v>27</v>
      </c>
      <c r="E37" s="10">
        <v>1</v>
      </c>
      <c r="F37" s="10">
        <f>E37*F34</f>
        <v>8.5</v>
      </c>
      <c r="G37" s="8"/>
      <c r="H37" s="35">
        <f>F37*G37</f>
        <v>0</v>
      </c>
    </row>
    <row r="38" spans="1:8" ht="15.75" customHeight="1">
      <c r="A38" s="10">
        <f>A37+0.1</f>
        <v>5.399999999999999</v>
      </c>
      <c r="B38" s="60"/>
      <c r="C38" s="4" t="s">
        <v>85</v>
      </c>
      <c r="D38" s="4" t="s">
        <v>0</v>
      </c>
      <c r="E38" s="8">
        <v>0.208</v>
      </c>
      <c r="F38" s="10">
        <f>E38*F34</f>
        <v>1.768</v>
      </c>
      <c r="G38" s="8"/>
      <c r="H38" s="35">
        <f>F38*G38</f>
        <v>0</v>
      </c>
    </row>
    <row r="39" spans="1:8" s="15" customFormat="1" ht="52.5" customHeight="1">
      <c r="A39" s="3" t="s">
        <v>21</v>
      </c>
      <c r="B39" s="3" t="s">
        <v>180</v>
      </c>
      <c r="C39" s="3" t="s">
        <v>287</v>
      </c>
      <c r="D39" s="3" t="s">
        <v>146</v>
      </c>
      <c r="E39" s="12"/>
      <c r="F39" s="24">
        <v>2</v>
      </c>
      <c r="G39" s="12"/>
      <c r="H39" s="64">
        <f>H40+H41+H42+H43+H44</f>
        <v>0</v>
      </c>
    </row>
    <row r="40" spans="1:8" ht="18" customHeight="1">
      <c r="A40" s="10">
        <f>A39+0.1</f>
        <v>6.1</v>
      </c>
      <c r="B40" s="4"/>
      <c r="C40" s="43" t="s">
        <v>170</v>
      </c>
      <c r="D40" s="4" t="s">
        <v>122</v>
      </c>
      <c r="E40" s="8">
        <v>3.66</v>
      </c>
      <c r="F40" s="10">
        <f>E40*F39</f>
        <v>7.32</v>
      </c>
      <c r="G40" s="8"/>
      <c r="H40" s="35">
        <f>F40*G40</f>
        <v>0</v>
      </c>
    </row>
    <row r="41" spans="1:8" ht="18" customHeight="1">
      <c r="A41" s="10">
        <f>A40+0.1</f>
        <v>6.199999999999999</v>
      </c>
      <c r="B41" s="4"/>
      <c r="C41" s="43" t="s">
        <v>159</v>
      </c>
      <c r="D41" s="4" t="s">
        <v>94</v>
      </c>
      <c r="E41" s="8">
        <v>0.28</v>
      </c>
      <c r="F41" s="10">
        <f>E41*F39</f>
        <v>0.56</v>
      </c>
      <c r="G41" s="8"/>
      <c r="H41" s="35">
        <f>F41*G41</f>
        <v>0</v>
      </c>
    </row>
    <row r="42" spans="1:8" ht="18" customHeight="1">
      <c r="A42" s="10">
        <f>A41+0.1</f>
        <v>6.299999999999999</v>
      </c>
      <c r="B42" s="4"/>
      <c r="C42" s="43" t="s">
        <v>289</v>
      </c>
      <c r="D42" s="4" t="s">
        <v>96</v>
      </c>
      <c r="E42" s="8">
        <v>1</v>
      </c>
      <c r="F42" s="10">
        <f>E42*F39</f>
        <v>2</v>
      </c>
      <c r="G42" s="10"/>
      <c r="H42" s="35">
        <f>F42*G42</f>
        <v>0</v>
      </c>
    </row>
    <row r="43" spans="1:8" ht="18" customHeight="1">
      <c r="A43" s="10">
        <f>A42+0.1</f>
        <v>6.399999999999999</v>
      </c>
      <c r="B43" s="4"/>
      <c r="C43" s="43" t="s">
        <v>286</v>
      </c>
      <c r="D43" s="4" t="s">
        <v>96</v>
      </c>
      <c r="E43" s="8">
        <v>1</v>
      </c>
      <c r="F43" s="10">
        <f>E43*F39</f>
        <v>2</v>
      </c>
      <c r="G43" s="10"/>
      <c r="H43" s="35">
        <f>F43*G43</f>
        <v>0</v>
      </c>
    </row>
    <row r="44" spans="1:8" ht="18" customHeight="1">
      <c r="A44" s="10">
        <f>A43+0.1</f>
        <v>6.499999999999998</v>
      </c>
      <c r="B44" s="4"/>
      <c r="C44" s="43" t="s">
        <v>85</v>
      </c>
      <c r="D44" s="4" t="s">
        <v>0</v>
      </c>
      <c r="E44" s="8">
        <v>1.24</v>
      </c>
      <c r="F44" s="10">
        <f>E44*F39</f>
        <v>2.48</v>
      </c>
      <c r="G44" s="8"/>
      <c r="H44" s="35">
        <f>F44*G44</f>
        <v>0</v>
      </c>
    </row>
    <row r="45" spans="1:8" s="15" customFormat="1" ht="52.5" customHeight="1">
      <c r="A45" s="3" t="s">
        <v>9</v>
      </c>
      <c r="B45" s="3" t="s">
        <v>180</v>
      </c>
      <c r="C45" s="3" t="s">
        <v>377</v>
      </c>
      <c r="D45" s="3" t="s">
        <v>146</v>
      </c>
      <c r="E45" s="12"/>
      <c r="F45" s="24">
        <v>1</v>
      </c>
      <c r="G45" s="12"/>
      <c r="H45" s="64">
        <f>H46+H47+H48+H49+H50</f>
        <v>0</v>
      </c>
    </row>
    <row r="46" spans="1:8" ht="18" customHeight="1">
      <c r="A46" s="10">
        <f>A45+0.1</f>
        <v>7.1</v>
      </c>
      <c r="B46" s="4"/>
      <c r="C46" s="43" t="s">
        <v>170</v>
      </c>
      <c r="D46" s="4" t="s">
        <v>122</v>
      </c>
      <c r="E46" s="8">
        <v>3.66</v>
      </c>
      <c r="F46" s="10">
        <f>E46*F45</f>
        <v>3.66</v>
      </c>
      <c r="G46" s="8"/>
      <c r="H46" s="35">
        <f>F46*G46</f>
        <v>0</v>
      </c>
    </row>
    <row r="47" spans="1:8" ht="18" customHeight="1">
      <c r="A47" s="10">
        <f>A46+0.1</f>
        <v>7.199999999999999</v>
      </c>
      <c r="B47" s="4"/>
      <c r="C47" s="43" t="s">
        <v>159</v>
      </c>
      <c r="D47" s="4" t="s">
        <v>94</v>
      </c>
      <c r="E47" s="8">
        <v>0.28</v>
      </c>
      <c r="F47" s="10">
        <f>E47*F45</f>
        <v>0.28</v>
      </c>
      <c r="G47" s="8"/>
      <c r="H47" s="35">
        <f>F47*G47</f>
        <v>0</v>
      </c>
    </row>
    <row r="48" spans="1:8" ht="18" customHeight="1">
      <c r="A48" s="10">
        <f>A47+0.1</f>
        <v>7.299999999999999</v>
      </c>
      <c r="B48" s="4"/>
      <c r="C48" s="43" t="s">
        <v>378</v>
      </c>
      <c r="D48" s="4" t="s">
        <v>96</v>
      </c>
      <c r="E48" s="8">
        <v>1</v>
      </c>
      <c r="F48" s="10">
        <f>E48*F45</f>
        <v>1</v>
      </c>
      <c r="G48" s="10"/>
      <c r="H48" s="35">
        <f>F48*G48</f>
        <v>0</v>
      </c>
    </row>
    <row r="49" spans="1:8" ht="18" customHeight="1">
      <c r="A49" s="10">
        <f>A48+0.1</f>
        <v>7.399999999999999</v>
      </c>
      <c r="B49" s="4"/>
      <c r="C49" s="43" t="s">
        <v>286</v>
      </c>
      <c r="D49" s="4" t="s">
        <v>96</v>
      </c>
      <c r="E49" s="8">
        <v>1</v>
      </c>
      <c r="F49" s="10">
        <f>E49*F45</f>
        <v>1</v>
      </c>
      <c r="G49" s="10"/>
      <c r="H49" s="35">
        <f>F49*G49</f>
        <v>0</v>
      </c>
    </row>
    <row r="50" spans="1:8" ht="18" customHeight="1">
      <c r="A50" s="10">
        <f>A49+0.1</f>
        <v>7.499999999999998</v>
      </c>
      <c r="B50" s="4"/>
      <c r="C50" s="43" t="s">
        <v>85</v>
      </c>
      <c r="D50" s="4" t="s">
        <v>0</v>
      </c>
      <c r="E50" s="8">
        <v>1.24</v>
      </c>
      <c r="F50" s="10">
        <f>E50*F45</f>
        <v>1.24</v>
      </c>
      <c r="G50" s="8"/>
      <c r="H50" s="35">
        <f>F50*G50</f>
        <v>0</v>
      </c>
    </row>
    <row r="51" spans="1:8" s="15" customFormat="1" ht="52.5" customHeight="1">
      <c r="A51" s="3" t="s">
        <v>10</v>
      </c>
      <c r="B51" s="3" t="s">
        <v>180</v>
      </c>
      <c r="C51" s="3" t="s">
        <v>288</v>
      </c>
      <c r="D51" s="3" t="s">
        <v>146</v>
      </c>
      <c r="E51" s="12"/>
      <c r="F51" s="24">
        <v>3</v>
      </c>
      <c r="G51" s="12"/>
      <c r="H51" s="64">
        <f>H52+H53+H54+H55</f>
        <v>0</v>
      </c>
    </row>
    <row r="52" spans="1:8" ht="18" customHeight="1">
      <c r="A52" s="10">
        <f>A51+0.1</f>
        <v>8.1</v>
      </c>
      <c r="B52" s="4"/>
      <c r="C52" s="43" t="s">
        <v>170</v>
      </c>
      <c r="D52" s="4" t="s">
        <v>122</v>
      </c>
      <c r="E52" s="8">
        <v>3.66</v>
      </c>
      <c r="F52" s="10">
        <f>E52*F51</f>
        <v>10.98</v>
      </c>
      <c r="G52" s="8"/>
      <c r="H52" s="35">
        <f>F52*G52</f>
        <v>0</v>
      </c>
    </row>
    <row r="53" spans="1:8" ht="18" customHeight="1">
      <c r="A53" s="10">
        <f>A52+0.1</f>
        <v>8.2</v>
      </c>
      <c r="B53" s="4"/>
      <c r="C53" s="43" t="s">
        <v>159</v>
      </c>
      <c r="D53" s="4" t="s">
        <v>94</v>
      </c>
      <c r="E53" s="8">
        <v>0.28</v>
      </c>
      <c r="F53" s="10">
        <f>E53*F51</f>
        <v>0.8400000000000001</v>
      </c>
      <c r="G53" s="8"/>
      <c r="H53" s="35">
        <f>F53*G53</f>
        <v>0</v>
      </c>
    </row>
    <row r="54" spans="1:8" ht="18" customHeight="1">
      <c r="A54" s="10">
        <f>A53+0.1</f>
        <v>8.299999999999999</v>
      </c>
      <c r="B54" s="4"/>
      <c r="C54" s="43" t="s">
        <v>290</v>
      </c>
      <c r="D54" s="4" t="s">
        <v>96</v>
      </c>
      <c r="E54" s="8">
        <v>1</v>
      </c>
      <c r="F54" s="10">
        <f>E54*F51</f>
        <v>3</v>
      </c>
      <c r="G54" s="10"/>
      <c r="H54" s="35">
        <f>F54*G54</f>
        <v>0</v>
      </c>
    </row>
    <row r="55" spans="1:8" ht="18" customHeight="1">
      <c r="A55" s="10">
        <f>A54+0.1</f>
        <v>8.399999999999999</v>
      </c>
      <c r="B55" s="4"/>
      <c r="C55" s="43" t="s">
        <v>85</v>
      </c>
      <c r="D55" s="4" t="s">
        <v>0</v>
      </c>
      <c r="E55" s="8">
        <v>1.24</v>
      </c>
      <c r="F55" s="10">
        <f>E55*F51</f>
        <v>3.7199999999999998</v>
      </c>
      <c r="G55" s="8"/>
      <c r="H55" s="35">
        <f>F55*G55</f>
        <v>0</v>
      </c>
    </row>
    <row r="56" spans="1:8" s="15" customFormat="1" ht="48.75" customHeight="1">
      <c r="A56" s="3" t="s">
        <v>11</v>
      </c>
      <c r="B56" s="60" t="s">
        <v>42</v>
      </c>
      <c r="C56" s="3" t="s">
        <v>149</v>
      </c>
      <c r="D56" s="3" t="s">
        <v>27</v>
      </c>
      <c r="E56" s="24"/>
      <c r="F56" s="24">
        <v>6</v>
      </c>
      <c r="G56" s="24"/>
      <c r="H56" s="64">
        <f>H57+H58</f>
        <v>0</v>
      </c>
    </row>
    <row r="57" spans="1:8" ht="18.75" customHeight="1">
      <c r="A57" s="10">
        <f>A56+0.1</f>
        <v>9.1</v>
      </c>
      <c r="B57" s="4"/>
      <c r="C57" s="4" t="s">
        <v>34</v>
      </c>
      <c r="D57" s="4" t="s">
        <v>83</v>
      </c>
      <c r="E57" s="9">
        <v>0.66</v>
      </c>
      <c r="F57" s="10">
        <f>E57*F56</f>
        <v>3.96</v>
      </c>
      <c r="G57" s="8"/>
      <c r="H57" s="35">
        <f>F57*G57</f>
        <v>0</v>
      </c>
    </row>
    <row r="58" spans="1:8" ht="17.25" customHeight="1">
      <c r="A58" s="10">
        <f>A57+0.1</f>
        <v>9.2</v>
      </c>
      <c r="B58" s="4"/>
      <c r="C58" s="4" t="s">
        <v>115</v>
      </c>
      <c r="D58" s="4" t="s">
        <v>0</v>
      </c>
      <c r="E58" s="9">
        <v>0.4</v>
      </c>
      <c r="F58" s="10">
        <f>E58*F56</f>
        <v>2.4000000000000004</v>
      </c>
      <c r="G58" s="10"/>
      <c r="H58" s="35">
        <f>F58*G58</f>
        <v>0</v>
      </c>
    </row>
    <row r="59" spans="1:10" ht="20.25" customHeight="1">
      <c r="A59" s="3"/>
      <c r="B59" s="4"/>
      <c r="C59" s="3" t="s">
        <v>235</v>
      </c>
      <c r="D59" s="3" t="s">
        <v>0</v>
      </c>
      <c r="E59" s="12"/>
      <c r="F59" s="12"/>
      <c r="G59" s="16"/>
      <c r="H59" s="122">
        <f>H56+H51+H45+H39+H34+H29+H25+H19+H13</f>
        <v>0</v>
      </c>
      <c r="I59" s="70"/>
      <c r="J59" s="15"/>
    </row>
    <row r="60" spans="1:10" ht="14.25" customHeight="1">
      <c r="A60" s="3"/>
      <c r="B60" s="4"/>
      <c r="C60" s="3" t="s">
        <v>208</v>
      </c>
      <c r="D60" s="3" t="s">
        <v>0</v>
      </c>
      <c r="E60" s="12"/>
      <c r="F60" s="12"/>
      <c r="G60" s="16"/>
      <c r="H60" s="122"/>
      <c r="I60" s="15"/>
      <c r="J60" s="15"/>
    </row>
    <row r="61" spans="1:10" ht="15" customHeight="1">
      <c r="A61" s="3"/>
      <c r="B61" s="4"/>
      <c r="C61" s="302" t="s">
        <v>209</v>
      </c>
      <c r="D61" s="302" t="s">
        <v>0</v>
      </c>
      <c r="E61" s="303"/>
      <c r="F61" s="303"/>
      <c r="G61" s="303"/>
      <c r="H61" s="304">
        <f>H57+H52+H46+H40+H35+H30+H26+H20+H14</f>
        <v>0</v>
      </c>
      <c r="I61" s="305"/>
      <c r="J61" s="306"/>
    </row>
    <row r="62" spans="1:10" ht="18" customHeight="1">
      <c r="A62" s="3"/>
      <c r="B62" s="4"/>
      <c r="C62" s="3" t="s">
        <v>210</v>
      </c>
      <c r="D62" s="85" t="s">
        <v>0</v>
      </c>
      <c r="E62" s="12"/>
      <c r="F62" s="12"/>
      <c r="G62" s="12"/>
      <c r="H62" s="122">
        <f>H59</f>
        <v>0</v>
      </c>
      <c r="I62" s="87"/>
      <c r="J62" s="15"/>
    </row>
    <row r="63" spans="1:10" ht="14.25" customHeight="1">
      <c r="A63" s="3"/>
      <c r="B63" s="4"/>
      <c r="C63" s="3" t="s">
        <v>211</v>
      </c>
      <c r="D63" s="3" t="s">
        <v>0</v>
      </c>
      <c r="E63" s="12"/>
      <c r="F63" s="86">
        <v>0.1</v>
      </c>
      <c r="G63" s="12"/>
      <c r="H63" s="122">
        <f>H62*F63</f>
        <v>0</v>
      </c>
      <c r="I63" s="15"/>
      <c r="J63" s="15"/>
    </row>
    <row r="64" spans="1:10" ht="12.75" customHeight="1">
      <c r="A64" s="3"/>
      <c r="B64" s="4"/>
      <c r="C64" s="3" t="s">
        <v>13</v>
      </c>
      <c r="D64" s="3" t="s">
        <v>0</v>
      </c>
      <c r="E64" s="12"/>
      <c r="F64" s="12"/>
      <c r="G64" s="12"/>
      <c r="H64" s="122">
        <f>H63+H62</f>
        <v>0</v>
      </c>
      <c r="I64" s="49"/>
      <c r="J64" s="15"/>
    </row>
    <row r="65" spans="1:10" ht="18.75" customHeight="1">
      <c r="A65" s="3"/>
      <c r="B65" s="3"/>
      <c r="C65" s="3" t="s">
        <v>212</v>
      </c>
      <c r="D65" s="3" t="s">
        <v>0</v>
      </c>
      <c r="E65" s="12"/>
      <c r="F65" s="86">
        <v>0.08</v>
      </c>
      <c r="G65" s="12"/>
      <c r="H65" s="122">
        <f>H64*F65</f>
        <v>0</v>
      </c>
      <c r="I65" s="15"/>
      <c r="J65" s="49"/>
    </row>
    <row r="66" spans="1:10" ht="15.75" customHeight="1">
      <c r="A66" s="4"/>
      <c r="B66" s="3"/>
      <c r="C66" s="3" t="s">
        <v>41</v>
      </c>
      <c r="D66" s="3" t="s">
        <v>0</v>
      </c>
      <c r="E66" s="8"/>
      <c r="F66" s="8"/>
      <c r="G66" s="33"/>
      <c r="H66" s="122">
        <f>H65+H64</f>
        <v>0</v>
      </c>
      <c r="I66" s="52"/>
      <c r="J66" t="s">
        <v>99</v>
      </c>
    </row>
    <row r="69" spans="1:7" ht="15">
      <c r="A69" s="53"/>
      <c r="B69" s="53"/>
      <c r="C69" s="53"/>
      <c r="D69" s="53"/>
      <c r="E69" s="53"/>
      <c r="F69" s="53"/>
      <c r="G69" s="53"/>
    </row>
    <row r="70" spans="1:9" ht="15" customHeight="1">
      <c r="A70" s="234" t="s">
        <v>388</v>
      </c>
      <c r="B70" s="234"/>
      <c r="C70" s="234"/>
      <c r="D70" s="234"/>
      <c r="E70" s="234"/>
      <c r="F70" s="234"/>
      <c r="G70" s="234"/>
      <c r="H70" s="234"/>
      <c r="I70" s="39"/>
    </row>
    <row r="73" spans="3:10" ht="15" customHeight="1">
      <c r="C73" s="226"/>
      <c r="D73" s="226"/>
      <c r="E73" s="226"/>
      <c r="F73" s="226"/>
      <c r="G73" s="226"/>
      <c r="H73" s="226"/>
      <c r="I73" s="226"/>
      <c r="J73" s="226"/>
    </row>
  </sheetData>
  <sheetProtection/>
  <mergeCells count="14">
    <mergeCell ref="A2:H2"/>
    <mergeCell ref="A4:H4"/>
    <mergeCell ref="A5:H5"/>
    <mergeCell ref="A6:D6"/>
    <mergeCell ref="F1:H1"/>
    <mergeCell ref="C73:J73"/>
    <mergeCell ref="A9:A10"/>
    <mergeCell ref="B9:B10"/>
    <mergeCell ref="C9:C10"/>
    <mergeCell ref="D9:D10"/>
    <mergeCell ref="E9:F9"/>
    <mergeCell ref="G9:H9"/>
    <mergeCell ref="A7:D7"/>
    <mergeCell ref="A70:H70"/>
  </mergeCell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9"/>
  <sheetViews>
    <sheetView zoomScalePageLayoutView="0" workbookViewId="0" topLeftCell="A106">
      <selection activeCell="C121" sqref="C121"/>
    </sheetView>
  </sheetViews>
  <sheetFormatPr defaultColWidth="9.00390625" defaultRowHeight="12.75"/>
  <cols>
    <col min="1" max="1" width="5.875" style="0" customWidth="1"/>
    <col min="2" max="2" width="11.375" style="0" customWidth="1"/>
    <col min="3" max="3" width="41.375" style="0" customWidth="1"/>
    <col min="4" max="4" width="8.125" style="0" customWidth="1"/>
    <col min="5" max="5" width="8.875" style="0" customWidth="1"/>
    <col min="6" max="6" width="9.00390625" style="0" customWidth="1"/>
    <col min="8" max="8" width="8.25390625" style="0" customWidth="1"/>
  </cols>
  <sheetData>
    <row r="1" spans="1:8" ht="19.5">
      <c r="A1" s="235" t="s">
        <v>133</v>
      </c>
      <c r="B1" s="235"/>
      <c r="C1" s="235"/>
      <c r="D1" s="235"/>
      <c r="E1" s="235"/>
      <c r="F1" s="235"/>
      <c r="G1" s="235"/>
      <c r="H1" s="235"/>
    </row>
    <row r="2" spans="1:8" ht="6.75" customHeight="1">
      <c r="A2" s="13"/>
      <c r="B2" s="13"/>
      <c r="C2" s="13"/>
      <c r="D2" s="13"/>
      <c r="E2" s="13"/>
      <c r="F2" s="13"/>
      <c r="G2" s="13"/>
      <c r="H2" s="13"/>
    </row>
    <row r="3" spans="1:8" ht="35.25" customHeight="1">
      <c r="A3" s="240" t="s">
        <v>206</v>
      </c>
      <c r="B3" s="240"/>
      <c r="C3" s="240"/>
      <c r="D3" s="240"/>
      <c r="E3" s="240"/>
      <c r="F3" s="240"/>
      <c r="G3" s="240"/>
      <c r="H3" s="240"/>
    </row>
    <row r="4" spans="1:8" ht="17.25" customHeight="1">
      <c r="A4" s="241" t="s">
        <v>187</v>
      </c>
      <c r="B4" s="241"/>
      <c r="C4" s="241"/>
      <c r="D4" s="241"/>
      <c r="E4" s="241"/>
      <c r="F4" s="241"/>
      <c r="G4" s="241"/>
      <c r="H4" s="241"/>
    </row>
    <row r="5" spans="1:8" ht="16.5" hidden="1">
      <c r="A5" s="54"/>
      <c r="B5" s="54"/>
      <c r="C5" s="54"/>
      <c r="D5" s="54"/>
      <c r="E5" s="54"/>
      <c r="F5" s="54"/>
      <c r="G5" s="54"/>
      <c r="H5" s="54"/>
    </row>
    <row r="6" spans="1:8" ht="15" hidden="1">
      <c r="A6" s="242"/>
      <c r="B6" s="242"/>
      <c r="C6" s="242"/>
      <c r="D6" s="242"/>
      <c r="E6" s="242"/>
      <c r="F6" s="242"/>
      <c r="G6" s="242"/>
      <c r="H6" s="242"/>
    </row>
    <row r="7" spans="1:8" ht="16.5">
      <c r="A7" s="233" t="s">
        <v>151</v>
      </c>
      <c r="B7" s="233"/>
      <c r="C7" s="233"/>
      <c r="D7" s="233"/>
      <c r="E7" s="69" t="e">
        <f>H132</f>
        <v>#REF!</v>
      </c>
      <c r="F7" s="54" t="s">
        <v>0</v>
      </c>
      <c r="G7" s="50"/>
      <c r="H7" s="50"/>
    </row>
    <row r="8" spans="1:8" ht="16.5">
      <c r="A8" s="233" t="s">
        <v>152</v>
      </c>
      <c r="B8" s="233"/>
      <c r="C8" s="233"/>
      <c r="D8" s="233"/>
      <c r="E8" s="69" t="e">
        <f>H125</f>
        <v>#REF!</v>
      </c>
      <c r="F8" s="54" t="s">
        <v>0</v>
      </c>
      <c r="G8" s="50"/>
      <c r="H8" s="50"/>
    </row>
    <row r="9" spans="1:8" ht="16.5">
      <c r="A9" s="238" t="s">
        <v>153</v>
      </c>
      <c r="B9" s="238"/>
      <c r="C9" s="238"/>
      <c r="D9" s="238"/>
      <c r="E9" s="69" t="e">
        <f>E8/4.6</f>
        <v>#REF!</v>
      </c>
      <c r="F9" s="57" t="s">
        <v>83</v>
      </c>
      <c r="G9" s="56"/>
      <c r="H9" s="56"/>
    </row>
    <row r="10" spans="1:8" ht="15">
      <c r="A10" s="239" t="s">
        <v>214</v>
      </c>
      <c r="B10" s="239"/>
      <c r="C10" s="239"/>
      <c r="D10" s="239"/>
      <c r="E10" s="239"/>
      <c r="F10" s="239"/>
      <c r="G10" s="239"/>
      <c r="H10" s="239"/>
    </row>
    <row r="11" spans="1:8" ht="13.5" customHeight="1">
      <c r="A11" s="6"/>
      <c r="B11" s="6"/>
      <c r="C11" s="6"/>
      <c r="D11" s="6"/>
      <c r="E11" s="6"/>
      <c r="F11" s="2"/>
      <c r="G11" s="2"/>
      <c r="H11" s="1"/>
    </row>
    <row r="12" spans="1:8" ht="30" customHeight="1">
      <c r="A12" s="227" t="s">
        <v>1</v>
      </c>
      <c r="B12" s="228" t="s">
        <v>25</v>
      </c>
      <c r="C12" s="229" t="s">
        <v>26</v>
      </c>
      <c r="D12" s="230" t="s">
        <v>14</v>
      </c>
      <c r="E12" s="231" t="s">
        <v>22</v>
      </c>
      <c r="F12" s="231"/>
      <c r="G12" s="232" t="s">
        <v>3</v>
      </c>
      <c r="H12" s="232"/>
    </row>
    <row r="13" spans="1:8" ht="48">
      <c r="A13" s="227"/>
      <c r="B13" s="228"/>
      <c r="C13" s="229"/>
      <c r="D13" s="230"/>
      <c r="E13" s="7" t="s">
        <v>14</v>
      </c>
      <c r="F13" s="7" t="s">
        <v>24</v>
      </c>
      <c r="G13" s="7" t="s">
        <v>23</v>
      </c>
      <c r="H13" s="30" t="s">
        <v>15</v>
      </c>
    </row>
    <row r="14" spans="1:8" ht="13.5">
      <c r="A14" s="3" t="s">
        <v>16</v>
      </c>
      <c r="B14" s="3" t="s">
        <v>17</v>
      </c>
      <c r="C14" s="3" t="s">
        <v>18</v>
      </c>
      <c r="D14" s="3" t="s">
        <v>19</v>
      </c>
      <c r="E14" s="3" t="s">
        <v>20</v>
      </c>
      <c r="F14" s="24" t="s">
        <v>21</v>
      </c>
      <c r="G14" s="3" t="s">
        <v>9</v>
      </c>
      <c r="H14" s="31">
        <v>8</v>
      </c>
    </row>
    <row r="15" spans="1:8" s="15" customFormat="1" ht="49.5" customHeight="1">
      <c r="A15" s="3" t="s">
        <v>16</v>
      </c>
      <c r="B15" s="3" t="s">
        <v>173</v>
      </c>
      <c r="C15" s="5" t="s">
        <v>217</v>
      </c>
      <c r="D15" s="3" t="s">
        <v>121</v>
      </c>
      <c r="E15" s="12"/>
      <c r="F15" s="24">
        <v>30</v>
      </c>
      <c r="G15" s="12"/>
      <c r="H15" s="64">
        <f>H16+H17++H18++H19++H20++H21</f>
        <v>189.13044799999997</v>
      </c>
    </row>
    <row r="16" spans="1:8" ht="18.75" customHeight="1">
      <c r="A16" s="10">
        <f aca="true" t="shared" si="0" ref="A16:A21">A15+0.1</f>
        <v>1.1</v>
      </c>
      <c r="B16" s="4" t="s">
        <v>92</v>
      </c>
      <c r="C16" s="23" t="s">
        <v>172</v>
      </c>
      <c r="D16" s="4" t="s">
        <v>122</v>
      </c>
      <c r="E16" s="8">
        <v>0.12</v>
      </c>
      <c r="F16" s="10">
        <f>E16*F15</f>
        <v>3.5999999999999996</v>
      </c>
      <c r="G16" s="8">
        <v>4.6</v>
      </c>
      <c r="H16" s="35">
        <f aca="true" t="shared" si="1" ref="H16:H21">F16*G16</f>
        <v>16.56</v>
      </c>
    </row>
    <row r="17" spans="1:8" ht="15">
      <c r="A17" s="10">
        <f t="shared" si="0"/>
        <v>1.2000000000000002</v>
      </c>
      <c r="B17" s="4"/>
      <c r="C17" s="23" t="s">
        <v>174</v>
      </c>
      <c r="D17" s="4" t="s">
        <v>0</v>
      </c>
      <c r="E17" s="8">
        <v>0.06</v>
      </c>
      <c r="F17" s="10">
        <f>E17*F15</f>
        <v>1.7999999999999998</v>
      </c>
      <c r="G17" s="8">
        <v>3.2</v>
      </c>
      <c r="H17" s="35">
        <f t="shared" si="1"/>
        <v>5.76</v>
      </c>
    </row>
    <row r="18" spans="1:8" ht="17.25" customHeight="1">
      <c r="A18" s="10">
        <f t="shared" si="0"/>
        <v>1.3000000000000003</v>
      </c>
      <c r="B18" s="4"/>
      <c r="C18" s="23" t="s">
        <v>198</v>
      </c>
      <c r="D18" s="4" t="s">
        <v>121</v>
      </c>
      <c r="E18" s="9">
        <v>1.01</v>
      </c>
      <c r="F18" s="10">
        <f>E18*F15</f>
        <v>30.3</v>
      </c>
      <c r="G18" s="8">
        <v>4.1</v>
      </c>
      <c r="H18" s="35">
        <f t="shared" si="1"/>
        <v>124.22999999999999</v>
      </c>
    </row>
    <row r="19" spans="1:8" ht="15">
      <c r="A19" s="10">
        <f t="shared" si="0"/>
        <v>1.4000000000000004</v>
      </c>
      <c r="B19" s="4"/>
      <c r="C19" s="23" t="s">
        <v>167</v>
      </c>
      <c r="D19" s="4" t="s">
        <v>123</v>
      </c>
      <c r="E19" s="10"/>
      <c r="F19" s="10">
        <v>13</v>
      </c>
      <c r="G19" s="8">
        <v>0.8</v>
      </c>
      <c r="H19" s="35">
        <f t="shared" si="1"/>
        <v>10.4</v>
      </c>
    </row>
    <row r="20" spans="1:8" ht="15">
      <c r="A20" s="10">
        <f t="shared" si="0"/>
        <v>1.5000000000000004</v>
      </c>
      <c r="B20" s="4"/>
      <c r="C20" s="23" t="s">
        <v>168</v>
      </c>
      <c r="D20" s="4" t="s">
        <v>123</v>
      </c>
      <c r="E20" s="10"/>
      <c r="F20" s="10">
        <v>3</v>
      </c>
      <c r="G20" s="8">
        <v>10.2</v>
      </c>
      <c r="H20" s="35">
        <f t="shared" si="1"/>
        <v>30.599999999999998</v>
      </c>
    </row>
    <row r="21" spans="1:8" ht="15">
      <c r="A21" s="10">
        <f t="shared" si="0"/>
        <v>1.6000000000000005</v>
      </c>
      <c r="B21" s="4"/>
      <c r="C21" s="23" t="s">
        <v>85</v>
      </c>
      <c r="D21" s="4" t="s">
        <v>0</v>
      </c>
      <c r="E21" s="8">
        <v>0.0163</v>
      </c>
      <c r="F21" s="10">
        <f>E21*F18</f>
        <v>0.49388999999999994</v>
      </c>
      <c r="G21" s="8">
        <v>3.2</v>
      </c>
      <c r="H21" s="35">
        <f t="shared" si="1"/>
        <v>1.5804479999999999</v>
      </c>
    </row>
    <row r="22" spans="1:8" s="15" customFormat="1" ht="46.5" customHeight="1">
      <c r="A22" s="3" t="s">
        <v>17</v>
      </c>
      <c r="B22" s="3" t="s">
        <v>173</v>
      </c>
      <c r="C22" s="5" t="s">
        <v>188</v>
      </c>
      <c r="D22" s="3" t="s">
        <v>121</v>
      </c>
      <c r="E22" s="12"/>
      <c r="F22" s="24">
        <v>24</v>
      </c>
      <c r="G22" s="12"/>
      <c r="H22" s="64">
        <f>H23+H24++H25+H26++H27++H28</f>
        <v>120.92035840000001</v>
      </c>
    </row>
    <row r="23" spans="1:8" ht="15">
      <c r="A23" s="10">
        <f aca="true" t="shared" si="2" ref="A23:A28">A22+0.1</f>
        <v>2.1</v>
      </c>
      <c r="B23" s="4" t="s">
        <v>92</v>
      </c>
      <c r="C23" s="23" t="s">
        <v>172</v>
      </c>
      <c r="D23" s="4" t="s">
        <v>122</v>
      </c>
      <c r="E23" s="8">
        <v>0.12</v>
      </c>
      <c r="F23" s="10">
        <f>E23*F22</f>
        <v>2.88</v>
      </c>
      <c r="G23" s="8">
        <v>4.6</v>
      </c>
      <c r="H23" s="35">
        <f aca="true" t="shared" si="3" ref="H23:H28">F23*G23</f>
        <v>13.248</v>
      </c>
    </row>
    <row r="24" spans="1:8" ht="15">
      <c r="A24" s="10">
        <f t="shared" si="2"/>
        <v>2.2</v>
      </c>
      <c r="B24" s="4"/>
      <c r="C24" s="23" t="s">
        <v>174</v>
      </c>
      <c r="D24" s="4" t="s">
        <v>0</v>
      </c>
      <c r="E24" s="8">
        <v>0.06</v>
      </c>
      <c r="F24" s="10">
        <f>E24*F22</f>
        <v>1.44</v>
      </c>
      <c r="G24" s="8">
        <v>3.2</v>
      </c>
      <c r="H24" s="35">
        <f t="shared" si="3"/>
        <v>4.608</v>
      </c>
    </row>
    <row r="25" spans="1:8" ht="17.25" customHeight="1">
      <c r="A25" s="10">
        <f t="shared" si="2"/>
        <v>2.3000000000000003</v>
      </c>
      <c r="B25" s="4"/>
      <c r="C25" s="23" t="s">
        <v>134</v>
      </c>
      <c r="D25" s="4" t="s">
        <v>121</v>
      </c>
      <c r="E25" s="9">
        <v>1.01</v>
      </c>
      <c r="F25" s="10">
        <f>E25*F22</f>
        <v>24.240000000000002</v>
      </c>
      <c r="G25" s="8">
        <v>2.5</v>
      </c>
      <c r="H25" s="35">
        <f t="shared" si="3"/>
        <v>60.60000000000001</v>
      </c>
    </row>
    <row r="26" spans="1:8" ht="15">
      <c r="A26" s="10">
        <f t="shared" si="2"/>
        <v>2.4000000000000004</v>
      </c>
      <c r="B26" s="4"/>
      <c r="C26" s="23" t="s">
        <v>135</v>
      </c>
      <c r="D26" s="4" t="s">
        <v>123</v>
      </c>
      <c r="E26" s="10"/>
      <c r="F26" s="10">
        <v>12</v>
      </c>
      <c r="G26" s="8">
        <v>0.6</v>
      </c>
      <c r="H26" s="35">
        <f t="shared" si="3"/>
        <v>7.199999999999999</v>
      </c>
    </row>
    <row r="27" spans="1:8" ht="15">
      <c r="A27" s="10">
        <f t="shared" si="2"/>
        <v>2.5000000000000004</v>
      </c>
      <c r="B27" s="4"/>
      <c r="C27" s="23" t="s">
        <v>136</v>
      </c>
      <c r="D27" s="4" t="s">
        <v>123</v>
      </c>
      <c r="E27" s="10"/>
      <c r="F27" s="10">
        <v>4</v>
      </c>
      <c r="G27" s="8">
        <v>8.5</v>
      </c>
      <c r="H27" s="35">
        <f t="shared" si="3"/>
        <v>34</v>
      </c>
    </row>
    <row r="28" spans="1:8" ht="15">
      <c r="A28" s="10">
        <f t="shared" si="2"/>
        <v>2.6000000000000005</v>
      </c>
      <c r="B28" s="4"/>
      <c r="C28" s="23" t="s">
        <v>85</v>
      </c>
      <c r="D28" s="4" t="s">
        <v>0</v>
      </c>
      <c r="E28" s="8">
        <v>0.0163</v>
      </c>
      <c r="F28" s="10">
        <f>E28*F25</f>
        <v>0.395112</v>
      </c>
      <c r="G28" s="8">
        <v>3.2</v>
      </c>
      <c r="H28" s="35">
        <f t="shared" si="3"/>
        <v>1.2643584</v>
      </c>
    </row>
    <row r="29" spans="1:8" s="15" customFormat="1" ht="45" customHeight="1">
      <c r="A29" s="3" t="s">
        <v>18</v>
      </c>
      <c r="B29" s="3" t="s">
        <v>173</v>
      </c>
      <c r="C29" s="5" t="s">
        <v>157</v>
      </c>
      <c r="D29" s="3" t="s">
        <v>121</v>
      </c>
      <c r="E29" s="12"/>
      <c r="F29" s="24">
        <v>32</v>
      </c>
      <c r="G29" s="12"/>
      <c r="H29" s="64">
        <f>H30+H31++H32++H33++H34++H35</f>
        <v>106.03781120000001</v>
      </c>
    </row>
    <row r="30" spans="1:8" ht="15">
      <c r="A30" s="10">
        <f aca="true" t="shared" si="4" ref="A30:A35">A29+0.1</f>
        <v>3.1</v>
      </c>
      <c r="B30" s="4" t="s">
        <v>92</v>
      </c>
      <c r="C30" s="23" t="s">
        <v>172</v>
      </c>
      <c r="D30" s="4" t="s">
        <v>122</v>
      </c>
      <c r="E30" s="8">
        <v>0.12</v>
      </c>
      <c r="F30" s="10">
        <f>E30*F29</f>
        <v>3.84</v>
      </c>
      <c r="G30" s="8">
        <v>4.6</v>
      </c>
      <c r="H30" s="35">
        <f aca="true" t="shared" si="5" ref="H30:H35">F30*G30</f>
        <v>17.663999999999998</v>
      </c>
    </row>
    <row r="31" spans="1:8" ht="15">
      <c r="A31" s="10">
        <f t="shared" si="4"/>
        <v>3.2</v>
      </c>
      <c r="B31" s="4"/>
      <c r="C31" s="23" t="s">
        <v>174</v>
      </c>
      <c r="D31" s="4" t="s">
        <v>0</v>
      </c>
      <c r="E31" s="8">
        <v>0.06</v>
      </c>
      <c r="F31" s="10">
        <f>E31*F29</f>
        <v>1.92</v>
      </c>
      <c r="G31" s="8">
        <v>3.2</v>
      </c>
      <c r="H31" s="35">
        <f t="shared" si="5"/>
        <v>6.144</v>
      </c>
    </row>
    <row r="32" spans="1:8" ht="15">
      <c r="A32" s="10">
        <f t="shared" si="4"/>
        <v>3.3000000000000003</v>
      </c>
      <c r="B32" s="4"/>
      <c r="C32" s="23" t="s">
        <v>137</v>
      </c>
      <c r="D32" s="4" t="s">
        <v>121</v>
      </c>
      <c r="E32" s="9">
        <v>1.01</v>
      </c>
      <c r="F32" s="10">
        <f>E32*F29</f>
        <v>32.32</v>
      </c>
      <c r="G32" s="8">
        <v>1.7</v>
      </c>
      <c r="H32" s="35">
        <f t="shared" si="5"/>
        <v>54.943999999999996</v>
      </c>
    </row>
    <row r="33" spans="1:8" ht="15">
      <c r="A33" s="10">
        <f t="shared" si="4"/>
        <v>3.4000000000000004</v>
      </c>
      <c r="B33" s="4"/>
      <c r="C33" s="23" t="s">
        <v>138</v>
      </c>
      <c r="D33" s="4" t="s">
        <v>123</v>
      </c>
      <c r="E33" s="10"/>
      <c r="F33" s="10">
        <v>13</v>
      </c>
      <c r="G33" s="8">
        <v>0.4</v>
      </c>
      <c r="H33" s="35">
        <f t="shared" si="5"/>
        <v>5.2</v>
      </c>
    </row>
    <row r="34" spans="1:8" ht="15">
      <c r="A34" s="10">
        <f t="shared" si="4"/>
        <v>3.5000000000000004</v>
      </c>
      <c r="B34" s="4"/>
      <c r="C34" s="23" t="s">
        <v>139</v>
      </c>
      <c r="D34" s="4" t="s">
        <v>123</v>
      </c>
      <c r="E34" s="10"/>
      <c r="F34" s="10">
        <v>3</v>
      </c>
      <c r="G34" s="8">
        <v>6.8</v>
      </c>
      <c r="H34" s="35">
        <f t="shared" si="5"/>
        <v>20.4</v>
      </c>
    </row>
    <row r="35" spans="1:8" ht="15">
      <c r="A35" s="10">
        <f t="shared" si="4"/>
        <v>3.6000000000000005</v>
      </c>
      <c r="B35" s="4"/>
      <c r="C35" s="23" t="s">
        <v>85</v>
      </c>
      <c r="D35" s="4" t="s">
        <v>0</v>
      </c>
      <c r="E35" s="8">
        <v>0.0163</v>
      </c>
      <c r="F35" s="10">
        <f>E35*F32</f>
        <v>0.526816</v>
      </c>
      <c r="G35" s="8">
        <v>3.2</v>
      </c>
      <c r="H35" s="35">
        <f t="shared" si="5"/>
        <v>1.6858111999999998</v>
      </c>
    </row>
    <row r="36" spans="1:8" s="15" customFormat="1" ht="45" customHeight="1">
      <c r="A36" s="3" t="s">
        <v>19</v>
      </c>
      <c r="B36" s="3" t="s">
        <v>218</v>
      </c>
      <c r="C36" s="5" t="s">
        <v>220</v>
      </c>
      <c r="D36" s="3" t="s">
        <v>27</v>
      </c>
      <c r="E36" s="12"/>
      <c r="F36" s="24">
        <v>1</v>
      </c>
      <c r="G36" s="12"/>
      <c r="H36" s="64">
        <f>H37++H38++H39++H40</f>
        <v>20.748</v>
      </c>
    </row>
    <row r="37" spans="1:8" ht="15">
      <c r="A37" s="10">
        <f>A36+0.1</f>
        <v>4.1</v>
      </c>
      <c r="B37" s="4"/>
      <c r="C37" s="23" t="s">
        <v>170</v>
      </c>
      <c r="D37" s="4" t="s">
        <v>122</v>
      </c>
      <c r="E37" s="8">
        <v>1.54</v>
      </c>
      <c r="F37" s="10">
        <f>E37*F36</f>
        <v>1.54</v>
      </c>
      <c r="G37" s="8">
        <v>4.6</v>
      </c>
      <c r="H37" s="35">
        <f>F37*G37</f>
        <v>7.084</v>
      </c>
    </row>
    <row r="38" spans="1:8" ht="15">
      <c r="A38" s="10">
        <f>A37+0.1</f>
        <v>4.199999999999999</v>
      </c>
      <c r="B38" s="4"/>
      <c r="C38" s="23" t="s">
        <v>115</v>
      </c>
      <c r="D38" s="4" t="s">
        <v>94</v>
      </c>
      <c r="E38" s="8">
        <v>0.03</v>
      </c>
      <c r="F38" s="9">
        <f>E38*F36</f>
        <v>0.03</v>
      </c>
      <c r="G38" s="8">
        <v>3.2</v>
      </c>
      <c r="H38" s="90">
        <f>F38*G38</f>
        <v>0.096</v>
      </c>
    </row>
    <row r="39" spans="1:8" ht="15">
      <c r="A39" s="10">
        <f>A38+0.1</f>
        <v>4.299999999999999</v>
      </c>
      <c r="B39" s="4"/>
      <c r="C39" s="23" t="s">
        <v>219</v>
      </c>
      <c r="D39" s="4" t="s">
        <v>121</v>
      </c>
      <c r="E39" s="9">
        <v>1</v>
      </c>
      <c r="F39" s="10">
        <f>E39*F36</f>
        <v>1</v>
      </c>
      <c r="G39" s="8">
        <v>12</v>
      </c>
      <c r="H39" s="35">
        <f>F39*G39</f>
        <v>12</v>
      </c>
    </row>
    <row r="40" spans="1:8" ht="15">
      <c r="A40" s="10">
        <f>A39+0.1</f>
        <v>4.399999999999999</v>
      </c>
      <c r="B40" s="4"/>
      <c r="C40" s="23" t="s">
        <v>85</v>
      </c>
      <c r="D40" s="4" t="s">
        <v>0</v>
      </c>
      <c r="E40" s="8">
        <v>0.49</v>
      </c>
      <c r="F40" s="10">
        <f>E40*F39</f>
        <v>0.49</v>
      </c>
      <c r="G40" s="8">
        <v>3.2</v>
      </c>
      <c r="H40" s="35">
        <f>F40*G40</f>
        <v>1.568</v>
      </c>
    </row>
    <row r="41" spans="1:8" s="15" customFormat="1" ht="45" customHeight="1">
      <c r="A41" s="3" t="s">
        <v>20</v>
      </c>
      <c r="B41" s="3" t="s">
        <v>218</v>
      </c>
      <c r="C41" s="5" t="s">
        <v>221</v>
      </c>
      <c r="D41" s="3" t="s">
        <v>27</v>
      </c>
      <c r="E41" s="12"/>
      <c r="F41" s="24">
        <v>1</v>
      </c>
      <c r="G41" s="12"/>
      <c r="H41" s="64">
        <f>H42+H43+H44++H45</f>
        <v>38.748</v>
      </c>
    </row>
    <row r="42" spans="1:8" ht="15">
      <c r="A42" s="10">
        <f>A41+0.1</f>
        <v>5.1</v>
      </c>
      <c r="B42" s="4"/>
      <c r="C42" s="23" t="s">
        <v>170</v>
      </c>
      <c r="D42" s="4" t="s">
        <v>122</v>
      </c>
      <c r="E42" s="8">
        <v>1.54</v>
      </c>
      <c r="F42" s="10">
        <f>E42*F41</f>
        <v>1.54</v>
      </c>
      <c r="G42" s="8">
        <v>4.6</v>
      </c>
      <c r="H42" s="35">
        <f>F42*G42</f>
        <v>7.084</v>
      </c>
    </row>
    <row r="43" spans="1:8" ht="15">
      <c r="A43" s="10">
        <f>A42+0.1</f>
        <v>5.199999999999999</v>
      </c>
      <c r="B43" s="4"/>
      <c r="C43" s="23" t="s">
        <v>115</v>
      </c>
      <c r="D43" s="4" t="s">
        <v>94</v>
      </c>
      <c r="E43" s="8">
        <v>0.03</v>
      </c>
      <c r="F43" s="9">
        <f>E43*F41</f>
        <v>0.03</v>
      </c>
      <c r="G43" s="8">
        <v>3.2</v>
      </c>
      <c r="H43" s="90">
        <f>F43*G43</f>
        <v>0.096</v>
      </c>
    </row>
    <row r="44" spans="1:8" ht="15">
      <c r="A44" s="10">
        <f>A43+0.1</f>
        <v>5.299999999999999</v>
      </c>
      <c r="B44" s="4"/>
      <c r="C44" s="23" t="s">
        <v>221</v>
      </c>
      <c r="D44" s="4" t="s">
        <v>121</v>
      </c>
      <c r="E44" s="9">
        <v>1</v>
      </c>
      <c r="F44" s="10">
        <f>E44*F41</f>
        <v>1</v>
      </c>
      <c r="G44" s="8">
        <v>30</v>
      </c>
      <c r="H44" s="35">
        <f>F44*G44</f>
        <v>30</v>
      </c>
    </row>
    <row r="45" spans="1:8" ht="15">
      <c r="A45" s="10">
        <f>A44+0.1</f>
        <v>5.399999999999999</v>
      </c>
      <c r="B45" s="4"/>
      <c r="C45" s="23" t="s">
        <v>85</v>
      </c>
      <c r="D45" s="4" t="s">
        <v>0</v>
      </c>
      <c r="E45" s="8">
        <v>0.49</v>
      </c>
      <c r="F45" s="10">
        <f>E45*F44</f>
        <v>0.49</v>
      </c>
      <c r="G45" s="8">
        <v>3.2</v>
      </c>
      <c r="H45" s="35">
        <f>F45*G45</f>
        <v>1.568</v>
      </c>
    </row>
    <row r="46" spans="1:8" s="15" customFormat="1" ht="42" customHeight="1">
      <c r="A46" s="3" t="s">
        <v>21</v>
      </c>
      <c r="B46" s="3" t="s">
        <v>218</v>
      </c>
      <c r="C46" s="5" t="s">
        <v>177</v>
      </c>
      <c r="D46" s="3" t="s">
        <v>27</v>
      </c>
      <c r="E46" s="12"/>
      <c r="F46" s="24">
        <v>1</v>
      </c>
      <c r="G46" s="12"/>
      <c r="H46" s="64">
        <f>H47+H48++H49++H50</f>
        <v>20.748</v>
      </c>
    </row>
    <row r="47" spans="1:8" ht="15">
      <c r="A47" s="10">
        <f>A46+0.1</f>
        <v>6.1</v>
      </c>
      <c r="B47" s="4"/>
      <c r="C47" s="23" t="s">
        <v>170</v>
      </c>
      <c r="D47" s="4" t="s">
        <v>122</v>
      </c>
      <c r="E47" s="8">
        <v>1.54</v>
      </c>
      <c r="F47" s="10">
        <f>E47*F46</f>
        <v>1.54</v>
      </c>
      <c r="G47" s="8">
        <v>4.6</v>
      </c>
      <c r="H47" s="35">
        <f>F47*G47</f>
        <v>7.084</v>
      </c>
    </row>
    <row r="48" spans="1:8" ht="15">
      <c r="A48" s="10">
        <f>A47+0.1</f>
        <v>6.199999999999999</v>
      </c>
      <c r="B48" s="4"/>
      <c r="C48" s="23" t="s">
        <v>115</v>
      </c>
      <c r="D48" s="4" t="s">
        <v>94</v>
      </c>
      <c r="E48" s="8">
        <v>0.03</v>
      </c>
      <c r="F48" s="9">
        <f>E48*F46</f>
        <v>0.03</v>
      </c>
      <c r="G48" s="8">
        <v>3.2</v>
      </c>
      <c r="H48" s="90">
        <f>F48*G48</f>
        <v>0.096</v>
      </c>
    </row>
    <row r="49" spans="1:8" ht="15">
      <c r="A49" s="10">
        <f>A48+0.1</f>
        <v>6.299999999999999</v>
      </c>
      <c r="B49" s="4"/>
      <c r="C49" s="23" t="s">
        <v>177</v>
      </c>
      <c r="D49" s="4" t="s">
        <v>121</v>
      </c>
      <c r="E49" s="9">
        <v>1</v>
      </c>
      <c r="F49" s="10">
        <f>E49*F46</f>
        <v>1</v>
      </c>
      <c r="G49" s="8">
        <v>12</v>
      </c>
      <c r="H49" s="35">
        <f>F49*G49</f>
        <v>12</v>
      </c>
    </row>
    <row r="50" spans="1:8" ht="15">
      <c r="A50" s="10">
        <f>A49+0.1</f>
        <v>6.399999999999999</v>
      </c>
      <c r="B50" s="4"/>
      <c r="C50" s="23" t="s">
        <v>85</v>
      </c>
      <c r="D50" s="4" t="s">
        <v>0</v>
      </c>
      <c r="E50" s="8">
        <v>0.49</v>
      </c>
      <c r="F50" s="10">
        <f>E50*F49</f>
        <v>0.49</v>
      </c>
      <c r="G50" s="8">
        <v>3.2</v>
      </c>
      <c r="H50" s="35">
        <f>F50*G50</f>
        <v>1.568</v>
      </c>
    </row>
    <row r="51" spans="1:9" s="15" customFormat="1" ht="40.5">
      <c r="A51" s="3" t="s">
        <v>9</v>
      </c>
      <c r="B51" s="3" t="s">
        <v>140</v>
      </c>
      <c r="C51" s="5" t="s">
        <v>141</v>
      </c>
      <c r="D51" s="3" t="s">
        <v>121</v>
      </c>
      <c r="E51" s="12"/>
      <c r="F51" s="24">
        <v>86</v>
      </c>
      <c r="G51" s="12"/>
      <c r="H51" s="64">
        <f>H52+H53</f>
        <v>35.514559999999996</v>
      </c>
      <c r="I51" s="62"/>
    </row>
    <row r="52" spans="1:8" ht="18" customHeight="1">
      <c r="A52" s="10">
        <f>A51+0.1</f>
        <v>7.1</v>
      </c>
      <c r="B52" s="4"/>
      <c r="C52" s="23" t="s">
        <v>169</v>
      </c>
      <c r="D52" s="4" t="s">
        <v>122</v>
      </c>
      <c r="E52" s="8">
        <v>0.06</v>
      </c>
      <c r="F52" s="10">
        <f>E52*F51</f>
        <v>5.16</v>
      </c>
      <c r="G52" s="8">
        <v>4.6</v>
      </c>
      <c r="H52" s="35">
        <f>F52*G52</f>
        <v>23.735999999999997</v>
      </c>
    </row>
    <row r="53" spans="1:8" ht="13.5" customHeight="1">
      <c r="A53" s="10">
        <f>A52+0.1</f>
        <v>7.199999999999999</v>
      </c>
      <c r="B53" s="4"/>
      <c r="C53" s="23" t="s">
        <v>85</v>
      </c>
      <c r="D53" s="4" t="s">
        <v>0</v>
      </c>
      <c r="E53" s="8">
        <v>0.0428</v>
      </c>
      <c r="F53" s="10">
        <f>E53*F51</f>
        <v>3.6807999999999996</v>
      </c>
      <c r="G53" s="8">
        <v>3.2</v>
      </c>
      <c r="H53" s="35">
        <f>F53*G53</f>
        <v>11.778559999999999</v>
      </c>
    </row>
    <row r="54" spans="1:8" s="15" customFormat="1" ht="51.75" customHeight="1">
      <c r="A54" s="3" t="s">
        <v>10</v>
      </c>
      <c r="B54" s="3" t="s">
        <v>175</v>
      </c>
      <c r="C54" s="5" t="s">
        <v>224</v>
      </c>
      <c r="D54" s="3" t="s">
        <v>146</v>
      </c>
      <c r="E54" s="12"/>
      <c r="F54" s="24">
        <v>1</v>
      </c>
      <c r="G54" s="12"/>
      <c r="H54" s="64">
        <f>H55+H56++H57++H58++H59</f>
        <v>566.3100000000001</v>
      </c>
    </row>
    <row r="55" spans="1:8" ht="13.5">
      <c r="A55" s="10">
        <f>A54+0.1</f>
        <v>8.1</v>
      </c>
      <c r="B55" s="4"/>
      <c r="C55" s="61" t="s">
        <v>176</v>
      </c>
      <c r="D55" s="4" t="s">
        <v>122</v>
      </c>
      <c r="E55" s="8">
        <v>19.09</v>
      </c>
      <c r="F55" s="10">
        <f>E55*F54</f>
        <v>19.09</v>
      </c>
      <c r="G55" s="8">
        <v>4.6</v>
      </c>
      <c r="H55" s="35">
        <f>F55*G55</f>
        <v>87.814</v>
      </c>
    </row>
    <row r="56" spans="1:8" ht="15" customHeight="1">
      <c r="A56" s="10">
        <f>A55+0.1</f>
        <v>8.2</v>
      </c>
      <c r="B56" s="4"/>
      <c r="C56" s="61" t="s">
        <v>159</v>
      </c>
      <c r="D56" s="4" t="s">
        <v>0</v>
      </c>
      <c r="E56" s="8">
        <v>0.45</v>
      </c>
      <c r="F56" s="10">
        <f>E56*F54</f>
        <v>0.45</v>
      </c>
      <c r="G56" s="8">
        <v>3.2</v>
      </c>
      <c r="H56" s="35">
        <f>F56*G56</f>
        <v>1.4400000000000002</v>
      </c>
    </row>
    <row r="57" spans="1:8" ht="13.5">
      <c r="A57" s="10">
        <f>A56+0.1</f>
        <v>8.299999999999999</v>
      </c>
      <c r="B57" s="4"/>
      <c r="C57" s="37" t="s">
        <v>222</v>
      </c>
      <c r="D57" s="4" t="s">
        <v>96</v>
      </c>
      <c r="E57" s="10">
        <v>1</v>
      </c>
      <c r="F57" s="10">
        <f>E57*F54</f>
        <v>1</v>
      </c>
      <c r="G57" s="8">
        <v>430</v>
      </c>
      <c r="H57" s="35">
        <f>F57*G57</f>
        <v>430</v>
      </c>
    </row>
    <row r="58" spans="1:8" ht="13.5">
      <c r="A58" s="10">
        <f>A57+0.1</f>
        <v>8.399999999999999</v>
      </c>
      <c r="B58" s="4"/>
      <c r="C58" s="37" t="s">
        <v>223</v>
      </c>
      <c r="D58" s="4" t="s">
        <v>27</v>
      </c>
      <c r="E58" s="10"/>
      <c r="F58" s="10">
        <v>1</v>
      </c>
      <c r="G58" s="8">
        <v>42</v>
      </c>
      <c r="H58" s="35">
        <f>F58*G58</f>
        <v>42</v>
      </c>
    </row>
    <row r="59" spans="1:8" ht="15.75" customHeight="1">
      <c r="A59" s="10">
        <f>A58+0.1</f>
        <v>8.499999999999998</v>
      </c>
      <c r="B59" s="4"/>
      <c r="C59" s="61" t="s">
        <v>85</v>
      </c>
      <c r="D59" s="4" t="s">
        <v>0</v>
      </c>
      <c r="E59" s="9">
        <v>1.58</v>
      </c>
      <c r="F59" s="10">
        <f>E59*F54</f>
        <v>1.58</v>
      </c>
      <c r="G59" s="8">
        <v>3.2</v>
      </c>
      <c r="H59" s="35">
        <f>F59*G59</f>
        <v>5.056000000000001</v>
      </c>
    </row>
    <row r="60" spans="1:8" s="15" customFormat="1" ht="52.5" customHeight="1">
      <c r="A60" s="3" t="s">
        <v>11</v>
      </c>
      <c r="B60" s="3" t="s">
        <v>42</v>
      </c>
      <c r="C60" s="5" t="s">
        <v>149</v>
      </c>
      <c r="D60" s="3" t="s">
        <v>27</v>
      </c>
      <c r="E60" s="24"/>
      <c r="F60" s="24">
        <v>10</v>
      </c>
      <c r="G60" s="24"/>
      <c r="H60" s="64">
        <f>H61+H62</f>
        <v>49.67999999999999</v>
      </c>
    </row>
    <row r="61" spans="1:8" ht="14.25" customHeight="1">
      <c r="A61" s="10">
        <f>A60+0.1</f>
        <v>9.1</v>
      </c>
      <c r="B61" s="4"/>
      <c r="C61" s="23" t="s">
        <v>100</v>
      </c>
      <c r="D61" s="4" t="s">
        <v>83</v>
      </c>
      <c r="E61" s="9">
        <v>0.76</v>
      </c>
      <c r="F61" s="10">
        <f>E61*F60</f>
        <v>7.6</v>
      </c>
      <c r="G61" s="8">
        <v>4.6</v>
      </c>
      <c r="H61" s="35">
        <f>F61*G61</f>
        <v>34.959999999999994</v>
      </c>
    </row>
    <row r="62" spans="1:8" ht="14.25" customHeight="1">
      <c r="A62" s="10">
        <f>A61+0.1</f>
        <v>9.2</v>
      </c>
      <c r="B62" s="4"/>
      <c r="C62" s="23" t="s">
        <v>101</v>
      </c>
      <c r="D62" s="4" t="s">
        <v>0</v>
      </c>
      <c r="E62" s="9">
        <v>0.46</v>
      </c>
      <c r="F62" s="10">
        <f>E62*F60</f>
        <v>4.6000000000000005</v>
      </c>
      <c r="G62" s="10">
        <v>3.2</v>
      </c>
      <c r="H62" s="35">
        <f>F62*G62</f>
        <v>14.720000000000002</v>
      </c>
    </row>
    <row r="63" spans="1:8" ht="16.5" customHeight="1">
      <c r="A63" s="4"/>
      <c r="B63" s="4"/>
      <c r="C63" s="55" t="s">
        <v>142</v>
      </c>
      <c r="D63" s="4"/>
      <c r="E63" s="8"/>
      <c r="F63" s="10"/>
      <c r="G63" s="8"/>
      <c r="H63" s="35"/>
    </row>
    <row r="64" spans="1:8" s="15" customFormat="1" ht="45" customHeight="1">
      <c r="A64" s="3" t="s">
        <v>12</v>
      </c>
      <c r="B64" s="3" t="s">
        <v>143</v>
      </c>
      <c r="C64" s="5" t="s">
        <v>144</v>
      </c>
      <c r="D64" s="3" t="s">
        <v>121</v>
      </c>
      <c r="E64" s="12"/>
      <c r="F64" s="24">
        <v>22</v>
      </c>
      <c r="G64" s="12"/>
      <c r="H64" s="64">
        <f>H65+H66++H67++H68++H69</f>
        <v>264.7176</v>
      </c>
    </row>
    <row r="65" spans="1:8" ht="17.25" customHeight="1">
      <c r="A65" s="10">
        <f>A64+0.1</f>
        <v>10.1</v>
      </c>
      <c r="B65" s="4"/>
      <c r="C65" s="23" t="s">
        <v>154</v>
      </c>
      <c r="D65" s="4" t="s">
        <v>122</v>
      </c>
      <c r="E65" s="8">
        <v>0.67</v>
      </c>
      <c r="F65" s="10">
        <f>E65*F64</f>
        <v>14.74</v>
      </c>
      <c r="G65" s="8">
        <v>4.6</v>
      </c>
      <c r="H65" s="35">
        <f>F65*G65</f>
        <v>67.804</v>
      </c>
    </row>
    <row r="66" spans="1:8" ht="15">
      <c r="A66" s="10">
        <f>A65+0.1</f>
        <v>10.2</v>
      </c>
      <c r="B66" s="4"/>
      <c r="C66" s="23" t="s">
        <v>155</v>
      </c>
      <c r="D66" s="4" t="s">
        <v>0</v>
      </c>
      <c r="E66" s="8">
        <v>0.001</v>
      </c>
      <c r="F66" s="10">
        <f>E66*F64</f>
        <v>0.022</v>
      </c>
      <c r="G66" s="8">
        <v>3.2</v>
      </c>
      <c r="H66" s="35">
        <f>F66*G66</f>
        <v>0.0704</v>
      </c>
    </row>
    <row r="67" spans="1:8" ht="15">
      <c r="A67" s="10">
        <f>A66+0.1</f>
        <v>10.299999999999999</v>
      </c>
      <c r="B67" s="4"/>
      <c r="C67" s="23" t="s">
        <v>171</v>
      </c>
      <c r="D67" s="4" t="s">
        <v>95</v>
      </c>
      <c r="E67" s="10">
        <v>1</v>
      </c>
      <c r="F67" s="10">
        <f>E67*F64</f>
        <v>22</v>
      </c>
      <c r="G67" s="8">
        <v>5.1</v>
      </c>
      <c r="H67" s="35">
        <f>F67*G67</f>
        <v>112.19999999999999</v>
      </c>
    </row>
    <row r="68" spans="1:8" ht="15">
      <c r="A68" s="10">
        <f>A67+0.1</f>
        <v>10.399999999999999</v>
      </c>
      <c r="B68" s="4"/>
      <c r="C68" s="23" t="s">
        <v>145</v>
      </c>
      <c r="D68" s="4" t="s">
        <v>123</v>
      </c>
      <c r="E68" s="8"/>
      <c r="F68" s="10">
        <v>14</v>
      </c>
      <c r="G68" s="8">
        <v>5</v>
      </c>
      <c r="H68" s="35">
        <f>F68*G68</f>
        <v>70</v>
      </c>
    </row>
    <row r="69" spans="1:8" ht="15">
      <c r="A69" s="10">
        <f>A68+0.1</f>
        <v>10.499999999999998</v>
      </c>
      <c r="B69" s="3"/>
      <c r="C69" s="23" t="s">
        <v>85</v>
      </c>
      <c r="D69" s="4" t="s">
        <v>0</v>
      </c>
      <c r="E69" s="8">
        <v>0.208</v>
      </c>
      <c r="F69" s="10">
        <f>E69*F64</f>
        <v>4.576</v>
      </c>
      <c r="G69" s="8">
        <v>3.2</v>
      </c>
      <c r="H69" s="35">
        <f>F69*G69</f>
        <v>14.6432</v>
      </c>
    </row>
    <row r="70" spans="1:8" s="15" customFormat="1" ht="45" customHeight="1">
      <c r="A70" s="3" t="s">
        <v>116</v>
      </c>
      <c r="B70" s="3" t="s">
        <v>124</v>
      </c>
      <c r="C70" s="5" t="s">
        <v>125</v>
      </c>
      <c r="D70" s="3" t="s">
        <v>121</v>
      </c>
      <c r="E70" s="12"/>
      <c r="F70" s="24">
        <v>20</v>
      </c>
      <c r="G70" s="12"/>
      <c r="H70" s="64">
        <f>H71+H72++H73+H74+H75</f>
        <v>224.448</v>
      </c>
    </row>
    <row r="71" spans="1:8" ht="15">
      <c r="A71" s="10">
        <f>A70+0.1</f>
        <v>11.1</v>
      </c>
      <c r="B71" s="4"/>
      <c r="C71" s="23" t="s">
        <v>126</v>
      </c>
      <c r="D71" s="4" t="s">
        <v>122</v>
      </c>
      <c r="E71" s="8">
        <v>0.7</v>
      </c>
      <c r="F71" s="10">
        <f>E71*F70</f>
        <v>14</v>
      </c>
      <c r="G71" s="8">
        <v>4.6</v>
      </c>
      <c r="H71" s="35">
        <f>F71*G71</f>
        <v>64.39999999999999</v>
      </c>
    </row>
    <row r="72" spans="1:8" ht="15">
      <c r="A72" s="10">
        <f>A71+0.1</f>
        <v>11.2</v>
      </c>
      <c r="B72" s="4"/>
      <c r="C72" s="23" t="s">
        <v>127</v>
      </c>
      <c r="D72" s="4" t="s">
        <v>0</v>
      </c>
      <c r="E72" s="8">
        <v>0.001</v>
      </c>
      <c r="F72" s="10">
        <f>E72*F70</f>
        <v>0.02</v>
      </c>
      <c r="G72" s="8">
        <v>3.2</v>
      </c>
      <c r="H72" s="35">
        <f>F72*G72</f>
        <v>0.064</v>
      </c>
    </row>
    <row r="73" spans="1:8" ht="16.5" customHeight="1">
      <c r="A73" s="10">
        <f>A72+0.1</f>
        <v>11.299999999999999</v>
      </c>
      <c r="B73" s="4"/>
      <c r="C73" s="23" t="s">
        <v>128</v>
      </c>
      <c r="D73" s="4" t="s">
        <v>95</v>
      </c>
      <c r="E73" s="10">
        <v>1</v>
      </c>
      <c r="F73" s="10">
        <f>E73*F70</f>
        <v>20</v>
      </c>
      <c r="G73" s="8">
        <v>4</v>
      </c>
      <c r="H73" s="35">
        <f>F73*G73</f>
        <v>80</v>
      </c>
    </row>
    <row r="74" spans="1:8" ht="15">
      <c r="A74" s="10">
        <f>A73+0.1</f>
        <v>11.399999999999999</v>
      </c>
      <c r="B74" s="4"/>
      <c r="C74" s="23" t="s">
        <v>129</v>
      </c>
      <c r="D74" s="4" t="s">
        <v>123</v>
      </c>
      <c r="E74" s="8"/>
      <c r="F74" s="10">
        <v>20</v>
      </c>
      <c r="G74" s="8">
        <v>3.5</v>
      </c>
      <c r="H74" s="35">
        <f>F74*G74</f>
        <v>70</v>
      </c>
    </row>
    <row r="75" spans="1:8" ht="15">
      <c r="A75" s="10">
        <f>A74+0.1</f>
        <v>11.499999999999998</v>
      </c>
      <c r="B75" s="4"/>
      <c r="C75" s="23" t="s">
        <v>85</v>
      </c>
      <c r="D75" s="4" t="s">
        <v>0</v>
      </c>
      <c r="E75" s="8">
        <v>0.156</v>
      </c>
      <c r="F75" s="10">
        <f>E75*F70</f>
        <v>3.12</v>
      </c>
      <c r="G75" s="8">
        <v>3.2</v>
      </c>
      <c r="H75" s="35">
        <f>F75*G75</f>
        <v>9.984000000000002</v>
      </c>
    </row>
    <row r="76" spans="1:8" s="15" customFormat="1" ht="48" customHeight="1">
      <c r="A76" s="3" t="s">
        <v>29</v>
      </c>
      <c r="B76" s="3" t="s">
        <v>180</v>
      </c>
      <c r="C76" s="5" t="s">
        <v>225</v>
      </c>
      <c r="D76" s="3" t="s">
        <v>146</v>
      </c>
      <c r="E76" s="12"/>
      <c r="F76" s="24">
        <v>4</v>
      </c>
      <c r="G76" s="12"/>
      <c r="H76" s="64">
        <f>H77++H78++H79++H80</f>
        <v>537.2479999999999</v>
      </c>
    </row>
    <row r="77" spans="1:8" ht="15">
      <c r="A77" s="10">
        <f>A76+0.1</f>
        <v>12.1</v>
      </c>
      <c r="B77" s="4"/>
      <c r="C77" s="23" t="s">
        <v>178</v>
      </c>
      <c r="D77" s="4" t="s">
        <v>122</v>
      </c>
      <c r="E77" s="8">
        <v>4.2</v>
      </c>
      <c r="F77" s="10">
        <f>E77*F76</f>
        <v>16.8</v>
      </c>
      <c r="G77" s="8">
        <v>4.6</v>
      </c>
      <c r="H77" s="35">
        <f>F77*G77</f>
        <v>77.28</v>
      </c>
    </row>
    <row r="78" spans="1:8" ht="15">
      <c r="A78" s="10">
        <f>A77+0.1</f>
        <v>12.2</v>
      </c>
      <c r="B78" s="4"/>
      <c r="C78" s="23" t="s">
        <v>179</v>
      </c>
      <c r="D78" s="4" t="s">
        <v>0</v>
      </c>
      <c r="E78" s="8">
        <v>0.32</v>
      </c>
      <c r="F78" s="10">
        <f>E78*F76</f>
        <v>1.28</v>
      </c>
      <c r="G78" s="8">
        <v>3.2</v>
      </c>
      <c r="H78" s="35">
        <f>F78*G78</f>
        <v>4.096</v>
      </c>
    </row>
    <row r="79" spans="1:8" ht="15">
      <c r="A79" s="10">
        <f>A78+0.1</f>
        <v>12.299999999999999</v>
      </c>
      <c r="B79" s="4"/>
      <c r="C79" s="23" t="s">
        <v>226</v>
      </c>
      <c r="D79" s="4" t="s">
        <v>96</v>
      </c>
      <c r="E79" s="8">
        <v>1</v>
      </c>
      <c r="F79" s="10">
        <f>E79*F76</f>
        <v>4</v>
      </c>
      <c r="G79" s="10">
        <v>110</v>
      </c>
      <c r="H79" s="35">
        <f>F79*G79</f>
        <v>440</v>
      </c>
    </row>
    <row r="80" spans="1:8" ht="15">
      <c r="A80" s="10">
        <f>A79+0.1</f>
        <v>12.399999999999999</v>
      </c>
      <c r="B80" s="4"/>
      <c r="C80" s="23" t="s">
        <v>85</v>
      </c>
      <c r="D80" s="4" t="s">
        <v>0</v>
      </c>
      <c r="E80" s="8">
        <v>1.24</v>
      </c>
      <c r="F80" s="10">
        <f>E80*F76</f>
        <v>4.96</v>
      </c>
      <c r="G80" s="8">
        <v>3.2</v>
      </c>
      <c r="H80" s="35">
        <f>F80*G80</f>
        <v>15.872</v>
      </c>
    </row>
    <row r="81" spans="1:8" s="15" customFormat="1" ht="52.5" customHeight="1">
      <c r="A81" s="3" t="s">
        <v>30</v>
      </c>
      <c r="B81" s="3" t="s">
        <v>181</v>
      </c>
      <c r="C81" s="5" t="s">
        <v>227</v>
      </c>
      <c r="D81" s="3" t="s">
        <v>146</v>
      </c>
      <c r="E81" s="12"/>
      <c r="F81" s="24">
        <v>4</v>
      </c>
      <c r="G81" s="12"/>
      <c r="H81" s="64">
        <f>H82+H83+H84+H85++H86++H87</f>
        <v>762.24</v>
      </c>
    </row>
    <row r="82" spans="1:8" ht="15">
      <c r="A82" s="10">
        <f aca="true" t="shared" si="6" ref="A82:A87">A81+0.1</f>
        <v>13.1</v>
      </c>
      <c r="B82" s="4"/>
      <c r="C82" s="23" t="s">
        <v>182</v>
      </c>
      <c r="D82" s="4" t="s">
        <v>122</v>
      </c>
      <c r="E82" s="8">
        <v>7.88</v>
      </c>
      <c r="F82" s="10">
        <f>E82*F81</f>
        <v>31.52</v>
      </c>
      <c r="G82" s="8">
        <v>4.6</v>
      </c>
      <c r="H82" s="35">
        <f aca="true" t="shared" si="7" ref="H82:H87">F82*G82</f>
        <v>144.992</v>
      </c>
    </row>
    <row r="83" spans="1:8" ht="15.75" customHeight="1">
      <c r="A83" s="10">
        <f t="shared" si="6"/>
        <v>13.2</v>
      </c>
      <c r="B83" s="4"/>
      <c r="C83" s="23" t="s">
        <v>183</v>
      </c>
      <c r="D83" s="4" t="s">
        <v>0</v>
      </c>
      <c r="E83" s="8">
        <v>0.04</v>
      </c>
      <c r="F83" s="10">
        <f>E83*F81</f>
        <v>0.16</v>
      </c>
      <c r="G83" s="8">
        <v>3.2</v>
      </c>
      <c r="H83" s="35">
        <f t="shared" si="7"/>
        <v>0.512</v>
      </c>
    </row>
    <row r="84" spans="1:8" ht="15" customHeight="1">
      <c r="A84" s="10">
        <f t="shared" si="6"/>
        <v>13.299999999999999</v>
      </c>
      <c r="B84" s="4"/>
      <c r="C84" s="23" t="s">
        <v>228</v>
      </c>
      <c r="D84" s="4" t="s">
        <v>96</v>
      </c>
      <c r="E84" s="8">
        <v>1</v>
      </c>
      <c r="F84" s="10">
        <f>E84*F81</f>
        <v>4</v>
      </c>
      <c r="G84" s="8">
        <v>110</v>
      </c>
      <c r="H84" s="35">
        <f t="shared" si="7"/>
        <v>440</v>
      </c>
    </row>
    <row r="85" spans="1:8" ht="15" customHeight="1">
      <c r="A85" s="10">
        <f t="shared" si="6"/>
        <v>13.399999999999999</v>
      </c>
      <c r="B85" s="4"/>
      <c r="C85" s="23" t="s">
        <v>158</v>
      </c>
      <c r="D85" s="4" t="s">
        <v>27</v>
      </c>
      <c r="E85" s="8">
        <v>1</v>
      </c>
      <c r="F85" s="10">
        <f>E85*F81</f>
        <v>4</v>
      </c>
      <c r="G85" s="8">
        <v>25</v>
      </c>
      <c r="H85" s="35">
        <f>F85*G85</f>
        <v>100</v>
      </c>
    </row>
    <row r="86" spans="1:8" ht="15" customHeight="1">
      <c r="A86" s="10">
        <f t="shared" si="6"/>
        <v>13.499999999999998</v>
      </c>
      <c r="B86" s="4"/>
      <c r="C86" s="23" t="s">
        <v>147</v>
      </c>
      <c r="D86" s="4" t="s">
        <v>27</v>
      </c>
      <c r="E86" s="8">
        <v>2</v>
      </c>
      <c r="F86" s="10">
        <f>E86*F81</f>
        <v>8</v>
      </c>
      <c r="G86" s="8">
        <v>9</v>
      </c>
      <c r="H86" s="35">
        <f t="shared" si="7"/>
        <v>72</v>
      </c>
    </row>
    <row r="87" spans="1:8" ht="15">
      <c r="A87" s="10">
        <f t="shared" si="6"/>
        <v>13.599999999999998</v>
      </c>
      <c r="B87" s="4"/>
      <c r="C87" s="23" t="s">
        <v>85</v>
      </c>
      <c r="D87" s="4" t="s">
        <v>0</v>
      </c>
      <c r="E87" s="8">
        <v>0.37</v>
      </c>
      <c r="F87" s="10">
        <f>E87*F81</f>
        <v>1.48</v>
      </c>
      <c r="G87" s="8">
        <v>3.2</v>
      </c>
      <c r="H87" s="35">
        <f t="shared" si="7"/>
        <v>4.736</v>
      </c>
    </row>
    <row r="88" spans="1:8" s="15" customFormat="1" ht="45" customHeight="1">
      <c r="A88" s="3" t="s">
        <v>31</v>
      </c>
      <c r="B88" s="3" t="s">
        <v>180</v>
      </c>
      <c r="C88" s="5" t="s">
        <v>229</v>
      </c>
      <c r="D88" s="3" t="s">
        <v>146</v>
      </c>
      <c r="E88" s="12"/>
      <c r="F88" s="24">
        <v>1</v>
      </c>
      <c r="G88" s="12"/>
      <c r="H88" s="64">
        <f>H89++H90++H91++H92</f>
        <v>154.31199999999998</v>
      </c>
    </row>
    <row r="89" spans="1:8" ht="15">
      <c r="A89" s="10">
        <f>A88+0.1</f>
        <v>14.1</v>
      </c>
      <c r="B89" s="4"/>
      <c r="C89" s="23" t="s">
        <v>178</v>
      </c>
      <c r="D89" s="4" t="s">
        <v>122</v>
      </c>
      <c r="E89" s="8">
        <v>4.2</v>
      </c>
      <c r="F89" s="10">
        <f>E89*F88</f>
        <v>4.2</v>
      </c>
      <c r="G89" s="8">
        <v>4.6</v>
      </c>
      <c r="H89" s="35">
        <f>F89*G89</f>
        <v>19.32</v>
      </c>
    </row>
    <row r="90" spans="1:8" ht="15">
      <c r="A90" s="10">
        <f>A89+0.1</f>
        <v>14.2</v>
      </c>
      <c r="B90" s="4"/>
      <c r="C90" s="23" t="s">
        <v>179</v>
      </c>
      <c r="D90" s="4" t="s">
        <v>0</v>
      </c>
      <c r="E90" s="8">
        <v>0.32</v>
      </c>
      <c r="F90" s="10">
        <f>E90*F88</f>
        <v>0.32</v>
      </c>
      <c r="G90" s="8">
        <v>3.2</v>
      </c>
      <c r="H90" s="35">
        <f>F90*G90</f>
        <v>1.024</v>
      </c>
    </row>
    <row r="91" spans="1:8" ht="15">
      <c r="A91" s="10">
        <f>A90+0.1</f>
        <v>14.299999999999999</v>
      </c>
      <c r="B91" s="4"/>
      <c r="C91" s="23" t="s">
        <v>203</v>
      </c>
      <c r="D91" s="4" t="s">
        <v>96</v>
      </c>
      <c r="E91" s="8">
        <v>1</v>
      </c>
      <c r="F91" s="10">
        <f>E91*F88</f>
        <v>1</v>
      </c>
      <c r="G91" s="10">
        <v>130</v>
      </c>
      <c r="H91" s="35">
        <f>F91*G91</f>
        <v>130</v>
      </c>
    </row>
    <row r="92" spans="1:8" ht="15">
      <c r="A92" s="10">
        <f>A91+0.1</f>
        <v>14.399999999999999</v>
      </c>
      <c r="B92" s="4"/>
      <c r="C92" s="23" t="s">
        <v>85</v>
      </c>
      <c r="D92" s="4" t="s">
        <v>0</v>
      </c>
      <c r="E92" s="8">
        <v>1.24</v>
      </c>
      <c r="F92" s="10">
        <f>E92*F88</f>
        <v>1.24</v>
      </c>
      <c r="G92" s="8">
        <v>3.2</v>
      </c>
      <c r="H92" s="35">
        <f>F92*G92</f>
        <v>3.968</v>
      </c>
    </row>
    <row r="93" spans="1:8" s="15" customFormat="1" ht="45.75" customHeight="1">
      <c r="A93" s="3" t="s">
        <v>117</v>
      </c>
      <c r="B93" s="3" t="s">
        <v>181</v>
      </c>
      <c r="C93" s="5" t="s">
        <v>230</v>
      </c>
      <c r="D93" s="3" t="s">
        <v>146</v>
      </c>
      <c r="E93" s="12"/>
      <c r="F93" s="24">
        <v>2</v>
      </c>
      <c r="G93" s="12"/>
      <c r="H93" s="64">
        <f>H94+H95+H96+H97++H98++H99</f>
        <v>401.12</v>
      </c>
    </row>
    <row r="94" spans="1:8" ht="15">
      <c r="A94" s="10">
        <f aca="true" t="shared" si="8" ref="A94:A99">A93+0.1</f>
        <v>15.1</v>
      </c>
      <c r="B94" s="4"/>
      <c r="C94" s="23" t="s">
        <v>182</v>
      </c>
      <c r="D94" s="4" t="s">
        <v>122</v>
      </c>
      <c r="E94" s="8">
        <v>7.88</v>
      </c>
      <c r="F94" s="10">
        <f>E94*F93</f>
        <v>15.76</v>
      </c>
      <c r="G94" s="8">
        <v>4.6</v>
      </c>
      <c r="H94" s="35">
        <f aca="true" t="shared" si="9" ref="H94:H99">F94*G94</f>
        <v>72.496</v>
      </c>
    </row>
    <row r="95" spans="1:8" ht="15.75" customHeight="1">
      <c r="A95" s="10">
        <f t="shared" si="8"/>
        <v>15.2</v>
      </c>
      <c r="B95" s="4"/>
      <c r="C95" s="23" t="s">
        <v>183</v>
      </c>
      <c r="D95" s="4" t="s">
        <v>0</v>
      </c>
      <c r="E95" s="8">
        <v>0.04</v>
      </c>
      <c r="F95" s="10">
        <f>E95*F93</f>
        <v>0.08</v>
      </c>
      <c r="G95" s="8">
        <v>3.2</v>
      </c>
      <c r="H95" s="35">
        <f t="shared" si="9"/>
        <v>0.256</v>
      </c>
    </row>
    <row r="96" spans="1:8" ht="15" customHeight="1">
      <c r="A96" s="10">
        <f t="shared" si="8"/>
        <v>15.299999999999999</v>
      </c>
      <c r="B96" s="4"/>
      <c r="C96" s="23" t="s">
        <v>232</v>
      </c>
      <c r="D96" s="4" t="s">
        <v>96</v>
      </c>
      <c r="E96" s="8">
        <v>1</v>
      </c>
      <c r="F96" s="10">
        <f>E96*F93</f>
        <v>2</v>
      </c>
      <c r="G96" s="8">
        <v>120</v>
      </c>
      <c r="H96" s="35">
        <f t="shared" si="9"/>
        <v>240</v>
      </c>
    </row>
    <row r="97" spans="1:8" ht="15" customHeight="1">
      <c r="A97" s="10">
        <f t="shared" si="8"/>
        <v>15.399999999999999</v>
      </c>
      <c r="B97" s="4"/>
      <c r="C97" s="23" t="s">
        <v>158</v>
      </c>
      <c r="D97" s="4" t="s">
        <v>27</v>
      </c>
      <c r="E97" s="8">
        <v>1</v>
      </c>
      <c r="F97" s="10">
        <f>E97*F93</f>
        <v>2</v>
      </c>
      <c r="G97" s="8">
        <v>25</v>
      </c>
      <c r="H97" s="35">
        <f t="shared" si="9"/>
        <v>50</v>
      </c>
    </row>
    <row r="98" spans="1:8" ht="15" customHeight="1">
      <c r="A98" s="10">
        <f t="shared" si="8"/>
        <v>15.499999999999998</v>
      </c>
      <c r="B98" s="4"/>
      <c r="C98" s="23" t="s">
        <v>147</v>
      </c>
      <c r="D98" s="4" t="s">
        <v>27</v>
      </c>
      <c r="E98" s="8">
        <v>2</v>
      </c>
      <c r="F98" s="10">
        <f>E98*F93</f>
        <v>4</v>
      </c>
      <c r="G98" s="8">
        <v>9</v>
      </c>
      <c r="H98" s="35">
        <f t="shared" si="9"/>
        <v>36</v>
      </c>
    </row>
    <row r="99" spans="1:8" ht="15">
      <c r="A99" s="10">
        <f t="shared" si="8"/>
        <v>15.599999999999998</v>
      </c>
      <c r="B99" s="4"/>
      <c r="C99" s="23" t="s">
        <v>85</v>
      </c>
      <c r="D99" s="4" t="s">
        <v>0</v>
      </c>
      <c r="E99" s="8">
        <v>0.37</v>
      </c>
      <c r="F99" s="10">
        <f>E99*F93</f>
        <v>0.74</v>
      </c>
      <c r="G99" s="8">
        <v>3.2</v>
      </c>
      <c r="H99" s="35">
        <f t="shared" si="9"/>
        <v>2.368</v>
      </c>
    </row>
    <row r="100" spans="1:8" s="15" customFormat="1" ht="47.25" customHeight="1">
      <c r="A100" s="3" t="s">
        <v>35</v>
      </c>
      <c r="B100" s="3" t="s">
        <v>181</v>
      </c>
      <c r="C100" s="5" t="s">
        <v>231</v>
      </c>
      <c r="D100" s="3" t="s">
        <v>146</v>
      </c>
      <c r="E100" s="12"/>
      <c r="F100" s="24">
        <v>1</v>
      </c>
      <c r="G100" s="12"/>
      <c r="H100" s="64">
        <f>H101+H102++H103++H104++H105</f>
        <v>152.56</v>
      </c>
    </row>
    <row r="101" spans="1:8" ht="15">
      <c r="A101" s="10">
        <f>A100+0.1</f>
        <v>16.1</v>
      </c>
      <c r="B101" s="4"/>
      <c r="C101" s="23" t="s">
        <v>182</v>
      </c>
      <c r="D101" s="4" t="s">
        <v>122</v>
      </c>
      <c r="E101" s="8">
        <v>7.88</v>
      </c>
      <c r="F101" s="10">
        <f>E101*F100</f>
        <v>7.88</v>
      </c>
      <c r="G101" s="8">
        <v>4.6</v>
      </c>
      <c r="H101" s="35">
        <f>F101*G101</f>
        <v>36.248</v>
      </c>
    </row>
    <row r="102" spans="1:8" ht="15.75" customHeight="1">
      <c r="A102" s="10">
        <f>A101+0.1</f>
        <v>16.200000000000003</v>
      </c>
      <c r="B102" s="4"/>
      <c r="C102" s="23" t="s">
        <v>183</v>
      </c>
      <c r="D102" s="4" t="s">
        <v>0</v>
      </c>
      <c r="E102" s="8">
        <v>0.04</v>
      </c>
      <c r="F102" s="10">
        <f>E102*F100</f>
        <v>0.04</v>
      </c>
      <c r="G102" s="8">
        <v>3.2</v>
      </c>
      <c r="H102" s="35">
        <f>F102*G102</f>
        <v>0.128</v>
      </c>
    </row>
    <row r="103" spans="1:8" ht="15" customHeight="1">
      <c r="A103" s="10">
        <f>A102+0.1</f>
        <v>16.300000000000004</v>
      </c>
      <c r="B103" s="4"/>
      <c r="C103" s="23" t="s">
        <v>231</v>
      </c>
      <c r="D103" s="4" t="s">
        <v>96</v>
      </c>
      <c r="E103" s="8">
        <v>1</v>
      </c>
      <c r="F103" s="10">
        <f>E103*F100</f>
        <v>1</v>
      </c>
      <c r="G103" s="8">
        <v>90</v>
      </c>
      <c r="H103" s="35">
        <f>F103*G103</f>
        <v>90</v>
      </c>
    </row>
    <row r="104" spans="1:8" ht="15" customHeight="1">
      <c r="A104" s="10">
        <f>A103+0.1</f>
        <v>16.400000000000006</v>
      </c>
      <c r="B104" s="4"/>
      <c r="C104" s="23" t="s">
        <v>158</v>
      </c>
      <c r="D104" s="4" t="s">
        <v>27</v>
      </c>
      <c r="E104" s="8">
        <v>1</v>
      </c>
      <c r="F104" s="10">
        <f>E104*F100</f>
        <v>1</v>
      </c>
      <c r="G104" s="8">
        <v>25</v>
      </c>
      <c r="H104" s="35">
        <f>F104*G104</f>
        <v>25</v>
      </c>
    </row>
    <row r="105" spans="1:8" ht="15">
      <c r="A105" s="10">
        <f>A104+0.1</f>
        <v>16.500000000000007</v>
      </c>
      <c r="B105" s="4"/>
      <c r="C105" s="23" t="s">
        <v>85</v>
      </c>
      <c r="D105" s="4" t="s">
        <v>0</v>
      </c>
      <c r="E105" s="8">
        <v>0.37</v>
      </c>
      <c r="F105" s="10">
        <f>E105*F100</f>
        <v>0.37</v>
      </c>
      <c r="G105" s="8">
        <v>3.2</v>
      </c>
      <c r="H105" s="35">
        <f>F105*G105</f>
        <v>1.184</v>
      </c>
    </row>
    <row r="106" spans="1:8" s="15" customFormat="1" ht="48" customHeight="1">
      <c r="A106" s="3" t="s">
        <v>36</v>
      </c>
      <c r="B106" s="3" t="s">
        <v>148</v>
      </c>
      <c r="C106" s="5" t="s">
        <v>184</v>
      </c>
      <c r="D106" s="3" t="s">
        <v>123</v>
      </c>
      <c r="E106" s="12"/>
      <c r="F106" s="24">
        <v>7</v>
      </c>
      <c r="G106" s="12"/>
      <c r="H106" s="64">
        <f>H107+H108+H109+H110</f>
        <v>125.013</v>
      </c>
    </row>
    <row r="107" spans="1:8" ht="15">
      <c r="A107" s="10">
        <f>A106+0.1</f>
        <v>17.1</v>
      </c>
      <c r="B107" s="4"/>
      <c r="C107" s="23" t="s">
        <v>156</v>
      </c>
      <c r="D107" s="4" t="s">
        <v>122</v>
      </c>
      <c r="E107" s="8">
        <v>0.529</v>
      </c>
      <c r="F107" s="10">
        <f>E107*F106</f>
        <v>3.7030000000000003</v>
      </c>
      <c r="G107" s="8">
        <v>4.6</v>
      </c>
      <c r="H107" s="35">
        <f>F107*G107</f>
        <v>17.0338</v>
      </c>
    </row>
    <row r="108" spans="1:8" ht="15">
      <c r="A108" s="10">
        <f>A107+0.1</f>
        <v>17.200000000000003</v>
      </c>
      <c r="B108" s="4"/>
      <c r="C108" s="23" t="s">
        <v>119</v>
      </c>
      <c r="D108" s="4" t="s">
        <v>0</v>
      </c>
      <c r="E108" s="8">
        <v>0.023</v>
      </c>
      <c r="F108" s="10">
        <f>E108*F106</f>
        <v>0.161</v>
      </c>
      <c r="G108" s="8">
        <v>3.2</v>
      </c>
      <c r="H108" s="35">
        <f>F108*G108</f>
        <v>0.5152</v>
      </c>
    </row>
    <row r="109" spans="1:8" ht="15" customHeight="1">
      <c r="A109" s="10">
        <f>A108+0.1</f>
        <v>17.300000000000004</v>
      </c>
      <c r="B109" s="4"/>
      <c r="C109" s="23" t="s">
        <v>185</v>
      </c>
      <c r="D109" s="4" t="s">
        <v>123</v>
      </c>
      <c r="E109" s="8">
        <v>1</v>
      </c>
      <c r="F109" s="10">
        <f>E109*F106</f>
        <v>7</v>
      </c>
      <c r="G109" s="10">
        <v>15</v>
      </c>
      <c r="H109" s="35">
        <f>F109*G109</f>
        <v>105</v>
      </c>
    </row>
    <row r="110" spans="1:8" ht="15">
      <c r="A110" s="10">
        <f>A109+0.1</f>
        <v>17.400000000000006</v>
      </c>
      <c r="B110" s="4"/>
      <c r="C110" s="23" t="s">
        <v>85</v>
      </c>
      <c r="D110" s="4" t="s">
        <v>0</v>
      </c>
      <c r="E110" s="8">
        <v>0.11</v>
      </c>
      <c r="F110" s="10">
        <f>E110*F106</f>
        <v>0.77</v>
      </c>
      <c r="G110" s="8">
        <v>3.2</v>
      </c>
      <c r="H110" s="35">
        <f>F110*G110</f>
        <v>2.4640000000000004</v>
      </c>
    </row>
    <row r="111" spans="1:8" s="15" customFormat="1" ht="45" customHeight="1">
      <c r="A111" s="3" t="s">
        <v>37</v>
      </c>
      <c r="B111" s="3" t="s">
        <v>148</v>
      </c>
      <c r="C111" s="5" t="s">
        <v>233</v>
      </c>
      <c r="D111" s="3" t="s">
        <v>123</v>
      </c>
      <c r="E111" s="12"/>
      <c r="F111" s="24">
        <v>2</v>
      </c>
      <c r="G111" s="12"/>
      <c r="H111" s="64">
        <f>H112+H113+H114+H115</f>
        <v>154.65120000000002</v>
      </c>
    </row>
    <row r="112" spans="1:8" ht="15">
      <c r="A112" s="10">
        <f>A111+0.1</f>
        <v>18.1</v>
      </c>
      <c r="B112" s="4"/>
      <c r="C112" s="23" t="s">
        <v>234</v>
      </c>
      <c r="D112" s="4" t="s">
        <v>122</v>
      </c>
      <c r="E112" s="8">
        <v>1.5</v>
      </c>
      <c r="F112" s="10">
        <f>E112*F111</f>
        <v>3</v>
      </c>
      <c r="G112" s="8">
        <v>4.6</v>
      </c>
      <c r="H112" s="35">
        <f>F112*G112</f>
        <v>13.799999999999999</v>
      </c>
    </row>
    <row r="113" spans="1:8" ht="15">
      <c r="A113" s="10">
        <f>A112+0.1</f>
        <v>18.200000000000003</v>
      </c>
      <c r="B113" s="4"/>
      <c r="C113" s="23" t="s">
        <v>119</v>
      </c>
      <c r="D113" s="4" t="s">
        <v>0</v>
      </c>
      <c r="E113" s="8">
        <v>0.023</v>
      </c>
      <c r="F113" s="10">
        <f>E113*F111</f>
        <v>0.046</v>
      </c>
      <c r="G113" s="8">
        <v>3.2</v>
      </c>
      <c r="H113" s="35">
        <f>F113*G113</f>
        <v>0.1472</v>
      </c>
    </row>
    <row r="114" spans="1:8" ht="15" customHeight="1">
      <c r="A114" s="10">
        <f>A113+0.1</f>
        <v>18.300000000000004</v>
      </c>
      <c r="B114" s="4"/>
      <c r="C114" s="23" t="s">
        <v>233</v>
      </c>
      <c r="D114" s="4" t="s">
        <v>123</v>
      </c>
      <c r="E114" s="8">
        <v>1</v>
      </c>
      <c r="F114" s="10">
        <f>E114*F111</f>
        <v>2</v>
      </c>
      <c r="G114" s="10">
        <v>70</v>
      </c>
      <c r="H114" s="35">
        <f>F114*G114</f>
        <v>140</v>
      </c>
    </row>
    <row r="115" spans="1:8" ht="15">
      <c r="A115" s="10">
        <f>A114+0.1</f>
        <v>18.400000000000006</v>
      </c>
      <c r="B115" s="4"/>
      <c r="C115" s="23" t="s">
        <v>85</v>
      </c>
      <c r="D115" s="4" t="s">
        <v>0</v>
      </c>
      <c r="E115" s="8">
        <v>0.11</v>
      </c>
      <c r="F115" s="10">
        <f>E115*F111</f>
        <v>0.22</v>
      </c>
      <c r="G115" s="8">
        <v>3.2</v>
      </c>
      <c r="H115" s="35">
        <f>F115*G115</f>
        <v>0.7040000000000001</v>
      </c>
    </row>
    <row r="116" spans="1:8" s="15" customFormat="1" ht="45" customHeight="1">
      <c r="A116" s="3" t="s">
        <v>38</v>
      </c>
      <c r="B116" s="3" t="s">
        <v>148</v>
      </c>
      <c r="C116" s="5" t="s">
        <v>205</v>
      </c>
      <c r="D116" s="3" t="s">
        <v>123</v>
      </c>
      <c r="E116" s="12"/>
      <c r="F116" s="24">
        <v>3</v>
      </c>
      <c r="G116" s="12"/>
      <c r="H116" s="64">
        <f>H117+H118+H119+H120</f>
        <v>908.577</v>
      </c>
    </row>
    <row r="117" spans="1:8" ht="15">
      <c r="A117" s="10">
        <f>A116+0.1</f>
        <v>19.1</v>
      </c>
      <c r="B117" s="4"/>
      <c r="C117" s="23" t="s">
        <v>156</v>
      </c>
      <c r="D117" s="4" t="s">
        <v>122</v>
      </c>
      <c r="E117" s="8">
        <v>0.529</v>
      </c>
      <c r="F117" s="10">
        <f>E117*F116</f>
        <v>1.5870000000000002</v>
      </c>
      <c r="G117" s="8">
        <v>4.6</v>
      </c>
      <c r="H117" s="35">
        <f>F117*G117</f>
        <v>7.3002</v>
      </c>
    </row>
    <row r="118" spans="1:8" ht="15">
      <c r="A118" s="10">
        <f>A117+0.1</f>
        <v>19.200000000000003</v>
      </c>
      <c r="B118" s="4"/>
      <c r="C118" s="23" t="s">
        <v>119</v>
      </c>
      <c r="D118" s="4" t="s">
        <v>0</v>
      </c>
      <c r="E118" s="8">
        <v>0.023</v>
      </c>
      <c r="F118" s="10">
        <f>E118*F116</f>
        <v>0.069</v>
      </c>
      <c r="G118" s="8">
        <v>3.2</v>
      </c>
      <c r="H118" s="35">
        <f>F118*G118</f>
        <v>0.22080000000000002</v>
      </c>
    </row>
    <row r="119" spans="1:8" ht="15" customHeight="1">
      <c r="A119" s="10">
        <f>A118+0.1</f>
        <v>19.300000000000004</v>
      </c>
      <c r="B119" s="4"/>
      <c r="C119" s="23" t="s">
        <v>204</v>
      </c>
      <c r="D119" s="4" t="s">
        <v>123</v>
      </c>
      <c r="E119" s="8">
        <v>1</v>
      </c>
      <c r="F119" s="10">
        <f>E119*F116</f>
        <v>3</v>
      </c>
      <c r="G119" s="10">
        <v>300</v>
      </c>
      <c r="H119" s="35">
        <f>F119*G119</f>
        <v>900</v>
      </c>
    </row>
    <row r="120" spans="1:8" ht="15">
      <c r="A120" s="10">
        <f>A119+0.1</f>
        <v>19.400000000000006</v>
      </c>
      <c r="B120" s="4"/>
      <c r="C120" s="23" t="s">
        <v>85</v>
      </c>
      <c r="D120" s="4" t="s">
        <v>0</v>
      </c>
      <c r="E120" s="8">
        <v>0.11</v>
      </c>
      <c r="F120" s="10">
        <f>E120*F116</f>
        <v>0.33</v>
      </c>
      <c r="G120" s="8">
        <v>3.2</v>
      </c>
      <c r="H120" s="35">
        <f>F120*G120</f>
        <v>1.056</v>
      </c>
    </row>
    <row r="121" spans="1:8" s="15" customFormat="1" ht="52.5" customHeight="1">
      <c r="A121" s="3" t="s">
        <v>39</v>
      </c>
      <c r="B121" s="3" t="s">
        <v>42</v>
      </c>
      <c r="C121" s="5" t="s">
        <v>149</v>
      </c>
      <c r="D121" s="3" t="s">
        <v>27</v>
      </c>
      <c r="E121" s="24"/>
      <c r="F121" s="24">
        <v>8</v>
      </c>
      <c r="G121" s="24"/>
      <c r="H121" s="64">
        <f>H122+H123</f>
        <v>39.744</v>
      </c>
    </row>
    <row r="122" spans="1:8" ht="14.25" customHeight="1">
      <c r="A122" s="10">
        <f>A121+0.1</f>
        <v>20.1</v>
      </c>
      <c r="B122" s="4"/>
      <c r="C122" s="23" t="s">
        <v>100</v>
      </c>
      <c r="D122" s="4" t="s">
        <v>83</v>
      </c>
      <c r="E122" s="9">
        <v>0.76</v>
      </c>
      <c r="F122" s="10">
        <f>E122*F121</f>
        <v>6.08</v>
      </c>
      <c r="G122" s="8">
        <v>4.6</v>
      </c>
      <c r="H122" s="35">
        <f>F122*G122</f>
        <v>27.967999999999996</v>
      </c>
    </row>
    <row r="123" spans="1:8" ht="14.25" customHeight="1">
      <c r="A123" s="10">
        <f>A122+0.1</f>
        <v>20.200000000000003</v>
      </c>
      <c r="B123" s="4"/>
      <c r="C123" s="23" t="s">
        <v>101</v>
      </c>
      <c r="D123" s="4" t="s">
        <v>0</v>
      </c>
      <c r="E123" s="9">
        <v>0.46</v>
      </c>
      <c r="F123" s="10">
        <f>E123*F121</f>
        <v>3.68</v>
      </c>
      <c r="G123" s="10">
        <v>3.2</v>
      </c>
      <c r="H123" s="35">
        <f>F123*G123</f>
        <v>11.776000000000002</v>
      </c>
    </row>
    <row r="124" spans="1:10" ht="13.5">
      <c r="A124" s="3"/>
      <c r="B124" s="4"/>
      <c r="C124" s="3" t="s">
        <v>32</v>
      </c>
      <c r="D124" s="3" t="s">
        <v>0</v>
      </c>
      <c r="E124" s="12"/>
      <c r="F124" s="12"/>
      <c r="G124" s="16"/>
      <c r="H124" s="64" t="e">
        <f>H121++#REF!++#REF!+H116++H111+H106++H81++H76+#REF!+H70++H64++#REF!++H51++H29++H22++H15</f>
        <v>#REF!</v>
      </c>
      <c r="I124" s="49"/>
      <c r="J124" s="15"/>
    </row>
    <row r="125" spans="1:10" ht="16.5" customHeight="1">
      <c r="A125" s="3"/>
      <c r="B125" s="4"/>
      <c r="C125" s="3" t="s">
        <v>34</v>
      </c>
      <c r="D125" s="3" t="s">
        <v>0</v>
      </c>
      <c r="E125" s="12"/>
      <c r="F125" s="12"/>
      <c r="G125" s="12"/>
      <c r="H125" s="64" t="e">
        <f>H122+#REF!+#REF!+H117+H112+H107+H82+H77+#REF!+H71+H65+#REF!+#REF!+H52+H30+H23+H16</f>
        <v>#REF!</v>
      </c>
      <c r="I125" s="70"/>
      <c r="J125" s="15"/>
    </row>
    <row r="126" spans="1:10" ht="27.75" customHeight="1">
      <c r="A126" s="3"/>
      <c r="B126" s="4"/>
      <c r="C126" s="3" t="s">
        <v>40</v>
      </c>
      <c r="D126" s="3" t="s">
        <v>0</v>
      </c>
      <c r="E126" s="12"/>
      <c r="F126" s="12"/>
      <c r="G126" s="12"/>
      <c r="H126" s="64" t="e">
        <f>H124-H125</f>
        <v>#REF!</v>
      </c>
      <c r="I126" s="15"/>
      <c r="J126" s="15"/>
    </row>
    <row r="127" spans="1:10" ht="15">
      <c r="A127" s="3"/>
      <c r="B127" s="4"/>
      <c r="C127" s="5" t="s">
        <v>202</v>
      </c>
      <c r="D127" s="5"/>
      <c r="E127" s="11"/>
      <c r="F127" s="11"/>
      <c r="G127" s="11"/>
      <c r="H127" s="35" t="e">
        <f>H124*0.02</f>
        <v>#REF!</v>
      </c>
      <c r="I127" s="15"/>
      <c r="J127" s="15"/>
    </row>
    <row r="128" spans="1:10" ht="17.25" customHeight="1">
      <c r="A128" s="3"/>
      <c r="B128" s="4"/>
      <c r="C128" s="3" t="s">
        <v>13</v>
      </c>
      <c r="D128" s="3" t="s">
        <v>0</v>
      </c>
      <c r="E128" s="12"/>
      <c r="F128" s="12"/>
      <c r="G128" s="12"/>
      <c r="H128" s="64" t="e">
        <f>H127+H124</f>
        <v>#REF!</v>
      </c>
      <c r="I128" s="15"/>
      <c r="J128" s="15"/>
    </row>
    <row r="129" spans="1:10" ht="19.5" customHeight="1">
      <c r="A129" s="3"/>
      <c r="B129" s="4"/>
      <c r="C129" s="3" t="s">
        <v>189</v>
      </c>
      <c r="D129" s="3" t="s">
        <v>0</v>
      </c>
      <c r="E129" s="12"/>
      <c r="F129" s="12"/>
      <c r="G129" s="12"/>
      <c r="H129" s="64" t="e">
        <f>H128*0.1</f>
        <v>#REF!</v>
      </c>
      <c r="I129" s="15"/>
      <c r="J129" s="15"/>
    </row>
    <row r="130" spans="1:10" ht="15" customHeight="1">
      <c r="A130" s="3"/>
      <c r="B130" s="4"/>
      <c r="C130" s="3" t="s">
        <v>13</v>
      </c>
      <c r="D130" s="3" t="s">
        <v>0</v>
      </c>
      <c r="E130" s="12"/>
      <c r="F130" s="12"/>
      <c r="G130" s="12"/>
      <c r="H130" s="64" t="e">
        <f>H128+H129</f>
        <v>#REF!</v>
      </c>
      <c r="I130" s="15"/>
      <c r="J130" s="15"/>
    </row>
    <row r="131" spans="1:10" ht="19.5" customHeight="1">
      <c r="A131" s="3"/>
      <c r="B131" s="4"/>
      <c r="C131" s="3" t="s">
        <v>190</v>
      </c>
      <c r="D131" s="3" t="s">
        <v>0</v>
      </c>
      <c r="E131" s="12"/>
      <c r="F131" s="12"/>
      <c r="G131" s="12"/>
      <c r="H131" s="64" t="e">
        <f>H130*0.08</f>
        <v>#REF!</v>
      </c>
      <c r="I131" s="15"/>
      <c r="J131" s="15"/>
    </row>
    <row r="132" spans="1:8" ht="17.25" customHeight="1">
      <c r="A132" s="4"/>
      <c r="B132" s="4"/>
      <c r="C132" s="3" t="s">
        <v>41</v>
      </c>
      <c r="D132" s="3" t="s">
        <v>0</v>
      </c>
      <c r="E132" s="8"/>
      <c r="F132" s="8"/>
      <c r="G132" s="33"/>
      <c r="H132" s="64" t="e">
        <f>H130+H131</f>
        <v>#REF!</v>
      </c>
    </row>
    <row r="135" spans="1:7" ht="15">
      <c r="A135" s="53"/>
      <c r="B135" s="53"/>
      <c r="C135" s="53"/>
      <c r="D135" s="53"/>
      <c r="E135" s="53"/>
      <c r="F135" s="53"/>
      <c r="G135" s="53"/>
    </row>
    <row r="136" spans="1:9" ht="15" customHeight="1">
      <c r="A136" s="234" t="s">
        <v>150</v>
      </c>
      <c r="B136" s="234"/>
      <c r="C136" s="234"/>
      <c r="D136" s="234"/>
      <c r="E136" s="234"/>
      <c r="F136" s="234"/>
      <c r="G136" s="234"/>
      <c r="H136" s="234"/>
      <c r="I136" s="39"/>
    </row>
    <row r="139" spans="3:10" ht="15" customHeight="1">
      <c r="C139" s="226"/>
      <c r="D139" s="226"/>
      <c r="E139" s="226"/>
      <c r="F139" s="226"/>
      <c r="G139" s="226"/>
      <c r="H139" s="226"/>
      <c r="I139" s="226"/>
      <c r="J139" s="226"/>
    </row>
  </sheetData>
  <sheetProtection/>
  <mergeCells count="16">
    <mergeCell ref="A7:D7"/>
    <mergeCell ref="A8:D8"/>
    <mergeCell ref="A1:H1"/>
    <mergeCell ref="A3:H3"/>
    <mergeCell ref="A4:H4"/>
    <mergeCell ref="A6:H6"/>
    <mergeCell ref="A136:H136"/>
    <mergeCell ref="C139:J139"/>
    <mergeCell ref="A9:D9"/>
    <mergeCell ref="A10:H10"/>
    <mergeCell ref="A12:A13"/>
    <mergeCell ref="B12:B13"/>
    <mergeCell ref="C12:C13"/>
    <mergeCell ref="D12:D13"/>
    <mergeCell ref="E12:F12"/>
    <mergeCell ref="G12:H12"/>
  </mergeCells>
  <printOptions/>
  <pageMargins left="0.1968503937007874" right="0.1968503937007874" top="0.3937007874015748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="60" zoomScalePageLayoutView="0" workbookViewId="0" topLeftCell="A1">
      <selection activeCell="P26" sqref="P26"/>
    </sheetView>
  </sheetViews>
  <sheetFormatPr defaultColWidth="9.00390625" defaultRowHeight="12.75"/>
  <cols>
    <col min="1" max="1" width="5.125" style="0" customWidth="1"/>
    <col min="2" max="2" width="10.75390625" style="0" customWidth="1"/>
    <col min="3" max="3" width="44.00390625" style="0" customWidth="1"/>
    <col min="4" max="4" width="6.75390625" style="0" customWidth="1"/>
    <col min="5" max="5" width="10.00390625" style="0" customWidth="1"/>
    <col min="6" max="6" width="7.75390625" style="0" customWidth="1"/>
    <col min="8" max="8" width="8.125" style="0" customWidth="1"/>
    <col min="9" max="9" width="11.625" style="0" hidden="1" customWidth="1"/>
    <col min="10" max="10" width="0" style="0" hidden="1" customWidth="1"/>
  </cols>
  <sheetData>
    <row r="1" spans="5:8" ht="12.75">
      <c r="E1" s="225" t="s">
        <v>392</v>
      </c>
      <c r="F1" s="225"/>
      <c r="G1" s="225"/>
      <c r="H1" s="225"/>
    </row>
    <row r="2" spans="1:8" ht="19.5">
      <c r="A2" s="235" t="s">
        <v>43</v>
      </c>
      <c r="B2" s="235"/>
      <c r="C2" s="235"/>
      <c r="D2" s="235"/>
      <c r="E2" s="235"/>
      <c r="F2" s="235"/>
      <c r="G2" s="235"/>
      <c r="H2" s="235"/>
    </row>
    <row r="3" spans="1:8" ht="7.5" customHeight="1">
      <c r="A3" s="13"/>
      <c r="B3" s="13"/>
      <c r="C3" s="13"/>
      <c r="D3" s="13"/>
      <c r="E3" s="13"/>
      <c r="F3" s="13"/>
      <c r="G3" s="13"/>
      <c r="H3" s="13"/>
    </row>
    <row r="4" spans="1:8" ht="36.75" customHeight="1">
      <c r="A4" s="236" t="s">
        <v>390</v>
      </c>
      <c r="B4" s="236"/>
      <c r="C4" s="236"/>
      <c r="D4" s="236"/>
      <c r="E4" s="236"/>
      <c r="F4" s="236"/>
      <c r="G4" s="236"/>
      <c r="H4" s="236"/>
    </row>
    <row r="5" spans="1:8" ht="16.5">
      <c r="A5" s="241" t="s">
        <v>382</v>
      </c>
      <c r="B5" s="241"/>
      <c r="C5" s="241"/>
      <c r="D5" s="241"/>
      <c r="E5" s="241"/>
      <c r="F5" s="241"/>
      <c r="G5" s="241"/>
      <c r="H5" s="241"/>
    </row>
    <row r="6" spans="1:8" ht="15" hidden="1">
      <c r="A6" s="242"/>
      <c r="B6" s="242"/>
      <c r="C6" s="242"/>
      <c r="D6" s="242"/>
      <c r="E6" s="242"/>
      <c r="F6" s="242"/>
      <c r="G6" s="242"/>
      <c r="H6" s="242"/>
    </row>
    <row r="7" spans="1:8" ht="16.5">
      <c r="A7" s="233" t="s">
        <v>131</v>
      </c>
      <c r="B7" s="233"/>
      <c r="C7" s="233"/>
      <c r="D7" s="233"/>
      <c r="E7" s="243">
        <f>H56</f>
        <v>0</v>
      </c>
      <c r="F7" s="243"/>
      <c r="G7" s="50" t="s">
        <v>0</v>
      </c>
      <c r="H7" s="50"/>
    </row>
    <row r="8" spans="1:8" ht="23.25" customHeight="1">
      <c r="A8" s="233" t="s">
        <v>132</v>
      </c>
      <c r="B8" s="233"/>
      <c r="C8" s="233"/>
      <c r="D8" s="233"/>
      <c r="E8" s="243">
        <f>H51</f>
        <v>0</v>
      </c>
      <c r="F8" s="243"/>
      <c r="G8" s="50" t="s">
        <v>0</v>
      </c>
      <c r="H8" s="50"/>
    </row>
    <row r="9" spans="1:8" ht="11.25" customHeight="1">
      <c r="A9" s="6"/>
      <c r="B9" s="6"/>
      <c r="C9" s="6"/>
      <c r="D9" s="6"/>
      <c r="E9" s="6"/>
      <c r="F9" s="2"/>
      <c r="G9" s="2"/>
      <c r="H9" s="1"/>
    </row>
    <row r="10" spans="1:8" ht="30" customHeight="1">
      <c r="A10" s="227" t="s">
        <v>1</v>
      </c>
      <c r="B10" s="228" t="s">
        <v>25</v>
      </c>
      <c r="C10" s="229" t="s">
        <v>26</v>
      </c>
      <c r="D10" s="230" t="s">
        <v>14</v>
      </c>
      <c r="E10" s="231" t="s">
        <v>22</v>
      </c>
      <c r="F10" s="231"/>
      <c r="G10" s="232" t="s">
        <v>3</v>
      </c>
      <c r="H10" s="232"/>
    </row>
    <row r="11" spans="1:8" ht="57">
      <c r="A11" s="227"/>
      <c r="B11" s="228"/>
      <c r="C11" s="229"/>
      <c r="D11" s="230"/>
      <c r="E11" s="7" t="s">
        <v>14</v>
      </c>
      <c r="F11" s="7" t="s">
        <v>24</v>
      </c>
      <c r="G11" s="7" t="s">
        <v>23</v>
      </c>
      <c r="H11" s="30" t="s">
        <v>15</v>
      </c>
    </row>
    <row r="12" spans="1:8" ht="19.5" customHeight="1">
      <c r="A12" s="3" t="s">
        <v>16</v>
      </c>
      <c r="B12" s="3" t="s">
        <v>17</v>
      </c>
      <c r="C12" s="3" t="s">
        <v>18</v>
      </c>
      <c r="D12" s="3" t="s">
        <v>19</v>
      </c>
      <c r="E12" s="3" t="s">
        <v>20</v>
      </c>
      <c r="F12" s="3" t="s">
        <v>21</v>
      </c>
      <c r="G12" s="3" t="s">
        <v>9</v>
      </c>
      <c r="H12" s="31">
        <v>8</v>
      </c>
    </row>
    <row r="13" spans="1:8" s="15" customFormat="1" ht="39" customHeight="1">
      <c r="A13" s="3" t="s">
        <v>16</v>
      </c>
      <c r="B13" s="60" t="s">
        <v>371</v>
      </c>
      <c r="C13" s="3" t="s">
        <v>370</v>
      </c>
      <c r="D13" s="3" t="s">
        <v>27</v>
      </c>
      <c r="E13" s="24"/>
      <c r="F13" s="24">
        <v>3</v>
      </c>
      <c r="G13" s="24"/>
      <c r="H13" s="64">
        <f>H14+H15+H16+H17+H18+H19</f>
        <v>0</v>
      </c>
    </row>
    <row r="14" spans="1:8" ht="15.75" customHeight="1">
      <c r="A14" s="10">
        <f aca="true" t="shared" si="0" ref="A14:A19">A13+0.1</f>
        <v>1.1</v>
      </c>
      <c r="B14" s="143"/>
      <c r="C14" s="43" t="s">
        <v>34</v>
      </c>
      <c r="D14" s="4" t="s">
        <v>83</v>
      </c>
      <c r="E14" s="34">
        <v>3.47</v>
      </c>
      <c r="F14" s="10">
        <f>E14*F13</f>
        <v>10.41</v>
      </c>
      <c r="G14" s="10"/>
      <c r="H14" s="35">
        <f aca="true" t="shared" si="1" ref="H14:H19">F14*G14</f>
        <v>0</v>
      </c>
    </row>
    <row r="15" spans="1:8" ht="15.75" customHeight="1">
      <c r="A15" s="10">
        <f t="shared" si="0"/>
        <v>1.2000000000000002</v>
      </c>
      <c r="B15" s="143"/>
      <c r="C15" s="43" t="s">
        <v>372</v>
      </c>
      <c r="D15" s="4" t="s">
        <v>94</v>
      </c>
      <c r="E15" s="34">
        <v>0.072</v>
      </c>
      <c r="F15" s="10">
        <f>E15*F13</f>
        <v>0.21599999999999997</v>
      </c>
      <c r="G15" s="10"/>
      <c r="H15" s="35">
        <f t="shared" si="1"/>
        <v>0</v>
      </c>
    </row>
    <row r="16" spans="1:8" ht="17.25" customHeight="1">
      <c r="A16" s="10">
        <f t="shared" si="0"/>
        <v>1.3000000000000003</v>
      </c>
      <c r="B16" s="143"/>
      <c r="C16" s="43" t="s">
        <v>93</v>
      </c>
      <c r="D16" s="4" t="s">
        <v>27</v>
      </c>
      <c r="E16" s="10">
        <v>1</v>
      </c>
      <c r="F16" s="10">
        <f>E16*F13</f>
        <v>3</v>
      </c>
      <c r="G16" s="10"/>
      <c r="H16" s="35">
        <f t="shared" si="1"/>
        <v>0</v>
      </c>
    </row>
    <row r="17" spans="1:8" ht="17.25" customHeight="1">
      <c r="A17" s="10">
        <f t="shared" si="0"/>
        <v>1.4000000000000004</v>
      </c>
      <c r="B17" s="143"/>
      <c r="C17" s="43" t="s">
        <v>353</v>
      </c>
      <c r="D17" s="4" t="s">
        <v>27</v>
      </c>
      <c r="E17" s="10"/>
      <c r="F17" s="10">
        <v>6</v>
      </c>
      <c r="G17" s="80"/>
      <c r="H17" s="35">
        <f t="shared" si="1"/>
        <v>0</v>
      </c>
    </row>
    <row r="18" spans="1:8" ht="17.25" customHeight="1">
      <c r="A18" s="10">
        <f t="shared" si="0"/>
        <v>1.5000000000000004</v>
      </c>
      <c r="B18" s="143"/>
      <c r="C18" s="43" t="s">
        <v>362</v>
      </c>
      <c r="D18" s="4" t="s">
        <v>27</v>
      </c>
      <c r="E18" s="10"/>
      <c r="F18" s="10">
        <v>5</v>
      </c>
      <c r="G18" s="80"/>
      <c r="H18" s="35">
        <f t="shared" si="1"/>
        <v>0</v>
      </c>
    </row>
    <row r="19" spans="1:8" ht="14.25" customHeight="1">
      <c r="A19" s="10">
        <f t="shared" si="0"/>
        <v>1.6000000000000005</v>
      </c>
      <c r="B19" s="143"/>
      <c r="C19" s="43" t="s">
        <v>85</v>
      </c>
      <c r="D19" s="4" t="s">
        <v>0</v>
      </c>
      <c r="E19" s="34">
        <v>0.0641</v>
      </c>
      <c r="F19" s="10">
        <f>E19*F13</f>
        <v>0.19230000000000003</v>
      </c>
      <c r="G19" s="35"/>
      <c r="H19" s="151">
        <f t="shared" si="1"/>
        <v>0</v>
      </c>
    </row>
    <row r="20" spans="1:8" s="15" customFormat="1" ht="53.25" customHeight="1" hidden="1">
      <c r="A20" s="3" t="s">
        <v>19</v>
      </c>
      <c r="B20" s="3" t="s">
        <v>238</v>
      </c>
      <c r="C20" s="202" t="s">
        <v>379</v>
      </c>
      <c r="D20" s="203" t="s">
        <v>27</v>
      </c>
      <c r="E20" s="204"/>
      <c r="F20" s="204">
        <v>3</v>
      </c>
      <c r="G20" s="204"/>
      <c r="H20" s="204">
        <f>H21+H22+H23</f>
        <v>0</v>
      </c>
    </row>
    <row r="21" spans="1:8" ht="19.5" customHeight="1" hidden="1">
      <c r="A21" s="10">
        <f>A20+0.1</f>
        <v>4.1</v>
      </c>
      <c r="B21" s="4"/>
      <c r="C21" s="205" t="s">
        <v>34</v>
      </c>
      <c r="D21" s="206" t="s">
        <v>83</v>
      </c>
      <c r="E21" s="207">
        <v>0.376</v>
      </c>
      <c r="F21" s="208">
        <f>E21*F20</f>
        <v>1.1280000000000001</v>
      </c>
      <c r="G21" s="208"/>
      <c r="H21" s="208">
        <f>F21*G21</f>
        <v>0</v>
      </c>
    </row>
    <row r="22" spans="1:8" ht="30.75" customHeight="1" hidden="1">
      <c r="A22" s="10">
        <f>A21+0.1</f>
        <v>4.199999999999999</v>
      </c>
      <c r="B22" s="4"/>
      <c r="C22" s="209" t="s">
        <v>379</v>
      </c>
      <c r="D22" s="206" t="s">
        <v>96</v>
      </c>
      <c r="E22" s="208">
        <v>1</v>
      </c>
      <c r="F22" s="208">
        <f>E22*F20</f>
        <v>3</v>
      </c>
      <c r="G22" s="208"/>
      <c r="H22" s="208">
        <f>F22*G22</f>
        <v>0</v>
      </c>
    </row>
    <row r="23" spans="1:8" ht="19.5" customHeight="1" hidden="1">
      <c r="A23" s="10">
        <f>A22+0.1</f>
        <v>4.299999999999999</v>
      </c>
      <c r="B23" s="4"/>
      <c r="C23" s="205" t="s">
        <v>85</v>
      </c>
      <c r="D23" s="206" t="s">
        <v>0</v>
      </c>
      <c r="E23" s="207">
        <v>0.0641</v>
      </c>
      <c r="F23" s="208">
        <f>E23*F20</f>
        <v>0.19230000000000003</v>
      </c>
      <c r="G23" s="208"/>
      <c r="H23" s="210">
        <f>F23*G23</f>
        <v>0</v>
      </c>
    </row>
    <row r="24" spans="1:8" s="15" customFormat="1" ht="55.5" customHeight="1">
      <c r="A24" s="3" t="s">
        <v>17</v>
      </c>
      <c r="B24" s="3" t="s">
        <v>357</v>
      </c>
      <c r="C24" s="211" t="s">
        <v>380</v>
      </c>
      <c r="D24" s="3" t="s">
        <v>27</v>
      </c>
      <c r="E24" s="24"/>
      <c r="F24" s="24">
        <v>12</v>
      </c>
      <c r="G24" s="24"/>
      <c r="H24" s="64">
        <f>H25+H26++H27</f>
        <v>0</v>
      </c>
    </row>
    <row r="25" spans="1:8" ht="19.5" customHeight="1">
      <c r="A25" s="10">
        <f>A24+0.1</f>
        <v>2.1</v>
      </c>
      <c r="B25" s="4"/>
      <c r="C25" s="43" t="s">
        <v>34</v>
      </c>
      <c r="D25" s="4" t="s">
        <v>83</v>
      </c>
      <c r="E25" s="34">
        <v>0.399</v>
      </c>
      <c r="F25" s="10">
        <f>E25*F24</f>
        <v>4.788</v>
      </c>
      <c r="G25" s="10"/>
      <c r="H25" s="35">
        <f>F25*G25</f>
        <v>0</v>
      </c>
    </row>
    <row r="26" spans="1:8" ht="20.25" customHeight="1">
      <c r="A26" s="10">
        <f>A25+0.1</f>
        <v>2.2</v>
      </c>
      <c r="B26" s="4"/>
      <c r="C26" s="201" t="s">
        <v>381</v>
      </c>
      <c r="D26" s="4" t="s">
        <v>96</v>
      </c>
      <c r="E26" s="10">
        <v>1</v>
      </c>
      <c r="F26" s="10">
        <f>E26*F24</f>
        <v>12</v>
      </c>
      <c r="G26" s="10"/>
      <c r="H26" s="35">
        <f>F26*G26</f>
        <v>0</v>
      </c>
    </row>
    <row r="27" spans="1:8" ht="19.5" customHeight="1">
      <c r="A27" s="10">
        <f>A26+0.1</f>
        <v>2.3000000000000003</v>
      </c>
      <c r="B27" s="4"/>
      <c r="C27" s="43" t="s">
        <v>85</v>
      </c>
      <c r="D27" s="4" t="s">
        <v>0</v>
      </c>
      <c r="E27" s="34">
        <v>0.094</v>
      </c>
      <c r="F27" s="10">
        <f>E27*F24</f>
        <v>1.1280000000000001</v>
      </c>
      <c r="G27" s="35"/>
      <c r="H27" s="198">
        <f>F27*G27</f>
        <v>0</v>
      </c>
    </row>
    <row r="28" spans="1:9" s="15" customFormat="1" ht="51" customHeight="1">
      <c r="A28" s="214" t="s">
        <v>18</v>
      </c>
      <c r="B28" s="214" t="s">
        <v>237</v>
      </c>
      <c r="C28" s="215" t="s">
        <v>354</v>
      </c>
      <c r="D28" s="214" t="s">
        <v>28</v>
      </c>
      <c r="E28" s="216"/>
      <c r="F28" s="216">
        <f>F30+F31</f>
        <v>480</v>
      </c>
      <c r="G28" s="216"/>
      <c r="H28" s="216">
        <f>H29+H30+H31+H32</f>
        <v>0</v>
      </c>
      <c r="I28" s="171"/>
    </row>
    <row r="29" spans="1:8" ht="19.5" customHeight="1">
      <c r="A29" s="212">
        <f>A28+0.1</f>
        <v>3.1</v>
      </c>
      <c r="B29" s="217" t="s">
        <v>385</v>
      </c>
      <c r="C29" s="218" t="s">
        <v>34</v>
      </c>
      <c r="D29" s="217" t="s">
        <v>83</v>
      </c>
      <c r="E29" s="219">
        <v>0.069</v>
      </c>
      <c r="F29" s="212">
        <f>E29*F28</f>
        <v>33.120000000000005</v>
      </c>
      <c r="G29" s="212"/>
      <c r="H29" s="212">
        <f>F29*G29</f>
        <v>0</v>
      </c>
    </row>
    <row r="30" spans="1:8" ht="21" customHeight="1">
      <c r="A30" s="212">
        <f>A29+0.1</f>
        <v>3.2</v>
      </c>
      <c r="B30" s="217"/>
      <c r="C30" s="218" t="s">
        <v>355</v>
      </c>
      <c r="D30" s="217" t="s">
        <v>95</v>
      </c>
      <c r="E30" s="212">
        <v>1.02</v>
      </c>
      <c r="F30" s="212">
        <v>340</v>
      </c>
      <c r="G30" s="220"/>
      <c r="H30" s="212">
        <f>F30*G30</f>
        <v>0</v>
      </c>
    </row>
    <row r="31" spans="1:8" ht="22.5" customHeight="1">
      <c r="A31" s="212">
        <f>A30+0.1</f>
        <v>3.3000000000000003</v>
      </c>
      <c r="B31" s="217"/>
      <c r="C31" s="218" t="s">
        <v>356</v>
      </c>
      <c r="D31" s="217" t="s">
        <v>95</v>
      </c>
      <c r="E31" s="212">
        <v>1.02</v>
      </c>
      <c r="F31" s="212">
        <v>140</v>
      </c>
      <c r="G31" s="220"/>
      <c r="H31" s="212">
        <f>F31*G31</f>
        <v>0</v>
      </c>
    </row>
    <row r="32" spans="1:8" ht="19.5" customHeight="1">
      <c r="A32" s="212">
        <f>A30+0.1</f>
        <v>3.3000000000000003</v>
      </c>
      <c r="B32" s="217"/>
      <c r="C32" s="218" t="s">
        <v>85</v>
      </c>
      <c r="D32" s="217" t="s">
        <v>0</v>
      </c>
      <c r="E32" s="221">
        <v>0.0097</v>
      </c>
      <c r="F32" s="212">
        <f>E32*F28</f>
        <v>4.656000000000001</v>
      </c>
      <c r="G32" s="212"/>
      <c r="H32" s="212">
        <f>F32*G32</f>
        <v>0</v>
      </c>
    </row>
    <row r="33" spans="1:8" s="15" customFormat="1" ht="53.25" customHeight="1">
      <c r="A33" s="3" t="s">
        <v>19</v>
      </c>
      <c r="B33" s="3" t="s">
        <v>238</v>
      </c>
      <c r="C33" s="32" t="s">
        <v>373</v>
      </c>
      <c r="D33" s="3" t="s">
        <v>27</v>
      </c>
      <c r="E33" s="24"/>
      <c r="F33" s="68">
        <v>18</v>
      </c>
      <c r="G33" s="24"/>
      <c r="H33" s="64">
        <f>H34+H35+H36</f>
        <v>0</v>
      </c>
    </row>
    <row r="34" spans="1:8" ht="19.5" customHeight="1">
      <c r="A34" s="10">
        <f>A33+0.1</f>
        <v>4.1</v>
      </c>
      <c r="B34" s="4"/>
      <c r="C34" s="43" t="s">
        <v>34</v>
      </c>
      <c r="D34" s="4" t="s">
        <v>83</v>
      </c>
      <c r="E34" s="34">
        <v>0.376</v>
      </c>
      <c r="F34" s="10">
        <f>E34*F33</f>
        <v>6.768</v>
      </c>
      <c r="G34" s="10"/>
      <c r="H34" s="35">
        <f>F34*G34</f>
        <v>0</v>
      </c>
    </row>
    <row r="35" spans="1:8" ht="30.75" customHeight="1">
      <c r="A35" s="10">
        <f>A34+0.1</f>
        <v>4.199999999999999</v>
      </c>
      <c r="B35" s="4"/>
      <c r="C35" s="115" t="s">
        <v>374</v>
      </c>
      <c r="D35" s="4" t="s">
        <v>96</v>
      </c>
      <c r="E35" s="10">
        <v>1</v>
      </c>
      <c r="F35" s="10">
        <f>E35*F33</f>
        <v>18</v>
      </c>
      <c r="G35" s="10"/>
      <c r="H35" s="35">
        <f>F35*G35</f>
        <v>0</v>
      </c>
    </row>
    <row r="36" spans="1:8" ht="19.5" customHeight="1">
      <c r="A36" s="10">
        <f>A35+0.1</f>
        <v>4.299999999999999</v>
      </c>
      <c r="B36" s="4"/>
      <c r="C36" s="43" t="s">
        <v>85</v>
      </c>
      <c r="D36" s="4" t="s">
        <v>0</v>
      </c>
      <c r="E36" s="34">
        <v>0.0641</v>
      </c>
      <c r="F36" s="10">
        <f>E36*F33</f>
        <v>1.1538000000000002</v>
      </c>
      <c r="G36" s="35"/>
      <c r="H36" s="198">
        <f>F36*G36</f>
        <v>0</v>
      </c>
    </row>
    <row r="37" spans="1:8" s="15" customFormat="1" ht="55.5" customHeight="1">
      <c r="A37" s="3" t="s">
        <v>20</v>
      </c>
      <c r="B37" s="3" t="s">
        <v>357</v>
      </c>
      <c r="C37" s="32" t="s">
        <v>358</v>
      </c>
      <c r="D37" s="3" t="s">
        <v>27</v>
      </c>
      <c r="E37" s="24"/>
      <c r="F37" s="24">
        <v>46</v>
      </c>
      <c r="G37" s="24"/>
      <c r="H37" s="64">
        <f>H38+H39++H40</f>
        <v>0</v>
      </c>
    </row>
    <row r="38" spans="1:8" ht="19.5" customHeight="1">
      <c r="A38" s="10">
        <f>A37+0.1</f>
        <v>5.1</v>
      </c>
      <c r="B38" s="4"/>
      <c r="C38" s="43" t="s">
        <v>34</v>
      </c>
      <c r="D38" s="4" t="s">
        <v>83</v>
      </c>
      <c r="E38" s="34">
        <v>0.399</v>
      </c>
      <c r="F38" s="10">
        <f>E38*F37</f>
        <v>18.354</v>
      </c>
      <c r="G38" s="10"/>
      <c r="H38" s="35">
        <f>F38*G38</f>
        <v>0</v>
      </c>
    </row>
    <row r="39" spans="1:8" ht="31.5" customHeight="1">
      <c r="A39" s="10">
        <f>A38+0.1</f>
        <v>5.199999999999999</v>
      </c>
      <c r="B39" s="4"/>
      <c r="C39" s="43" t="s">
        <v>359</v>
      </c>
      <c r="D39" s="4" t="s">
        <v>96</v>
      </c>
      <c r="E39" s="10">
        <v>1</v>
      </c>
      <c r="F39" s="10">
        <f>E39*F37</f>
        <v>46</v>
      </c>
      <c r="G39" s="10"/>
      <c r="H39" s="35">
        <f>F39*G39</f>
        <v>0</v>
      </c>
    </row>
    <row r="40" spans="1:8" ht="19.5" customHeight="1">
      <c r="A40" s="10">
        <f>A39+0.1</f>
        <v>5.299999999999999</v>
      </c>
      <c r="B40" s="4"/>
      <c r="C40" s="43" t="s">
        <v>85</v>
      </c>
      <c r="D40" s="4" t="s">
        <v>0</v>
      </c>
      <c r="E40" s="34">
        <v>0.094</v>
      </c>
      <c r="F40" s="10">
        <f>E40*F37</f>
        <v>4.324</v>
      </c>
      <c r="G40" s="35"/>
      <c r="H40" s="198">
        <f>F40*G40</f>
        <v>0</v>
      </c>
    </row>
    <row r="41" spans="1:8" s="15" customFormat="1" ht="55.5" customHeight="1">
      <c r="A41" s="3" t="s">
        <v>21</v>
      </c>
      <c r="B41" s="3" t="s">
        <v>102</v>
      </c>
      <c r="C41" s="32" t="s">
        <v>360</v>
      </c>
      <c r="D41" s="3" t="s">
        <v>96</v>
      </c>
      <c r="E41" s="24"/>
      <c r="F41" s="24">
        <v>45</v>
      </c>
      <c r="G41" s="24"/>
      <c r="H41" s="64">
        <f>H42+H43++H44+H45</f>
        <v>0</v>
      </c>
    </row>
    <row r="42" spans="1:8" ht="19.5" customHeight="1">
      <c r="A42" s="10">
        <f>A41+0.1</f>
        <v>6.1</v>
      </c>
      <c r="B42" s="4" t="s">
        <v>99</v>
      </c>
      <c r="C42" s="43" t="s">
        <v>34</v>
      </c>
      <c r="D42" s="4" t="s">
        <v>83</v>
      </c>
      <c r="E42" s="9">
        <v>1.02</v>
      </c>
      <c r="F42" s="10">
        <f>E42*F41</f>
        <v>45.9</v>
      </c>
      <c r="G42" s="10"/>
      <c r="H42" s="35">
        <f>F42*G42</f>
        <v>0</v>
      </c>
    </row>
    <row r="43" spans="1:8" ht="19.5" customHeight="1">
      <c r="A43" s="10">
        <f>A42+0.1</f>
        <v>6.199999999999999</v>
      </c>
      <c r="B43" s="4"/>
      <c r="C43" s="43" t="s">
        <v>115</v>
      </c>
      <c r="D43" s="4" t="s">
        <v>94</v>
      </c>
      <c r="E43" s="9">
        <v>0.01</v>
      </c>
      <c r="F43" s="10">
        <f>E43*F41</f>
        <v>0.45</v>
      </c>
      <c r="G43" s="10"/>
      <c r="H43" s="90">
        <f>F43*G43</f>
        <v>0</v>
      </c>
    </row>
    <row r="44" spans="1:8" ht="19.5" customHeight="1">
      <c r="A44" s="10">
        <f>A43+0.1</f>
        <v>6.299999999999999</v>
      </c>
      <c r="B44" s="4"/>
      <c r="C44" s="43" t="s">
        <v>361</v>
      </c>
      <c r="D44" s="4" t="s">
        <v>96</v>
      </c>
      <c r="E44" s="10">
        <v>1</v>
      </c>
      <c r="F44" s="10">
        <f>E44*F41</f>
        <v>45</v>
      </c>
      <c r="G44" s="10"/>
      <c r="H44" s="35">
        <f>F44*G44</f>
        <v>0</v>
      </c>
    </row>
    <row r="45" spans="1:8" ht="19.5" customHeight="1">
      <c r="A45" s="10">
        <f>A44+0.1</f>
        <v>6.399999999999999</v>
      </c>
      <c r="B45" s="4"/>
      <c r="C45" s="43" t="s">
        <v>85</v>
      </c>
      <c r="D45" s="4" t="s">
        <v>0</v>
      </c>
      <c r="E45" s="9">
        <v>0.298</v>
      </c>
      <c r="F45" s="10">
        <f>E45*F41</f>
        <v>13.41</v>
      </c>
      <c r="G45" s="10"/>
      <c r="H45" s="35">
        <f>F45*G45</f>
        <v>0</v>
      </c>
    </row>
    <row r="46" spans="1:8" s="15" customFormat="1" ht="21" customHeight="1">
      <c r="A46" s="3" t="s">
        <v>9</v>
      </c>
      <c r="B46" s="60" t="s">
        <v>240</v>
      </c>
      <c r="C46" s="3" t="s">
        <v>363</v>
      </c>
      <c r="D46" s="3" t="s">
        <v>90</v>
      </c>
      <c r="E46" s="24"/>
      <c r="F46" s="24">
        <v>660</v>
      </c>
      <c r="G46" s="24"/>
      <c r="H46" s="64">
        <f>H47+H48</f>
        <v>0</v>
      </c>
    </row>
    <row r="47" spans="1:8" ht="15.75" customHeight="1">
      <c r="A47" s="10">
        <f>A46+0.1</f>
        <v>7.1</v>
      </c>
      <c r="B47" s="143"/>
      <c r="C47" s="43" t="s">
        <v>34</v>
      </c>
      <c r="D47" s="43" t="s">
        <v>90</v>
      </c>
      <c r="E47" s="9">
        <v>1</v>
      </c>
      <c r="F47" s="10">
        <f>E47*F46</f>
        <v>660</v>
      </c>
      <c r="G47" s="212"/>
      <c r="H47" s="35">
        <f>F47*G47</f>
        <v>0</v>
      </c>
    </row>
    <row r="48" spans="1:8" ht="17.25" customHeight="1">
      <c r="A48" s="10">
        <f>A47+0.1</f>
        <v>7.199999999999999</v>
      </c>
      <c r="B48" s="143"/>
      <c r="C48" s="43" t="s">
        <v>364</v>
      </c>
      <c r="D48" s="43" t="s">
        <v>90</v>
      </c>
      <c r="E48" s="10">
        <v>1</v>
      </c>
      <c r="F48" s="10">
        <f>E48*F46</f>
        <v>660</v>
      </c>
      <c r="G48" s="212"/>
      <c r="H48" s="35">
        <f>F48*G48</f>
        <v>0</v>
      </c>
    </row>
    <row r="49" spans="1:10" ht="15.75" customHeight="1">
      <c r="A49" s="150"/>
      <c r="B49" s="152"/>
      <c r="C49" s="150" t="s">
        <v>215</v>
      </c>
      <c r="D49" s="150" t="s">
        <v>0</v>
      </c>
      <c r="E49" s="153"/>
      <c r="F49" s="153"/>
      <c r="G49" s="154"/>
      <c r="H49" s="155">
        <f>H46+H41+H37+H33+H28+H24+H13</f>
        <v>0</v>
      </c>
      <c r="I49" s="70"/>
      <c r="J49" s="15"/>
    </row>
    <row r="50" spans="1:10" ht="14.25" customHeight="1">
      <c r="A50" s="3"/>
      <c r="B50" s="4"/>
      <c r="C50" s="3" t="s">
        <v>208</v>
      </c>
      <c r="D50" s="3" t="s">
        <v>0</v>
      </c>
      <c r="E50" s="12"/>
      <c r="F50" s="12"/>
      <c r="G50" s="16"/>
      <c r="H50" s="42"/>
      <c r="I50" s="15"/>
      <c r="J50" s="15"/>
    </row>
    <row r="51" spans="1:10" ht="15" customHeight="1">
      <c r="A51" s="3"/>
      <c r="B51" s="4"/>
      <c r="C51" s="43" t="s">
        <v>209</v>
      </c>
      <c r="D51" s="43" t="s">
        <v>0</v>
      </c>
      <c r="E51" s="44"/>
      <c r="F51" s="44"/>
      <c r="G51" s="44"/>
      <c r="H51" s="65">
        <f>H47+H42+H38+H34+H29+H25+H14</f>
        <v>0</v>
      </c>
      <c r="I51" s="70"/>
      <c r="J51" s="15"/>
    </row>
    <row r="52" spans="1:10" ht="18" customHeight="1">
      <c r="A52" s="3"/>
      <c r="B52" s="4"/>
      <c r="C52" s="3" t="s">
        <v>210</v>
      </c>
      <c r="D52" s="85" t="s">
        <v>0</v>
      </c>
      <c r="E52" s="12"/>
      <c r="F52" s="12"/>
      <c r="G52" s="12"/>
      <c r="H52" s="122">
        <f>H49</f>
        <v>0</v>
      </c>
      <c r="I52" s="89"/>
      <c r="J52" s="15"/>
    </row>
    <row r="53" spans="1:10" ht="21" customHeight="1">
      <c r="A53" s="3"/>
      <c r="B53" s="4"/>
      <c r="C53" s="3" t="s">
        <v>216</v>
      </c>
      <c r="D53" s="3" t="s">
        <v>0</v>
      </c>
      <c r="E53" s="12"/>
      <c r="F53" s="100">
        <v>0.75</v>
      </c>
      <c r="G53" s="12"/>
      <c r="H53" s="42">
        <f>H51*F53</f>
        <v>0</v>
      </c>
      <c r="I53" s="15"/>
      <c r="J53" s="15"/>
    </row>
    <row r="54" spans="1:10" ht="14.25" customHeight="1">
      <c r="A54" s="3"/>
      <c r="B54" s="4"/>
      <c r="C54" s="3" t="s">
        <v>13</v>
      </c>
      <c r="D54" s="3" t="s">
        <v>0</v>
      </c>
      <c r="E54" s="12"/>
      <c r="F54" s="12"/>
      <c r="G54" s="12"/>
      <c r="H54" s="122">
        <f>H53+H52</f>
        <v>0</v>
      </c>
      <c r="I54" s="49"/>
      <c r="J54" s="15"/>
    </row>
    <row r="55" spans="1:10" ht="18.75" customHeight="1">
      <c r="A55" s="3"/>
      <c r="B55" s="3"/>
      <c r="C55" s="3" t="s">
        <v>212</v>
      </c>
      <c r="D55" s="3" t="s">
        <v>0</v>
      </c>
      <c r="E55" s="12"/>
      <c r="F55" s="86">
        <v>0.08</v>
      </c>
      <c r="G55" s="12"/>
      <c r="H55" s="42">
        <f>H54*F55</f>
        <v>0</v>
      </c>
      <c r="I55" s="15"/>
      <c r="J55" s="49"/>
    </row>
    <row r="56" spans="1:9" ht="17.25" customHeight="1">
      <c r="A56" s="4"/>
      <c r="B56" s="3"/>
      <c r="C56" s="3" t="s">
        <v>41</v>
      </c>
      <c r="D56" s="3" t="s">
        <v>0</v>
      </c>
      <c r="E56" s="8"/>
      <c r="F56" s="8"/>
      <c r="G56" s="33"/>
      <c r="H56" s="112">
        <f>H55+H54</f>
        <v>0</v>
      </c>
      <c r="I56" s="52"/>
    </row>
    <row r="59" spans="1:8" ht="15" customHeight="1">
      <c r="A59" s="234" t="s">
        <v>388</v>
      </c>
      <c r="B59" s="234"/>
      <c r="C59" s="234"/>
      <c r="D59" s="234"/>
      <c r="E59" s="234"/>
      <c r="F59" s="234"/>
      <c r="G59" s="234"/>
      <c r="H59" s="234"/>
    </row>
    <row r="60" spans="1:8" ht="15">
      <c r="A60" s="244"/>
      <c r="B60" s="244"/>
      <c r="C60" s="244"/>
      <c r="D60" s="244"/>
      <c r="E60" s="244"/>
      <c r="F60" s="244"/>
      <c r="G60" s="244"/>
      <c r="H60" s="244"/>
    </row>
    <row r="61" spans="3:10" ht="15" customHeight="1">
      <c r="C61" s="39"/>
      <c r="D61" s="39"/>
      <c r="E61" s="39"/>
      <c r="F61" s="39"/>
      <c r="G61" s="39"/>
      <c r="H61" s="39"/>
      <c r="I61" s="39"/>
      <c r="J61" s="39"/>
    </row>
  </sheetData>
  <sheetProtection/>
  <mergeCells count="17">
    <mergeCell ref="A59:H59"/>
    <mergeCell ref="A60:H60"/>
    <mergeCell ref="A8:D8"/>
    <mergeCell ref="E8:F8"/>
    <mergeCell ref="A10:A11"/>
    <mergeCell ref="B10:B11"/>
    <mergeCell ref="C10:C11"/>
    <mergeCell ref="D10:D11"/>
    <mergeCell ref="E1:H1"/>
    <mergeCell ref="E10:F10"/>
    <mergeCell ref="A2:H2"/>
    <mergeCell ref="A4:H4"/>
    <mergeCell ref="A5:H5"/>
    <mergeCell ref="A6:H6"/>
    <mergeCell ref="A7:D7"/>
    <mergeCell ref="E7:F7"/>
    <mergeCell ref="G10:H10"/>
  </mergeCell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78"/>
  <sheetViews>
    <sheetView tabSelected="1" view="pageBreakPreview" zoomScale="60" zoomScalePageLayoutView="0" workbookViewId="0" topLeftCell="A1">
      <selection activeCell="P26" sqref="P26"/>
    </sheetView>
  </sheetViews>
  <sheetFormatPr defaultColWidth="9.00390625" defaultRowHeight="12.75"/>
  <cols>
    <col min="1" max="1" width="4.25390625" style="0" customWidth="1"/>
    <col min="2" max="2" width="9.875" style="0" customWidth="1"/>
    <col min="3" max="3" width="36.125" style="0" customWidth="1"/>
    <col min="4" max="4" width="7.375" style="0" customWidth="1"/>
    <col min="5" max="5" width="9.625" style="0" customWidth="1"/>
    <col min="6" max="7" width="9.375" style="0" customWidth="1"/>
    <col min="8" max="8" width="8.125" style="0" customWidth="1"/>
    <col min="9" max="9" width="16.25390625" style="0" hidden="1" customWidth="1"/>
    <col min="10" max="10" width="10.375" style="0" hidden="1" customWidth="1"/>
    <col min="11" max="11" width="11.00390625" style="0" bestFit="1" customWidth="1"/>
    <col min="12" max="12" width="9.75390625" style="0" bestFit="1" customWidth="1"/>
  </cols>
  <sheetData>
    <row r="1" spans="7:8" ht="12.75">
      <c r="G1" s="245" t="s">
        <v>391</v>
      </c>
      <c r="H1" s="245"/>
    </row>
    <row r="2" spans="1:8" ht="15">
      <c r="A2" s="242" t="s">
        <v>33</v>
      </c>
      <c r="B2" s="242"/>
      <c r="C2" s="242"/>
      <c r="D2" s="242"/>
      <c r="E2" s="242"/>
      <c r="F2" s="242"/>
      <c r="G2" s="242"/>
      <c r="H2" s="242"/>
    </row>
    <row r="3" spans="1:8" ht="7.5" customHeight="1">
      <c r="A3" s="13"/>
      <c r="B3" s="13"/>
      <c r="C3" s="13"/>
      <c r="D3" s="13"/>
      <c r="E3" s="13"/>
      <c r="F3" s="13"/>
      <c r="G3" s="13"/>
      <c r="H3" s="13"/>
    </row>
    <row r="4" spans="1:8" ht="35.25" customHeight="1">
      <c r="A4" s="236" t="s">
        <v>390</v>
      </c>
      <c r="B4" s="236"/>
      <c r="C4" s="236"/>
      <c r="D4" s="236"/>
      <c r="E4" s="236"/>
      <c r="F4" s="236"/>
      <c r="G4" s="236"/>
      <c r="H4" s="236"/>
    </row>
    <row r="5" spans="1:8" ht="21" customHeight="1">
      <c r="A5" s="259" t="s">
        <v>4</v>
      </c>
      <c r="B5" s="259"/>
      <c r="C5" s="259"/>
      <c r="D5" s="259"/>
      <c r="E5" s="259"/>
      <c r="F5" s="259"/>
      <c r="G5" s="259"/>
      <c r="H5" s="259"/>
    </row>
    <row r="6" spans="1:8" ht="16.5" customHeight="1" hidden="1">
      <c r="A6" s="260"/>
      <c r="B6" s="260"/>
      <c r="C6" s="260"/>
      <c r="D6" s="260"/>
      <c r="E6" s="260"/>
      <c r="F6" s="260"/>
      <c r="G6" s="260"/>
      <c r="H6" s="260"/>
    </row>
    <row r="7" spans="1:8" ht="20.25" customHeight="1">
      <c r="A7" s="145"/>
      <c r="B7" s="261" t="s">
        <v>130</v>
      </c>
      <c r="C7" s="261"/>
      <c r="D7" s="261"/>
      <c r="E7" s="243">
        <f>H175</f>
        <v>0</v>
      </c>
      <c r="F7" s="243"/>
      <c r="G7" s="134" t="s">
        <v>0</v>
      </c>
      <c r="H7" s="134"/>
    </row>
    <row r="8" spans="1:8" ht="18" customHeight="1">
      <c r="A8" s="258" t="s">
        <v>132</v>
      </c>
      <c r="B8" s="258"/>
      <c r="C8" s="258"/>
      <c r="D8" s="258"/>
      <c r="E8" s="243">
        <f>H169</f>
        <v>0</v>
      </c>
      <c r="F8" s="243"/>
      <c r="G8" s="50" t="s">
        <v>0</v>
      </c>
      <c r="H8" s="50"/>
    </row>
    <row r="9" spans="1:8" ht="32.25" customHeight="1">
      <c r="A9" s="246" t="s">
        <v>1</v>
      </c>
      <c r="B9" s="248" t="s">
        <v>25</v>
      </c>
      <c r="C9" s="250" t="s">
        <v>26</v>
      </c>
      <c r="D9" s="252" t="s">
        <v>14</v>
      </c>
      <c r="E9" s="254" t="s">
        <v>22</v>
      </c>
      <c r="F9" s="255"/>
      <c r="G9" s="256" t="s">
        <v>3</v>
      </c>
      <c r="H9" s="257"/>
    </row>
    <row r="10" spans="1:8" ht="67.5" customHeight="1">
      <c r="A10" s="247"/>
      <c r="B10" s="249"/>
      <c r="C10" s="251"/>
      <c r="D10" s="253"/>
      <c r="E10" s="7" t="s">
        <v>14</v>
      </c>
      <c r="F10" s="7" t="s">
        <v>24</v>
      </c>
      <c r="G10" s="7" t="s">
        <v>23</v>
      </c>
      <c r="H10" s="30" t="s">
        <v>15</v>
      </c>
    </row>
    <row r="11" spans="1:9" ht="13.5">
      <c r="A11" s="3" t="s">
        <v>16</v>
      </c>
      <c r="B11" s="3" t="s">
        <v>17</v>
      </c>
      <c r="C11" s="3" t="s">
        <v>18</v>
      </c>
      <c r="D11" s="3" t="s">
        <v>19</v>
      </c>
      <c r="E11" s="3" t="s">
        <v>20</v>
      </c>
      <c r="F11" s="3" t="s">
        <v>21</v>
      </c>
      <c r="G11" s="3" t="s">
        <v>9</v>
      </c>
      <c r="H11" s="31">
        <v>8</v>
      </c>
      <c r="I11" s="41"/>
    </row>
    <row r="12" spans="1:15" s="15" customFormat="1" ht="39" customHeight="1">
      <c r="A12" s="66" t="s">
        <v>16</v>
      </c>
      <c r="B12" s="66" t="s">
        <v>280</v>
      </c>
      <c r="C12" s="66" t="s">
        <v>303</v>
      </c>
      <c r="D12" s="66" t="s">
        <v>241</v>
      </c>
      <c r="E12" s="67"/>
      <c r="F12" s="174">
        <v>0.5</v>
      </c>
      <c r="G12" s="67"/>
      <c r="H12" s="68">
        <f>H13+H14</f>
        <v>0</v>
      </c>
      <c r="I12" s="176"/>
      <c r="O12" s="118"/>
    </row>
    <row r="13" spans="1:8" ht="12.75" customHeight="1">
      <c r="A13" s="10">
        <f>A12+0.1</f>
        <v>1.1</v>
      </c>
      <c r="B13" s="81"/>
      <c r="C13" s="82" t="s">
        <v>34</v>
      </c>
      <c r="D13" s="82" t="s">
        <v>83</v>
      </c>
      <c r="E13" s="83">
        <v>4.8</v>
      </c>
      <c r="F13" s="80">
        <f>E13*F12</f>
        <v>2.4</v>
      </c>
      <c r="G13" s="83"/>
      <c r="H13" s="80">
        <f>F13*G13</f>
        <v>0</v>
      </c>
    </row>
    <row r="14" spans="1:8" ht="15" customHeight="1">
      <c r="A14" s="10">
        <f>A13+0.1</f>
        <v>1.2000000000000002</v>
      </c>
      <c r="B14" s="81"/>
      <c r="C14" s="82" t="s">
        <v>159</v>
      </c>
      <c r="D14" s="82" t="s">
        <v>242</v>
      </c>
      <c r="E14" s="83">
        <v>1.5</v>
      </c>
      <c r="F14" s="80">
        <f>E14*F12</f>
        <v>0.75</v>
      </c>
      <c r="G14" s="83"/>
      <c r="H14" s="80">
        <f>F14*G14</f>
        <v>0</v>
      </c>
    </row>
    <row r="15" spans="1:8" s="15" customFormat="1" ht="42.75" customHeight="1">
      <c r="A15" s="3" t="s">
        <v>17</v>
      </c>
      <c r="B15" s="3" t="s">
        <v>293</v>
      </c>
      <c r="C15" s="3" t="s">
        <v>365</v>
      </c>
      <c r="D15" s="3" t="s">
        <v>113</v>
      </c>
      <c r="E15" s="12"/>
      <c r="F15" s="17">
        <v>14.51</v>
      </c>
      <c r="G15" s="12"/>
      <c r="H15" s="64">
        <f>H16+H17</f>
        <v>0</v>
      </c>
    </row>
    <row r="16" spans="1:8" ht="17.25" customHeight="1">
      <c r="A16" s="10">
        <f>A15+0.1</f>
        <v>2.1</v>
      </c>
      <c r="B16" s="37"/>
      <c r="C16" s="4" t="s">
        <v>294</v>
      </c>
      <c r="D16" s="4" t="s">
        <v>83</v>
      </c>
      <c r="E16" s="83">
        <v>0.289</v>
      </c>
      <c r="F16" s="10">
        <f>E16*F15</f>
        <v>4.19339</v>
      </c>
      <c r="G16" s="8"/>
      <c r="H16" s="35">
        <f>F16*G16</f>
        <v>0</v>
      </c>
    </row>
    <row r="17" spans="1:8" ht="17.25" customHeight="1">
      <c r="A17" s="10">
        <f>A16+0.1</f>
        <v>2.2</v>
      </c>
      <c r="B17" s="37"/>
      <c r="C17" s="4" t="s">
        <v>115</v>
      </c>
      <c r="D17" s="25" t="s">
        <v>94</v>
      </c>
      <c r="E17" s="182">
        <v>0.0188</v>
      </c>
      <c r="F17" s="10">
        <f>E17*F15</f>
        <v>0.27278800000000003</v>
      </c>
      <c r="G17" s="8"/>
      <c r="H17" s="35">
        <f>F17*G17</f>
        <v>0</v>
      </c>
    </row>
    <row r="18" spans="1:15" s="15" customFormat="1" ht="39" customHeight="1">
      <c r="A18" s="3" t="s">
        <v>18</v>
      </c>
      <c r="B18" s="66" t="s">
        <v>280</v>
      </c>
      <c r="C18" s="66" t="s">
        <v>338</v>
      </c>
      <c r="D18" s="66" t="s">
        <v>241</v>
      </c>
      <c r="E18" s="67"/>
      <c r="F18" s="174">
        <v>0.5</v>
      </c>
      <c r="G18" s="67"/>
      <c r="H18" s="68">
        <f>H19+H20</f>
        <v>0</v>
      </c>
      <c r="I18" s="176"/>
      <c r="O18" s="118"/>
    </row>
    <row r="19" spans="1:8" ht="12.75" customHeight="1">
      <c r="A19" s="10">
        <f>A18+0.1</f>
        <v>3.1</v>
      </c>
      <c r="B19" s="81"/>
      <c r="C19" s="82" t="s">
        <v>34</v>
      </c>
      <c r="D19" s="82" t="s">
        <v>83</v>
      </c>
      <c r="E19" s="83">
        <v>4.8</v>
      </c>
      <c r="F19" s="80">
        <f>E19*F18</f>
        <v>2.4</v>
      </c>
      <c r="G19" s="83"/>
      <c r="H19" s="80">
        <f>F19*G19</f>
        <v>0</v>
      </c>
    </row>
    <row r="20" spans="1:8" ht="15" customHeight="1">
      <c r="A20" s="10">
        <f>A19+0.1</f>
        <v>3.2</v>
      </c>
      <c r="B20" s="81"/>
      <c r="C20" s="82" t="s">
        <v>159</v>
      </c>
      <c r="D20" s="82" t="s">
        <v>242</v>
      </c>
      <c r="E20" s="83">
        <v>1.5</v>
      </c>
      <c r="F20" s="80">
        <f>E20*F18</f>
        <v>0.75</v>
      </c>
      <c r="G20" s="83"/>
      <c r="H20" s="80">
        <f>F20*G20</f>
        <v>0</v>
      </c>
    </row>
    <row r="21" spans="1:15" s="15" customFormat="1" ht="39" customHeight="1">
      <c r="A21" s="66" t="s">
        <v>19</v>
      </c>
      <c r="B21" s="66" t="s">
        <v>240</v>
      </c>
      <c r="C21" s="66" t="s">
        <v>376</v>
      </c>
      <c r="D21" s="66" t="s">
        <v>27</v>
      </c>
      <c r="E21" s="67"/>
      <c r="F21" s="174">
        <v>1</v>
      </c>
      <c r="G21" s="67"/>
      <c r="H21" s="68">
        <f>H22</f>
        <v>0</v>
      </c>
      <c r="I21" s="176"/>
      <c r="O21" s="118"/>
    </row>
    <row r="22" spans="1:8" ht="12.75" customHeight="1">
      <c r="A22" s="10">
        <f>A21+0.1</f>
        <v>4.1</v>
      </c>
      <c r="B22" s="81"/>
      <c r="C22" s="82" t="s">
        <v>34</v>
      </c>
      <c r="D22" s="66" t="s">
        <v>27</v>
      </c>
      <c r="E22" s="83">
        <v>1</v>
      </c>
      <c r="F22" s="80">
        <f>E22*F21</f>
        <v>1</v>
      </c>
      <c r="G22" s="83"/>
      <c r="H22" s="80">
        <f>F22*G22</f>
        <v>0</v>
      </c>
    </row>
    <row r="23" spans="1:15" s="15" customFormat="1" ht="32.25" customHeight="1">
      <c r="A23" s="66" t="s">
        <v>20</v>
      </c>
      <c r="B23" s="66" t="s">
        <v>240</v>
      </c>
      <c r="C23" s="66" t="s">
        <v>339</v>
      </c>
      <c r="D23" s="66" t="s">
        <v>27</v>
      </c>
      <c r="E23" s="67"/>
      <c r="F23" s="174">
        <v>1</v>
      </c>
      <c r="G23" s="67"/>
      <c r="H23" s="68">
        <f>H24</f>
        <v>0</v>
      </c>
      <c r="I23" s="176"/>
      <c r="O23" s="118"/>
    </row>
    <row r="24" spans="1:8" ht="12.75" customHeight="1">
      <c r="A24" s="10">
        <f>A23+0.1</f>
        <v>5.1</v>
      </c>
      <c r="B24" s="81"/>
      <c r="C24" s="82" t="s">
        <v>34</v>
      </c>
      <c r="D24" s="66" t="s">
        <v>27</v>
      </c>
      <c r="E24" s="83">
        <v>1</v>
      </c>
      <c r="F24" s="80">
        <f>E24*F23</f>
        <v>1</v>
      </c>
      <c r="G24" s="83"/>
      <c r="H24" s="80">
        <f>F24*G24</f>
        <v>0</v>
      </c>
    </row>
    <row r="25" spans="1:8" ht="30.75" customHeight="1">
      <c r="A25" s="16">
        <v>6</v>
      </c>
      <c r="B25" s="173" t="s">
        <v>240</v>
      </c>
      <c r="C25" s="24" t="s">
        <v>366</v>
      </c>
      <c r="D25" s="24" t="s">
        <v>247</v>
      </c>
      <c r="E25" s="24"/>
      <c r="F25" s="24">
        <v>4.5</v>
      </c>
      <c r="G25" s="68"/>
      <c r="H25" s="64">
        <f>H26</f>
        <v>0</v>
      </c>
    </row>
    <row r="26" spans="1:8" ht="15" customHeight="1">
      <c r="A26" s="10">
        <f>A25+0.1</f>
        <v>6.1</v>
      </c>
      <c r="B26" s="37"/>
      <c r="C26" s="4" t="s">
        <v>34</v>
      </c>
      <c r="D26" s="45" t="s">
        <v>120</v>
      </c>
      <c r="E26" s="8">
        <v>1</v>
      </c>
      <c r="F26" s="10">
        <f>E26*F25</f>
        <v>4.5</v>
      </c>
      <c r="G26" s="83"/>
      <c r="H26" s="35">
        <f>F26*G26</f>
        <v>0</v>
      </c>
    </row>
    <row r="27" spans="1:8" ht="24.75" customHeight="1">
      <c r="A27" s="16">
        <v>7</v>
      </c>
      <c r="B27" s="173" t="s">
        <v>240</v>
      </c>
      <c r="C27" s="24" t="s">
        <v>347</v>
      </c>
      <c r="D27" s="24" t="s">
        <v>247</v>
      </c>
      <c r="E27" s="24"/>
      <c r="F27" s="24">
        <v>4.5</v>
      </c>
      <c r="G27" s="68"/>
      <c r="H27" s="64">
        <f>H28</f>
        <v>0</v>
      </c>
    </row>
    <row r="28" spans="1:8" ht="15" customHeight="1">
      <c r="A28" s="10">
        <f>A27+0.1</f>
        <v>7.1</v>
      </c>
      <c r="B28" s="37"/>
      <c r="C28" s="4" t="s">
        <v>34</v>
      </c>
      <c r="D28" s="45" t="s">
        <v>120</v>
      </c>
      <c r="E28" s="8">
        <v>1</v>
      </c>
      <c r="F28" s="10">
        <f>E28*F27</f>
        <v>4.5</v>
      </c>
      <c r="G28" s="83"/>
      <c r="H28" s="35">
        <f>F28*G28</f>
        <v>0</v>
      </c>
    </row>
    <row r="29" spans="1:8" ht="15" customHeight="1">
      <c r="A29" s="4"/>
      <c r="B29" s="37"/>
      <c r="C29" s="177" t="s">
        <v>4</v>
      </c>
      <c r="D29" s="4"/>
      <c r="E29" s="8"/>
      <c r="F29" s="9"/>
      <c r="G29" s="83"/>
      <c r="H29" s="35"/>
    </row>
    <row r="30" spans="1:11" s="126" customFormat="1" ht="16.5" customHeight="1">
      <c r="A30" s="127"/>
      <c r="B30" s="128"/>
      <c r="C30" s="119" t="s">
        <v>298</v>
      </c>
      <c r="D30" s="123"/>
      <c r="E30" s="123"/>
      <c r="F30" s="135"/>
      <c r="G30" s="121"/>
      <c r="H30" s="130"/>
      <c r="I30" s="172"/>
      <c r="J30" s="92"/>
      <c r="K30" s="125"/>
    </row>
    <row r="31" spans="1:10" s="15" customFormat="1" ht="54.75" customHeight="1">
      <c r="A31" s="32" t="s">
        <v>10</v>
      </c>
      <c r="B31" s="32" t="s">
        <v>276</v>
      </c>
      <c r="C31" s="32" t="s">
        <v>297</v>
      </c>
      <c r="D31" s="32" t="s">
        <v>113</v>
      </c>
      <c r="E31" s="40"/>
      <c r="F31" s="101">
        <v>9</v>
      </c>
      <c r="G31" s="40"/>
      <c r="H31" s="42">
        <f>H32+H33+H34+H35</f>
        <v>0</v>
      </c>
      <c r="I31"/>
      <c r="J31"/>
    </row>
    <row r="32" spans="1:10" s="15" customFormat="1" ht="15" customHeight="1">
      <c r="A32" s="45">
        <f>A31+0.1</f>
        <v>8.1</v>
      </c>
      <c r="B32" s="4"/>
      <c r="C32" s="43" t="s">
        <v>34</v>
      </c>
      <c r="D32" s="4" t="s">
        <v>83</v>
      </c>
      <c r="E32" s="8">
        <v>1.18</v>
      </c>
      <c r="F32" s="10">
        <f>E32*F31</f>
        <v>10.62</v>
      </c>
      <c r="G32" s="8"/>
      <c r="H32" s="35">
        <f>F32*G32</f>
        <v>0</v>
      </c>
      <c r="I32"/>
      <c r="J32"/>
    </row>
    <row r="33" spans="1:10" s="15" customFormat="1" ht="15" customHeight="1">
      <c r="A33" s="45">
        <f>A32+0.1</f>
        <v>8.2</v>
      </c>
      <c r="B33" s="4"/>
      <c r="C33" s="43" t="s">
        <v>115</v>
      </c>
      <c r="D33" s="25" t="s">
        <v>94</v>
      </c>
      <c r="E33" s="8">
        <v>0.0074</v>
      </c>
      <c r="F33" s="10">
        <f>E33*F31</f>
        <v>0.0666</v>
      </c>
      <c r="G33" s="8"/>
      <c r="H33" s="35">
        <f>F33*G33</f>
        <v>0</v>
      </c>
      <c r="I33"/>
      <c r="J33"/>
    </row>
    <row r="34" spans="1:10" s="15" customFormat="1" ht="17.25" customHeight="1">
      <c r="A34" s="45">
        <f>A33+0.1</f>
        <v>8.299999999999999</v>
      </c>
      <c r="B34" s="4"/>
      <c r="C34" s="43" t="s">
        <v>296</v>
      </c>
      <c r="D34" s="4" t="s">
        <v>96</v>
      </c>
      <c r="E34" s="8">
        <v>2.02</v>
      </c>
      <c r="F34" s="9">
        <f>E34*F31</f>
        <v>18.18</v>
      </c>
      <c r="G34" s="83"/>
      <c r="H34" s="35">
        <f>F34*G34</f>
        <v>0</v>
      </c>
      <c r="I34"/>
      <c r="J34"/>
    </row>
    <row r="35" spans="1:10" s="15" customFormat="1" ht="15" customHeight="1">
      <c r="A35" s="45">
        <f>A34+0.1</f>
        <v>8.399999999999999</v>
      </c>
      <c r="B35" s="4"/>
      <c r="C35" s="43" t="s">
        <v>85</v>
      </c>
      <c r="D35" s="4" t="s">
        <v>0</v>
      </c>
      <c r="E35" s="8">
        <v>0.065</v>
      </c>
      <c r="F35" s="10">
        <f>E35*F31</f>
        <v>0.585</v>
      </c>
      <c r="G35" s="8"/>
      <c r="H35" s="35">
        <f>F35*G35</f>
        <v>0</v>
      </c>
      <c r="I35"/>
      <c r="J35"/>
    </row>
    <row r="36" spans="1:10" s="15" customFormat="1" ht="54.75" customHeight="1">
      <c r="A36" s="32" t="s">
        <v>11</v>
      </c>
      <c r="B36" s="32" t="s">
        <v>276</v>
      </c>
      <c r="C36" s="32" t="s">
        <v>299</v>
      </c>
      <c r="D36" s="32" t="s">
        <v>113</v>
      </c>
      <c r="E36" s="40"/>
      <c r="F36" s="101">
        <v>34.53</v>
      </c>
      <c r="G36" s="40"/>
      <c r="H36" s="42">
        <f>H37+H38+H39+H40</f>
        <v>0</v>
      </c>
      <c r="I36"/>
      <c r="J36"/>
    </row>
    <row r="37" spans="1:10" s="15" customFormat="1" ht="15" customHeight="1">
      <c r="A37" s="45">
        <f>A36+0.1</f>
        <v>9.1</v>
      </c>
      <c r="B37" s="4"/>
      <c r="C37" s="43" t="s">
        <v>34</v>
      </c>
      <c r="D37" s="4" t="s">
        <v>83</v>
      </c>
      <c r="E37" s="8">
        <v>1.18</v>
      </c>
      <c r="F37" s="10">
        <f>E37*F36</f>
        <v>40.7454</v>
      </c>
      <c r="G37" s="8"/>
      <c r="H37" s="35">
        <f>F37*G37</f>
        <v>0</v>
      </c>
      <c r="I37"/>
      <c r="J37"/>
    </row>
    <row r="38" spans="1:10" s="15" customFormat="1" ht="15" customHeight="1">
      <c r="A38" s="45">
        <f>A37+0.1</f>
        <v>9.2</v>
      </c>
      <c r="B38" s="4"/>
      <c r="C38" s="43" t="s">
        <v>115</v>
      </c>
      <c r="D38" s="25" t="s">
        <v>94</v>
      </c>
      <c r="E38" s="8">
        <v>0.0074</v>
      </c>
      <c r="F38" s="10">
        <f>E38*F36</f>
        <v>0.255522</v>
      </c>
      <c r="G38" s="8"/>
      <c r="H38" s="35">
        <f>F38*G38</f>
        <v>0</v>
      </c>
      <c r="I38"/>
      <c r="J38"/>
    </row>
    <row r="39" spans="1:10" s="15" customFormat="1" ht="17.25" customHeight="1">
      <c r="A39" s="45">
        <f>A38+0.1</f>
        <v>9.299999999999999</v>
      </c>
      <c r="B39" s="4"/>
      <c r="C39" s="43" t="s">
        <v>296</v>
      </c>
      <c r="D39" s="4" t="s">
        <v>96</v>
      </c>
      <c r="E39" s="8">
        <v>1.05</v>
      </c>
      <c r="F39" s="9">
        <f>E39*F36</f>
        <v>36.2565</v>
      </c>
      <c r="G39" s="83"/>
      <c r="H39" s="35">
        <f>F39*G39</f>
        <v>0</v>
      </c>
      <c r="I39"/>
      <c r="J39"/>
    </row>
    <row r="40" spans="1:10" s="15" customFormat="1" ht="15" customHeight="1">
      <c r="A40" s="45">
        <f>A39+0.1</f>
        <v>9.399999999999999</v>
      </c>
      <c r="B40" s="4"/>
      <c r="C40" s="43" t="s">
        <v>85</v>
      </c>
      <c r="D40" s="4" t="s">
        <v>0</v>
      </c>
      <c r="E40" s="8">
        <v>0.065</v>
      </c>
      <c r="F40" s="10">
        <f>E40*F36</f>
        <v>2.24445</v>
      </c>
      <c r="G40" s="8"/>
      <c r="H40" s="35">
        <f>F40*G40</f>
        <v>0</v>
      </c>
      <c r="I40"/>
      <c r="J40"/>
    </row>
    <row r="41" spans="1:8" s="15" customFormat="1" ht="38.25" customHeight="1">
      <c r="A41" s="66" t="s">
        <v>12</v>
      </c>
      <c r="B41" s="32" t="s">
        <v>295</v>
      </c>
      <c r="C41" s="183" t="s">
        <v>300</v>
      </c>
      <c r="D41" s="66" t="s">
        <v>207</v>
      </c>
      <c r="E41" s="67"/>
      <c r="F41" s="184">
        <v>0.28</v>
      </c>
      <c r="G41" s="68"/>
      <c r="H41" s="68">
        <f>H42+H43+H44+H45+H46+H47+H48</f>
        <v>0</v>
      </c>
    </row>
    <row r="42" spans="1:8" ht="13.5" customHeight="1">
      <c r="A42" s="80">
        <f aca="true" t="shared" si="0" ref="A42:A105">A41+0.1</f>
        <v>10.1</v>
      </c>
      <c r="B42" s="81"/>
      <c r="C42" s="43" t="s">
        <v>34</v>
      </c>
      <c r="D42" s="199" t="s">
        <v>83</v>
      </c>
      <c r="E42" s="199">
        <v>62</v>
      </c>
      <c r="F42" s="80">
        <f>E42*F41</f>
        <v>17.360000000000003</v>
      </c>
      <c r="G42" s="80"/>
      <c r="H42" s="80">
        <f aca="true" t="shared" si="1" ref="H42:H48">F42*G42</f>
        <v>0</v>
      </c>
    </row>
    <row r="43" spans="1:10" s="15" customFormat="1" ht="12" customHeight="1">
      <c r="A43" s="80">
        <f t="shared" si="0"/>
        <v>10.2</v>
      </c>
      <c r="B43" s="4"/>
      <c r="C43" s="27" t="s">
        <v>367</v>
      </c>
      <c r="D43" s="199" t="s">
        <v>94</v>
      </c>
      <c r="E43" s="199">
        <v>0.52</v>
      </c>
      <c r="F43" s="10">
        <f>E43*F41</f>
        <v>0.1456</v>
      </c>
      <c r="G43" s="8"/>
      <c r="H43" s="35">
        <f t="shared" si="1"/>
        <v>0</v>
      </c>
      <c r="I43"/>
      <c r="J43"/>
    </row>
    <row r="44" spans="1:10" s="15" customFormat="1" ht="12" customHeight="1">
      <c r="A44" s="80">
        <f t="shared" si="0"/>
        <v>10.299999999999999</v>
      </c>
      <c r="B44" s="4"/>
      <c r="C44" s="27" t="s">
        <v>115</v>
      </c>
      <c r="D44" s="199" t="s">
        <v>94</v>
      </c>
      <c r="E44" s="199">
        <v>23.3</v>
      </c>
      <c r="F44" s="10">
        <f>E44*F41</f>
        <v>6.524000000000001</v>
      </c>
      <c r="G44" s="10"/>
      <c r="H44" s="35">
        <f t="shared" si="1"/>
        <v>0</v>
      </c>
      <c r="I44"/>
      <c r="J44"/>
    </row>
    <row r="45" spans="1:10" s="15" customFormat="1" ht="15" customHeight="1">
      <c r="A45" s="80">
        <f t="shared" si="0"/>
        <v>10.399999999999999</v>
      </c>
      <c r="B45" s="4"/>
      <c r="C45" s="43" t="s">
        <v>301</v>
      </c>
      <c r="D45" s="4" t="s">
        <v>90</v>
      </c>
      <c r="E45" s="8">
        <v>11.5</v>
      </c>
      <c r="F45" s="80">
        <v>24.25</v>
      </c>
      <c r="G45" s="80"/>
      <c r="H45" s="35">
        <f t="shared" si="1"/>
        <v>0</v>
      </c>
      <c r="I45"/>
      <c r="J45"/>
    </row>
    <row r="46" spans="1:10" s="15" customFormat="1" ht="15" customHeight="1">
      <c r="A46" s="80">
        <f t="shared" si="0"/>
        <v>10.499999999999998</v>
      </c>
      <c r="B46" s="4"/>
      <c r="C46" s="121" t="s">
        <v>275</v>
      </c>
      <c r="D46" s="140" t="s">
        <v>84</v>
      </c>
      <c r="E46" s="136">
        <v>11</v>
      </c>
      <c r="F46" s="80">
        <f>E46*F41</f>
        <v>3.08</v>
      </c>
      <c r="G46" s="80"/>
      <c r="H46" s="35">
        <f>F46*G46</f>
        <v>0</v>
      </c>
      <c r="I46"/>
      <c r="J46"/>
    </row>
    <row r="47" spans="1:10" s="15" customFormat="1" ht="15" customHeight="1">
      <c r="A47" s="80">
        <f t="shared" si="0"/>
        <v>10.599999999999998</v>
      </c>
      <c r="B47" s="4"/>
      <c r="C47" s="121" t="s">
        <v>368</v>
      </c>
      <c r="D47" s="140" t="s">
        <v>84</v>
      </c>
      <c r="E47" s="140">
        <v>1.54</v>
      </c>
      <c r="F47" s="9">
        <f>E47*F41</f>
        <v>0.4312</v>
      </c>
      <c r="G47" s="8"/>
      <c r="H47" s="35">
        <f t="shared" si="1"/>
        <v>0</v>
      </c>
      <c r="I47"/>
      <c r="J47"/>
    </row>
    <row r="48" spans="1:10" s="15" customFormat="1" ht="15.75" customHeight="1">
      <c r="A48" s="80">
        <f t="shared" si="0"/>
        <v>10.699999999999998</v>
      </c>
      <c r="B48" s="4"/>
      <c r="C48" s="43" t="s">
        <v>85</v>
      </c>
      <c r="D48" s="43" t="s">
        <v>0</v>
      </c>
      <c r="E48" s="44">
        <v>2.78</v>
      </c>
      <c r="F48" s="10">
        <f>E48*F41</f>
        <v>0.7784</v>
      </c>
      <c r="G48" s="8"/>
      <c r="H48" s="35">
        <f t="shared" si="1"/>
        <v>0</v>
      </c>
      <c r="I48"/>
      <c r="J48"/>
    </row>
    <row r="49" spans="1:9" s="15" customFormat="1" ht="45.75" customHeight="1">
      <c r="A49" s="94" t="s">
        <v>116</v>
      </c>
      <c r="B49" s="94" t="s">
        <v>268</v>
      </c>
      <c r="C49" s="32" t="s">
        <v>334</v>
      </c>
      <c r="D49" s="94" t="s">
        <v>244</v>
      </c>
      <c r="E49" s="95"/>
      <c r="F49" s="137">
        <v>1.2</v>
      </c>
      <c r="G49" s="95"/>
      <c r="H49" s="97">
        <f>H50+H51++H52+H53++H54</f>
        <v>0</v>
      </c>
      <c r="I49" s="118"/>
    </row>
    <row r="50" spans="1:8" s="26" customFormat="1" ht="15.75" customHeight="1">
      <c r="A50" s="80">
        <f t="shared" si="0"/>
        <v>11.1</v>
      </c>
      <c r="B50" s="36"/>
      <c r="C50" s="116" t="s">
        <v>34</v>
      </c>
      <c r="D50" s="25" t="s">
        <v>83</v>
      </c>
      <c r="E50" s="199">
        <v>2.19</v>
      </c>
      <c r="F50" s="74">
        <f>E50*F49</f>
        <v>2.6279999999999997</v>
      </c>
      <c r="G50" s="28"/>
      <c r="H50" s="51">
        <f>F50*G50</f>
        <v>0</v>
      </c>
    </row>
    <row r="51" spans="1:8" s="26" customFormat="1" ht="15.75" customHeight="1">
      <c r="A51" s="80">
        <f t="shared" si="0"/>
        <v>11.2</v>
      </c>
      <c r="B51" s="36"/>
      <c r="C51" s="116" t="s">
        <v>115</v>
      </c>
      <c r="D51" s="25" t="s">
        <v>94</v>
      </c>
      <c r="E51" s="25">
        <v>0.02</v>
      </c>
      <c r="F51" s="76">
        <f>E51*F49</f>
        <v>0.024</v>
      </c>
      <c r="G51" s="28"/>
      <c r="H51" s="84">
        <f>F51*G51</f>
        <v>0</v>
      </c>
    </row>
    <row r="52" spans="1:8" s="26" customFormat="1" ht="15" customHeight="1">
      <c r="A52" s="80">
        <f t="shared" si="0"/>
        <v>11.299999999999999</v>
      </c>
      <c r="B52" s="27"/>
      <c r="C52" s="116" t="s">
        <v>302</v>
      </c>
      <c r="D52" s="25" t="s">
        <v>87</v>
      </c>
      <c r="E52" s="25">
        <v>1.02</v>
      </c>
      <c r="F52" s="74">
        <f>E52*F49</f>
        <v>1.224</v>
      </c>
      <c r="G52" s="28"/>
      <c r="H52" s="51">
        <f>F52*G52</f>
        <v>0</v>
      </c>
    </row>
    <row r="53" spans="1:8" s="26" customFormat="1" ht="15.75" customHeight="1">
      <c r="A53" s="80">
        <f t="shared" si="0"/>
        <v>11.399999999999999</v>
      </c>
      <c r="B53" s="27"/>
      <c r="C53" s="116" t="s">
        <v>239</v>
      </c>
      <c r="D53" s="25" t="s">
        <v>89</v>
      </c>
      <c r="E53" s="46">
        <v>0.0211</v>
      </c>
      <c r="F53" s="76">
        <f>E53*F49</f>
        <v>0.02532</v>
      </c>
      <c r="G53" s="28"/>
      <c r="H53" s="51">
        <f>F53*G53</f>
        <v>0</v>
      </c>
    </row>
    <row r="54" spans="1:8" s="26" customFormat="1" ht="15.75" customHeight="1">
      <c r="A54" s="80">
        <f t="shared" si="0"/>
        <v>11.499999999999998</v>
      </c>
      <c r="B54" s="27"/>
      <c r="C54" s="116" t="s">
        <v>88</v>
      </c>
      <c r="D54" s="98" t="s">
        <v>0</v>
      </c>
      <c r="E54" s="46">
        <v>0.007</v>
      </c>
      <c r="F54" s="76">
        <f>E54*F49</f>
        <v>0.0084</v>
      </c>
      <c r="G54" s="28"/>
      <c r="H54" s="88">
        <f>F54*G54</f>
        <v>0</v>
      </c>
    </row>
    <row r="55" spans="1:9" s="15" customFormat="1" ht="42" customHeight="1">
      <c r="A55" s="94" t="s">
        <v>29</v>
      </c>
      <c r="B55" s="94" t="s">
        <v>268</v>
      </c>
      <c r="C55" s="211" t="s">
        <v>383</v>
      </c>
      <c r="D55" s="94" t="s">
        <v>244</v>
      </c>
      <c r="E55" s="95"/>
      <c r="F55" s="137">
        <v>7.2</v>
      </c>
      <c r="G55" s="95"/>
      <c r="H55" s="97">
        <f>H56+H57++H58+H59++H60</f>
        <v>0</v>
      </c>
      <c r="I55" s="118"/>
    </row>
    <row r="56" spans="1:8" s="26" customFormat="1" ht="15.75" customHeight="1">
      <c r="A56" s="80">
        <f t="shared" si="0"/>
        <v>12.1</v>
      </c>
      <c r="B56" s="36"/>
      <c r="C56" s="116" t="s">
        <v>34</v>
      </c>
      <c r="D56" s="25" t="s">
        <v>83</v>
      </c>
      <c r="E56" s="25">
        <v>2.19</v>
      </c>
      <c r="F56" s="74">
        <f>E56*F55</f>
        <v>15.768</v>
      </c>
      <c r="G56" s="28"/>
      <c r="H56" s="51">
        <f>F56*G56</f>
        <v>0</v>
      </c>
    </row>
    <row r="57" spans="1:8" s="26" customFormat="1" ht="15.75" customHeight="1">
      <c r="A57" s="80">
        <f t="shared" si="0"/>
        <v>12.2</v>
      </c>
      <c r="B57" s="36"/>
      <c r="C57" s="116" t="s">
        <v>115</v>
      </c>
      <c r="D57" s="25" t="s">
        <v>94</v>
      </c>
      <c r="E57" s="25">
        <v>0.02</v>
      </c>
      <c r="F57" s="74">
        <f>E57*F55</f>
        <v>0.14400000000000002</v>
      </c>
      <c r="G57" s="28"/>
      <c r="H57" s="51">
        <f>F57*G57</f>
        <v>0</v>
      </c>
    </row>
    <row r="58" spans="1:8" s="26" customFormat="1" ht="15" customHeight="1">
      <c r="A58" s="80">
        <f t="shared" si="0"/>
        <v>12.299999999999999</v>
      </c>
      <c r="B58" s="27"/>
      <c r="C58" s="116" t="s">
        <v>279</v>
      </c>
      <c r="D58" s="25" t="s">
        <v>87</v>
      </c>
      <c r="E58" s="25">
        <v>1.02</v>
      </c>
      <c r="F58" s="74">
        <f>E58*F55</f>
        <v>7.344</v>
      </c>
      <c r="G58" s="223"/>
      <c r="H58" s="51">
        <f>F58*G58</f>
        <v>0</v>
      </c>
    </row>
    <row r="59" spans="1:8" s="26" customFormat="1" ht="15.75" customHeight="1">
      <c r="A59" s="80">
        <f t="shared" si="0"/>
        <v>12.399999999999999</v>
      </c>
      <c r="B59" s="27"/>
      <c r="C59" s="116" t="s">
        <v>239</v>
      </c>
      <c r="D59" s="25" t="s">
        <v>89</v>
      </c>
      <c r="E59" s="46">
        <v>0.0211</v>
      </c>
      <c r="F59" s="76">
        <f>E59*F55</f>
        <v>0.15192</v>
      </c>
      <c r="G59" s="28"/>
      <c r="H59" s="51">
        <f>F59*G59</f>
        <v>0</v>
      </c>
    </row>
    <row r="60" spans="1:8" s="26" customFormat="1" ht="15.75" customHeight="1">
      <c r="A60" s="80">
        <f t="shared" si="0"/>
        <v>12.499999999999998</v>
      </c>
      <c r="B60" s="27"/>
      <c r="C60" s="116" t="s">
        <v>88</v>
      </c>
      <c r="D60" s="98" t="s">
        <v>0</v>
      </c>
      <c r="E60" s="46">
        <v>0.007</v>
      </c>
      <c r="F60" s="76">
        <f>E60*F55</f>
        <v>0.0504</v>
      </c>
      <c r="G60" s="28"/>
      <c r="H60" s="88">
        <f>F60*G60</f>
        <v>0</v>
      </c>
    </row>
    <row r="61" spans="1:10" s="15" customFormat="1" ht="56.25" customHeight="1">
      <c r="A61" s="32" t="s">
        <v>30</v>
      </c>
      <c r="B61" s="32" t="s">
        <v>276</v>
      </c>
      <c r="C61" s="297" t="s">
        <v>305</v>
      </c>
      <c r="D61" s="297" t="s">
        <v>113</v>
      </c>
      <c r="E61" s="298"/>
      <c r="F61" s="299">
        <v>27.6</v>
      </c>
      <c r="G61" s="298"/>
      <c r="H61" s="300">
        <f>H62+H63+H64+H65+H66</f>
        <v>0</v>
      </c>
      <c r="I61" s="301"/>
      <c r="J61" s="296"/>
    </row>
    <row r="62" spans="1:10" s="15" customFormat="1" ht="17.25" customHeight="1">
      <c r="A62" s="80">
        <f t="shared" si="0"/>
        <v>13.1</v>
      </c>
      <c r="B62" s="43"/>
      <c r="C62" s="43" t="s">
        <v>34</v>
      </c>
      <c r="D62" s="43" t="s">
        <v>83</v>
      </c>
      <c r="E62" s="44">
        <v>0.85</v>
      </c>
      <c r="F62" s="136">
        <f>E62*F61</f>
        <v>23.46</v>
      </c>
      <c r="G62" s="44"/>
      <c r="H62" s="65">
        <f>F62*G62</f>
        <v>0</v>
      </c>
      <c r="I62"/>
      <c r="J62"/>
    </row>
    <row r="63" spans="1:10" s="15" customFormat="1" ht="16.5" customHeight="1">
      <c r="A63" s="80">
        <f t="shared" si="0"/>
        <v>13.2</v>
      </c>
      <c r="B63" s="43"/>
      <c r="C63" s="43" t="s">
        <v>115</v>
      </c>
      <c r="D63" s="141" t="s">
        <v>242</v>
      </c>
      <c r="E63" s="44">
        <v>0.044</v>
      </c>
      <c r="F63" s="136">
        <f>E63*F61</f>
        <v>1.2144</v>
      </c>
      <c r="G63" s="44"/>
      <c r="H63" s="65">
        <f>F63*G63</f>
        <v>0</v>
      </c>
      <c r="I63"/>
      <c r="J63"/>
    </row>
    <row r="64" spans="1:10" s="15" customFormat="1" ht="17.25" customHeight="1">
      <c r="A64" s="80">
        <f t="shared" si="0"/>
        <v>13.299999999999999</v>
      </c>
      <c r="B64" s="43"/>
      <c r="C64" s="43" t="s">
        <v>384</v>
      </c>
      <c r="D64" s="115" t="s">
        <v>112</v>
      </c>
      <c r="E64" s="44">
        <v>1.02</v>
      </c>
      <c r="F64" s="140">
        <f>E64*F61</f>
        <v>28.152</v>
      </c>
      <c r="G64" s="213"/>
      <c r="H64" s="65">
        <f>F64*G64</f>
        <v>0</v>
      </c>
      <c r="I64"/>
      <c r="J64"/>
    </row>
    <row r="65" spans="1:10" s="15" customFormat="1" ht="13.5" customHeight="1">
      <c r="A65" s="80">
        <f t="shared" si="0"/>
        <v>13.399999999999999</v>
      </c>
      <c r="B65" s="43"/>
      <c r="C65" s="43" t="s">
        <v>278</v>
      </c>
      <c r="D65" s="115" t="s">
        <v>90</v>
      </c>
      <c r="E65" s="44">
        <v>1.07</v>
      </c>
      <c r="F65" s="140">
        <f>E65*F61</f>
        <v>29.532000000000004</v>
      </c>
      <c r="G65" s="44"/>
      <c r="H65" s="65">
        <f>F65*G65</f>
        <v>0</v>
      </c>
      <c r="I65"/>
      <c r="J65"/>
    </row>
    <row r="66" spans="1:10" s="15" customFormat="1" ht="15.75" customHeight="1">
      <c r="A66" s="80">
        <f t="shared" si="0"/>
        <v>13.499999999999998</v>
      </c>
      <c r="B66" s="43"/>
      <c r="C66" s="43" t="s">
        <v>85</v>
      </c>
      <c r="D66" s="43" t="s">
        <v>0</v>
      </c>
      <c r="E66" s="44">
        <v>0.065</v>
      </c>
      <c r="F66" s="136">
        <f>E66*F61</f>
        <v>1.7940000000000003</v>
      </c>
      <c r="G66" s="44"/>
      <c r="H66" s="65">
        <f>F66*G66</f>
        <v>0</v>
      </c>
      <c r="I66"/>
      <c r="J66"/>
    </row>
    <row r="67" spans="1:9" s="15" customFormat="1" ht="40.5" customHeight="1">
      <c r="A67" s="32" t="s">
        <v>31</v>
      </c>
      <c r="B67" s="94" t="s">
        <v>268</v>
      </c>
      <c r="C67" s="32" t="s">
        <v>306</v>
      </c>
      <c r="D67" s="32" t="s">
        <v>243</v>
      </c>
      <c r="E67" s="40"/>
      <c r="F67" s="139">
        <v>2.8</v>
      </c>
      <c r="G67" s="40"/>
      <c r="H67" s="42">
        <f>H68+H69++H70+H71++H72</f>
        <v>0</v>
      </c>
      <c r="I67" s="118"/>
    </row>
    <row r="68" spans="1:8" s="26" customFormat="1" ht="15.75" customHeight="1">
      <c r="A68" s="80">
        <f t="shared" si="0"/>
        <v>14.1</v>
      </c>
      <c r="B68" s="120"/>
      <c r="C68" s="116" t="s">
        <v>34</v>
      </c>
      <c r="D68" s="115" t="s">
        <v>83</v>
      </c>
      <c r="E68" s="25">
        <v>2.19</v>
      </c>
      <c r="F68" s="136">
        <f>E68*F67</f>
        <v>6.132</v>
      </c>
      <c r="G68" s="45"/>
      <c r="H68" s="65">
        <f>F68*G68</f>
        <v>0</v>
      </c>
    </row>
    <row r="69" spans="1:8" s="26" customFormat="1" ht="15.75" customHeight="1">
      <c r="A69" s="80">
        <f t="shared" si="0"/>
        <v>14.2</v>
      </c>
      <c r="B69" s="120"/>
      <c r="C69" s="116" t="s">
        <v>115</v>
      </c>
      <c r="D69" s="115" t="s">
        <v>94</v>
      </c>
      <c r="E69" s="115">
        <v>0.02</v>
      </c>
      <c r="F69" s="136">
        <f>E69*F67</f>
        <v>0.055999999999999994</v>
      </c>
      <c r="G69" s="45"/>
      <c r="H69" s="65">
        <f>F69*G69</f>
        <v>0</v>
      </c>
    </row>
    <row r="70" spans="1:8" s="26" customFormat="1" ht="15.75" customHeight="1">
      <c r="A70" s="80">
        <f t="shared" si="0"/>
        <v>14.299999999999999</v>
      </c>
      <c r="B70" s="121"/>
      <c r="C70" s="116" t="s">
        <v>307</v>
      </c>
      <c r="D70" s="115" t="s">
        <v>112</v>
      </c>
      <c r="E70" s="115">
        <v>1.02</v>
      </c>
      <c r="F70" s="136">
        <f>E70*F67</f>
        <v>2.856</v>
      </c>
      <c r="G70" s="224"/>
      <c r="H70" s="65">
        <f>F70*G70</f>
        <v>0</v>
      </c>
    </row>
    <row r="71" spans="1:8" s="26" customFormat="1" ht="15.75" customHeight="1">
      <c r="A71" s="80">
        <f t="shared" si="0"/>
        <v>14.399999999999999</v>
      </c>
      <c r="B71" s="121"/>
      <c r="C71" s="116" t="s">
        <v>255</v>
      </c>
      <c r="D71" s="115" t="s">
        <v>84</v>
      </c>
      <c r="E71" s="45">
        <v>8</v>
      </c>
      <c r="F71" s="136">
        <f>E71*F67</f>
        <v>22.4</v>
      </c>
      <c r="G71" s="45"/>
      <c r="H71" s="65">
        <f>F71*G71</f>
        <v>0</v>
      </c>
    </row>
    <row r="72" spans="1:8" s="26" customFormat="1" ht="15.75" customHeight="1">
      <c r="A72" s="80">
        <f t="shared" si="0"/>
        <v>14.499999999999998</v>
      </c>
      <c r="B72" s="121"/>
      <c r="C72" s="116" t="s">
        <v>88</v>
      </c>
      <c r="D72" s="43" t="s">
        <v>0</v>
      </c>
      <c r="E72" s="117">
        <v>0.007</v>
      </c>
      <c r="F72" s="135">
        <f>E72*F67</f>
        <v>0.0196</v>
      </c>
      <c r="G72" s="45"/>
      <c r="H72" s="131">
        <f>F72*G72</f>
        <v>0</v>
      </c>
    </row>
    <row r="73" spans="1:10" s="26" customFormat="1" ht="36.75" customHeight="1">
      <c r="A73" s="3" t="s">
        <v>117</v>
      </c>
      <c r="B73" s="3" t="s">
        <v>240</v>
      </c>
      <c r="C73" s="3" t="s">
        <v>308</v>
      </c>
      <c r="D73" s="3" t="s">
        <v>27</v>
      </c>
      <c r="E73" s="12"/>
      <c r="F73" s="174">
        <v>2</v>
      </c>
      <c r="G73" s="67"/>
      <c r="H73" s="68">
        <f>H74</f>
        <v>0</v>
      </c>
      <c r="I73" s="171"/>
      <c r="J73" s="15"/>
    </row>
    <row r="74" spans="1:10" s="26" customFormat="1" ht="19.5" customHeight="1">
      <c r="A74" s="80">
        <f t="shared" si="0"/>
        <v>15.1</v>
      </c>
      <c r="B74" s="3"/>
      <c r="C74" s="43" t="s">
        <v>309</v>
      </c>
      <c r="D74" s="43" t="s">
        <v>27</v>
      </c>
      <c r="E74" s="44">
        <v>1</v>
      </c>
      <c r="F74" s="136">
        <f>E74*F73</f>
        <v>2</v>
      </c>
      <c r="G74" s="142"/>
      <c r="H74" s="136">
        <f>F74*G74</f>
        <v>0</v>
      </c>
      <c r="I74" s="171"/>
      <c r="J74" s="15"/>
    </row>
    <row r="75" spans="1:10" s="26" customFormat="1" ht="38.25" customHeight="1">
      <c r="A75" s="3" t="s">
        <v>35</v>
      </c>
      <c r="B75" s="3" t="s">
        <v>240</v>
      </c>
      <c r="C75" s="3" t="s">
        <v>312</v>
      </c>
      <c r="D75" s="3" t="s">
        <v>27</v>
      </c>
      <c r="E75" s="12"/>
      <c r="F75" s="174">
        <v>7</v>
      </c>
      <c r="G75" s="67"/>
      <c r="H75" s="68">
        <f>H76</f>
        <v>0</v>
      </c>
      <c r="I75" s="171"/>
      <c r="J75" s="15"/>
    </row>
    <row r="76" spans="1:10" s="26" customFormat="1" ht="19.5" customHeight="1">
      <c r="A76" s="80">
        <f t="shared" si="0"/>
        <v>16.1</v>
      </c>
      <c r="B76" s="3"/>
      <c r="C76" s="43" t="s">
        <v>310</v>
      </c>
      <c r="D76" s="43" t="s">
        <v>27</v>
      </c>
      <c r="E76" s="44">
        <v>1</v>
      </c>
      <c r="F76" s="136">
        <f>E76*F75</f>
        <v>7</v>
      </c>
      <c r="G76" s="142"/>
      <c r="H76" s="136">
        <f>F76*G76</f>
        <v>0</v>
      </c>
      <c r="I76" s="171"/>
      <c r="J76" s="15"/>
    </row>
    <row r="77" spans="1:10" s="26" customFormat="1" ht="40.5" customHeight="1">
      <c r="A77" s="3" t="s">
        <v>36</v>
      </c>
      <c r="B77" s="3" t="s">
        <v>240</v>
      </c>
      <c r="C77" s="3" t="s">
        <v>311</v>
      </c>
      <c r="D77" s="3" t="s">
        <v>27</v>
      </c>
      <c r="E77" s="12"/>
      <c r="F77" s="174">
        <v>7</v>
      </c>
      <c r="G77" s="67"/>
      <c r="H77" s="68">
        <f>H78</f>
        <v>0</v>
      </c>
      <c r="I77" s="171"/>
      <c r="J77" s="15"/>
    </row>
    <row r="78" spans="1:10" s="26" customFormat="1" ht="19.5" customHeight="1">
      <c r="A78" s="80">
        <f t="shared" si="0"/>
        <v>17.1</v>
      </c>
      <c r="B78" s="3"/>
      <c r="C78" s="43" t="s">
        <v>310</v>
      </c>
      <c r="D78" s="43" t="s">
        <v>27</v>
      </c>
      <c r="E78" s="44">
        <v>1</v>
      </c>
      <c r="F78" s="136">
        <f>E78*F77</f>
        <v>7</v>
      </c>
      <c r="G78" s="213"/>
      <c r="H78" s="136">
        <f>F78*G78</f>
        <v>0</v>
      </c>
      <c r="I78" s="171"/>
      <c r="J78" s="15"/>
    </row>
    <row r="79" spans="1:8" s="15" customFormat="1" ht="39" customHeight="1">
      <c r="A79" s="3" t="s">
        <v>37</v>
      </c>
      <c r="B79" s="3" t="s">
        <v>313</v>
      </c>
      <c r="C79" s="3" t="s">
        <v>314</v>
      </c>
      <c r="D79" s="3" t="s">
        <v>113</v>
      </c>
      <c r="E79" s="12"/>
      <c r="F79" s="17">
        <v>3.25</v>
      </c>
      <c r="G79" s="24"/>
      <c r="H79" s="64">
        <f>H80+H81+H82+H83+H84</f>
        <v>0</v>
      </c>
    </row>
    <row r="80" spans="1:8" s="26" customFormat="1" ht="15.75" customHeight="1">
      <c r="A80" s="80">
        <f t="shared" si="0"/>
        <v>18.1</v>
      </c>
      <c r="B80" s="36"/>
      <c r="C80" s="113" t="s">
        <v>34</v>
      </c>
      <c r="D80" s="25" t="s">
        <v>87</v>
      </c>
      <c r="E80" s="29">
        <v>1.29</v>
      </c>
      <c r="F80" s="28">
        <f>E80*F79</f>
        <v>4.1925</v>
      </c>
      <c r="G80" s="28"/>
      <c r="H80" s="51">
        <f>F80*G80</f>
        <v>0</v>
      </c>
    </row>
    <row r="81" spans="1:8" s="26" customFormat="1" ht="13.5" customHeight="1">
      <c r="A81" s="80">
        <f t="shared" si="0"/>
        <v>18.200000000000003</v>
      </c>
      <c r="B81" s="36"/>
      <c r="C81" s="113" t="s">
        <v>315</v>
      </c>
      <c r="D81" s="25" t="s">
        <v>316</v>
      </c>
      <c r="E81" s="29">
        <v>0.034</v>
      </c>
      <c r="F81" s="28">
        <f>E81*F79</f>
        <v>0.11050000000000001</v>
      </c>
      <c r="G81" s="28"/>
      <c r="H81" s="51">
        <f>F81*G81</f>
        <v>0</v>
      </c>
    </row>
    <row r="82" spans="1:8" s="26" customFormat="1" ht="14.25" customHeight="1">
      <c r="A82" s="80">
        <f t="shared" si="0"/>
        <v>18.300000000000004</v>
      </c>
      <c r="B82" s="27"/>
      <c r="C82" s="113" t="s">
        <v>317</v>
      </c>
      <c r="D82" s="25" t="s">
        <v>87</v>
      </c>
      <c r="E82" s="25">
        <v>1.05</v>
      </c>
      <c r="F82" s="28">
        <f>E82*F79</f>
        <v>3.4125</v>
      </c>
      <c r="G82" s="28"/>
      <c r="H82" s="51">
        <f>F82*G82</f>
        <v>0</v>
      </c>
    </row>
    <row r="83" spans="1:8" s="26" customFormat="1" ht="14.25" customHeight="1">
      <c r="A83" s="80">
        <f t="shared" si="0"/>
        <v>18.400000000000006</v>
      </c>
      <c r="B83" s="27"/>
      <c r="C83" s="113" t="s">
        <v>318</v>
      </c>
      <c r="D83" s="25" t="s">
        <v>84</v>
      </c>
      <c r="E83" s="25">
        <v>0.5</v>
      </c>
      <c r="F83" s="28">
        <f>E83*F80</f>
        <v>2.09625</v>
      </c>
      <c r="G83" s="74"/>
      <c r="H83" s="51">
        <f>F83*G83</f>
        <v>0</v>
      </c>
    </row>
    <row r="84" spans="1:8" s="26" customFormat="1" ht="15" customHeight="1">
      <c r="A84" s="80">
        <f t="shared" si="0"/>
        <v>18.500000000000007</v>
      </c>
      <c r="B84" s="190"/>
      <c r="C84" s="191" t="s">
        <v>88</v>
      </c>
      <c r="D84" s="192" t="s">
        <v>86</v>
      </c>
      <c r="E84" s="193">
        <v>0.182</v>
      </c>
      <c r="F84" s="178">
        <f>E84*F79</f>
        <v>0.5915</v>
      </c>
      <c r="G84" s="178"/>
      <c r="H84" s="179">
        <f>F84*G84</f>
        <v>0</v>
      </c>
    </row>
    <row r="85" spans="1:11" s="126" customFormat="1" ht="24">
      <c r="A85" s="146" t="s">
        <v>38</v>
      </c>
      <c r="B85" s="144" t="s">
        <v>326</v>
      </c>
      <c r="C85" s="119" t="s">
        <v>333</v>
      </c>
      <c r="D85" s="124" t="s">
        <v>327</v>
      </c>
      <c r="E85" s="119"/>
      <c r="F85" s="138">
        <v>27.3</v>
      </c>
      <c r="G85" s="119"/>
      <c r="H85" s="138">
        <f>H86+H87+H88+H89</f>
        <v>0</v>
      </c>
      <c r="I85" s="92"/>
      <c r="J85" s="92"/>
      <c r="K85" s="194"/>
    </row>
    <row r="86" spans="1:11" s="126" customFormat="1" ht="19.5" customHeight="1">
      <c r="A86" s="80">
        <f t="shared" si="0"/>
        <v>19.1</v>
      </c>
      <c r="B86" s="127"/>
      <c r="C86" s="121" t="s">
        <v>328</v>
      </c>
      <c r="D86" s="123" t="s">
        <v>254</v>
      </c>
      <c r="E86" s="121">
        <v>0.252</v>
      </c>
      <c r="F86" s="140">
        <f>E86*F85</f>
        <v>6.8796</v>
      </c>
      <c r="G86" s="121"/>
      <c r="H86" s="136">
        <f>F86*G86</f>
        <v>0</v>
      </c>
      <c r="I86" s="91"/>
      <c r="J86" s="92"/>
      <c r="K86" s="194"/>
    </row>
    <row r="87" spans="1:11" s="126" customFormat="1" ht="19.5" customHeight="1">
      <c r="A87" s="80">
        <f t="shared" si="0"/>
        <v>19.200000000000003</v>
      </c>
      <c r="B87" s="127"/>
      <c r="C87" s="121" t="s">
        <v>329</v>
      </c>
      <c r="D87" s="121" t="s">
        <v>0</v>
      </c>
      <c r="E87" s="121">
        <v>0.017</v>
      </c>
      <c r="F87" s="140">
        <f>E87*F85</f>
        <v>0.46410000000000007</v>
      </c>
      <c r="G87" s="121"/>
      <c r="H87" s="45">
        <f>F87*G87</f>
        <v>0</v>
      </c>
      <c r="I87" s="91"/>
      <c r="J87" s="92"/>
      <c r="K87" s="194"/>
    </row>
    <row r="88" spans="1:11" s="126" customFormat="1" ht="19.5" customHeight="1">
      <c r="A88" s="80">
        <f t="shared" si="0"/>
        <v>19.300000000000004</v>
      </c>
      <c r="B88" s="127"/>
      <c r="C88" s="121" t="s">
        <v>330</v>
      </c>
      <c r="D88" s="121" t="s">
        <v>331</v>
      </c>
      <c r="E88" s="121">
        <v>0.1</v>
      </c>
      <c r="F88" s="140">
        <f>E88*F85</f>
        <v>2.7300000000000004</v>
      </c>
      <c r="G88" s="121"/>
      <c r="H88" s="45">
        <f>F88*G88</f>
        <v>0</v>
      </c>
      <c r="I88" s="91"/>
      <c r="J88" s="92"/>
      <c r="K88" s="194"/>
    </row>
    <row r="89" spans="1:11" s="126" customFormat="1" ht="19.5" customHeight="1">
      <c r="A89" s="80">
        <f t="shared" si="0"/>
        <v>19.400000000000006</v>
      </c>
      <c r="B89" s="127"/>
      <c r="C89" s="121" t="s">
        <v>332</v>
      </c>
      <c r="D89" s="121" t="s">
        <v>331</v>
      </c>
      <c r="E89" s="121">
        <v>0.1</v>
      </c>
      <c r="F89" s="140">
        <f>E89*F85</f>
        <v>2.7300000000000004</v>
      </c>
      <c r="G89" s="121"/>
      <c r="H89" s="45">
        <f>F89*G89</f>
        <v>0</v>
      </c>
      <c r="I89" s="91"/>
      <c r="J89" s="92"/>
      <c r="K89" s="194"/>
    </row>
    <row r="90" spans="1:13" s="157" customFormat="1" ht="62.25" customHeight="1">
      <c r="A90" s="195" t="s">
        <v>39</v>
      </c>
      <c r="B90" s="195" t="s">
        <v>319</v>
      </c>
      <c r="C90" s="183" t="s">
        <v>323</v>
      </c>
      <c r="D90" s="196" t="s">
        <v>320</v>
      </c>
      <c r="E90" s="183"/>
      <c r="F90" s="155">
        <v>27.34</v>
      </c>
      <c r="G90" s="183"/>
      <c r="H90" s="197">
        <f>H91+H92+H93+H94+H95</f>
        <v>0</v>
      </c>
      <c r="I90" s="148"/>
      <c r="J90" s="92"/>
      <c r="K90" s="147"/>
      <c r="M90" s="185"/>
    </row>
    <row r="91" spans="1:13" s="157" customFormat="1" ht="19.5" customHeight="1">
      <c r="A91" s="80">
        <f t="shared" si="0"/>
        <v>20.1</v>
      </c>
      <c r="B91" s="121"/>
      <c r="C91" s="123" t="s">
        <v>248</v>
      </c>
      <c r="D91" s="123" t="s">
        <v>254</v>
      </c>
      <c r="E91" s="189">
        <v>0.741</v>
      </c>
      <c r="F91" s="131">
        <f>E91*F90</f>
        <v>20.25894</v>
      </c>
      <c r="G91" s="121"/>
      <c r="H91" s="130">
        <f>F91*G91</f>
        <v>0</v>
      </c>
      <c r="I91" s="148"/>
      <c r="J91" s="92"/>
      <c r="K91" s="186"/>
      <c r="M91" s="187"/>
    </row>
    <row r="92" spans="1:13" s="157" customFormat="1" ht="19.5" customHeight="1">
      <c r="A92" s="80">
        <f t="shared" si="0"/>
        <v>20.200000000000003</v>
      </c>
      <c r="B92" s="121"/>
      <c r="C92" s="123" t="s">
        <v>321</v>
      </c>
      <c r="D92" s="123" t="s">
        <v>0</v>
      </c>
      <c r="E92" s="131">
        <v>0.01</v>
      </c>
      <c r="F92" s="131">
        <f>F90*E92</f>
        <v>0.27340000000000003</v>
      </c>
      <c r="G92" s="121"/>
      <c r="H92" s="132">
        <f>F92*G92</f>
        <v>0</v>
      </c>
      <c r="I92" s="148"/>
      <c r="J92" s="92"/>
      <c r="M92" s="187"/>
    </row>
    <row r="93" spans="1:13" s="157" customFormat="1" ht="17.25" customHeight="1">
      <c r="A93" s="80">
        <f t="shared" si="0"/>
        <v>20.300000000000004</v>
      </c>
      <c r="B93" s="133"/>
      <c r="C93" s="123" t="s">
        <v>324</v>
      </c>
      <c r="D93" s="123" t="s">
        <v>84</v>
      </c>
      <c r="E93" s="129">
        <v>0.45</v>
      </c>
      <c r="F93" s="131">
        <f>F90*E93</f>
        <v>12.303</v>
      </c>
      <c r="G93" s="121"/>
      <c r="H93" s="132">
        <f>F93*G93</f>
        <v>0</v>
      </c>
      <c r="I93" s="148"/>
      <c r="J93" s="92"/>
      <c r="M93" s="187"/>
    </row>
    <row r="94" spans="1:13" s="147" customFormat="1" ht="19.5" customHeight="1">
      <c r="A94" s="80">
        <f t="shared" si="0"/>
        <v>20.400000000000006</v>
      </c>
      <c r="B94" s="133"/>
      <c r="C94" s="123" t="s">
        <v>325</v>
      </c>
      <c r="D94" s="123" t="s">
        <v>84</v>
      </c>
      <c r="E94" s="129">
        <v>0.35</v>
      </c>
      <c r="F94" s="131">
        <f>F90*E94</f>
        <v>9.568999999999999</v>
      </c>
      <c r="G94" s="123"/>
      <c r="H94" s="132">
        <f>F94*G94</f>
        <v>0</v>
      </c>
      <c r="I94" s="148"/>
      <c r="J94" s="92"/>
      <c r="K94" s="157"/>
      <c r="M94" s="188"/>
    </row>
    <row r="95" spans="1:13" s="157" customFormat="1" ht="18" customHeight="1">
      <c r="A95" s="80">
        <f t="shared" si="0"/>
        <v>20.500000000000007</v>
      </c>
      <c r="B95" s="121"/>
      <c r="C95" s="123" t="s">
        <v>322</v>
      </c>
      <c r="D95" s="123" t="s">
        <v>0</v>
      </c>
      <c r="E95" s="189">
        <v>0.017</v>
      </c>
      <c r="F95" s="131">
        <f>F90*E95</f>
        <v>0.46478</v>
      </c>
      <c r="G95" s="121"/>
      <c r="H95" s="132">
        <f>F95*G95</f>
        <v>0</v>
      </c>
      <c r="I95" s="91"/>
      <c r="J95" s="92"/>
      <c r="K95" s="147"/>
      <c r="M95" s="187"/>
    </row>
    <row r="96" spans="1:8" s="15" customFormat="1" ht="65.25" customHeight="1">
      <c r="A96" s="94" t="s">
        <v>104</v>
      </c>
      <c r="B96" s="93" t="s">
        <v>236</v>
      </c>
      <c r="C96" s="32" t="s">
        <v>335</v>
      </c>
      <c r="D96" s="94" t="s">
        <v>245</v>
      </c>
      <c r="E96" s="95"/>
      <c r="F96" s="137">
        <v>188.5</v>
      </c>
      <c r="G96" s="96"/>
      <c r="H96" s="97">
        <f>H97+H98+++H99++++H100+++H101</f>
        <v>0</v>
      </c>
    </row>
    <row r="97" spans="1:10" ht="18" customHeight="1">
      <c r="A97" s="80">
        <f t="shared" si="0"/>
        <v>21.1</v>
      </c>
      <c r="B97" s="36"/>
      <c r="C97" s="116" t="s">
        <v>196</v>
      </c>
      <c r="D97" s="25" t="s">
        <v>83</v>
      </c>
      <c r="E97" s="29">
        <v>0.856</v>
      </c>
      <c r="F97" s="74">
        <f>E97*F96</f>
        <v>161.356</v>
      </c>
      <c r="G97" s="99"/>
      <c r="H97" s="51">
        <f>F97*G97</f>
        <v>0</v>
      </c>
      <c r="I97" s="26"/>
      <c r="J97" s="26"/>
    </row>
    <row r="98" spans="1:10" ht="19.5" customHeight="1">
      <c r="A98" s="80">
        <f t="shared" si="0"/>
        <v>21.200000000000003</v>
      </c>
      <c r="B98" s="36"/>
      <c r="C98" s="116" t="s">
        <v>115</v>
      </c>
      <c r="D98" s="114" t="s">
        <v>242</v>
      </c>
      <c r="E98" s="29">
        <v>0.012</v>
      </c>
      <c r="F98" s="75">
        <f>E98*F96</f>
        <v>2.262</v>
      </c>
      <c r="G98" s="28"/>
      <c r="H98" s="51">
        <f>F98*G98</f>
        <v>0</v>
      </c>
      <c r="I98" s="26"/>
      <c r="J98" s="26"/>
    </row>
    <row r="99" spans="1:10" ht="19.5" customHeight="1">
      <c r="A99" s="80">
        <f t="shared" si="0"/>
        <v>21.300000000000004</v>
      </c>
      <c r="B99" s="27"/>
      <c r="C99" s="116" t="s">
        <v>336</v>
      </c>
      <c r="D99" s="25" t="s">
        <v>84</v>
      </c>
      <c r="E99" s="25">
        <v>0.63</v>
      </c>
      <c r="F99" s="74">
        <f>E99*F96</f>
        <v>118.755</v>
      </c>
      <c r="G99" s="28"/>
      <c r="H99" s="51">
        <f>F99*G99</f>
        <v>0</v>
      </c>
      <c r="I99" s="26"/>
      <c r="J99" s="26"/>
    </row>
    <row r="100" spans="1:10" ht="19.5" customHeight="1">
      <c r="A100" s="80">
        <f t="shared" si="0"/>
        <v>21.400000000000006</v>
      </c>
      <c r="B100" s="27"/>
      <c r="C100" s="116" t="s">
        <v>246</v>
      </c>
      <c r="D100" s="25" t="s">
        <v>84</v>
      </c>
      <c r="E100" s="25">
        <v>0.92</v>
      </c>
      <c r="F100" s="74">
        <f>E100*F96</f>
        <v>173.42000000000002</v>
      </c>
      <c r="G100" s="28"/>
      <c r="H100" s="51">
        <f>F100*G100</f>
        <v>0</v>
      </c>
      <c r="I100" s="26"/>
      <c r="J100" s="26"/>
    </row>
    <row r="101" spans="1:10" ht="19.5" customHeight="1">
      <c r="A101" s="80">
        <f t="shared" si="0"/>
        <v>21.500000000000007</v>
      </c>
      <c r="B101" s="27"/>
      <c r="C101" s="116" t="s">
        <v>91</v>
      </c>
      <c r="D101" s="25" t="s">
        <v>0</v>
      </c>
      <c r="E101" s="46">
        <v>0.0018</v>
      </c>
      <c r="F101" s="74">
        <f>E101*F96</f>
        <v>0.3393</v>
      </c>
      <c r="G101" s="28"/>
      <c r="H101" s="84">
        <f>F101*G101</f>
        <v>0</v>
      </c>
      <c r="I101" s="26"/>
      <c r="J101" s="26"/>
    </row>
    <row r="102" spans="1:8" s="15" customFormat="1" ht="65.25" customHeight="1">
      <c r="A102" s="94" t="s">
        <v>105</v>
      </c>
      <c r="B102" s="93" t="s">
        <v>236</v>
      </c>
      <c r="C102" s="32" t="s">
        <v>337</v>
      </c>
      <c r="D102" s="94" t="s">
        <v>245</v>
      </c>
      <c r="E102" s="95"/>
      <c r="F102" s="137">
        <v>68.2</v>
      </c>
      <c r="G102" s="96"/>
      <c r="H102" s="97">
        <f>H103+H104+++H105++++H106+++H107</f>
        <v>0</v>
      </c>
    </row>
    <row r="103" spans="1:10" ht="18" customHeight="1">
      <c r="A103" s="80">
        <f t="shared" si="0"/>
        <v>22.1</v>
      </c>
      <c r="B103" s="36"/>
      <c r="C103" s="116" t="s">
        <v>196</v>
      </c>
      <c r="D103" s="25" t="s">
        <v>83</v>
      </c>
      <c r="E103" s="29">
        <v>0.856</v>
      </c>
      <c r="F103" s="74">
        <f>E103*F102</f>
        <v>58.379200000000004</v>
      </c>
      <c r="G103" s="99"/>
      <c r="H103" s="51">
        <f>F103*G103</f>
        <v>0</v>
      </c>
      <c r="I103" s="26"/>
      <c r="J103" s="26"/>
    </row>
    <row r="104" spans="1:10" ht="19.5" customHeight="1">
      <c r="A104" s="80">
        <f t="shared" si="0"/>
        <v>22.200000000000003</v>
      </c>
      <c r="B104" s="36"/>
      <c r="C104" s="116" t="s">
        <v>115</v>
      </c>
      <c r="D104" s="114" t="s">
        <v>242</v>
      </c>
      <c r="E104" s="29">
        <v>0.012</v>
      </c>
      <c r="F104" s="75">
        <f>E104*F102</f>
        <v>0.8184</v>
      </c>
      <c r="G104" s="28"/>
      <c r="H104" s="51">
        <f>F104*G104</f>
        <v>0</v>
      </c>
      <c r="I104" s="26"/>
      <c r="J104" s="26"/>
    </row>
    <row r="105" spans="1:10" ht="19.5" customHeight="1">
      <c r="A105" s="80">
        <f t="shared" si="0"/>
        <v>22.300000000000004</v>
      </c>
      <c r="B105" s="27"/>
      <c r="C105" s="116" t="s">
        <v>336</v>
      </c>
      <c r="D105" s="25" t="s">
        <v>84</v>
      </c>
      <c r="E105" s="25">
        <v>0.63</v>
      </c>
      <c r="F105" s="74">
        <f>E105*F102</f>
        <v>42.966</v>
      </c>
      <c r="G105" s="28"/>
      <c r="H105" s="51">
        <f>F105*G105</f>
        <v>0</v>
      </c>
      <c r="I105" s="26"/>
      <c r="J105" s="26"/>
    </row>
    <row r="106" spans="1:10" ht="19.5" customHeight="1">
      <c r="A106" s="80">
        <f>A105+0.1</f>
        <v>22.400000000000006</v>
      </c>
      <c r="B106" s="27"/>
      <c r="C106" s="116" t="s">
        <v>246</v>
      </c>
      <c r="D106" s="25" t="s">
        <v>84</v>
      </c>
      <c r="E106" s="25">
        <v>0.92</v>
      </c>
      <c r="F106" s="74">
        <f>E106*F102</f>
        <v>62.74400000000001</v>
      </c>
      <c r="G106" s="28"/>
      <c r="H106" s="51">
        <f>F106*G106</f>
        <v>0</v>
      </c>
      <c r="I106" s="26"/>
      <c r="J106" s="26"/>
    </row>
    <row r="107" spans="1:10" ht="19.5" customHeight="1">
      <c r="A107" s="80">
        <f>A106+0.1</f>
        <v>22.500000000000007</v>
      </c>
      <c r="B107" s="27"/>
      <c r="C107" s="116" t="s">
        <v>91</v>
      </c>
      <c r="D107" s="25" t="s">
        <v>0</v>
      </c>
      <c r="E107" s="46">
        <v>0.0018</v>
      </c>
      <c r="F107" s="74">
        <f>E107*F102</f>
        <v>0.12276000000000001</v>
      </c>
      <c r="G107" s="28"/>
      <c r="H107" s="84">
        <f>F107*G107</f>
        <v>0</v>
      </c>
      <c r="I107" s="26"/>
      <c r="J107" s="26"/>
    </row>
    <row r="108" spans="1:11" s="126" customFormat="1" ht="18.75" customHeight="1">
      <c r="A108" s="80">
        <f>A107+0.1</f>
        <v>22.60000000000001</v>
      </c>
      <c r="B108" s="128"/>
      <c r="C108" s="119" t="s">
        <v>341</v>
      </c>
      <c r="D108" s="123"/>
      <c r="E108" s="123"/>
      <c r="F108" s="135"/>
      <c r="G108" s="121"/>
      <c r="H108" s="130"/>
      <c r="I108" s="172"/>
      <c r="J108" s="92"/>
      <c r="K108" s="125"/>
    </row>
    <row r="109" spans="1:10" s="26" customFormat="1" ht="42" customHeight="1">
      <c r="A109" s="3" t="s">
        <v>114</v>
      </c>
      <c r="B109" s="214" t="s">
        <v>240</v>
      </c>
      <c r="C109" s="214" t="s">
        <v>386</v>
      </c>
      <c r="D109" s="214" t="s">
        <v>243</v>
      </c>
      <c r="E109" s="222"/>
      <c r="F109" s="216">
        <v>14.51</v>
      </c>
      <c r="G109" s="216"/>
      <c r="H109" s="216">
        <f>H110+H111</f>
        <v>0</v>
      </c>
      <c r="I109" s="15"/>
      <c r="J109" s="15"/>
    </row>
    <row r="110" spans="1:8" s="26" customFormat="1" ht="15.75" customHeight="1">
      <c r="A110" s="80">
        <f aca="true" t="shared" si="2" ref="A110:A116">A109+0.1</f>
        <v>23.1</v>
      </c>
      <c r="B110" s="3" t="s">
        <v>240</v>
      </c>
      <c r="C110" s="121" t="s">
        <v>34</v>
      </c>
      <c r="D110" s="43" t="s">
        <v>267</v>
      </c>
      <c r="E110" s="45">
        <v>1</v>
      </c>
      <c r="F110" s="136">
        <f>E110*F109</f>
        <v>14.51</v>
      </c>
      <c r="G110" s="44"/>
      <c r="H110" s="65">
        <f>F110*G110</f>
        <v>0</v>
      </c>
    </row>
    <row r="111" spans="1:8" s="26" customFormat="1" ht="15.75" customHeight="1">
      <c r="A111" s="80">
        <f t="shared" si="2"/>
        <v>23.200000000000003</v>
      </c>
      <c r="B111" s="36"/>
      <c r="C111" s="116" t="s">
        <v>387</v>
      </c>
      <c r="D111" s="43" t="s">
        <v>267</v>
      </c>
      <c r="E111" s="115">
        <v>1</v>
      </c>
      <c r="F111" s="136">
        <f>E111*F109</f>
        <v>14.51</v>
      </c>
      <c r="G111" s="45"/>
      <c r="H111" s="65">
        <f>F111*G111</f>
        <v>0</v>
      </c>
    </row>
    <row r="112" spans="1:10" s="15" customFormat="1" ht="57" customHeight="1">
      <c r="A112" s="32" t="s">
        <v>201</v>
      </c>
      <c r="B112" s="32" t="s">
        <v>276</v>
      </c>
      <c r="C112" s="32" t="s">
        <v>305</v>
      </c>
      <c r="D112" s="32" t="s">
        <v>113</v>
      </c>
      <c r="E112" s="40"/>
      <c r="F112" s="139">
        <v>14.51</v>
      </c>
      <c r="G112" s="40"/>
      <c r="H112" s="42">
        <f>H113+H114+H115+H116</f>
        <v>0</v>
      </c>
      <c r="I112" s="175"/>
      <c r="J112"/>
    </row>
    <row r="113" spans="1:10" s="15" customFormat="1" ht="17.25" customHeight="1">
      <c r="A113" s="80">
        <f t="shared" si="2"/>
        <v>24.1</v>
      </c>
      <c r="B113" s="43"/>
      <c r="C113" s="43" t="s">
        <v>34</v>
      </c>
      <c r="D113" s="43" t="s">
        <v>83</v>
      </c>
      <c r="E113" s="44">
        <v>0.85</v>
      </c>
      <c r="F113" s="136">
        <f>E113*F112</f>
        <v>12.333499999999999</v>
      </c>
      <c r="G113" s="44"/>
      <c r="H113" s="65">
        <f>F113*G113</f>
        <v>0</v>
      </c>
      <c r="I113"/>
      <c r="J113"/>
    </row>
    <row r="114" spans="1:10" s="15" customFormat="1" ht="16.5" customHeight="1">
      <c r="A114" s="80">
        <f t="shared" si="2"/>
        <v>24.200000000000003</v>
      </c>
      <c r="B114" s="43"/>
      <c r="C114" s="43" t="s">
        <v>115</v>
      </c>
      <c r="D114" s="141" t="s">
        <v>242</v>
      </c>
      <c r="E114" s="44">
        <v>0.044</v>
      </c>
      <c r="F114" s="136">
        <f>E114*F112</f>
        <v>0.63844</v>
      </c>
      <c r="G114" s="44"/>
      <c r="H114" s="65">
        <f>F114*G114</f>
        <v>0</v>
      </c>
      <c r="I114"/>
      <c r="J114"/>
    </row>
    <row r="115" spans="1:10" s="15" customFormat="1" ht="17.25" customHeight="1">
      <c r="A115" s="80">
        <f t="shared" si="2"/>
        <v>24.300000000000004</v>
      </c>
      <c r="B115" s="43"/>
      <c r="C115" s="43" t="s">
        <v>277</v>
      </c>
      <c r="D115" s="115" t="s">
        <v>112</v>
      </c>
      <c r="E115" s="44">
        <v>1.02</v>
      </c>
      <c r="F115" s="140">
        <f>E115*F112</f>
        <v>14.8002</v>
      </c>
      <c r="G115" s="213"/>
      <c r="H115" s="65">
        <f>F115*G115</f>
        <v>0</v>
      </c>
      <c r="I115"/>
      <c r="J115"/>
    </row>
    <row r="116" spans="1:10" s="15" customFormat="1" ht="15.75" customHeight="1">
      <c r="A116" s="80">
        <f t="shared" si="2"/>
        <v>24.400000000000006</v>
      </c>
      <c r="B116" s="43"/>
      <c r="C116" s="43" t="s">
        <v>85</v>
      </c>
      <c r="D116" s="43" t="s">
        <v>0</v>
      </c>
      <c r="E116" s="44">
        <v>0.065</v>
      </c>
      <c r="F116" s="136">
        <f>E116*F112</f>
        <v>0.94315</v>
      </c>
      <c r="G116" s="44"/>
      <c r="H116" s="65">
        <f>F116*G116</f>
        <v>0</v>
      </c>
      <c r="I116"/>
      <c r="J116"/>
    </row>
    <row r="117" spans="1:10" s="15" customFormat="1" ht="18.75" customHeight="1">
      <c r="A117" s="32" t="s">
        <v>165</v>
      </c>
      <c r="B117" s="32" t="s">
        <v>240</v>
      </c>
      <c r="C117" s="32" t="s">
        <v>342</v>
      </c>
      <c r="D117" s="32" t="s">
        <v>90</v>
      </c>
      <c r="E117" s="40"/>
      <c r="F117" s="139">
        <v>50</v>
      </c>
      <c r="G117" s="40"/>
      <c r="H117" s="42">
        <f>H118+H119</f>
        <v>0</v>
      </c>
      <c r="I117" s="175"/>
      <c r="J117"/>
    </row>
    <row r="118" spans="1:10" s="15" customFormat="1" ht="17.25" customHeight="1">
      <c r="A118" s="80">
        <f>A117+0.1</f>
        <v>25.1</v>
      </c>
      <c r="B118" s="43"/>
      <c r="C118" s="43" t="s">
        <v>34</v>
      </c>
      <c r="D118" s="43" t="s">
        <v>90</v>
      </c>
      <c r="E118" s="44">
        <v>1</v>
      </c>
      <c r="F118" s="136">
        <f>E118*F117</f>
        <v>50</v>
      </c>
      <c r="G118" s="44"/>
      <c r="H118" s="65">
        <f>F118*G118</f>
        <v>0</v>
      </c>
      <c r="I118"/>
      <c r="J118"/>
    </row>
    <row r="119" spans="1:10" s="15" customFormat="1" ht="16.5" customHeight="1">
      <c r="A119" s="80">
        <f>A118+0.1</f>
        <v>25.200000000000003</v>
      </c>
      <c r="B119" s="43"/>
      <c r="C119" s="43" t="s">
        <v>186</v>
      </c>
      <c r="D119" s="43" t="s">
        <v>90</v>
      </c>
      <c r="E119" s="44">
        <v>1</v>
      </c>
      <c r="F119" s="136">
        <f>E119*F117</f>
        <v>50</v>
      </c>
      <c r="G119" s="44"/>
      <c r="H119" s="65">
        <f>F119*G119</f>
        <v>0</v>
      </c>
      <c r="I119"/>
      <c r="J119"/>
    </row>
    <row r="120" spans="1:9" s="15" customFormat="1" ht="42" customHeight="1">
      <c r="A120" s="94" t="s">
        <v>166</v>
      </c>
      <c r="B120" s="94" t="s">
        <v>268</v>
      </c>
      <c r="C120" s="32" t="s">
        <v>304</v>
      </c>
      <c r="D120" s="94" t="s">
        <v>244</v>
      </c>
      <c r="E120" s="95"/>
      <c r="F120" s="137">
        <v>8.5</v>
      </c>
      <c r="G120" s="95"/>
      <c r="H120" s="97">
        <f>H121+H122++H123+H124++H125</f>
        <v>0</v>
      </c>
      <c r="I120" s="118"/>
    </row>
    <row r="121" spans="1:8" s="26" customFormat="1" ht="15.75" customHeight="1">
      <c r="A121" s="80">
        <f aca="true" t="shared" si="3" ref="A121:A144">A120+0.1</f>
        <v>26.1</v>
      </c>
      <c r="B121" s="36"/>
      <c r="C121" s="116" t="s">
        <v>34</v>
      </c>
      <c r="D121" s="25" t="s">
        <v>83</v>
      </c>
      <c r="E121" s="25">
        <v>2.19</v>
      </c>
      <c r="F121" s="74">
        <f>E121*F120</f>
        <v>18.615</v>
      </c>
      <c r="G121" s="28"/>
      <c r="H121" s="51">
        <f>F121*G121</f>
        <v>0</v>
      </c>
    </row>
    <row r="122" spans="1:8" s="26" customFormat="1" ht="15.75" customHeight="1">
      <c r="A122" s="80">
        <f t="shared" si="3"/>
        <v>26.200000000000003</v>
      </c>
      <c r="B122" s="36"/>
      <c r="C122" s="116" t="s">
        <v>115</v>
      </c>
      <c r="D122" s="25" t="s">
        <v>94</v>
      </c>
      <c r="E122" s="25">
        <v>0.02</v>
      </c>
      <c r="F122" s="74">
        <f>E122*F120</f>
        <v>0.17</v>
      </c>
      <c r="G122" s="28"/>
      <c r="H122" s="51">
        <f>F122*G122</f>
        <v>0</v>
      </c>
    </row>
    <row r="123" spans="1:8" s="26" customFormat="1" ht="15" customHeight="1">
      <c r="A123" s="80">
        <f t="shared" si="3"/>
        <v>26.300000000000004</v>
      </c>
      <c r="B123" s="27"/>
      <c r="C123" s="116" t="s">
        <v>279</v>
      </c>
      <c r="D123" s="25" t="s">
        <v>87</v>
      </c>
      <c r="E123" s="25">
        <v>1.02</v>
      </c>
      <c r="F123" s="74">
        <f>E123*F120</f>
        <v>8.67</v>
      </c>
      <c r="G123" s="223"/>
      <c r="H123" s="51">
        <f>F123*G123</f>
        <v>0</v>
      </c>
    </row>
    <row r="124" spans="1:8" s="26" customFormat="1" ht="15.75" customHeight="1">
      <c r="A124" s="80">
        <f t="shared" si="3"/>
        <v>26.400000000000006</v>
      </c>
      <c r="B124" s="27"/>
      <c r="C124" s="116" t="s">
        <v>239</v>
      </c>
      <c r="D124" s="25" t="s">
        <v>89</v>
      </c>
      <c r="E124" s="46">
        <v>0.0211</v>
      </c>
      <c r="F124" s="76">
        <f>E124*F120</f>
        <v>0.17935</v>
      </c>
      <c r="G124" s="28"/>
      <c r="H124" s="51">
        <f>F124*G124</f>
        <v>0</v>
      </c>
    </row>
    <row r="125" spans="1:8" s="26" customFormat="1" ht="15.75" customHeight="1">
      <c r="A125" s="80">
        <f t="shared" si="3"/>
        <v>26.500000000000007</v>
      </c>
      <c r="B125" s="27"/>
      <c r="C125" s="116" t="s">
        <v>88</v>
      </c>
      <c r="D125" s="98" t="s">
        <v>0</v>
      </c>
      <c r="E125" s="46">
        <v>0.007</v>
      </c>
      <c r="F125" s="76">
        <f>E125*F120</f>
        <v>0.059500000000000004</v>
      </c>
      <c r="G125" s="28"/>
      <c r="H125" s="88">
        <f>F125*G125</f>
        <v>0</v>
      </c>
    </row>
    <row r="126" spans="1:8" s="15" customFormat="1" ht="39" customHeight="1">
      <c r="A126" s="3" t="s">
        <v>348</v>
      </c>
      <c r="B126" s="3" t="s">
        <v>313</v>
      </c>
      <c r="C126" s="3" t="s">
        <v>314</v>
      </c>
      <c r="D126" s="3" t="s">
        <v>113</v>
      </c>
      <c r="E126" s="12"/>
      <c r="F126" s="17">
        <v>8.25</v>
      </c>
      <c r="G126" s="24"/>
      <c r="H126" s="64">
        <f>H127+H128+H129+H130+H131</f>
        <v>0</v>
      </c>
    </row>
    <row r="127" spans="1:8" s="26" customFormat="1" ht="15.75" customHeight="1">
      <c r="A127" s="80">
        <f t="shared" si="3"/>
        <v>27.1</v>
      </c>
      <c r="B127" s="36"/>
      <c r="C127" s="113" t="s">
        <v>34</v>
      </c>
      <c r="D127" s="25" t="s">
        <v>87</v>
      </c>
      <c r="E127" s="29">
        <v>1.29</v>
      </c>
      <c r="F127" s="28">
        <f>E127*F126</f>
        <v>10.6425</v>
      </c>
      <c r="G127" s="28"/>
      <c r="H127" s="51">
        <f>F127*G127</f>
        <v>0</v>
      </c>
    </row>
    <row r="128" spans="1:8" s="26" customFormat="1" ht="13.5" customHeight="1">
      <c r="A128" s="80">
        <f t="shared" si="3"/>
        <v>27.200000000000003</v>
      </c>
      <c r="B128" s="36"/>
      <c r="C128" s="113" t="s">
        <v>369</v>
      </c>
      <c r="D128" s="25" t="s">
        <v>316</v>
      </c>
      <c r="E128" s="29">
        <v>0.034</v>
      </c>
      <c r="F128" s="28">
        <f>E128*F126</f>
        <v>0.2805</v>
      </c>
      <c r="G128" s="28"/>
      <c r="H128" s="51">
        <f>F128*G128</f>
        <v>0</v>
      </c>
    </row>
    <row r="129" spans="1:8" s="26" customFormat="1" ht="14.25" customHeight="1">
      <c r="A129" s="80">
        <f t="shared" si="3"/>
        <v>27.300000000000004</v>
      </c>
      <c r="B129" s="27"/>
      <c r="C129" s="113" t="s">
        <v>317</v>
      </c>
      <c r="D129" s="25" t="s">
        <v>87</v>
      </c>
      <c r="E129" s="25">
        <v>1.05</v>
      </c>
      <c r="F129" s="28">
        <f>E129*F126</f>
        <v>8.6625</v>
      </c>
      <c r="G129" s="28"/>
      <c r="H129" s="51">
        <f>F129*G129</f>
        <v>0</v>
      </c>
    </row>
    <row r="130" spans="1:8" s="26" customFormat="1" ht="14.25" customHeight="1">
      <c r="A130" s="80">
        <f t="shared" si="3"/>
        <v>27.400000000000006</v>
      </c>
      <c r="B130" s="27"/>
      <c r="C130" s="113" t="s">
        <v>318</v>
      </c>
      <c r="D130" s="25" t="s">
        <v>84</v>
      </c>
      <c r="E130" s="25">
        <v>0.5</v>
      </c>
      <c r="F130" s="28">
        <f>E130*F127</f>
        <v>5.32125</v>
      </c>
      <c r="G130" s="74"/>
      <c r="H130" s="51">
        <f>F130*G130</f>
        <v>0</v>
      </c>
    </row>
    <row r="131" spans="1:8" s="26" customFormat="1" ht="15" customHeight="1">
      <c r="A131" s="80">
        <f t="shared" si="3"/>
        <v>27.500000000000007</v>
      </c>
      <c r="B131" s="190"/>
      <c r="C131" s="191" t="s">
        <v>88</v>
      </c>
      <c r="D131" s="192" t="s">
        <v>86</v>
      </c>
      <c r="E131" s="193">
        <v>0.182</v>
      </c>
      <c r="F131" s="178">
        <f>E131*F126</f>
        <v>1.5015</v>
      </c>
      <c r="G131" s="178"/>
      <c r="H131" s="179">
        <f>F131*G131</f>
        <v>0</v>
      </c>
    </row>
    <row r="132" spans="1:11" s="126" customFormat="1" ht="24">
      <c r="A132" s="146" t="s">
        <v>349</v>
      </c>
      <c r="B132" s="144" t="s">
        <v>326</v>
      </c>
      <c r="C132" s="119" t="s">
        <v>333</v>
      </c>
      <c r="D132" s="124" t="s">
        <v>327</v>
      </c>
      <c r="E132" s="119"/>
      <c r="F132" s="138">
        <v>80</v>
      </c>
      <c r="G132" s="119"/>
      <c r="H132" s="138">
        <f>H133+H134+H135+H136</f>
        <v>0</v>
      </c>
      <c r="I132" s="92"/>
      <c r="J132" s="92"/>
      <c r="K132" s="194"/>
    </row>
    <row r="133" spans="1:11" s="126" customFormat="1" ht="19.5" customHeight="1">
      <c r="A133" s="80">
        <f t="shared" si="3"/>
        <v>28.1</v>
      </c>
      <c r="B133" s="127"/>
      <c r="C133" s="121" t="s">
        <v>328</v>
      </c>
      <c r="D133" s="123" t="s">
        <v>254</v>
      </c>
      <c r="E133" s="121">
        <v>0.252</v>
      </c>
      <c r="F133" s="140">
        <f>E133*F132</f>
        <v>20.16</v>
      </c>
      <c r="G133" s="121"/>
      <c r="H133" s="136">
        <f>F133*G133</f>
        <v>0</v>
      </c>
      <c r="I133" s="91"/>
      <c r="J133" s="92"/>
      <c r="K133" s="194"/>
    </row>
    <row r="134" spans="1:11" s="126" customFormat="1" ht="19.5" customHeight="1">
      <c r="A134" s="80">
        <f t="shared" si="3"/>
        <v>28.200000000000003</v>
      </c>
      <c r="B134" s="127"/>
      <c r="C134" s="121" t="s">
        <v>329</v>
      </c>
      <c r="D134" s="121" t="s">
        <v>0</v>
      </c>
      <c r="E134" s="121">
        <v>0.017</v>
      </c>
      <c r="F134" s="140">
        <f>E134*F132</f>
        <v>1.36</v>
      </c>
      <c r="G134" s="121"/>
      <c r="H134" s="45">
        <f>F134*G134</f>
        <v>0</v>
      </c>
      <c r="I134" s="91"/>
      <c r="J134" s="92"/>
      <c r="K134" s="194"/>
    </row>
    <row r="135" spans="1:11" s="126" customFormat="1" ht="19.5" customHeight="1">
      <c r="A135" s="80">
        <f t="shared" si="3"/>
        <v>28.300000000000004</v>
      </c>
      <c r="B135" s="127"/>
      <c r="C135" s="121" t="s">
        <v>330</v>
      </c>
      <c r="D135" s="121" t="s">
        <v>331</v>
      </c>
      <c r="E135" s="121">
        <v>0.1</v>
      </c>
      <c r="F135" s="140">
        <f>E135*F132</f>
        <v>8</v>
      </c>
      <c r="G135" s="121"/>
      <c r="H135" s="45">
        <f>F135*G135</f>
        <v>0</v>
      </c>
      <c r="I135" s="91"/>
      <c r="J135" s="92"/>
      <c r="K135" s="194"/>
    </row>
    <row r="136" spans="1:11" s="126" customFormat="1" ht="19.5" customHeight="1">
      <c r="A136" s="80">
        <f t="shared" si="3"/>
        <v>28.400000000000006</v>
      </c>
      <c r="B136" s="127"/>
      <c r="C136" s="121" t="s">
        <v>332</v>
      </c>
      <c r="D136" s="121" t="s">
        <v>331</v>
      </c>
      <c r="E136" s="121">
        <v>0.1</v>
      </c>
      <c r="F136" s="140">
        <f>E136*F132</f>
        <v>8</v>
      </c>
      <c r="G136" s="121"/>
      <c r="H136" s="45">
        <f>F136*G136</f>
        <v>0</v>
      </c>
      <c r="I136" s="91"/>
      <c r="J136" s="92"/>
      <c r="K136" s="194"/>
    </row>
    <row r="137" spans="1:13" s="157" customFormat="1" ht="68.25" customHeight="1">
      <c r="A137" s="195" t="s">
        <v>350</v>
      </c>
      <c r="B137" s="195" t="s">
        <v>319</v>
      </c>
      <c r="C137" s="183" t="s">
        <v>323</v>
      </c>
      <c r="D137" s="196" t="s">
        <v>320</v>
      </c>
      <c r="E137" s="183"/>
      <c r="F137" s="155">
        <f>F132</f>
        <v>80</v>
      </c>
      <c r="G137" s="183"/>
      <c r="H137" s="197">
        <f>H138+H139+H140+H141+H142</f>
        <v>0</v>
      </c>
      <c r="I137" s="148"/>
      <c r="J137" s="92"/>
      <c r="K137" s="147"/>
      <c r="M137" s="185"/>
    </row>
    <row r="138" spans="1:13" s="157" customFormat="1" ht="19.5" customHeight="1">
      <c r="A138" s="80">
        <f t="shared" si="3"/>
        <v>29.1</v>
      </c>
      <c r="B138" s="121"/>
      <c r="C138" s="123" t="s">
        <v>248</v>
      </c>
      <c r="D138" s="123" t="s">
        <v>254</v>
      </c>
      <c r="E138" s="189">
        <v>0.741</v>
      </c>
      <c r="F138" s="131">
        <f>E138*F137</f>
        <v>59.28</v>
      </c>
      <c r="G138" s="121"/>
      <c r="H138" s="130">
        <f>F138*G138</f>
        <v>0</v>
      </c>
      <c r="I138" s="148"/>
      <c r="J138" s="92"/>
      <c r="K138" s="186"/>
      <c r="M138" s="187"/>
    </row>
    <row r="139" spans="1:13" s="157" customFormat="1" ht="19.5" customHeight="1">
      <c r="A139" s="80">
        <f t="shared" si="3"/>
        <v>29.200000000000003</v>
      </c>
      <c r="B139" s="121"/>
      <c r="C139" s="123" t="s">
        <v>321</v>
      </c>
      <c r="D139" s="123" t="s">
        <v>0</v>
      </c>
      <c r="E139" s="131">
        <v>0.01</v>
      </c>
      <c r="F139" s="131">
        <f>F137*E139</f>
        <v>0.8</v>
      </c>
      <c r="G139" s="121"/>
      <c r="H139" s="132">
        <f>F139*G139</f>
        <v>0</v>
      </c>
      <c r="I139" s="148"/>
      <c r="J139" s="92"/>
      <c r="M139" s="187"/>
    </row>
    <row r="140" spans="1:13" s="157" customFormat="1" ht="17.25" customHeight="1">
      <c r="A140" s="80">
        <f t="shared" si="3"/>
        <v>29.300000000000004</v>
      </c>
      <c r="B140" s="133"/>
      <c r="C140" s="123" t="s">
        <v>324</v>
      </c>
      <c r="D140" s="123" t="s">
        <v>84</v>
      </c>
      <c r="E140" s="129">
        <v>0.45</v>
      </c>
      <c r="F140" s="131">
        <f>F137*E140</f>
        <v>36</v>
      </c>
      <c r="G140" s="121"/>
      <c r="H140" s="132">
        <f>F140*G140</f>
        <v>0</v>
      </c>
      <c r="I140" s="148"/>
      <c r="J140" s="92"/>
      <c r="M140" s="187"/>
    </row>
    <row r="141" spans="1:13" s="147" customFormat="1" ht="19.5" customHeight="1">
      <c r="A141" s="80">
        <f t="shared" si="3"/>
        <v>29.400000000000006</v>
      </c>
      <c r="B141" s="133"/>
      <c r="C141" s="123" t="s">
        <v>325</v>
      </c>
      <c r="D141" s="123" t="s">
        <v>84</v>
      </c>
      <c r="E141" s="129">
        <v>0.35</v>
      </c>
      <c r="F141" s="131">
        <f>F137*E141</f>
        <v>28</v>
      </c>
      <c r="G141" s="123"/>
      <c r="H141" s="132">
        <f>F141*G141</f>
        <v>0</v>
      </c>
      <c r="I141" s="148"/>
      <c r="J141" s="92"/>
      <c r="K141" s="157"/>
      <c r="M141" s="188"/>
    </row>
    <row r="142" spans="1:13" s="157" customFormat="1" ht="18" customHeight="1">
      <c r="A142" s="80">
        <f t="shared" si="3"/>
        <v>29.500000000000007</v>
      </c>
      <c r="B142" s="121"/>
      <c r="C142" s="123" t="s">
        <v>322</v>
      </c>
      <c r="D142" s="123" t="s">
        <v>0</v>
      </c>
      <c r="E142" s="189">
        <v>0.017</v>
      </c>
      <c r="F142" s="131">
        <f>F137*E142</f>
        <v>1.36</v>
      </c>
      <c r="G142" s="121"/>
      <c r="H142" s="132">
        <f>F142*G142</f>
        <v>0</v>
      </c>
      <c r="I142" s="91"/>
      <c r="J142" s="92"/>
      <c r="K142" s="147"/>
      <c r="M142" s="187"/>
    </row>
    <row r="143" spans="1:10" s="26" customFormat="1" ht="36.75" customHeight="1">
      <c r="A143" s="3" t="s">
        <v>351</v>
      </c>
      <c r="B143" s="3" t="s">
        <v>240</v>
      </c>
      <c r="C143" s="3" t="s">
        <v>340</v>
      </c>
      <c r="D143" s="3" t="s">
        <v>113</v>
      </c>
      <c r="E143" s="12"/>
      <c r="F143" s="174">
        <v>2.05</v>
      </c>
      <c r="G143" s="67"/>
      <c r="H143" s="68">
        <f>H144</f>
        <v>0</v>
      </c>
      <c r="I143" s="171"/>
      <c r="J143" s="15"/>
    </row>
    <row r="144" spans="1:10" s="26" customFormat="1" ht="19.5" customHeight="1">
      <c r="A144" s="80">
        <f t="shared" si="3"/>
        <v>30.1</v>
      </c>
      <c r="B144" s="3"/>
      <c r="C144" s="61" t="s">
        <v>186</v>
      </c>
      <c r="D144" s="43" t="s">
        <v>112</v>
      </c>
      <c r="E144" s="44">
        <v>1</v>
      </c>
      <c r="F144" s="136">
        <f>E144*F143</f>
        <v>2.05</v>
      </c>
      <c r="G144" s="142"/>
      <c r="H144" s="136">
        <f>F144*G144</f>
        <v>0</v>
      </c>
      <c r="I144" s="171"/>
      <c r="J144" s="15"/>
    </row>
    <row r="145" spans="1:8" s="15" customFormat="1" ht="42" customHeight="1">
      <c r="A145" s="3" t="s">
        <v>250</v>
      </c>
      <c r="B145" s="3" t="s">
        <v>343</v>
      </c>
      <c r="C145" s="3" t="s">
        <v>344</v>
      </c>
      <c r="D145" s="3" t="s">
        <v>243</v>
      </c>
      <c r="E145" s="12"/>
      <c r="F145" s="174">
        <v>15</v>
      </c>
      <c r="G145" s="12"/>
      <c r="H145" s="64">
        <f>H146+H147+H148+H149+H150</f>
        <v>0</v>
      </c>
    </row>
    <row r="146" spans="1:8" s="26" customFormat="1" ht="23.25" customHeight="1">
      <c r="A146" s="10">
        <f>A145+0.1</f>
        <v>31.1</v>
      </c>
      <c r="B146" s="36"/>
      <c r="C146" s="113" t="s">
        <v>34</v>
      </c>
      <c r="D146" s="25" t="s">
        <v>83</v>
      </c>
      <c r="E146" s="25">
        <v>0.68</v>
      </c>
      <c r="F146" s="74">
        <f>E146*F145</f>
        <v>10.200000000000001</v>
      </c>
      <c r="G146" s="8"/>
      <c r="H146" s="51">
        <f>F146*G146</f>
        <v>0</v>
      </c>
    </row>
    <row r="147" spans="1:9" s="26" customFormat="1" ht="24" customHeight="1">
      <c r="A147" s="10">
        <f>A146+0.1</f>
        <v>31.200000000000003</v>
      </c>
      <c r="B147" s="36"/>
      <c r="C147" s="113" t="s">
        <v>159</v>
      </c>
      <c r="D147" s="25" t="s">
        <v>94</v>
      </c>
      <c r="E147" s="46">
        <v>0.003</v>
      </c>
      <c r="F147" s="75">
        <f>E147*F145</f>
        <v>0.045</v>
      </c>
      <c r="G147" s="28"/>
      <c r="H147" s="84">
        <f>F147*G147</f>
        <v>0</v>
      </c>
      <c r="I147" s="26" t="s">
        <v>99</v>
      </c>
    </row>
    <row r="148" spans="1:8" s="26" customFormat="1" ht="23.25" customHeight="1">
      <c r="A148" s="10">
        <f>A147+0.1</f>
        <v>31.300000000000004</v>
      </c>
      <c r="B148" s="27"/>
      <c r="C148" s="113" t="s">
        <v>345</v>
      </c>
      <c r="D148" s="25" t="s">
        <v>84</v>
      </c>
      <c r="E148" s="46">
        <v>0.251</v>
      </c>
      <c r="F148" s="74">
        <f>E148*F145</f>
        <v>3.765</v>
      </c>
      <c r="G148" s="28"/>
      <c r="H148" s="51">
        <f>F148*G148</f>
        <v>0</v>
      </c>
    </row>
    <row r="149" spans="1:8" s="26" customFormat="1" ht="21.75" customHeight="1">
      <c r="A149" s="10">
        <f>A148+0.1</f>
        <v>31.400000000000006</v>
      </c>
      <c r="B149" s="27"/>
      <c r="C149" s="113" t="s">
        <v>346</v>
      </c>
      <c r="D149" s="25" t="s">
        <v>84</v>
      </c>
      <c r="E149" s="25">
        <v>0.27</v>
      </c>
      <c r="F149" s="74">
        <f>E149*F145</f>
        <v>4.050000000000001</v>
      </c>
      <c r="G149" s="28"/>
      <c r="H149" s="51">
        <f>F149*G149</f>
        <v>0</v>
      </c>
    </row>
    <row r="150" spans="1:8" s="26" customFormat="1" ht="24" customHeight="1">
      <c r="A150" s="10">
        <f>A149+0.1</f>
        <v>31.500000000000007</v>
      </c>
      <c r="B150" s="27"/>
      <c r="C150" s="113" t="s">
        <v>91</v>
      </c>
      <c r="D150" s="25" t="s">
        <v>0</v>
      </c>
      <c r="E150" s="29">
        <v>0.002</v>
      </c>
      <c r="F150" s="76">
        <f>E150*F145</f>
        <v>0.03</v>
      </c>
      <c r="G150" s="28"/>
      <c r="H150" s="84">
        <f>F150*G150</f>
        <v>0</v>
      </c>
    </row>
    <row r="151" spans="1:10" s="26" customFormat="1" ht="38.25" customHeight="1">
      <c r="A151" s="3" t="s">
        <v>271</v>
      </c>
      <c r="B151" s="3" t="s">
        <v>240</v>
      </c>
      <c r="C151" s="3" t="s">
        <v>312</v>
      </c>
      <c r="D151" s="3" t="s">
        <v>27</v>
      </c>
      <c r="E151" s="12"/>
      <c r="F151" s="174">
        <v>13</v>
      </c>
      <c r="G151" s="67"/>
      <c r="H151" s="68">
        <f>H152</f>
        <v>0</v>
      </c>
      <c r="I151" s="171"/>
      <c r="J151" s="15"/>
    </row>
    <row r="152" spans="1:10" s="26" customFormat="1" ht="19.5" customHeight="1">
      <c r="A152" s="80">
        <f>A151+0.1</f>
        <v>32.1</v>
      </c>
      <c r="B152" s="3"/>
      <c r="C152" s="43" t="s">
        <v>310</v>
      </c>
      <c r="D152" s="43" t="s">
        <v>27</v>
      </c>
      <c r="E152" s="44">
        <v>1</v>
      </c>
      <c r="F152" s="136">
        <f>E152*F151</f>
        <v>13</v>
      </c>
      <c r="G152" s="142"/>
      <c r="H152" s="136">
        <f>F152*G152</f>
        <v>0</v>
      </c>
      <c r="I152" s="171"/>
      <c r="J152" s="15"/>
    </row>
    <row r="153" spans="1:10" s="26" customFormat="1" ht="40.5" customHeight="1">
      <c r="A153" s="3" t="s">
        <v>272</v>
      </c>
      <c r="B153" s="3" t="s">
        <v>240</v>
      </c>
      <c r="C153" s="3" t="s">
        <v>311</v>
      </c>
      <c r="D153" s="3" t="s">
        <v>27</v>
      </c>
      <c r="E153" s="12"/>
      <c r="F153" s="174">
        <v>13</v>
      </c>
      <c r="G153" s="67"/>
      <c r="H153" s="68">
        <f>H154</f>
        <v>0</v>
      </c>
      <c r="I153" s="171"/>
      <c r="J153" s="15"/>
    </row>
    <row r="154" spans="1:10" s="26" customFormat="1" ht="19.5" customHeight="1">
      <c r="A154" s="80">
        <f>A153+0.1</f>
        <v>33.1</v>
      </c>
      <c r="B154" s="3"/>
      <c r="C154" s="43" t="s">
        <v>310</v>
      </c>
      <c r="D154" s="43" t="s">
        <v>27</v>
      </c>
      <c r="E154" s="44">
        <v>1</v>
      </c>
      <c r="F154" s="136">
        <f>E154*F153</f>
        <v>13</v>
      </c>
      <c r="G154" s="142"/>
      <c r="H154" s="136">
        <f>F154*G154</f>
        <v>0</v>
      </c>
      <c r="I154" s="171"/>
      <c r="J154" s="15"/>
    </row>
    <row r="155" spans="1:8" s="15" customFormat="1" ht="65.25" customHeight="1">
      <c r="A155" s="94" t="s">
        <v>273</v>
      </c>
      <c r="B155" s="93" t="s">
        <v>236</v>
      </c>
      <c r="C155" s="32" t="s">
        <v>335</v>
      </c>
      <c r="D155" s="94" t="s">
        <v>245</v>
      </c>
      <c r="E155" s="95"/>
      <c r="F155" s="137">
        <v>320.2</v>
      </c>
      <c r="G155" s="96"/>
      <c r="H155" s="97">
        <f>H156+H157+++H158++++H159+++H160</f>
        <v>0</v>
      </c>
    </row>
    <row r="156" spans="1:10" ht="18" customHeight="1">
      <c r="A156" s="80">
        <f aca="true" t="shared" si="4" ref="A156:A166">A155+0.1</f>
        <v>34.1</v>
      </c>
      <c r="B156" s="36"/>
      <c r="C156" s="116" t="s">
        <v>196</v>
      </c>
      <c r="D156" s="25" t="s">
        <v>83</v>
      </c>
      <c r="E156" s="29">
        <v>0.856</v>
      </c>
      <c r="F156" s="74">
        <f>E156*F155</f>
        <v>274.09119999999996</v>
      </c>
      <c r="G156" s="99"/>
      <c r="H156" s="51">
        <f>F156*G156</f>
        <v>0</v>
      </c>
      <c r="I156" s="26"/>
      <c r="J156" s="26"/>
    </row>
    <row r="157" spans="1:10" ht="19.5" customHeight="1">
      <c r="A157" s="80">
        <f t="shared" si="4"/>
        <v>34.2</v>
      </c>
      <c r="B157" s="36"/>
      <c r="C157" s="116" t="s">
        <v>115</v>
      </c>
      <c r="D157" s="114" t="s">
        <v>242</v>
      </c>
      <c r="E157" s="29">
        <v>0.012</v>
      </c>
      <c r="F157" s="75">
        <f>E157*F155</f>
        <v>3.8424</v>
      </c>
      <c r="G157" s="28"/>
      <c r="H157" s="51">
        <f>F157*G157</f>
        <v>0</v>
      </c>
      <c r="I157" s="26"/>
      <c r="J157" s="26"/>
    </row>
    <row r="158" spans="1:10" ht="19.5" customHeight="1">
      <c r="A158" s="80">
        <f t="shared" si="4"/>
        <v>34.300000000000004</v>
      </c>
      <c r="B158" s="27"/>
      <c r="C158" s="116" t="s">
        <v>336</v>
      </c>
      <c r="D158" s="25" t="s">
        <v>84</v>
      </c>
      <c r="E158" s="25">
        <v>0.63</v>
      </c>
      <c r="F158" s="74">
        <f>E158*F155</f>
        <v>201.726</v>
      </c>
      <c r="G158" s="28"/>
      <c r="H158" s="51">
        <f>F158*G158</f>
        <v>0</v>
      </c>
      <c r="I158" s="26"/>
      <c r="J158" s="26"/>
    </row>
    <row r="159" spans="1:10" ht="19.5" customHeight="1">
      <c r="A159" s="80">
        <f t="shared" si="4"/>
        <v>34.400000000000006</v>
      </c>
      <c r="B159" s="27"/>
      <c r="C159" s="116" t="s">
        <v>246</v>
      </c>
      <c r="D159" s="25" t="s">
        <v>84</v>
      </c>
      <c r="E159" s="25">
        <v>0.92</v>
      </c>
      <c r="F159" s="74">
        <f>E159*F155</f>
        <v>294.584</v>
      </c>
      <c r="G159" s="28"/>
      <c r="H159" s="51">
        <f>F159*G159</f>
        <v>0</v>
      </c>
      <c r="I159" s="26"/>
      <c r="J159" s="26"/>
    </row>
    <row r="160" spans="1:10" ht="19.5" customHeight="1">
      <c r="A160" s="80">
        <f t="shared" si="4"/>
        <v>34.50000000000001</v>
      </c>
      <c r="B160" s="27"/>
      <c r="C160" s="116" t="s">
        <v>91</v>
      </c>
      <c r="D160" s="25" t="s">
        <v>0</v>
      </c>
      <c r="E160" s="46">
        <v>0.0018</v>
      </c>
      <c r="F160" s="74">
        <f>E160*F155</f>
        <v>0.57636</v>
      </c>
      <c r="G160" s="28"/>
      <c r="H160" s="84">
        <f>F160*G160</f>
        <v>0</v>
      </c>
      <c r="I160" s="26"/>
      <c r="J160" s="26"/>
    </row>
    <row r="161" spans="1:8" s="15" customFormat="1" ht="65.25" customHeight="1">
      <c r="A161" s="94" t="s">
        <v>274</v>
      </c>
      <c r="B161" s="93" t="s">
        <v>236</v>
      </c>
      <c r="C161" s="32" t="s">
        <v>337</v>
      </c>
      <c r="D161" s="94" t="s">
        <v>245</v>
      </c>
      <c r="E161" s="95"/>
      <c r="F161" s="137">
        <v>147.5</v>
      </c>
      <c r="G161" s="96"/>
      <c r="H161" s="97">
        <f>H162+H163+++H164++++H165+++H166</f>
        <v>0</v>
      </c>
    </row>
    <row r="162" spans="1:10" ht="18" customHeight="1">
      <c r="A162" s="80">
        <f t="shared" si="4"/>
        <v>35.1</v>
      </c>
      <c r="B162" s="36"/>
      <c r="C162" s="116" t="s">
        <v>196</v>
      </c>
      <c r="D162" s="25" t="s">
        <v>83</v>
      </c>
      <c r="E162" s="29">
        <v>0.856</v>
      </c>
      <c r="F162" s="74">
        <f>E162*F161</f>
        <v>126.25999999999999</v>
      </c>
      <c r="G162" s="99"/>
      <c r="H162" s="51">
        <f>F162*G162</f>
        <v>0</v>
      </c>
      <c r="I162" s="26"/>
      <c r="J162" s="26"/>
    </row>
    <row r="163" spans="1:10" ht="19.5" customHeight="1">
      <c r="A163" s="80">
        <f t="shared" si="4"/>
        <v>35.2</v>
      </c>
      <c r="B163" s="36"/>
      <c r="C163" s="116" t="s">
        <v>115</v>
      </c>
      <c r="D163" s="114" t="s">
        <v>242</v>
      </c>
      <c r="E163" s="29">
        <v>0.012</v>
      </c>
      <c r="F163" s="75">
        <f>E163*F161</f>
        <v>1.77</v>
      </c>
      <c r="G163" s="28"/>
      <c r="H163" s="51">
        <f>F163*G163</f>
        <v>0</v>
      </c>
      <c r="I163" s="26"/>
      <c r="J163" s="26"/>
    </row>
    <row r="164" spans="1:10" ht="19.5" customHeight="1">
      <c r="A164" s="80">
        <f t="shared" si="4"/>
        <v>35.300000000000004</v>
      </c>
      <c r="B164" s="27"/>
      <c r="C164" s="116" t="s">
        <v>336</v>
      </c>
      <c r="D164" s="25" t="s">
        <v>84</v>
      </c>
      <c r="E164" s="25">
        <v>0.63</v>
      </c>
      <c r="F164" s="74">
        <f>E164*F161</f>
        <v>92.925</v>
      </c>
      <c r="G164" s="28"/>
      <c r="H164" s="51">
        <f>F164*G164</f>
        <v>0</v>
      </c>
      <c r="I164" s="26"/>
      <c r="J164" s="26"/>
    </row>
    <row r="165" spans="1:10" ht="19.5" customHeight="1">
      <c r="A165" s="80">
        <f t="shared" si="4"/>
        <v>35.400000000000006</v>
      </c>
      <c r="B165" s="27"/>
      <c r="C165" s="116" t="s">
        <v>246</v>
      </c>
      <c r="D165" s="25" t="s">
        <v>84</v>
      </c>
      <c r="E165" s="25">
        <v>0.92</v>
      </c>
      <c r="F165" s="74">
        <f>E165*F161</f>
        <v>135.70000000000002</v>
      </c>
      <c r="G165" s="28"/>
      <c r="H165" s="51">
        <f>F165*G165</f>
        <v>0</v>
      </c>
      <c r="I165" s="26"/>
      <c r="J165" s="26"/>
    </row>
    <row r="166" spans="1:10" ht="19.5" customHeight="1">
      <c r="A166" s="80">
        <f t="shared" si="4"/>
        <v>35.50000000000001</v>
      </c>
      <c r="B166" s="27"/>
      <c r="C166" s="116" t="s">
        <v>91</v>
      </c>
      <c r="D166" s="25" t="s">
        <v>0</v>
      </c>
      <c r="E166" s="46">
        <v>0.0018</v>
      </c>
      <c r="F166" s="74">
        <f>E166*F161</f>
        <v>0.2655</v>
      </c>
      <c r="G166" s="28"/>
      <c r="H166" s="84">
        <f>F166*G166</f>
        <v>0</v>
      </c>
      <c r="I166" s="26"/>
      <c r="J166" s="26"/>
    </row>
    <row r="167" spans="1:10" ht="18" customHeight="1">
      <c r="A167" s="3"/>
      <c r="B167" s="4"/>
      <c r="C167" s="3" t="s">
        <v>215</v>
      </c>
      <c r="D167" s="3" t="s">
        <v>0</v>
      </c>
      <c r="E167" s="12"/>
      <c r="F167" s="12"/>
      <c r="G167" s="16"/>
      <c r="H167" s="122">
        <f>H161+H155+H153+H151+H145+H143+H137+H132+H126+H120+H117+H112+H109+H102+H96+H90+H85+H79+H77+H75+H73+H67+H61+H55+H49+H41+H36+H31+H27+H25+H23+H21+H18+H15+H12</f>
        <v>0</v>
      </c>
      <c r="I167" s="70"/>
      <c r="J167" s="15"/>
    </row>
    <row r="168" spans="1:10" ht="18" customHeight="1">
      <c r="A168" s="3"/>
      <c r="B168" s="4"/>
      <c r="C168" s="3" t="s">
        <v>208</v>
      </c>
      <c r="D168" s="3"/>
      <c r="E168" s="12"/>
      <c r="F168" s="12"/>
      <c r="G168" s="16"/>
      <c r="H168" s="42"/>
      <c r="I168" s="15"/>
      <c r="J168" s="15"/>
    </row>
    <row r="169" spans="1:10" ht="18" customHeight="1">
      <c r="A169" s="3"/>
      <c r="B169" s="4"/>
      <c r="C169" s="43" t="s">
        <v>209</v>
      </c>
      <c r="D169" s="3" t="s">
        <v>0</v>
      </c>
      <c r="E169" s="12"/>
      <c r="F169" s="12"/>
      <c r="G169" s="12"/>
      <c r="H169" s="200">
        <f>H162+H156+H146+H138+H133+H127+H121+H118+H113+H110+H103+H97+H91+H86+H80+H74+H68+H62+H56+H50+H42+H37+H32+H28+H26+H24+H22+H19+H16+H13</f>
        <v>0</v>
      </c>
      <c r="I169" s="70"/>
      <c r="J169" s="15"/>
    </row>
    <row r="170" spans="1:10" ht="18" customHeight="1">
      <c r="A170" s="3"/>
      <c r="B170" s="4"/>
      <c r="C170" s="3" t="s">
        <v>13</v>
      </c>
      <c r="D170" s="3" t="s">
        <v>0</v>
      </c>
      <c r="E170" s="12"/>
      <c r="F170" s="12"/>
      <c r="G170" s="12"/>
      <c r="H170" s="122">
        <f>H167</f>
        <v>0</v>
      </c>
      <c r="I170" s="49"/>
      <c r="J170" s="15"/>
    </row>
    <row r="171" spans="1:10" ht="18" customHeight="1">
      <c r="A171" s="3"/>
      <c r="B171" s="4"/>
      <c r="C171" s="3" t="s">
        <v>210</v>
      </c>
      <c r="D171" s="85" t="s">
        <v>0</v>
      </c>
      <c r="E171" s="12"/>
      <c r="F171" s="12"/>
      <c r="G171" s="12"/>
      <c r="H171" s="122">
        <f>H167</f>
        <v>0</v>
      </c>
      <c r="I171" s="102"/>
      <c r="J171" s="15"/>
    </row>
    <row r="172" spans="1:10" ht="18" customHeight="1">
      <c r="A172" s="3"/>
      <c r="B172" s="4"/>
      <c r="C172" s="3" t="s">
        <v>211</v>
      </c>
      <c r="D172" s="3" t="s">
        <v>0</v>
      </c>
      <c r="E172" s="12"/>
      <c r="F172" s="86">
        <v>0.1</v>
      </c>
      <c r="G172" s="12"/>
      <c r="H172" s="122">
        <f>H171*F172</f>
        <v>0</v>
      </c>
      <c r="I172" s="15"/>
      <c r="J172" s="15"/>
    </row>
    <row r="173" spans="1:10" ht="18" customHeight="1">
      <c r="A173" s="3"/>
      <c r="B173" s="4"/>
      <c r="C173" s="3" t="s">
        <v>13</v>
      </c>
      <c r="D173" s="3" t="s">
        <v>0</v>
      </c>
      <c r="E173" s="12"/>
      <c r="F173" s="12"/>
      <c r="G173" s="12"/>
      <c r="H173" s="122">
        <f>H172+H171</f>
        <v>0</v>
      </c>
      <c r="I173" s="49"/>
      <c r="J173" s="15"/>
    </row>
    <row r="174" spans="1:10" ht="18" customHeight="1">
      <c r="A174" s="3"/>
      <c r="B174" s="3"/>
      <c r="C174" s="3" t="s">
        <v>212</v>
      </c>
      <c r="D174" s="3" t="s">
        <v>0</v>
      </c>
      <c r="E174" s="12"/>
      <c r="F174" s="86">
        <v>0.08</v>
      </c>
      <c r="G174" s="12"/>
      <c r="H174" s="122">
        <f>H173*F174</f>
        <v>0</v>
      </c>
      <c r="I174" s="49"/>
      <c r="J174" s="49"/>
    </row>
    <row r="175" spans="1:11" ht="18" customHeight="1">
      <c r="A175" s="4"/>
      <c r="B175" s="3"/>
      <c r="C175" s="3" t="s">
        <v>41</v>
      </c>
      <c r="D175" s="3" t="s">
        <v>0</v>
      </c>
      <c r="E175" s="8"/>
      <c r="F175" s="8"/>
      <c r="G175" s="33"/>
      <c r="H175" s="112">
        <f>H174+H173</f>
        <v>0</v>
      </c>
      <c r="I175" s="52"/>
      <c r="J175" s="63"/>
      <c r="K175" s="63"/>
    </row>
    <row r="176" spans="3:10" ht="15">
      <c r="C176" s="39"/>
      <c r="D176" s="39"/>
      <c r="E176" s="39"/>
      <c r="F176" s="39"/>
      <c r="G176" s="39"/>
      <c r="H176" s="39"/>
      <c r="I176" s="39"/>
      <c r="J176" s="39"/>
    </row>
    <row r="178" spans="1:10" ht="15" customHeight="1">
      <c r="A178" s="234" t="s">
        <v>388</v>
      </c>
      <c r="B178" s="234"/>
      <c r="C178" s="234"/>
      <c r="D178" s="234"/>
      <c r="E178" s="234"/>
      <c r="F178" s="234"/>
      <c r="G178" s="234"/>
      <c r="H178" s="234"/>
      <c r="I178" s="39"/>
      <c r="J178" s="39"/>
    </row>
  </sheetData>
  <sheetProtection/>
  <mergeCells count="16">
    <mergeCell ref="E7:F7"/>
    <mergeCell ref="A2:H2"/>
    <mergeCell ref="A4:H4"/>
    <mergeCell ref="A5:H5"/>
    <mergeCell ref="A6:H6"/>
    <mergeCell ref="B7:D7"/>
    <mergeCell ref="G1:H1"/>
    <mergeCell ref="A178:H178"/>
    <mergeCell ref="A9:A10"/>
    <mergeCell ref="B9:B10"/>
    <mergeCell ref="C9:C10"/>
    <mergeCell ref="D9:D10"/>
    <mergeCell ref="E9:F9"/>
    <mergeCell ref="G9:H9"/>
    <mergeCell ref="A8:D8"/>
    <mergeCell ref="E8:F8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61"/>
  <sheetViews>
    <sheetView tabSelected="1" view="pageBreakPreview" zoomScale="60" zoomScalePageLayoutView="0" workbookViewId="0" topLeftCell="A1">
      <selection activeCell="P26" sqref="P26"/>
    </sheetView>
  </sheetViews>
  <sheetFormatPr defaultColWidth="9.00390625" defaultRowHeight="12.75"/>
  <cols>
    <col min="1" max="1" width="3.875" style="0" customWidth="1"/>
    <col min="2" max="2" width="10.875" style="0" customWidth="1"/>
    <col min="3" max="3" width="26.125" style="0" customWidth="1"/>
    <col min="4" max="5" width="10.875" style="0" customWidth="1"/>
    <col min="6" max="6" width="11.125" style="0" customWidth="1"/>
    <col min="7" max="7" width="10.25390625" style="0" customWidth="1"/>
    <col min="8" max="8" width="8.125" style="0" customWidth="1"/>
    <col min="9" max="10" width="0" style="0" hidden="1" customWidth="1"/>
  </cols>
  <sheetData>
    <row r="1" spans="1:13" ht="16.5">
      <c r="A1" s="263" t="s">
        <v>106</v>
      </c>
      <c r="B1" s="263"/>
      <c r="C1" s="263"/>
      <c r="D1" s="263"/>
      <c r="E1" s="263"/>
      <c r="F1" s="263"/>
      <c r="G1" s="263"/>
      <c r="H1" s="263"/>
      <c r="I1" s="47"/>
      <c r="J1" s="47"/>
      <c r="K1" s="47"/>
      <c r="L1" s="47"/>
      <c r="M1" s="47"/>
    </row>
    <row r="2" spans="1:13" ht="12.75" customHeight="1">
      <c r="A2" s="263"/>
      <c r="B2" s="263"/>
      <c r="C2" s="263"/>
      <c r="D2" s="263"/>
      <c r="E2" s="263"/>
      <c r="F2" s="263"/>
      <c r="G2" s="263"/>
      <c r="H2" s="263"/>
      <c r="I2" s="47"/>
      <c r="J2" s="47"/>
      <c r="K2" s="47"/>
      <c r="L2" s="47"/>
      <c r="M2" s="47"/>
    </row>
    <row r="3" spans="1:13" ht="40.5" customHeight="1">
      <c r="A3" s="236" t="s">
        <v>390</v>
      </c>
      <c r="B3" s="236"/>
      <c r="C3" s="236"/>
      <c r="D3" s="236"/>
      <c r="E3" s="236"/>
      <c r="F3" s="236"/>
      <c r="G3" s="236"/>
      <c r="H3" s="236"/>
      <c r="I3" s="47"/>
      <c r="J3" s="47"/>
      <c r="K3" s="47"/>
      <c r="L3" s="47"/>
      <c r="M3" s="47"/>
    </row>
    <row r="4" spans="1:13" ht="21.75" customHeight="1">
      <c r="A4" s="262" t="s">
        <v>163</v>
      </c>
      <c r="B4" s="262"/>
      <c r="C4" s="262"/>
      <c r="D4" s="262"/>
      <c r="E4" s="262"/>
      <c r="F4" s="264">
        <f>F13</f>
        <v>0</v>
      </c>
      <c r="G4" s="263"/>
      <c r="H4" s="59" t="s">
        <v>0</v>
      </c>
      <c r="I4" s="47"/>
      <c r="J4" s="47"/>
      <c r="K4" s="47"/>
      <c r="L4" s="47"/>
      <c r="M4" s="47"/>
    </row>
    <row r="5" spans="1:13" ht="21.75" customHeight="1">
      <c r="A5" s="262" t="s">
        <v>164</v>
      </c>
      <c r="B5" s="262"/>
      <c r="C5" s="262"/>
      <c r="D5" s="262"/>
      <c r="E5" s="262"/>
      <c r="F5" s="264">
        <f>G13</f>
        <v>0</v>
      </c>
      <c r="G5" s="263"/>
      <c r="H5" s="59" t="s">
        <v>0</v>
      </c>
      <c r="I5" s="47"/>
      <c r="J5" s="47"/>
      <c r="K5" s="47"/>
      <c r="L5" s="47"/>
      <c r="M5" s="47"/>
    </row>
    <row r="6" spans="1:13" ht="11.25" customHeight="1">
      <c r="A6" s="263"/>
      <c r="B6" s="263"/>
      <c r="C6" s="263"/>
      <c r="D6" s="263"/>
      <c r="E6" s="263"/>
      <c r="F6" s="263"/>
      <c r="G6" s="263"/>
      <c r="H6" s="263"/>
      <c r="I6" s="47"/>
      <c r="J6" s="47"/>
      <c r="K6" s="47"/>
      <c r="L6" s="47"/>
      <c r="M6" s="47"/>
    </row>
    <row r="7" spans="1:13" ht="9" customHeight="1">
      <c r="A7" s="239"/>
      <c r="B7" s="239"/>
      <c r="C7" s="239"/>
      <c r="D7" s="239"/>
      <c r="E7" s="239"/>
      <c r="F7" s="239"/>
      <c r="G7" s="47"/>
      <c r="H7" s="47"/>
      <c r="I7" s="47"/>
      <c r="J7" s="47"/>
      <c r="K7" s="47"/>
      <c r="L7" s="47"/>
      <c r="M7" s="47"/>
    </row>
    <row r="8" spans="1:13" ht="33" customHeight="1">
      <c r="A8" s="265" t="s">
        <v>1</v>
      </c>
      <c r="B8" s="265" t="s">
        <v>107</v>
      </c>
      <c r="C8" s="265" t="s">
        <v>108</v>
      </c>
      <c r="D8" s="267" t="s">
        <v>109</v>
      </c>
      <c r="E8" s="268"/>
      <c r="F8" s="269"/>
      <c r="G8" s="270" t="s">
        <v>197</v>
      </c>
      <c r="H8" s="272" t="s">
        <v>110</v>
      </c>
      <c r="I8" s="47"/>
      <c r="J8" s="47"/>
      <c r="K8" s="47"/>
      <c r="L8" s="47"/>
      <c r="M8" s="47"/>
    </row>
    <row r="9" spans="1:13" ht="90.75" customHeight="1">
      <c r="A9" s="266"/>
      <c r="B9" s="266"/>
      <c r="C9" s="266"/>
      <c r="D9" s="48" t="s">
        <v>195</v>
      </c>
      <c r="E9" s="48" t="s">
        <v>111</v>
      </c>
      <c r="F9" s="48" t="s">
        <v>15</v>
      </c>
      <c r="G9" s="271"/>
      <c r="H9" s="273"/>
      <c r="I9" s="47"/>
      <c r="J9" s="47"/>
      <c r="K9" s="47"/>
      <c r="L9" s="47"/>
      <c r="M9" s="47"/>
    </row>
    <row r="10" spans="1:13" ht="42.75" customHeight="1">
      <c r="A10" s="116">
        <v>1</v>
      </c>
      <c r="B10" s="116" t="s">
        <v>192</v>
      </c>
      <c r="C10" s="116" t="s">
        <v>191</v>
      </c>
      <c r="D10" s="45">
        <f>'1-1'!H175</f>
        <v>0</v>
      </c>
      <c r="E10" s="45"/>
      <c r="F10" s="45">
        <f>D10</f>
        <v>0</v>
      </c>
      <c r="G10" s="45">
        <f>'1-1'!H169</f>
        <v>0</v>
      </c>
      <c r="H10" s="48"/>
      <c r="I10" s="47"/>
      <c r="J10" s="47"/>
      <c r="K10" s="47"/>
      <c r="L10" s="47"/>
      <c r="M10" s="47"/>
    </row>
    <row r="11" spans="1:13" ht="41.25" customHeight="1">
      <c r="A11" s="116">
        <v>2</v>
      </c>
      <c r="B11" s="116" t="s">
        <v>193</v>
      </c>
      <c r="C11" s="116" t="s">
        <v>194</v>
      </c>
      <c r="D11" s="45"/>
      <c r="E11" s="45">
        <f>'1-2'!H56</f>
        <v>0</v>
      </c>
      <c r="F11" s="45">
        <f>E11</f>
        <v>0</v>
      </c>
      <c r="G11" s="45">
        <f>'1-2'!H51</f>
        <v>0</v>
      </c>
      <c r="H11" s="48"/>
      <c r="I11" s="47"/>
      <c r="J11" s="47"/>
      <c r="K11" s="47"/>
      <c r="L11" s="47"/>
      <c r="M11" s="47"/>
    </row>
    <row r="12" spans="1:13" ht="42" customHeight="1">
      <c r="A12" s="116">
        <v>3</v>
      </c>
      <c r="B12" s="116" t="s">
        <v>200</v>
      </c>
      <c r="C12" s="116" t="s">
        <v>291</v>
      </c>
      <c r="D12" s="45">
        <f>'1-3'!H66</f>
        <v>0</v>
      </c>
      <c r="E12" s="45"/>
      <c r="F12" s="45">
        <f>D12</f>
        <v>0</v>
      </c>
      <c r="G12" s="45">
        <f>'1-3'!H61</f>
        <v>0</v>
      </c>
      <c r="H12" s="48"/>
      <c r="I12" s="47"/>
      <c r="J12" s="47"/>
      <c r="K12" s="47"/>
      <c r="L12" s="47"/>
      <c r="M12" s="47"/>
    </row>
    <row r="13" spans="1:13" ht="41.25" customHeight="1">
      <c r="A13" s="48"/>
      <c r="B13" s="48"/>
      <c r="C13" s="73" t="s">
        <v>13</v>
      </c>
      <c r="D13" s="101">
        <f>D12+D10</f>
        <v>0</v>
      </c>
      <c r="E13" s="101">
        <f>E11</f>
        <v>0</v>
      </c>
      <c r="F13" s="101">
        <f>F12+F11+F10</f>
        <v>0</v>
      </c>
      <c r="G13" s="101">
        <f>G12+G11+G10</f>
        <v>0</v>
      </c>
      <c r="H13" s="73"/>
      <c r="I13" s="47"/>
      <c r="J13" s="47"/>
      <c r="K13" s="47"/>
      <c r="L13" s="47"/>
      <c r="M13" s="47"/>
    </row>
    <row r="14" spans="1:13" ht="16.5">
      <c r="A14" s="47"/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</row>
    <row r="15" spans="1:13" ht="16.5" customHeight="1">
      <c r="A15" s="234" t="s">
        <v>388</v>
      </c>
      <c r="B15" s="234"/>
      <c r="C15" s="234"/>
      <c r="D15" s="234"/>
      <c r="E15" s="234"/>
      <c r="F15" s="234"/>
      <c r="G15" s="234"/>
      <c r="H15" s="234"/>
      <c r="I15" s="39"/>
      <c r="J15" s="39"/>
      <c r="K15" s="47"/>
      <c r="L15" s="47"/>
      <c r="M15" s="47"/>
    </row>
    <row r="16" spans="1:13" ht="16.5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</row>
    <row r="17" spans="1:8" ht="18" customHeight="1">
      <c r="A17" s="263"/>
      <c r="B17" s="263"/>
      <c r="C17" s="263"/>
      <c r="D17" s="263"/>
      <c r="E17" s="263"/>
      <c r="F17" s="263"/>
      <c r="G17" s="263"/>
      <c r="H17" s="263"/>
    </row>
    <row r="61" spans="3:10" ht="12.75">
      <c r="C61" s="296"/>
      <c r="D61" s="296"/>
      <c r="E61" s="296"/>
      <c r="F61" s="296"/>
      <c r="G61" s="296"/>
      <c r="H61" s="296"/>
      <c r="I61" s="296"/>
      <c r="J61" s="296"/>
    </row>
  </sheetData>
  <sheetProtection/>
  <mergeCells count="17">
    <mergeCell ref="A17:H17"/>
    <mergeCell ref="A6:H6"/>
    <mergeCell ref="A7:F7"/>
    <mergeCell ref="A8:A9"/>
    <mergeCell ref="B8:B9"/>
    <mergeCell ref="C8:C9"/>
    <mergeCell ref="D8:F8"/>
    <mergeCell ref="G8:G9"/>
    <mergeCell ref="H8:H9"/>
    <mergeCell ref="A15:H15"/>
    <mergeCell ref="A5:E5"/>
    <mergeCell ref="A1:H1"/>
    <mergeCell ref="A2:H2"/>
    <mergeCell ref="A3:H3"/>
    <mergeCell ref="A4:E4"/>
    <mergeCell ref="F4:G4"/>
    <mergeCell ref="F5:G5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="60" zoomScalePageLayoutView="0" workbookViewId="0" topLeftCell="A1">
      <selection activeCell="P26" sqref="P26"/>
    </sheetView>
  </sheetViews>
  <sheetFormatPr defaultColWidth="9.00390625" defaultRowHeight="12.75"/>
  <cols>
    <col min="1" max="1" width="5.25390625" style="0" customWidth="1"/>
    <col min="2" max="2" width="20.375" style="0" customWidth="1"/>
    <col min="3" max="3" width="42.125" style="0" customWidth="1"/>
    <col min="4" max="4" width="13.875" style="0" customWidth="1"/>
    <col min="5" max="5" width="14.625" style="0" customWidth="1"/>
    <col min="6" max="6" width="13.00390625" style="0" customWidth="1"/>
    <col min="7" max="7" width="12.875" style="0" customWidth="1"/>
    <col min="8" max="8" width="8.125" style="0" customWidth="1"/>
    <col min="9" max="10" width="0" style="0" hidden="1" customWidth="1"/>
  </cols>
  <sheetData>
    <row r="1" spans="1:8" ht="12.75" customHeight="1">
      <c r="A1" s="285" t="s">
        <v>389</v>
      </c>
      <c r="B1" s="285"/>
      <c r="C1" s="285"/>
      <c r="D1" s="285"/>
      <c r="E1" s="285"/>
      <c r="F1" s="285"/>
      <c r="G1" s="285"/>
      <c r="H1" s="285"/>
    </row>
    <row r="2" spans="1:8" ht="15.75" customHeight="1">
      <c r="A2" s="284" t="s">
        <v>160</v>
      </c>
      <c r="B2" s="284"/>
      <c r="C2" s="284"/>
      <c r="D2" s="284"/>
      <c r="E2" s="180">
        <f>H57</f>
        <v>0</v>
      </c>
      <c r="F2" s="58" t="s">
        <v>0</v>
      </c>
      <c r="G2" s="58"/>
      <c r="H2" s="58"/>
    </row>
    <row r="3" spans="1:8" ht="17.25" customHeight="1">
      <c r="A3" s="276" t="s">
        <v>161</v>
      </c>
      <c r="B3" s="276"/>
      <c r="C3" s="276"/>
      <c r="D3" s="276"/>
      <c r="E3" s="180">
        <f>H56</f>
        <v>0</v>
      </c>
      <c r="F3" s="58" t="s">
        <v>0</v>
      </c>
      <c r="G3" s="58"/>
      <c r="H3" s="58"/>
    </row>
    <row r="4" spans="1:8" ht="16.5">
      <c r="A4" s="276" t="s">
        <v>162</v>
      </c>
      <c r="B4" s="276"/>
      <c r="C4" s="276"/>
      <c r="D4" s="276"/>
      <c r="E4" s="180">
        <f>'obieqt.'!G13</f>
        <v>0</v>
      </c>
      <c r="F4" s="58" t="s">
        <v>0</v>
      </c>
      <c r="G4" s="58"/>
      <c r="H4" s="58"/>
    </row>
    <row r="5" spans="1:8" ht="9.75" customHeight="1">
      <c r="A5" s="20"/>
      <c r="B5" s="20"/>
      <c r="C5" s="20"/>
      <c r="D5" s="20"/>
      <c r="E5" s="20"/>
      <c r="F5" s="20"/>
      <c r="G5" s="20"/>
      <c r="H5" s="20"/>
    </row>
    <row r="6" spans="1:8" ht="15.75" customHeight="1">
      <c r="A6" s="20"/>
      <c r="B6" s="20"/>
      <c r="C6" s="162"/>
      <c r="D6" s="161"/>
      <c r="E6" s="156"/>
      <c r="F6" s="20"/>
      <c r="G6" s="20"/>
      <c r="H6" s="20"/>
    </row>
    <row r="7" spans="1:8" ht="5.25" customHeight="1">
      <c r="A7" s="20"/>
      <c r="B7" s="20"/>
      <c r="C7" s="20"/>
      <c r="D7" s="20"/>
      <c r="E7" s="20"/>
      <c r="F7" s="20"/>
      <c r="G7" s="20"/>
      <c r="H7" s="20"/>
    </row>
    <row r="8" spans="1:8" ht="16.5">
      <c r="A8" s="233" t="s">
        <v>44</v>
      </c>
      <c r="B8" s="233"/>
      <c r="C8" s="233"/>
      <c r="D8" s="233"/>
      <c r="E8" s="233"/>
      <c r="F8" s="233"/>
      <c r="G8" s="233"/>
      <c r="H8" s="233"/>
    </row>
    <row r="9" spans="1:8" ht="19.5" customHeight="1">
      <c r="A9" s="277" t="s">
        <v>292</v>
      </c>
      <c r="B9" s="277"/>
      <c r="C9" s="277"/>
      <c r="D9" s="277"/>
      <c r="E9" s="277"/>
      <c r="F9" s="277"/>
      <c r="G9" s="277"/>
      <c r="H9" s="277"/>
    </row>
    <row r="10" spans="1:8" ht="9" customHeight="1">
      <c r="A10" s="277"/>
      <c r="B10" s="277"/>
      <c r="C10" s="277"/>
      <c r="D10" s="277"/>
      <c r="E10" s="277"/>
      <c r="F10" s="277"/>
      <c r="G10" s="277"/>
      <c r="H10" s="277"/>
    </row>
    <row r="11" spans="1:8" ht="19.5">
      <c r="A11" s="235" t="s">
        <v>45</v>
      </c>
      <c r="B11" s="235"/>
      <c r="C11" s="235"/>
      <c r="D11" s="235"/>
      <c r="E11" s="235"/>
      <c r="F11" s="235"/>
      <c r="G11" s="235"/>
      <c r="H11" s="235"/>
    </row>
    <row r="12" spans="1:8" ht="5.25" customHeight="1">
      <c r="A12" s="14"/>
      <c r="B12" s="14"/>
      <c r="C12" s="14"/>
      <c r="D12" s="14"/>
      <c r="E12" s="14"/>
      <c r="F12" s="14"/>
      <c r="G12" s="14"/>
      <c r="H12" s="14"/>
    </row>
    <row r="13" spans="1:8" ht="30" customHeight="1">
      <c r="A13" s="283" t="s">
        <v>390</v>
      </c>
      <c r="B13" s="283"/>
      <c r="C13" s="283"/>
      <c r="D13" s="283"/>
      <c r="E13" s="283"/>
      <c r="F13" s="283"/>
      <c r="G13" s="283"/>
      <c r="H13" s="283"/>
    </row>
    <row r="14" spans="1:8" ht="6" customHeight="1">
      <c r="A14" s="21"/>
      <c r="B14" s="21"/>
      <c r="C14" s="21"/>
      <c r="D14" s="21"/>
      <c r="E14" s="21"/>
      <c r="F14" s="21"/>
      <c r="G14" s="21"/>
      <c r="H14" s="21"/>
    </row>
    <row r="15" spans="1:8" ht="24" customHeight="1">
      <c r="A15" s="280" t="s">
        <v>1</v>
      </c>
      <c r="B15" s="281" t="s">
        <v>2</v>
      </c>
      <c r="C15" s="282" t="s">
        <v>46</v>
      </c>
      <c r="D15" s="281" t="s">
        <v>3</v>
      </c>
      <c r="E15" s="281"/>
      <c r="F15" s="281"/>
      <c r="G15" s="281"/>
      <c r="H15" s="281"/>
    </row>
    <row r="16" spans="1:8" ht="56.25" customHeight="1">
      <c r="A16" s="280"/>
      <c r="B16" s="281"/>
      <c r="C16" s="282"/>
      <c r="D16" s="8" t="s">
        <v>4</v>
      </c>
      <c r="E16" s="8" t="s">
        <v>5</v>
      </c>
      <c r="F16" s="8" t="s">
        <v>6</v>
      </c>
      <c r="G16" s="8" t="s">
        <v>7</v>
      </c>
      <c r="H16" s="8" t="s">
        <v>8</v>
      </c>
    </row>
    <row r="17" spans="1:8" ht="13.5">
      <c r="A17" s="12">
        <v>1</v>
      </c>
      <c r="B17" s="12">
        <v>2</v>
      </c>
      <c r="C17" s="12">
        <v>3</v>
      </c>
      <c r="D17" s="12">
        <v>4</v>
      </c>
      <c r="E17" s="12">
        <v>5</v>
      </c>
      <c r="F17" s="12">
        <v>6</v>
      </c>
      <c r="G17" s="12">
        <v>7</v>
      </c>
      <c r="H17" s="12">
        <v>8</v>
      </c>
    </row>
    <row r="18" spans="1:8" ht="12" customHeight="1">
      <c r="A18" s="8">
        <v>1</v>
      </c>
      <c r="B18" s="8"/>
      <c r="C18" s="11" t="s">
        <v>47</v>
      </c>
      <c r="D18" s="8"/>
      <c r="E18" s="8"/>
      <c r="F18" s="8"/>
      <c r="G18" s="8"/>
      <c r="H18" s="8"/>
    </row>
    <row r="19" spans="1:8" ht="15.75" customHeight="1">
      <c r="A19" s="12">
        <v>1.1</v>
      </c>
      <c r="B19" s="17"/>
      <c r="C19" s="149" t="s">
        <v>48</v>
      </c>
      <c r="D19" s="101"/>
      <c r="E19" s="101"/>
      <c r="F19" s="101"/>
      <c r="G19" s="101"/>
      <c r="H19" s="101"/>
    </row>
    <row r="20" spans="1:8" s="15" customFormat="1" ht="13.5" customHeight="1">
      <c r="A20" s="12"/>
      <c r="B20" s="17"/>
      <c r="C20" s="19" t="s">
        <v>256</v>
      </c>
      <c r="D20" s="24"/>
      <c r="E20" s="24"/>
      <c r="F20" s="24"/>
      <c r="G20" s="24"/>
      <c r="H20" s="24"/>
    </row>
    <row r="21" spans="1:8" ht="15">
      <c r="A21" s="12"/>
      <c r="B21" s="17"/>
      <c r="C21" s="11" t="s">
        <v>49</v>
      </c>
      <c r="D21" s="9"/>
      <c r="E21" s="9"/>
      <c r="F21" s="9"/>
      <c r="G21" s="9"/>
      <c r="H21" s="9"/>
    </row>
    <row r="22" spans="1:8" ht="18.75" customHeight="1">
      <c r="A22" s="12">
        <v>2</v>
      </c>
      <c r="B22" s="17"/>
      <c r="C22" s="18" t="s">
        <v>50</v>
      </c>
      <c r="D22" s="9"/>
      <c r="E22" s="9"/>
      <c r="F22" s="9"/>
      <c r="G22" s="9"/>
      <c r="H22" s="9"/>
    </row>
    <row r="23" spans="1:8" s="15" customFormat="1" ht="24" customHeight="1">
      <c r="A23" s="12" t="s">
        <v>51</v>
      </c>
      <c r="B23" s="17" t="s">
        <v>118</v>
      </c>
      <c r="C23" s="17" t="s">
        <v>375</v>
      </c>
      <c r="D23" s="24">
        <f>'obieqt.'!D13</f>
        <v>0</v>
      </c>
      <c r="E23" s="24">
        <f>'obieqt.'!E13</f>
        <v>0</v>
      </c>
      <c r="F23" s="24"/>
      <c r="G23" s="24"/>
      <c r="H23" s="24">
        <f>D23+E23</f>
        <v>0</v>
      </c>
    </row>
    <row r="24" spans="1:8" s="15" customFormat="1" ht="15">
      <c r="A24" s="12"/>
      <c r="B24" s="17"/>
      <c r="C24" s="19" t="s">
        <v>52</v>
      </c>
      <c r="D24" s="24">
        <f>D23</f>
        <v>0</v>
      </c>
      <c r="E24" s="24">
        <f>E23</f>
        <v>0</v>
      </c>
      <c r="F24" s="24"/>
      <c r="G24" s="24"/>
      <c r="H24" s="24">
        <f>H23</f>
        <v>0</v>
      </c>
    </row>
    <row r="25" spans="1:8" ht="13.5" customHeight="1">
      <c r="A25" s="12"/>
      <c r="B25" s="17"/>
      <c r="C25" s="18" t="s">
        <v>53</v>
      </c>
      <c r="D25" s="10"/>
      <c r="E25" s="10"/>
      <c r="F25" s="10"/>
      <c r="G25" s="10"/>
      <c r="H25" s="10"/>
    </row>
    <row r="26" spans="1:8" ht="13.5">
      <c r="A26" s="12">
        <v>3</v>
      </c>
      <c r="B26" s="17"/>
      <c r="C26" s="9" t="s">
        <v>54</v>
      </c>
      <c r="D26" s="10"/>
      <c r="E26" s="10"/>
      <c r="F26" s="10"/>
      <c r="G26" s="10"/>
      <c r="H26" s="10"/>
    </row>
    <row r="27" spans="1:8" ht="13.5">
      <c r="A27" s="22" t="s">
        <v>68</v>
      </c>
      <c r="B27" s="17"/>
      <c r="C27" s="9" t="s">
        <v>55</v>
      </c>
      <c r="D27" s="10"/>
      <c r="E27" s="10"/>
      <c r="F27" s="10"/>
      <c r="G27" s="10"/>
      <c r="H27" s="10"/>
    </row>
    <row r="28" spans="1:8" ht="13.5" customHeight="1">
      <c r="A28" s="12"/>
      <c r="B28" s="17"/>
      <c r="C28" s="9" t="s">
        <v>56</v>
      </c>
      <c r="D28" s="10"/>
      <c r="E28" s="10"/>
      <c r="F28" s="10"/>
      <c r="G28" s="10"/>
      <c r="H28" s="10"/>
    </row>
    <row r="29" spans="1:8" ht="12.75" customHeight="1">
      <c r="A29" s="12"/>
      <c r="B29" s="17"/>
      <c r="C29" s="9" t="s">
        <v>57</v>
      </c>
      <c r="D29" s="10"/>
      <c r="E29" s="10"/>
      <c r="F29" s="10"/>
      <c r="G29" s="10"/>
      <c r="H29" s="10"/>
    </row>
    <row r="30" spans="1:8" ht="25.5" customHeight="1">
      <c r="A30" s="12">
        <v>4</v>
      </c>
      <c r="B30" s="17"/>
      <c r="C30" s="9" t="s">
        <v>58</v>
      </c>
      <c r="D30" s="10"/>
      <c r="E30" s="10"/>
      <c r="F30" s="10"/>
      <c r="G30" s="10"/>
      <c r="H30" s="10"/>
    </row>
    <row r="31" spans="1:8" ht="13.5">
      <c r="A31" s="12" t="s">
        <v>69</v>
      </c>
      <c r="B31" s="17"/>
      <c r="C31" s="9" t="s">
        <v>55</v>
      </c>
      <c r="D31" s="10"/>
      <c r="E31" s="10"/>
      <c r="F31" s="10"/>
      <c r="G31" s="10"/>
      <c r="H31" s="10"/>
    </row>
    <row r="32" spans="1:8" ht="12.75" customHeight="1">
      <c r="A32" s="12"/>
      <c r="B32" s="17"/>
      <c r="C32" s="9" t="s">
        <v>59</v>
      </c>
      <c r="D32" s="10"/>
      <c r="E32" s="10"/>
      <c r="F32" s="10"/>
      <c r="G32" s="10"/>
      <c r="H32" s="10"/>
    </row>
    <row r="33" spans="1:8" ht="29.25" customHeight="1">
      <c r="A33" s="12">
        <v>5</v>
      </c>
      <c r="B33" s="17"/>
      <c r="C33" s="9" t="s">
        <v>60</v>
      </c>
      <c r="D33" s="10"/>
      <c r="E33" s="10"/>
      <c r="F33" s="10"/>
      <c r="G33" s="10"/>
      <c r="H33" s="10"/>
    </row>
    <row r="34" spans="1:8" ht="12" customHeight="1">
      <c r="A34" s="12" t="s">
        <v>70</v>
      </c>
      <c r="B34" s="17"/>
      <c r="C34" s="9" t="s">
        <v>55</v>
      </c>
      <c r="D34" s="10"/>
      <c r="E34" s="10"/>
      <c r="F34" s="10"/>
      <c r="G34" s="10"/>
      <c r="H34" s="10"/>
    </row>
    <row r="35" spans="1:8" ht="12" customHeight="1">
      <c r="A35" s="12"/>
      <c r="B35" s="17"/>
      <c r="C35" s="9" t="s">
        <v>61</v>
      </c>
      <c r="D35" s="10"/>
      <c r="E35" s="10"/>
      <c r="F35" s="10"/>
      <c r="G35" s="10"/>
      <c r="H35" s="10"/>
    </row>
    <row r="36" spans="1:8" ht="13.5">
      <c r="A36" s="12">
        <v>6</v>
      </c>
      <c r="B36" s="17"/>
      <c r="C36" s="9" t="s">
        <v>62</v>
      </c>
      <c r="D36" s="10"/>
      <c r="E36" s="10"/>
      <c r="F36" s="10"/>
      <c r="G36" s="10"/>
      <c r="H36" s="10"/>
    </row>
    <row r="37" spans="1:8" ht="13.5">
      <c r="A37" s="22" t="s">
        <v>71</v>
      </c>
      <c r="B37" s="17"/>
      <c r="C37" s="9" t="s">
        <v>55</v>
      </c>
      <c r="D37" s="10"/>
      <c r="E37" s="10"/>
      <c r="F37" s="10"/>
      <c r="G37" s="10"/>
      <c r="H37" s="10"/>
    </row>
    <row r="38" spans="1:8" ht="10.5" customHeight="1">
      <c r="A38" s="12"/>
      <c r="B38" s="17"/>
      <c r="C38" s="9" t="s">
        <v>63</v>
      </c>
      <c r="D38" s="10"/>
      <c r="E38" s="10"/>
      <c r="F38" s="10"/>
      <c r="G38" s="10"/>
      <c r="H38" s="10"/>
    </row>
    <row r="39" spans="1:8" ht="12.75" customHeight="1">
      <c r="A39" s="12"/>
      <c r="B39" s="17"/>
      <c r="C39" s="18" t="s">
        <v>64</v>
      </c>
      <c r="D39" s="10"/>
      <c r="E39" s="10"/>
      <c r="F39" s="10"/>
      <c r="G39" s="10"/>
      <c r="H39" s="10"/>
    </row>
    <row r="40" spans="1:8" ht="18" customHeight="1">
      <c r="A40" s="12">
        <v>7</v>
      </c>
      <c r="B40" s="17"/>
      <c r="C40" s="115" t="s">
        <v>65</v>
      </c>
      <c r="D40" s="24"/>
      <c r="E40" s="10"/>
      <c r="F40" s="10"/>
      <c r="G40" s="10"/>
      <c r="H40" s="24"/>
    </row>
    <row r="41" spans="1:8" ht="14.25" customHeight="1">
      <c r="A41" s="22" t="s">
        <v>72</v>
      </c>
      <c r="B41" s="17"/>
      <c r="C41" s="115" t="s">
        <v>257</v>
      </c>
      <c r="D41" s="24"/>
      <c r="E41" s="24"/>
      <c r="F41" s="24"/>
      <c r="G41" s="24"/>
      <c r="H41" s="24"/>
    </row>
    <row r="42" spans="1:8" ht="15">
      <c r="A42" s="11"/>
      <c r="B42" s="19"/>
      <c r="C42" s="181" t="s">
        <v>66</v>
      </c>
      <c r="D42" s="101">
        <f>D24</f>
        <v>0</v>
      </c>
      <c r="E42" s="101">
        <f>E24</f>
        <v>0</v>
      </c>
      <c r="F42" s="101"/>
      <c r="G42" s="101"/>
      <c r="H42" s="101">
        <f>H24</f>
        <v>0</v>
      </c>
    </row>
    <row r="43" spans="1:8" ht="13.5" customHeight="1">
      <c r="A43" s="11"/>
      <c r="B43" s="18"/>
      <c r="C43" s="18" t="s">
        <v>67</v>
      </c>
      <c r="D43" s="10"/>
      <c r="E43" s="10"/>
      <c r="F43" s="10"/>
      <c r="G43" s="10"/>
      <c r="H43" s="10"/>
    </row>
    <row r="44" spans="1:8" ht="14.25" customHeight="1">
      <c r="A44" s="11">
        <v>8</v>
      </c>
      <c r="B44" s="19"/>
      <c r="C44" s="18" t="s">
        <v>73</v>
      </c>
      <c r="D44" s="10"/>
      <c r="E44" s="10"/>
      <c r="F44" s="10"/>
      <c r="G44" s="10"/>
      <c r="H44" s="10"/>
    </row>
    <row r="45" spans="1:8" ht="15">
      <c r="A45" s="11" t="s">
        <v>74</v>
      </c>
      <c r="B45" s="19"/>
      <c r="C45" s="18" t="s">
        <v>75</v>
      </c>
      <c r="D45" s="10"/>
      <c r="E45" s="10"/>
      <c r="F45" s="10"/>
      <c r="G45" s="10"/>
      <c r="H45" s="10"/>
    </row>
    <row r="46" spans="1:8" ht="12" customHeight="1">
      <c r="A46" s="11"/>
      <c r="B46" s="19"/>
      <c r="C46" s="18" t="s">
        <v>76</v>
      </c>
      <c r="D46" s="10"/>
      <c r="E46" s="10"/>
      <c r="F46" s="10"/>
      <c r="G46" s="10"/>
      <c r="H46" s="10"/>
    </row>
    <row r="47" spans="1:8" ht="14.25" customHeight="1">
      <c r="A47" s="11">
        <v>9</v>
      </c>
      <c r="B47" s="19"/>
      <c r="C47" s="18" t="s">
        <v>77</v>
      </c>
      <c r="D47" s="10"/>
      <c r="E47" s="10"/>
      <c r="F47" s="10"/>
      <c r="G47" s="10"/>
      <c r="H47" s="10"/>
    </row>
    <row r="48" spans="1:8" ht="30">
      <c r="A48" s="12" t="s">
        <v>78</v>
      </c>
      <c r="B48" s="17"/>
      <c r="C48" s="18" t="s">
        <v>103</v>
      </c>
      <c r="D48" s="10"/>
      <c r="E48" s="10"/>
      <c r="F48" s="10"/>
      <c r="G48" s="10"/>
      <c r="H48" s="10"/>
    </row>
    <row r="49" spans="1:8" ht="15">
      <c r="A49" s="12"/>
      <c r="B49" s="17"/>
      <c r="C49" s="18" t="s">
        <v>213</v>
      </c>
      <c r="D49" s="10"/>
      <c r="E49" s="10"/>
      <c r="F49" s="10"/>
      <c r="G49" s="10"/>
      <c r="H49" s="10"/>
    </row>
    <row r="50" spans="1:8" ht="15">
      <c r="A50" s="12"/>
      <c r="B50" s="17"/>
      <c r="C50" s="18" t="s">
        <v>199</v>
      </c>
      <c r="D50" s="10"/>
      <c r="E50" s="10"/>
      <c r="F50" s="10"/>
      <c r="G50" s="10"/>
      <c r="H50" s="10"/>
    </row>
    <row r="51" spans="1:8" ht="15">
      <c r="A51" s="12" t="s">
        <v>79</v>
      </c>
      <c r="B51" s="17"/>
      <c r="C51" s="18" t="s">
        <v>97</v>
      </c>
      <c r="D51" s="10"/>
      <c r="E51" s="10"/>
      <c r="F51" s="10"/>
      <c r="G51" s="10"/>
      <c r="H51" s="10"/>
    </row>
    <row r="52" spans="1:8" ht="15">
      <c r="A52" s="12"/>
      <c r="B52" s="17"/>
      <c r="C52" s="18" t="s">
        <v>80</v>
      </c>
      <c r="D52" s="10"/>
      <c r="E52" s="10"/>
      <c r="F52" s="10"/>
      <c r="G52" s="10"/>
      <c r="H52" s="10"/>
    </row>
    <row r="53" spans="1:9" ht="15">
      <c r="A53" s="12"/>
      <c r="B53" s="17"/>
      <c r="C53" s="18" t="s">
        <v>81</v>
      </c>
      <c r="D53" s="10">
        <f>D42</f>
        <v>0</v>
      </c>
      <c r="E53" s="10">
        <f>E24</f>
        <v>0</v>
      </c>
      <c r="F53" s="10"/>
      <c r="G53" s="10"/>
      <c r="H53" s="10">
        <f>H52+H42</f>
        <v>0</v>
      </c>
      <c r="I53" s="63"/>
    </row>
    <row r="54" spans="1:9" ht="20.25" customHeight="1">
      <c r="A54" s="12"/>
      <c r="B54" s="17"/>
      <c r="C54" s="18" t="s">
        <v>281</v>
      </c>
      <c r="D54" s="10">
        <f>D53*0.03</f>
        <v>0</v>
      </c>
      <c r="E54" s="10">
        <f>E53*0.03</f>
        <v>0</v>
      </c>
      <c r="F54" s="10"/>
      <c r="G54" s="10"/>
      <c r="H54" s="10">
        <f>H53*0.03</f>
        <v>0</v>
      </c>
      <c r="I54" s="78"/>
    </row>
    <row r="55" spans="1:9" ht="15.75" customHeight="1">
      <c r="A55" s="12"/>
      <c r="B55" s="17"/>
      <c r="C55" s="18" t="s">
        <v>13</v>
      </c>
      <c r="D55" s="10">
        <f>D53+D54</f>
        <v>0</v>
      </c>
      <c r="E55" s="10">
        <f>E53+E54</f>
        <v>0</v>
      </c>
      <c r="F55" s="10"/>
      <c r="G55" s="10"/>
      <c r="H55" s="10">
        <f>H53+H54</f>
        <v>0</v>
      </c>
      <c r="I55" s="79"/>
    </row>
    <row r="56" spans="1:9" ht="21" customHeight="1">
      <c r="A56" s="12"/>
      <c r="B56" s="17"/>
      <c r="C56" s="18" t="s">
        <v>82</v>
      </c>
      <c r="D56" s="10">
        <f>D55*0.18</f>
        <v>0</v>
      </c>
      <c r="E56" s="10">
        <f>E55*0.18</f>
        <v>0</v>
      </c>
      <c r="F56" s="10"/>
      <c r="G56" s="10"/>
      <c r="H56" s="10">
        <f>H55*0.18</f>
        <v>0</v>
      </c>
      <c r="I56" s="78"/>
    </row>
    <row r="57" spans="1:10" s="38" customFormat="1" ht="31.5" customHeight="1">
      <c r="A57" s="8"/>
      <c r="B57" s="9"/>
      <c r="C57" s="149" t="s">
        <v>98</v>
      </c>
      <c r="D57" s="24">
        <f>D55+D56</f>
        <v>0</v>
      </c>
      <c r="E57" s="10">
        <f>E55+E56</f>
        <v>0</v>
      </c>
      <c r="F57" s="10"/>
      <c r="G57" s="24"/>
      <c r="H57" s="24">
        <f>H55+H56</f>
        <v>0</v>
      </c>
      <c r="I57" s="278"/>
      <c r="J57" s="279"/>
    </row>
    <row r="58" spans="1:10" s="38" customFormat="1" ht="9.75" customHeight="1">
      <c r="A58" s="71"/>
      <c r="B58" s="72"/>
      <c r="C58" s="158"/>
      <c r="D58" s="159"/>
      <c r="E58" s="160"/>
      <c r="F58" s="160"/>
      <c r="G58" s="159"/>
      <c r="H58" s="159"/>
      <c r="I58" s="77"/>
      <c r="J58" s="77"/>
    </row>
    <row r="59" spans="1:8" ht="24.75" customHeight="1">
      <c r="A59" s="274" t="s">
        <v>388</v>
      </c>
      <c r="B59" s="274"/>
      <c r="C59" s="274"/>
      <c r="D59" s="274"/>
      <c r="E59" s="275"/>
      <c r="F59" s="275"/>
      <c r="G59" s="275"/>
      <c r="H59" s="275"/>
    </row>
    <row r="60" spans="1:8" ht="12.75">
      <c r="A60" s="15"/>
      <c r="B60" s="15"/>
      <c r="C60" s="15"/>
      <c r="D60" s="15"/>
      <c r="E60" s="15"/>
      <c r="F60" s="15"/>
      <c r="G60" s="15"/>
      <c r="H60" s="15"/>
    </row>
    <row r="61" spans="3:10" ht="12.75">
      <c r="C61" s="296"/>
      <c r="D61" s="296"/>
      <c r="E61" s="296"/>
      <c r="F61" s="296"/>
      <c r="G61" s="296"/>
      <c r="H61" s="296"/>
      <c r="I61" s="296"/>
      <c r="J61" s="296"/>
    </row>
  </sheetData>
  <sheetProtection/>
  <mergeCells count="16">
    <mergeCell ref="A2:D2"/>
    <mergeCell ref="A1:H1"/>
    <mergeCell ref="I57:J57"/>
    <mergeCell ref="A15:A16"/>
    <mergeCell ref="B15:B16"/>
    <mergeCell ref="C15:C16"/>
    <mergeCell ref="D15:H15"/>
    <mergeCell ref="A13:H13"/>
    <mergeCell ref="A59:D59"/>
    <mergeCell ref="E59:H59"/>
    <mergeCell ref="A3:D3"/>
    <mergeCell ref="A8:H8"/>
    <mergeCell ref="A9:H9"/>
    <mergeCell ref="A10:H10"/>
    <mergeCell ref="A4:D4"/>
    <mergeCell ref="A11:H11"/>
  </mergeCells>
  <printOptions/>
  <pageMargins left="0.3937007874015748" right="0.1968503937007874" top="0.3937007874015748" bottom="0.1968503937007874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="60" zoomScalePageLayoutView="0" workbookViewId="0" topLeftCell="A1">
      <selection activeCell="P26" sqref="P26"/>
    </sheetView>
  </sheetViews>
  <sheetFormatPr defaultColWidth="9.00390625" defaultRowHeight="12.75"/>
  <cols>
    <col min="1" max="1" width="29.625" style="0" customWidth="1"/>
    <col min="2" max="2" width="18.625" style="0" customWidth="1"/>
    <col min="3" max="3" width="24.25390625" style="0" customWidth="1"/>
    <col min="4" max="4" width="16.25390625" style="0" customWidth="1"/>
    <col min="5" max="5" width="18.125" style="0" customWidth="1"/>
    <col min="8" max="8" width="8.125" style="0" customWidth="1"/>
    <col min="9" max="10" width="0" style="0" hidden="1" customWidth="1"/>
  </cols>
  <sheetData>
    <row r="1" spans="1:5" ht="27" customHeight="1">
      <c r="A1" s="293" t="s">
        <v>258</v>
      </c>
      <c r="B1" s="293"/>
      <c r="C1" s="293"/>
      <c r="D1" s="293"/>
      <c r="E1" s="163"/>
    </row>
    <row r="2" spans="1:5" ht="158.25" customHeight="1">
      <c r="A2" s="294" t="s">
        <v>282</v>
      </c>
      <c r="B2" s="294"/>
      <c r="C2" s="294"/>
      <c r="D2" s="294"/>
      <c r="E2" s="164"/>
    </row>
    <row r="3" spans="1:5" ht="57" customHeight="1">
      <c r="A3" s="294" t="s">
        <v>263</v>
      </c>
      <c r="B3" s="294"/>
      <c r="C3" s="294"/>
      <c r="D3" s="294"/>
      <c r="E3" s="164"/>
    </row>
    <row r="4" spans="1:5" ht="16.5" customHeight="1">
      <c r="A4" s="292" t="s">
        <v>266</v>
      </c>
      <c r="B4" s="292"/>
      <c r="C4" s="292"/>
      <c r="D4" s="292"/>
      <c r="E4" s="167"/>
    </row>
    <row r="5" spans="1:5" ht="18.75" customHeight="1">
      <c r="A5" s="165" t="s">
        <v>265</v>
      </c>
      <c r="B5" s="165"/>
      <c r="C5" s="165"/>
      <c r="D5" s="166">
        <v>0.1</v>
      </c>
      <c r="E5" s="167"/>
    </row>
    <row r="6" spans="1:5" ht="21" customHeight="1">
      <c r="A6" s="295" t="s">
        <v>259</v>
      </c>
      <c r="B6" s="295"/>
      <c r="C6" s="295"/>
      <c r="D6" s="166">
        <v>0.75</v>
      </c>
      <c r="E6" s="167"/>
    </row>
    <row r="7" spans="1:5" ht="22.5" customHeight="1">
      <c r="A7" s="292" t="s">
        <v>260</v>
      </c>
      <c r="B7" s="292"/>
      <c r="C7" s="292"/>
      <c r="D7" s="166">
        <v>0.08</v>
      </c>
      <c r="E7" s="167"/>
    </row>
    <row r="8" spans="1:5" ht="61.5" customHeight="1">
      <c r="A8" s="294" t="s">
        <v>264</v>
      </c>
      <c r="B8" s="294"/>
      <c r="C8" s="294"/>
      <c r="D8" s="294"/>
      <c r="E8" s="164"/>
    </row>
    <row r="9" spans="1:5" ht="30.75" customHeight="1">
      <c r="A9" s="168">
        <f>'nakreb saxli'!H57</f>
        <v>0</v>
      </c>
      <c r="B9" s="157" t="s">
        <v>261</v>
      </c>
      <c r="C9" s="169">
        <f>'nakreb saxli'!H56</f>
        <v>0</v>
      </c>
      <c r="D9" s="170" t="s">
        <v>262</v>
      </c>
      <c r="E9" s="170"/>
    </row>
    <row r="10" spans="1:5" ht="15.75">
      <c r="A10" s="157"/>
      <c r="B10" s="157"/>
      <c r="C10" s="157"/>
      <c r="D10" s="157"/>
      <c r="E10" s="157"/>
    </row>
    <row r="11" spans="1:5" ht="15.75">
      <c r="A11" s="157"/>
      <c r="B11" s="157"/>
      <c r="C11" s="157"/>
      <c r="D11" s="157"/>
      <c r="E11" s="157"/>
    </row>
    <row r="12" spans="1:5" ht="26.25" customHeight="1">
      <c r="A12" s="291"/>
      <c r="B12" s="291"/>
      <c r="C12" s="291"/>
      <c r="D12" s="291"/>
      <c r="E12" s="165"/>
    </row>
    <row r="13" spans="1:9" ht="15.75">
      <c r="A13" s="288"/>
      <c r="B13" s="288"/>
      <c r="C13" s="288"/>
      <c r="D13" s="288"/>
      <c r="E13" s="288"/>
      <c r="F13" s="289"/>
      <c r="G13" s="289"/>
      <c r="H13" s="104"/>
      <c r="I13" s="104"/>
    </row>
    <row r="14" spans="2:9" ht="14.25">
      <c r="B14" s="105"/>
      <c r="C14" s="105"/>
      <c r="D14" s="105"/>
      <c r="E14" s="105"/>
      <c r="F14" s="105"/>
      <c r="G14" s="105"/>
      <c r="H14" s="105"/>
      <c r="I14" s="105"/>
    </row>
    <row r="15" spans="2:9" ht="14.25">
      <c r="B15" s="105"/>
      <c r="C15" s="105"/>
      <c r="D15" s="105"/>
      <c r="E15" s="105"/>
      <c r="F15" s="105"/>
      <c r="G15" s="105"/>
      <c r="H15" s="105"/>
      <c r="I15" s="105"/>
    </row>
    <row r="16" spans="2:9" ht="14.25">
      <c r="B16" s="105"/>
      <c r="C16" s="105"/>
      <c r="D16" s="105"/>
      <c r="E16" s="105"/>
      <c r="F16" s="105"/>
      <c r="G16" s="105"/>
      <c r="H16" s="105"/>
      <c r="I16" s="105"/>
    </row>
    <row r="17" spans="1:9" ht="15" customHeight="1">
      <c r="A17" s="290"/>
      <c r="B17" s="290"/>
      <c r="C17" s="290"/>
      <c r="D17" s="290"/>
      <c r="E17" s="290"/>
      <c r="F17" s="290"/>
      <c r="G17" s="290"/>
      <c r="H17" s="105"/>
      <c r="I17" s="105"/>
    </row>
    <row r="18" spans="1:9" ht="27.75" customHeight="1">
      <c r="A18" s="286"/>
      <c r="B18" s="286"/>
      <c r="C18" s="286"/>
      <c r="D18" s="286"/>
      <c r="E18" s="286"/>
      <c r="F18" s="286"/>
      <c r="G18" s="286"/>
      <c r="H18" s="286"/>
      <c r="I18" s="286"/>
    </row>
    <row r="19" spans="2:9" ht="15.75">
      <c r="B19" s="105"/>
      <c r="C19" s="106"/>
      <c r="D19" s="106"/>
      <c r="E19" s="107"/>
      <c r="F19" s="107"/>
      <c r="G19" s="108"/>
      <c r="H19" s="108"/>
      <c r="I19" s="105"/>
    </row>
    <row r="20" spans="1:9" ht="12.75" customHeight="1">
      <c r="A20" s="287"/>
      <c r="B20" s="287"/>
      <c r="C20" s="287"/>
      <c r="D20" s="287"/>
      <c r="E20" s="287"/>
      <c r="F20" s="287"/>
      <c r="G20" s="287"/>
      <c r="H20" s="287"/>
      <c r="I20" s="287"/>
    </row>
    <row r="21" spans="2:9" ht="21">
      <c r="B21" s="109"/>
      <c r="C21" s="110"/>
      <c r="D21" s="110"/>
      <c r="E21" s="110"/>
      <c r="F21" s="110"/>
      <c r="G21" s="110"/>
      <c r="H21" s="110"/>
      <c r="I21" s="109"/>
    </row>
    <row r="22" spans="2:9" ht="21">
      <c r="B22" s="109"/>
      <c r="C22" s="110"/>
      <c r="D22" s="110"/>
      <c r="E22" s="110"/>
      <c r="F22" s="110"/>
      <c r="G22" s="110"/>
      <c r="H22" s="110"/>
      <c r="I22" s="109"/>
    </row>
    <row r="23" spans="2:9" ht="12.75">
      <c r="B23" s="103"/>
      <c r="C23" s="103"/>
      <c r="D23" s="103"/>
      <c r="E23" s="103"/>
      <c r="F23" s="103"/>
      <c r="G23" s="103"/>
      <c r="H23" s="103"/>
      <c r="I23" s="103"/>
    </row>
    <row r="24" spans="2:9" ht="12.75">
      <c r="B24" s="103"/>
      <c r="C24" s="103"/>
      <c r="D24" s="103"/>
      <c r="E24" s="103"/>
      <c r="F24" s="103"/>
      <c r="G24" s="103"/>
      <c r="H24" s="103"/>
      <c r="I24" s="103"/>
    </row>
    <row r="25" spans="2:9" ht="12.75">
      <c r="B25" s="103"/>
      <c r="C25" s="103"/>
      <c r="D25" s="103"/>
      <c r="E25" s="103"/>
      <c r="F25" s="103"/>
      <c r="G25" s="103"/>
      <c r="H25" s="103"/>
      <c r="I25" s="103"/>
    </row>
    <row r="26" spans="2:9" ht="12.75">
      <c r="B26" s="103"/>
      <c r="C26" s="103"/>
      <c r="D26" s="103"/>
      <c r="E26" s="103"/>
      <c r="F26" s="103"/>
      <c r="G26" s="103"/>
      <c r="H26" s="103"/>
      <c r="I26" s="103"/>
    </row>
    <row r="27" spans="2:9" ht="12.75">
      <c r="B27" s="103"/>
      <c r="C27" s="103"/>
      <c r="D27" s="103"/>
      <c r="E27" s="103"/>
      <c r="F27" s="103"/>
      <c r="G27" s="103"/>
      <c r="H27" s="103"/>
      <c r="I27" s="103"/>
    </row>
    <row r="28" spans="2:9" ht="12.75">
      <c r="B28" s="103"/>
      <c r="C28" s="103"/>
      <c r="D28" s="103"/>
      <c r="E28" s="103"/>
      <c r="F28" s="103"/>
      <c r="G28" s="103"/>
      <c r="H28" s="103"/>
      <c r="I28" s="103"/>
    </row>
    <row r="29" spans="2:9" ht="12.75">
      <c r="B29" s="103"/>
      <c r="C29" s="103"/>
      <c r="D29" s="103"/>
      <c r="E29" s="103"/>
      <c r="F29" s="103"/>
      <c r="G29" s="103"/>
      <c r="H29" s="103"/>
      <c r="I29" s="103"/>
    </row>
    <row r="30" spans="2:9" ht="12.75">
      <c r="B30" s="103"/>
      <c r="C30" s="103"/>
      <c r="D30" s="103"/>
      <c r="E30" s="103"/>
      <c r="F30" s="103"/>
      <c r="G30" s="103"/>
      <c r="H30" s="103"/>
      <c r="I30" s="103"/>
    </row>
    <row r="31" spans="2:9" ht="12.75">
      <c r="B31" s="103"/>
      <c r="C31" s="103"/>
      <c r="D31" s="103"/>
      <c r="E31" s="103"/>
      <c r="F31" s="103"/>
      <c r="G31" s="103"/>
      <c r="H31" s="103"/>
      <c r="I31" s="103"/>
    </row>
    <row r="32" spans="2:9" ht="12.75">
      <c r="B32" s="103"/>
      <c r="C32" s="103"/>
      <c r="D32" s="103"/>
      <c r="E32" s="103"/>
      <c r="F32" s="103"/>
      <c r="G32" s="103"/>
      <c r="H32" s="103"/>
      <c r="I32" s="103"/>
    </row>
    <row r="33" spans="2:9" ht="12.75">
      <c r="B33" s="111"/>
      <c r="C33" s="111"/>
      <c r="D33" s="111"/>
      <c r="E33" s="111"/>
      <c r="F33" s="111"/>
      <c r="G33" s="111"/>
      <c r="H33" s="111"/>
      <c r="I33" s="111"/>
    </row>
    <row r="34" spans="2:9" ht="12.75">
      <c r="B34" s="111"/>
      <c r="C34" s="111"/>
      <c r="D34" s="111"/>
      <c r="E34" s="111"/>
      <c r="F34" s="111"/>
      <c r="G34" s="111"/>
      <c r="H34" s="111"/>
      <c r="I34" s="111"/>
    </row>
    <row r="35" spans="2:9" ht="12.75">
      <c r="B35" s="111"/>
      <c r="C35" s="111"/>
      <c r="D35" s="111"/>
      <c r="E35" s="111"/>
      <c r="F35" s="111"/>
      <c r="G35" s="111"/>
      <c r="H35" s="111"/>
      <c r="I35" s="111"/>
    </row>
    <row r="61" spans="3:10" ht="12.75">
      <c r="C61" s="296"/>
      <c r="D61" s="296"/>
      <c r="E61" s="296"/>
      <c r="F61" s="296"/>
      <c r="G61" s="296"/>
      <c r="H61" s="296"/>
      <c r="I61" s="296"/>
      <c r="J61" s="296"/>
    </row>
  </sheetData>
  <sheetProtection/>
  <mergeCells count="14">
    <mergeCell ref="A12:D12"/>
    <mergeCell ref="A4:D4"/>
    <mergeCell ref="A1:D1"/>
    <mergeCell ref="A2:D2"/>
    <mergeCell ref="A3:D3"/>
    <mergeCell ref="A6:C6"/>
    <mergeCell ref="A7:C7"/>
    <mergeCell ref="A8:D8"/>
    <mergeCell ref="A18:I18"/>
    <mergeCell ref="A20:I20"/>
    <mergeCell ref="A13:E13"/>
    <mergeCell ref="F13:G13"/>
    <mergeCell ref="A17:C17"/>
    <mergeCell ref="D17:G1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</dc:creator>
  <cp:keywords/>
  <dc:description/>
  <cp:lastModifiedBy>Admin</cp:lastModifiedBy>
  <cp:lastPrinted>2016-07-14T08:44:46Z</cp:lastPrinted>
  <dcterms:created xsi:type="dcterms:W3CDTF">2005-10-04T05:52:32Z</dcterms:created>
  <dcterms:modified xsi:type="dcterms:W3CDTF">2016-07-14T08:45:13Z</dcterms:modified>
  <cp:category/>
  <cp:version/>
  <cp:contentType/>
  <cp:contentStatus/>
</cp:coreProperties>
</file>