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5820" windowWidth="19152" windowHeight="5868" tabRatio="941" activeTab="0"/>
  </bookViews>
  <sheets>
    <sheet name="სამშენებლო სამუშაოები" sheetId="1" r:id="rId1"/>
    <sheet name="წყალმზომი კვანძი" sheetId="2" r:id="rId2"/>
    <sheet name="კანალიზაცია" sheetId="3" r:id="rId3"/>
    <sheet name="ელექტროობა" sheetId="4" r:id="rId4"/>
  </sheets>
  <definedNames>
    <definedName name="_xlnm._FilterDatabase" localSheetId="2" hidden="1">'კანალიზაცია'!$A$8:$AT$89</definedName>
    <definedName name="_xlnm._FilterDatabase" localSheetId="0" hidden="1">'სამშენებლო სამუშაოები'!$A$8:$AT$382</definedName>
    <definedName name="_xlnm.Print_Area" localSheetId="3">'ელექტროობა'!$A$1:$I$40</definedName>
    <definedName name="_xlnm.Print_Area" localSheetId="2">'კანალიზაცია'!$A$1:$I$80</definedName>
    <definedName name="_xlnm.Print_Area" localSheetId="0">'სამშენებლო სამუშაოები'!$A$1:$I$382</definedName>
    <definedName name="_xlnm.Print_Area" localSheetId="1">'წყალმზომი კვანძი'!$A$1:$I$55</definedName>
    <definedName name="_xlnm.Print_Titles" localSheetId="2">'კანალიზაცია'!$8:$8</definedName>
    <definedName name="_xlnm.Print_Titles" localSheetId="0">'სამშენებლო სამუშაოები'!$8:$8</definedName>
    <definedName name="_xlnm.Print_Titles" localSheetId="1">'წყალმზომი კვანძი'!$8:$8</definedName>
  </definedNames>
  <calcPr fullCalcOnLoad="1"/>
</workbook>
</file>

<file path=xl/sharedStrings.xml><?xml version="1.0" encoding="utf-8"?>
<sst xmlns="http://schemas.openxmlformats.org/spreadsheetml/2006/main" count="1091" uniqueCount="333">
  <si>
    <t>samSeneblo samuSaoebi</t>
  </si>
  <si>
    <t># rigiTi</t>
  </si>
  <si>
    <t>Sifri, normativis nomeri,resursebis kodi</t>
  </si>
  <si>
    <t>samuSaoebisa da xarjebis dasaxeleba</t>
  </si>
  <si>
    <t>erTeulis ganzomi-leba</t>
  </si>
  <si>
    <t xml:space="preserve"> raodenoba </t>
  </si>
  <si>
    <t>saxarjTaRricxvo Rirebuleba (lari)</t>
  </si>
  <si>
    <t>maT Soris xelfasebi</t>
  </si>
  <si>
    <t>erTeulze</t>
  </si>
  <si>
    <t>sul</t>
  </si>
  <si>
    <t>miwis samuSaoebi</t>
  </si>
  <si>
    <t>m3</t>
  </si>
  <si>
    <t>m-s</t>
  </si>
  <si>
    <t>srf k=3,20</t>
  </si>
  <si>
    <t>lari</t>
  </si>
  <si>
    <t>RorRi</t>
  </si>
  <si>
    <t>gruntis damuSaveba xeliT</t>
  </si>
  <si>
    <t>gruntis uku Cayra xeliT</t>
  </si>
  <si>
    <t>t</t>
  </si>
  <si>
    <t>konstruqciuli nawili</t>
  </si>
  <si>
    <t>a)</t>
  </si>
  <si>
    <t>manqanebi</t>
  </si>
  <si>
    <t>sxva masalebi</t>
  </si>
  <si>
    <t>b)</t>
  </si>
  <si>
    <t>srf 1-1-14</t>
  </si>
  <si>
    <t>armatura d=12 a-III</t>
  </si>
  <si>
    <t>kg</t>
  </si>
  <si>
    <t>eleqtrodi</t>
  </si>
  <si>
    <t>m2</t>
  </si>
  <si>
    <t>sabazro fasi</t>
  </si>
  <si>
    <t>armatura d=8 a-I</t>
  </si>
  <si>
    <t>armatura d=14 a-III</t>
  </si>
  <si>
    <t>II. arqiteqturuli nawili</t>
  </si>
  <si>
    <t>cali</t>
  </si>
  <si>
    <t>qviSa-cementis xsnari m-75</t>
  </si>
  <si>
    <t>saxuravi</t>
  </si>
  <si>
    <t>m</t>
  </si>
  <si>
    <t>kar-fanjrebi</t>
  </si>
  <si>
    <t>WanWiki</t>
  </si>
  <si>
    <t>iatakebi</t>
  </si>
  <si>
    <t>pemza</t>
  </si>
  <si>
    <t>qviSa-cementis xsnari m-100</t>
  </si>
  <si>
    <t>keramograniti</t>
  </si>
  <si>
    <t>webocementi</t>
  </si>
  <si>
    <t>keramogranitis plintusebis mowyoba</t>
  </si>
  <si>
    <t>iatakis mowyoba laminatiT</t>
  </si>
  <si>
    <t>laminati</t>
  </si>
  <si>
    <t>laminatis qveSsafeni</t>
  </si>
  <si>
    <t>laminatis plintusebis mowyoba</t>
  </si>
  <si>
    <t>laminatis plintusi</t>
  </si>
  <si>
    <t>samagri detalebi</t>
  </si>
  <si>
    <t>kompl.</t>
  </si>
  <si>
    <t>Werebi</t>
  </si>
  <si>
    <t>TabaSir-muyaos fila</t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</si>
  <si>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  <family val="0"/>
      </rPr>
      <t>profili</t>
    </r>
  </si>
  <si>
    <t>gamWedi plasmasis dubeli</t>
  </si>
  <si>
    <t>fiTxi</t>
  </si>
  <si>
    <t>TabaSir-muyaos fila nestgamZle</t>
  </si>
  <si>
    <t>kibeebi</t>
  </si>
  <si>
    <t>mosapirkeTebeli samuSaoebi</t>
  </si>
  <si>
    <t>saRebavi wyalemulsiis</t>
  </si>
  <si>
    <t>grunti</t>
  </si>
  <si>
    <t>kedlebis mopirkeTeba kafeliT</t>
  </si>
  <si>
    <t>kafeli</t>
  </si>
  <si>
    <t>qviSa</t>
  </si>
  <si>
    <t>cementi m-400</t>
  </si>
  <si>
    <t>wyali</t>
  </si>
  <si>
    <t>jami</t>
  </si>
  <si>
    <t>maT Soris masalebi</t>
  </si>
  <si>
    <t>masalebis Sida gadazidvebi 10 % xelfasis</t>
  </si>
  <si>
    <t>%</t>
  </si>
  <si>
    <t>satransporto xarjebi 10 % masalebis</t>
  </si>
  <si>
    <t>mogeba</t>
  </si>
  <si>
    <t>gauTvaliswinebeli xarjebi</t>
  </si>
  <si>
    <t>q. mcxeTis kulturis saxli</t>
  </si>
  <si>
    <t>normiT</t>
  </si>
  <si>
    <t>Sromis danaxarji</t>
  </si>
  <si>
    <t>k-s</t>
  </si>
  <si>
    <t>srf k=4,60</t>
  </si>
  <si>
    <t>15-14-1</t>
  </si>
  <si>
    <t>Werebis maRalxarisxovani SeRebva wyalemulsiiT</t>
  </si>
  <si>
    <t>kedlebis maRalxarisxovani SeRebva wyalemulsiiT</t>
  </si>
  <si>
    <t>kedlebis maRalxarisxovani SeRebva zeTovani saRebaviT</t>
  </si>
  <si>
    <r>
      <t>xsnaris tumbo 1 m</t>
    </r>
    <r>
      <rPr>
        <vertAlign val="superscript"/>
        <sz val="11"/>
        <rFont val="AcadNusx"/>
        <family val="0"/>
      </rPr>
      <t>3</t>
    </r>
    <r>
      <rPr>
        <sz val="11"/>
        <rFont val="AcadNusx"/>
        <family val="0"/>
      </rPr>
      <t>/sT</t>
    </r>
  </si>
  <si>
    <t>mavTulis bade</t>
  </si>
  <si>
    <t>15-168-7</t>
  </si>
  <si>
    <t>15-160-6</t>
  </si>
  <si>
    <t>olifa</t>
  </si>
  <si>
    <t>saRebavi zeTovani</t>
  </si>
  <si>
    <t>betoni m-300</t>
  </si>
  <si>
    <t>yalibis fari 25 mm</t>
  </si>
  <si>
    <t>xis Zeli III x., 40-60 mm</t>
  </si>
  <si>
    <t>6-11-6.</t>
  </si>
  <si>
    <t>armatura d=16 a-III</t>
  </si>
  <si>
    <t>6-16-5.</t>
  </si>
  <si>
    <t>naWedi</t>
  </si>
  <si>
    <t>mavTulis yulfi</t>
  </si>
  <si>
    <t>Surufi plasmasis dubeliT</t>
  </si>
  <si>
    <r>
      <t>m</t>
    </r>
    <r>
      <rPr>
        <vertAlign val="superscript"/>
        <sz val="12"/>
        <rFont val="AcadNusx"/>
        <family val="0"/>
      </rPr>
      <t>2</t>
    </r>
  </si>
  <si>
    <r>
      <t>UD</t>
    </r>
    <r>
      <rPr>
        <sz val="11"/>
        <rFont val="_ Times New Roman"/>
        <family val="2"/>
      </rPr>
      <t xml:space="preserve"> </t>
    </r>
    <r>
      <rPr>
        <sz val="11"/>
        <rFont val="AcadNusx"/>
        <family val="0"/>
      </rPr>
      <t>profili</t>
    </r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</si>
  <si>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  <family val="0"/>
      </rPr>
      <t>gadasabmeli</t>
    </r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</si>
  <si>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  <family val="0"/>
      </rPr>
      <t>jvaredini  gadasabmeli</t>
    </r>
  </si>
  <si>
    <r>
      <t>CD</t>
    </r>
    <r>
      <rPr>
        <sz val="11"/>
        <rFont val="_ Times New Roman"/>
        <family val="2"/>
      </rPr>
      <t xml:space="preserve"> </t>
    </r>
    <r>
      <rPr>
        <sz val="11"/>
        <rFont val="AcadNusx"/>
        <family val="0"/>
      </rPr>
      <t>profilis ankerebis swrafsakidi</t>
    </r>
  </si>
  <si>
    <t>Werebis mowyoba TabaSir-muyaos filebiT karkasis mowyobiT</t>
  </si>
  <si>
    <t>15-168-8</t>
  </si>
  <si>
    <t>zeTovani saRebavi</t>
  </si>
  <si>
    <t>aluminis karebis montaJi</t>
  </si>
  <si>
    <t>aluminis karebi kompleqtSi</t>
  </si>
  <si>
    <t>mdf-is karebi kompleqtSi</t>
  </si>
  <si>
    <t>liTonis karebis 2-jeradi SeRebva zeTovani saRebaviT</t>
  </si>
  <si>
    <t>15-164-2 k=2,40</t>
  </si>
  <si>
    <t>9-5-1.</t>
  </si>
  <si>
    <t>amwe pnevmosvlaze 25 t</t>
  </si>
  <si>
    <t>liTonis kari kompletqSi</t>
  </si>
  <si>
    <t>xsnarSemrevi 150 l</t>
  </si>
  <si>
    <t>9-14-6</t>
  </si>
  <si>
    <t>naWedi furclovani foladisagan</t>
  </si>
  <si>
    <t>9-14-5 gamoyenebiT</t>
  </si>
  <si>
    <t>amwe saavtomobilo svlaze 3 t</t>
  </si>
  <si>
    <t>el. jalambari 3 t</t>
  </si>
  <si>
    <t>hidrominaizoli</t>
  </si>
  <si>
    <t>kedlebis vertikaluri hidroizolacia 2 fena hidrominaizoliT biTumis mastikaze</t>
  </si>
  <si>
    <t>srf 3-2-2</t>
  </si>
  <si>
    <t>srf 3-2-3</t>
  </si>
  <si>
    <t>srf 12-66</t>
  </si>
  <si>
    <t>srf 12-42</t>
  </si>
  <si>
    <t>srf 1-1-11</t>
  </si>
  <si>
    <t>srf 12-89</t>
  </si>
  <si>
    <t>srf 1-10-15</t>
  </si>
  <si>
    <t>ficari Camoganili II x., 25-32 mm</t>
  </si>
  <si>
    <t>srf 5-1-20</t>
  </si>
  <si>
    <t>ficari Camoganili II x., 40 mm</t>
  </si>
  <si>
    <t>srf 5-24</t>
  </si>
  <si>
    <t>ficari Camoganili III x., 40 mm</t>
  </si>
  <si>
    <t>srf 5-1-25</t>
  </si>
  <si>
    <t>srf 1-6-21</t>
  </si>
  <si>
    <t>srf 4-1-351</t>
  </si>
  <si>
    <t>srf 4-1-265</t>
  </si>
  <si>
    <t>srf 1-9-41</t>
  </si>
  <si>
    <t>srf 1-9-49</t>
  </si>
  <si>
    <t>srf 4-2-14</t>
  </si>
  <si>
    <t>srf 4-2-18</t>
  </si>
  <si>
    <t xml:space="preserve">Surufi </t>
  </si>
  <si>
    <t>srf 1-10-18</t>
  </si>
  <si>
    <t>srf 5-1-48</t>
  </si>
  <si>
    <t>srf 5-1-133</t>
  </si>
  <si>
    <t>srf 4-1-279</t>
  </si>
  <si>
    <t>8-4-5.</t>
  </si>
  <si>
    <t>biTumis mastika</t>
  </si>
  <si>
    <t>srf 4-2-372</t>
  </si>
  <si>
    <t>lursmani</t>
  </si>
  <si>
    <t>damat. 7-58-1</t>
  </si>
  <si>
    <t>aluminis moajirebi Tavisi saxeluriT</t>
  </si>
  <si>
    <t>mTavari kibis aluminis moajirebis Н=0,9 m montaJi</t>
  </si>
  <si>
    <t>studiis kibis liTonis moajirebis Н=0,9 m montaJi</t>
  </si>
  <si>
    <t>liTonis moajirebi Tavisi saxeluriT</t>
  </si>
  <si>
    <t>9-7-2 gamoyenebiT</t>
  </si>
  <si>
    <t>mTavar kibeze SemomzRudavi konstruqciis mowyoba milkvadratebisagan</t>
  </si>
  <si>
    <t>milkvadrati 50 X 50 X 5</t>
  </si>
  <si>
    <t>15-164-8</t>
  </si>
  <si>
    <t>15-58-3.</t>
  </si>
  <si>
    <t>kibeebis gverdebis da Sublebis Selesva qviSa-cementis xsnariT</t>
  </si>
  <si>
    <t>pemzis fenis mowyoba sisq. 4 sm</t>
  </si>
  <si>
    <t>11-7-1.</t>
  </si>
  <si>
    <t>srf 4-1-157</t>
  </si>
  <si>
    <t>11-8-1.</t>
  </si>
  <si>
    <t>srf 5-1-88</t>
  </si>
  <si>
    <t>srf 5-1-102</t>
  </si>
  <si>
    <t>11-3-1,2</t>
  </si>
  <si>
    <t>iatakebis hidroizolacia 1 fena hidrominaizoliT biTumis mastikaze</t>
  </si>
  <si>
    <t>11-3-1.</t>
  </si>
  <si>
    <t>hidroizolaciis mowyoba 2 fena hidrominaizoliT biTumis mastikaze</t>
  </si>
  <si>
    <t>11-20-3.</t>
  </si>
  <si>
    <t>pemzis fenis mowyoba sisq. 5 sm</t>
  </si>
  <si>
    <t>keramogranitis iatakis mowyoba</t>
  </si>
  <si>
    <t>srf 4-2-115</t>
  </si>
  <si>
    <t>11-36-3.</t>
  </si>
  <si>
    <t>minis moajirebis mowyoba parapetze</t>
  </si>
  <si>
    <r>
      <t>scenis iataki - 215 m</t>
    </r>
    <r>
      <rPr>
        <b/>
        <i/>
        <vertAlign val="superscript"/>
        <sz val="12"/>
        <rFont val="AcadMtavr"/>
        <family val="0"/>
      </rPr>
      <t>2</t>
    </r>
  </si>
  <si>
    <r>
      <t>sarepeticio darbazis iataki - 149 m</t>
    </r>
    <r>
      <rPr>
        <b/>
        <i/>
        <vertAlign val="superscript"/>
        <sz val="12"/>
        <rFont val="AcadMtavr"/>
        <family val="0"/>
      </rPr>
      <t>2</t>
    </r>
  </si>
  <si>
    <t>Savi iatakis mowyoba faneriT</t>
  </si>
  <si>
    <t>11-27-3.</t>
  </si>
  <si>
    <t>fanera sisq. 10 mm</t>
  </si>
  <si>
    <t>11-27-2.</t>
  </si>
  <si>
    <t>sagembano iataki</t>
  </si>
  <si>
    <t>xis plintusi</t>
  </si>
  <si>
    <t>sagembano iatakis mowyoba</t>
  </si>
  <si>
    <t>iatakis mowyoba ficrebiT</t>
  </si>
  <si>
    <t>iatakis ficari SipebiT</t>
  </si>
  <si>
    <t>11-27-1.</t>
  </si>
  <si>
    <r>
      <t>laminatis iataki - 692 m</t>
    </r>
    <r>
      <rPr>
        <b/>
        <i/>
        <vertAlign val="superscript"/>
        <sz val="12"/>
        <rFont val="AcadMtavr"/>
        <family val="0"/>
      </rPr>
      <t>2</t>
    </r>
  </si>
  <si>
    <r>
      <t>darbazis iataki - 330 m</t>
    </r>
    <r>
      <rPr>
        <b/>
        <i/>
        <vertAlign val="superscript"/>
        <sz val="12"/>
        <rFont val="AcadMtavr"/>
        <family val="0"/>
      </rPr>
      <t>2</t>
    </r>
  </si>
  <si>
    <t>lagebis mowyoba</t>
  </si>
  <si>
    <t>11-9-3.</t>
  </si>
  <si>
    <t>xis lagebi</t>
  </si>
  <si>
    <t>iatakis mowyoba ficrebiT sisq. 40 mm</t>
  </si>
  <si>
    <t>iatakis ficari 40 mm</t>
  </si>
  <si>
    <t>rbili iatakis mowyoba</t>
  </si>
  <si>
    <t>rbili iataki</t>
  </si>
  <si>
    <t>webo</t>
  </si>
  <si>
    <t>11-28.</t>
  </si>
  <si>
    <r>
      <t xml:space="preserve">liTonkonstruqciebis </t>
    </r>
    <r>
      <rPr>
        <b/>
        <sz val="11"/>
        <rFont val="AcadNusx"/>
        <family val="0"/>
      </rPr>
      <t>SeRebva zeTovani saRebaviT</t>
    </r>
  </si>
  <si>
    <t>10-6-3 gamoyenebiT</t>
  </si>
  <si>
    <t>15-252-8 gamoyenebiT</t>
  </si>
  <si>
    <t>naWeri</t>
  </si>
  <si>
    <t>10-10-3 gamoyenebiT</t>
  </si>
  <si>
    <t>kedlebze xis panelebis (naWriT gadaWimuli) montaJi</t>
  </si>
  <si>
    <t>Werze xis panelebis (naWriT gadaWimuli) montaJi</t>
  </si>
  <si>
    <t>34-59-10.</t>
  </si>
  <si>
    <t>xis Zeli 50 X 50 mm, III x.</t>
  </si>
  <si>
    <t>xis Zeli 50 X 100 mm, III x.</t>
  </si>
  <si>
    <t>faneraze naWris gadaWimva (Werze da kedlebze)</t>
  </si>
  <si>
    <t>darbazSi kedlebis mopirkeTeba faneriT</t>
  </si>
  <si>
    <t>darbazSi Weris mopirkeTeba faneriT</t>
  </si>
  <si>
    <t>darbazis Werze xis karkasis mowyoba panelebis Camosakideblad</t>
  </si>
  <si>
    <t>Weris xis karkasis xanZarsawimaaRmdego damuSaveba</t>
  </si>
  <si>
    <t>10-37-2.</t>
  </si>
  <si>
    <t>xanZarsawimaaRmdego saRebavi</t>
  </si>
  <si>
    <t>xis panelebze naWris gadaWimva</t>
  </si>
  <si>
    <t>34-61-12 gamoyenebiT</t>
  </si>
  <si>
    <t>xis paneli (naWris Rirebulebis gareSe)</t>
  </si>
  <si>
    <t>monoliTuri r/b kibeebis kb-1 da kb-2 mowyoba betoniT В22,5 (М-300)</t>
  </si>
  <si>
    <t>monoliTuri r/b kedlebis mowyoba niSnulze -3.600:</t>
  </si>
  <si>
    <t>monoliTuri r/b kedlebis mowyoba betoniT В-22,5 (m-300)</t>
  </si>
  <si>
    <t>1-22-14.</t>
  </si>
  <si>
    <t>1000 m3</t>
  </si>
  <si>
    <t>srf 4-1-179</t>
  </si>
  <si>
    <r>
      <t>eqskavatori muxluxa svlaze 0,5 m</t>
    </r>
    <r>
      <rPr>
        <vertAlign val="superscript"/>
        <sz val="11"/>
        <rFont val="AcadNusx"/>
        <family val="0"/>
      </rPr>
      <t>3</t>
    </r>
  </si>
  <si>
    <t>srf 12-115</t>
  </si>
  <si>
    <r>
      <t>II kat. gruntis damuSaveba eqskevatoriT CamCis tevadobiT 0,5 m</t>
    </r>
    <r>
      <rPr>
        <b/>
        <vertAlign val="superscript"/>
        <sz val="11"/>
        <rFont val="AcadNusx"/>
        <family val="0"/>
      </rPr>
      <t>3</t>
    </r>
    <r>
      <rPr>
        <b/>
        <sz val="11"/>
        <rFont val="AcadNusx"/>
        <family val="0"/>
      </rPr>
      <t xml:space="preserve"> a/TviTmclelebze datvirTviT</t>
    </r>
  </si>
  <si>
    <t>igive, nayarSi</t>
  </si>
  <si>
    <t>1-11-14.</t>
  </si>
  <si>
    <t>zedmeti gruntis gatana a/TviTmclelebiT 1 km-ze</t>
  </si>
  <si>
    <r>
      <t>gruntis uku Cayra buldozeriT (96 kvt, 130 cx.Z.) 0,0045 X 225,57 m</t>
    </r>
    <r>
      <rPr>
        <b/>
        <vertAlign val="superscript"/>
        <sz val="11"/>
        <rFont val="AcadNusx"/>
        <family val="0"/>
      </rPr>
      <t>3</t>
    </r>
    <r>
      <rPr>
        <b/>
        <sz val="11"/>
        <rFont val="AcadNusx"/>
        <family val="0"/>
      </rPr>
      <t xml:space="preserve"> = 1,02</t>
    </r>
  </si>
  <si>
    <t>1-31-5        srf 12-140</t>
  </si>
  <si>
    <t>srf 13-1</t>
  </si>
  <si>
    <t>minis moajirebi</t>
  </si>
  <si>
    <t>Werebis mowyoba nestgamZle (e.w. "mwvane") TabaSir-muyaos filebiT karkasis mowyobiT</t>
  </si>
  <si>
    <t>srf 5-1-93</t>
  </si>
  <si>
    <t>santeqnikuri mowyobiloba</t>
  </si>
  <si>
    <t>unitazebis montaJi</t>
  </si>
  <si>
    <t>unitazi Camrecxi avziT</t>
  </si>
  <si>
    <t>17-4-1.</t>
  </si>
  <si>
    <t>pirsabanebis montaJi</t>
  </si>
  <si>
    <t>pirsabani civi wylis onkaniT, sifoniT da onkaniT</t>
  </si>
  <si>
    <t>WurWlis sarecxi Canebis montaJi</t>
  </si>
  <si>
    <t>WurWlis sarecxi Cani orbudiani, sifoniT da onkaniT</t>
  </si>
  <si>
    <t>17-6-2.</t>
  </si>
  <si>
    <t>17-6-4.</t>
  </si>
  <si>
    <t>pisuarebis montaJi</t>
  </si>
  <si>
    <t>17-5-1.</t>
  </si>
  <si>
    <t>pisuari Camrecxi onkaniT</t>
  </si>
  <si>
    <t>kanalizacia</t>
  </si>
  <si>
    <t>maT Soris mowyobiloba</t>
  </si>
  <si>
    <t>zednadebi xarjebi mowyobilobaze 68 % xelfasidan</t>
  </si>
  <si>
    <t>16-19-1.</t>
  </si>
  <si>
    <t>wyalmzomis montaJi</t>
  </si>
  <si>
    <t>samagrebi</t>
  </si>
  <si>
    <t>samkapi d=65/65/65</t>
  </si>
  <si>
    <t>fol. gadamyvani d=65/40</t>
  </si>
  <si>
    <t>Tujis muxli d=65</t>
  </si>
  <si>
    <t>fol. miltuCa d=65</t>
  </si>
  <si>
    <t>fol. mili d=15</t>
  </si>
  <si>
    <t>wyalmzomi d=40 (ВТ-50 tipis)</t>
  </si>
  <si>
    <t>r/b Wis mowyoba zom. 1500 X 1000 X 1000</t>
  </si>
  <si>
    <t>23-17-2</t>
  </si>
  <si>
    <t>betoni m-150</t>
  </si>
  <si>
    <t>qviSa-cementis xsnari 1:2</t>
  </si>
  <si>
    <t>r/b rgoli d=700 mm</t>
  </si>
  <si>
    <t>armatura</t>
  </si>
  <si>
    <t>alfaltobetoni</t>
  </si>
  <si>
    <t>bitumi</t>
  </si>
  <si>
    <t>ficari Camoganili III x., 25-32 mm</t>
  </si>
  <si>
    <t>ZenZi</t>
  </si>
  <si>
    <t>Wis gadaxurvis fila Tujis luqiT</t>
  </si>
  <si>
    <t>qviSa-cementis xsnaris 1:2 damzadeba</t>
  </si>
  <si>
    <t>6-41-5</t>
  </si>
  <si>
    <t>Tujis ventilebis d=65 mm montaJi</t>
  </si>
  <si>
    <t>Tujis ventili d=65 mm</t>
  </si>
  <si>
    <t>manometri</t>
  </si>
  <si>
    <t>damcleli ventilis d=15 mm montaJi</t>
  </si>
  <si>
    <t>damcleli ventili d=15 mm</t>
  </si>
  <si>
    <t>wyalmzomi kvanZi</t>
  </si>
  <si>
    <t>aluminis ფანჯრები montaJi</t>
  </si>
  <si>
    <t>aluminis ფანჯარა</t>
  </si>
  <si>
    <r>
      <t>keramogranitis iataki - 1922 m</t>
    </r>
    <r>
      <rPr>
        <b/>
        <i/>
        <vertAlign val="superscript"/>
        <sz val="12"/>
        <rFont val="AcadMtavr"/>
        <family val="0"/>
      </rPr>
      <t>2</t>
    </r>
  </si>
  <si>
    <t>#</t>
  </si>
  <si>
    <t>dasaxeleba</t>
  </si>
  <si>
    <t>erTeuli</t>
  </si>
  <si>
    <t>raodenoba</t>
  </si>
  <si>
    <t>erT. Mmasalis Rireb.</t>
  </si>
  <si>
    <t>saerTo Rirebuleba</t>
  </si>
  <si>
    <t>erT. Mmont Rireb.</t>
  </si>
  <si>
    <r>
      <t>Semyvan-gamanawilebeli karada (</t>
    </r>
    <r>
      <rPr>
        <sz val="11"/>
        <color indexed="8"/>
        <rFont val="Arial"/>
        <family val="2"/>
      </rPr>
      <t xml:space="preserve">MDB), </t>
    </r>
    <r>
      <rPr>
        <sz val="11"/>
        <color indexed="8"/>
        <rFont val="AcadNusx"/>
        <family val="0"/>
      </rPr>
      <t xml:space="preserve">dasadgami, liTonis korpusiT, dacvis klasiT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44, salkemo xundebiT, </t>
    </r>
    <r>
      <rPr>
        <sz val="11"/>
        <color indexed="8"/>
        <rFont val="Arial"/>
        <family val="2"/>
      </rPr>
      <t>DIN</t>
    </r>
    <r>
      <rPr>
        <sz val="11"/>
        <color indexed="8"/>
        <rFont val="AcadNusx"/>
        <family val="0"/>
      </rPr>
      <t xml:space="preserve"> lartyiT, faris korpusisagan izolirebuli </t>
    </r>
    <r>
      <rPr>
        <sz val="11"/>
        <color indexed="8"/>
        <rFont val="Arial"/>
        <family val="2"/>
      </rPr>
      <t>N</t>
    </r>
    <r>
      <rPr>
        <sz val="11"/>
        <color indexed="8"/>
        <rFont val="AcadNusx"/>
        <family val="0"/>
      </rPr>
      <t xml:space="preserve"> saltiT, faris korpusTan mierTebuli </t>
    </r>
    <r>
      <rPr>
        <sz val="11"/>
        <color indexed="8"/>
        <rFont val="Arial"/>
        <family val="2"/>
      </rPr>
      <t>PE</t>
    </r>
    <r>
      <rPr>
        <sz val="11"/>
        <color indexed="8"/>
        <rFont val="AcadNusx"/>
        <family val="0"/>
      </rPr>
      <t xml:space="preserve"> saltiT, dasaketi meqanizmiT, kabelis zemodan SeyvaniT, Semkvanze orpoziciani gadamrTveliT 380e, nominalur denze 400a/3. xazuri avtomaturi amomrTvelebiT nominalur denze: sampolusiani 250a/3-1c, 200a/3-1c, 80a/3-4c, 63a/3-2c, 50a/3-2c, 32a/3-4c                  erTpolusiani 16a/1-3c, 10a/1-3c              sampolusiani Zravis dacviT 16a/3-2c         sampousiani kontraqtoriT koWaTi 220e nominalur denze 20a-2c</t>
    </r>
  </si>
  <si>
    <t>komp</t>
  </si>
  <si>
    <t>aRricxvis kvanZi: aqtiuri energiis samfaza mricxveli nom. denze 400a-1c denis transformatori 400/5a-3c</t>
  </si>
  <si>
    <r>
      <t>el.gamanawilebeli fari, (</t>
    </r>
    <r>
      <rPr>
        <sz val="11"/>
        <color indexed="8"/>
        <rFont val="Arial"/>
        <family val="2"/>
      </rPr>
      <t>DB-K)</t>
    </r>
    <r>
      <rPr>
        <sz val="11"/>
        <color indexed="8"/>
        <rFont val="AcadNusx"/>
        <family val="0"/>
      </rPr>
      <t xml:space="preserve"> Cafluli SesrulebiT, dacvis kalasiT I 44, Semyvanze sampolusiani avtomaturi amomrTveliT nominalur denze 50a: jgufuri avtomaturi amomrTvelebiT erTpolusiani 10a/1-9c; 16a/1-5c; 25a/1-1c.Oorpolusiani 30ma denis gaJonvaze amorTvis unariT 25a/2-003-4c.                  sampolusiani 16a-3-2c; 32a/3-2c. klemnikebis blokiT</t>
    </r>
    <r>
      <rPr>
        <sz val="11"/>
        <color indexed="8"/>
        <rFont val="Arial"/>
        <family val="2"/>
      </rPr>
      <t>N/PE</t>
    </r>
    <r>
      <rPr>
        <sz val="11"/>
        <color indexed="8"/>
        <rFont val="AcadNusx"/>
        <family val="0"/>
      </rPr>
      <t xml:space="preserve">   </t>
    </r>
  </si>
  <si>
    <r>
      <t xml:space="preserve">el.gamanawilebeli fari, </t>
    </r>
    <r>
      <rPr>
        <sz val="11"/>
        <color indexed="8"/>
        <rFont val="Arial"/>
        <family val="2"/>
      </rPr>
      <t>(DB-D</t>
    </r>
    <r>
      <rPr>
        <sz val="11"/>
        <color indexed="8"/>
        <rFont val="AcadNusx"/>
        <family val="0"/>
      </rPr>
      <t xml:space="preserve">) Camosakidi, dacvis klasiT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44, Semyvanze sampolusiani avtomaturi amomrTveliT nominalur denze 20a. jgufuri avtomaturi amomrTvelebiT nominalur denze: erTpolusiani 10a/1-2c. erTpolusiani Zravis dacviT nominalur denze 4a/1-1c; 6a/1-1c; 10a/1-3c. erTpolusiani kontaqtoriT nominalur denze 6a/1-1c; 10a/1-3c. klemnikebis blokiT </t>
    </r>
    <r>
      <rPr>
        <sz val="11"/>
        <color indexed="8"/>
        <rFont val="Arial"/>
        <family val="2"/>
      </rPr>
      <t>N/PE</t>
    </r>
  </si>
  <si>
    <r>
      <t xml:space="preserve">el.gamanawilebeli fari </t>
    </r>
    <r>
      <rPr>
        <sz val="11"/>
        <color indexed="8"/>
        <rFont val="Arial"/>
        <family val="2"/>
      </rPr>
      <t>DB-1</t>
    </r>
    <r>
      <rPr>
        <sz val="11"/>
        <color indexed="8"/>
        <rFont val="AcadNusx"/>
        <family val="0"/>
      </rPr>
      <t xml:space="preserve"> Cafluli SesrulebiT, dacvis klasiT </t>
    </r>
    <r>
      <rPr>
        <sz val="11"/>
        <color indexed="8"/>
        <rFont val="Arial"/>
        <family val="2"/>
      </rPr>
      <t>IP-</t>
    </r>
    <r>
      <rPr>
        <sz val="11"/>
        <color indexed="8"/>
        <rFont val="AcadNusx"/>
        <family val="0"/>
      </rPr>
      <t xml:space="preserve">30, Semyvanze sampolusiani avtomaturi amomrTveliT nominalur denze 25a. jgufuri avtomaturi amomrTvelebiT nominalur denze: erTpolusiani 10a1-5c; 16a/1-4c. Orpolusiani 30ma denis gaJonvaze amorTvis unariT 25a/2-003-1c. klemnikebis blokiT </t>
    </r>
    <r>
      <rPr>
        <sz val="11"/>
        <color indexed="8"/>
        <rFont val="Arial"/>
        <family val="2"/>
      </rPr>
      <t>N/PE</t>
    </r>
  </si>
  <si>
    <r>
      <t xml:space="preserve">el.gamanawilebeli fari </t>
    </r>
    <r>
      <rPr>
        <sz val="11"/>
        <color indexed="8"/>
        <rFont val="Arial"/>
        <family val="2"/>
      </rPr>
      <t>DB-2,</t>
    </r>
    <r>
      <rPr>
        <sz val="11"/>
        <color indexed="8"/>
        <rFont val="AcadNusx"/>
        <family val="0"/>
      </rPr>
      <t xml:space="preserve"> Cafluli SesrulebiT, dacvis klasiT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30, Semyvanze sampolusiani avtomaturi amomrTveliT nominalur denze 63a. jgufuri avtomaturi amomrTvelebiT nominalur denze: erTpolusiani 10a1-16c; 16a/1-18c. Oorpolusiani 30ma denis gaJonvaze amorTvis unariT 25a/2-003-1c. klemnikebis blokiT </t>
    </r>
    <r>
      <rPr>
        <sz val="11"/>
        <color indexed="8"/>
        <rFont val="Arial"/>
        <family val="2"/>
      </rPr>
      <t>N/PE</t>
    </r>
  </si>
  <si>
    <r>
      <t xml:space="preserve">el.gamanawilebeli fari </t>
    </r>
    <r>
      <rPr>
        <sz val="11"/>
        <color indexed="8"/>
        <rFont val="Arial"/>
        <family val="2"/>
      </rPr>
      <t>DB-3</t>
    </r>
    <r>
      <rPr>
        <sz val="11"/>
        <color indexed="8"/>
        <rFont val="AcadNusx"/>
        <family val="0"/>
      </rPr>
      <t xml:space="preserve">, Cafluli SesrulebiT, dacvis klasiT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30, Semyvanze sampolusiani avtomaturi amomrTveliT nominalur denze 63a. jgufuri avtomaturi amomrTvelebiT nominalur denze: erTpolusiani 10a1-15c; 16a/1-18c. Orpolusiani 30ma denis gaJonvaze amorTvis unariT 25a/2-003-1c. klemnikebis blokiT </t>
    </r>
    <r>
      <rPr>
        <sz val="11"/>
        <color indexed="8"/>
        <rFont val="Arial"/>
        <family val="2"/>
      </rPr>
      <t>N/PE</t>
    </r>
  </si>
  <si>
    <r>
      <t>el.gamanawilebeli fari D</t>
    </r>
    <r>
      <rPr>
        <sz val="11"/>
        <color indexed="8"/>
        <rFont val="Arial"/>
        <family val="2"/>
      </rPr>
      <t xml:space="preserve">DB-4 </t>
    </r>
    <r>
      <rPr>
        <sz val="11"/>
        <color indexed="8"/>
        <rFont val="AcadNusx"/>
        <family val="0"/>
      </rPr>
      <t xml:space="preserve">dasadgami dacvis klasi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65 Semyvanze sampolusiani avtomaturi amomrTveliT nominalur denze 40a, jgufuri avtomaturi amomrTvelebiT nominalur denze erTpolusiani 16a/1-1c, 25a/1-3c sampolusiani 25a/3-4c klemnikebis blokiT </t>
    </r>
    <r>
      <rPr>
        <sz val="11"/>
        <color indexed="8"/>
        <rFont val="Arial"/>
        <family val="2"/>
      </rPr>
      <t>N/PE</t>
    </r>
  </si>
  <si>
    <r>
      <t xml:space="preserve">el.gamanawilebeli fari </t>
    </r>
    <r>
      <rPr>
        <sz val="11"/>
        <color indexed="8"/>
        <rFont val="Arial"/>
        <family val="2"/>
      </rPr>
      <t>DB-4</t>
    </r>
    <r>
      <rPr>
        <sz val="11"/>
        <color indexed="8"/>
        <rFont val="AcadNusx"/>
        <family val="0"/>
      </rPr>
      <t xml:space="preserve"> dasadgami dacvis klasi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65 Semyvanze sampolusiani avtmaturi amomrTveliT nominalur denze 50a, jgufuri avtomaturi amomrTvelebiT nominalur denze erTpolusiani 25a/1-4c sampolusiani 25a/3-8c klemnikebis blokiT </t>
    </r>
    <r>
      <rPr>
        <sz val="11"/>
        <color indexed="8"/>
        <rFont val="Arial"/>
        <family val="2"/>
      </rPr>
      <t>N/PE</t>
    </r>
  </si>
  <si>
    <r>
      <t xml:space="preserve">el.gamanawilebeli fari </t>
    </r>
    <r>
      <rPr>
        <sz val="11"/>
        <color indexed="8"/>
        <rFont val="Arial"/>
        <family val="2"/>
      </rPr>
      <t xml:space="preserve">DB-4 </t>
    </r>
    <r>
      <rPr>
        <sz val="11"/>
        <color indexed="8"/>
        <rFont val="AcadNusx"/>
        <family val="0"/>
      </rPr>
      <t xml:space="preserve">dasadgami dacvis klasi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65 Semyvanze sampolusiani avtmaturi amomrTveliT nominalur denze 63a, jgufuri avtomaturi amomrTvelebiT nominalur denze erTpolusiani 25a/1-5c sampolusiani 25a/3-8c klemnikebis blokiT </t>
    </r>
    <r>
      <rPr>
        <sz val="11"/>
        <color indexed="8"/>
        <rFont val="Arial"/>
        <family val="2"/>
      </rPr>
      <t>N/PE</t>
    </r>
  </si>
  <si>
    <r>
      <t xml:space="preserve">Weris sanaTi Cafluli Sesrulebis luminescentruli naTuriT simZlavriT (4X18)vt dacvis klasiT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20 eleqtronuli balastiT </t>
    </r>
  </si>
  <si>
    <t>c</t>
  </si>
  <si>
    <r>
      <t xml:space="preserve">Weris sanaTi Cafluli Sesrulebis luminescentruli naTuriT simZlavriT (4X18)vt dacvis klasiT </t>
    </r>
    <r>
      <rPr>
        <sz val="11"/>
        <color indexed="8"/>
        <rFont val="Arial"/>
        <family val="2"/>
      </rPr>
      <t>IP</t>
    </r>
    <r>
      <rPr>
        <sz val="11"/>
        <color indexed="8"/>
        <rFont val="AcadNusx"/>
        <family val="0"/>
      </rPr>
      <t xml:space="preserve">43 eleqtronuli balastiT </t>
    </r>
  </si>
  <si>
    <r>
      <t xml:space="preserve">Weris sanaTi Cafluli Sesrulebis luminescentruli naTuriT simZlavriT (2X36) dacvis klasiT </t>
    </r>
    <r>
      <rPr>
        <sz val="11"/>
        <color indexed="8"/>
        <rFont val="Arial"/>
        <family val="2"/>
      </rPr>
      <t xml:space="preserve">IP66 </t>
    </r>
    <r>
      <rPr>
        <sz val="11"/>
        <color indexed="8"/>
        <rFont val="AcadNusx"/>
        <family val="0"/>
      </rPr>
      <t xml:space="preserve">eleqtronuli balastiT </t>
    </r>
  </si>
  <si>
    <r>
      <t xml:space="preserve">Weris sanaTi Cafluli Sesrulebis , kompaqturi luminescentruli naTuriT simZlavriT (1X18)vt dacvis klasiT </t>
    </r>
    <r>
      <rPr>
        <sz val="11"/>
        <color indexed="8"/>
        <rFont val="Arial"/>
        <family val="2"/>
      </rPr>
      <t>IP44</t>
    </r>
  </si>
  <si>
    <r>
      <t xml:space="preserve">Weris sanaTi Cafluli Sesrulebis , kompaqturi luminescentruli naTuriT simZlavriT (2X18)vt dacvis klasiT </t>
    </r>
    <r>
      <rPr>
        <sz val="11"/>
        <color indexed="8"/>
        <rFont val="Arial"/>
        <family val="2"/>
      </rPr>
      <t>IP20</t>
    </r>
  </si>
  <si>
    <r>
      <t xml:space="preserve">Weris sanaTi Cafluli Sesrulebis , varvarebis naTuriT simZlavriT (2X60)vt dacvis klasiT </t>
    </r>
    <r>
      <rPr>
        <sz val="11"/>
        <color indexed="8"/>
        <rFont val="Arial"/>
        <family val="2"/>
      </rPr>
      <t>IP20</t>
    </r>
  </si>
  <si>
    <r>
      <t xml:space="preserve">Weris sanaTi Cafluli Sesrulebis , kompaqturi luminescentruli naTuriT simZlavriT (1X18)vt dacvis klasiT </t>
    </r>
    <r>
      <rPr>
        <sz val="11"/>
        <color indexed="8"/>
        <rFont val="Arial"/>
        <family val="2"/>
      </rPr>
      <t>IP20</t>
    </r>
  </si>
  <si>
    <r>
      <t xml:space="preserve">Weris sanaTi-plafoni , kompaqturi luminescentruli naTuriT simZlavriT(1X22)vt dacvis klasiT </t>
    </r>
    <r>
      <rPr>
        <sz val="11"/>
        <color indexed="8"/>
        <rFont val="Arial"/>
        <family val="2"/>
      </rPr>
      <t>IP20</t>
    </r>
  </si>
  <si>
    <r>
      <t xml:space="preserve">kedlis sanaTi-bra kompaqturi luminescentruli naTuriT simZlavriT (1X26)vt dacvis klasiT </t>
    </r>
    <r>
      <rPr>
        <sz val="11"/>
        <color indexed="8"/>
        <rFont val="Arial"/>
        <family val="2"/>
      </rPr>
      <t>IP65</t>
    </r>
  </si>
  <si>
    <r>
      <t xml:space="preserve">avtonomiuri saevakuacio sanaTi luminescentruli naTuriT </t>
    </r>
    <r>
      <rPr>
        <sz val="11"/>
        <color indexed="8"/>
        <rFont val="Arial"/>
        <family val="2"/>
      </rPr>
      <t>EXIT</t>
    </r>
  </si>
  <si>
    <t>zednadebi xarji</t>
  </si>
  <si>
    <t>gegmiuri dagroveba</t>
  </si>
  <si>
    <t>liTonis karebis montaJi</t>
  </si>
  <si>
    <t>mdf-is karebis montaJi</t>
  </si>
  <si>
    <t>kibeebis safexurebis mopirkeTeba keramogranitiT</t>
  </si>
  <si>
    <t xml:space="preserve">zednadebi xarjebi </t>
  </si>
  <si>
    <t>satransporto xarjebi masalaze</t>
  </si>
  <si>
    <t>satranporto xarjebi masalaze</t>
  </si>
  <si>
    <t>lokaluri saxarjTaRricxvo angariSi #7</t>
  </si>
  <si>
    <t>ქ. მცხეთაში მშენებარე კულტურის სახლი</t>
  </si>
  <si>
    <t>lokaluri saxarjTaRricxvo angariSi # 8</t>
  </si>
  <si>
    <r>
      <rPr>
        <b/>
        <sz val="12"/>
        <rFont val="AcadNusx"/>
        <family val="0"/>
      </rPr>
      <t>lokaluri saxarjTaRricxvo angariSi</t>
    </r>
    <r>
      <rPr>
        <b/>
        <sz val="12"/>
        <rFont val="AcadMtavr"/>
        <family val="0"/>
      </rPr>
      <t xml:space="preserve"> # 9</t>
    </r>
  </si>
  <si>
    <t>el-teqnikuri nawili</t>
  </si>
  <si>
    <t>lokaluri saxarjTaRricxvo angariSi # 10</t>
  </si>
  <si>
    <t>moWimvis mowyoba qviSa-cementis xsnariT sisq. 40 mm</t>
  </si>
  <si>
    <t>srf k=6.00</t>
  </si>
  <si>
    <t>KU</t>
  </si>
  <si>
    <t xml:space="preserve">zednadebi xarjebi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</si>
</sst>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0.000"/>
    <numFmt numFmtId="190" formatCode="0.0000"/>
    <numFmt numFmtId="191" formatCode="0.00000"/>
    <numFmt numFmtId="192" formatCode="0.0"/>
    <numFmt numFmtId="193" formatCode="#,##0.0000"/>
    <numFmt numFmtId="194" formatCode="#,##0.0"/>
    <numFmt numFmtId="195" formatCode="#,##0.00000"/>
    <numFmt numFmtId="196" formatCode="00000"/>
  </numFmts>
  <fonts count="70">
    <font>
      <sz val="10"/>
      <name val="Arial"/>
      <family val="0"/>
    </font>
    <font>
      <b/>
      <sz val="12"/>
      <name val="AcadMtavr"/>
      <family val="0"/>
    </font>
    <font>
      <b/>
      <sz val="13"/>
      <name val="AcadMtavr"/>
      <family val="0"/>
    </font>
    <font>
      <b/>
      <sz val="12"/>
      <name val="AcadNusx"/>
      <family val="0"/>
    </font>
    <font>
      <sz val="10"/>
      <name val="AcadNusx"/>
      <family val="0"/>
    </font>
    <font>
      <sz val="12"/>
      <name val="AcadNusx"/>
      <family val="0"/>
    </font>
    <font>
      <sz val="11"/>
      <name val="AcadNusx"/>
      <family val="0"/>
    </font>
    <font>
      <sz val="9"/>
      <name val="AcadMtavr"/>
      <family val="0"/>
    </font>
    <font>
      <sz val="9"/>
      <name val="AcadNusx"/>
      <family val="0"/>
    </font>
    <font>
      <b/>
      <sz val="11"/>
      <name val="AcadNusx"/>
      <family val="0"/>
    </font>
    <font>
      <b/>
      <i/>
      <sz val="12"/>
      <name val="AcadMtavr"/>
      <family val="0"/>
    </font>
    <font>
      <sz val="12"/>
      <name val="DumbaMtavr"/>
      <family val="0"/>
    </font>
    <font>
      <vertAlign val="superscript"/>
      <sz val="11"/>
      <name val="AcadNusx"/>
      <family val="0"/>
    </font>
    <font>
      <b/>
      <vertAlign val="superscript"/>
      <sz val="11"/>
      <name val="AcadNusx"/>
      <family val="0"/>
    </font>
    <font>
      <i/>
      <sz val="12"/>
      <name val="AcadNusx"/>
      <family val="0"/>
    </font>
    <font>
      <i/>
      <sz val="10"/>
      <name val="AcadNusx"/>
      <family val="0"/>
    </font>
    <font>
      <sz val="11"/>
      <name val="_ Times New Roman"/>
      <family val="2"/>
    </font>
    <font>
      <sz val="11"/>
      <name val="Times New Roman"/>
      <family val="1"/>
    </font>
    <font>
      <b/>
      <i/>
      <sz val="10"/>
      <name val="AcadNusx"/>
      <family val="0"/>
    </font>
    <font>
      <i/>
      <sz val="11"/>
      <name val="AcadNusx"/>
      <family val="0"/>
    </font>
    <font>
      <b/>
      <u val="single"/>
      <sz val="12"/>
      <name val="AcadNusx"/>
      <family val="0"/>
    </font>
    <font>
      <sz val="8"/>
      <name val="Arial"/>
      <family val="2"/>
    </font>
    <font>
      <vertAlign val="superscript"/>
      <sz val="12"/>
      <name val="AcadNusx"/>
      <family val="0"/>
    </font>
    <font>
      <b/>
      <i/>
      <vertAlign val="superscript"/>
      <sz val="12"/>
      <name val="AcadMtavr"/>
      <family val="0"/>
    </font>
    <font>
      <b/>
      <i/>
      <sz val="11"/>
      <name val="AcadNusx"/>
      <family val="0"/>
    </font>
    <font>
      <sz val="12"/>
      <name val="AcadMtavr"/>
      <family val="0"/>
    </font>
    <font>
      <sz val="11"/>
      <color indexed="8"/>
      <name val="AcadNusx"/>
      <family val="0"/>
    </font>
    <font>
      <sz val="11"/>
      <color indexed="8"/>
      <name val="Arial"/>
      <family val="2"/>
    </font>
    <font>
      <b/>
      <sz val="11"/>
      <name val="AcadMtavr"/>
      <family val="0"/>
    </font>
    <font>
      <b/>
      <i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0"/>
    </font>
    <font>
      <b/>
      <sz val="12"/>
      <color indexed="8"/>
      <name val="AcadNusx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7" fillId="0" borderId="0" xfId="0" applyFont="1" applyAlignment="1" applyProtection="1">
      <alignment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2" fontId="67" fillId="0" borderId="10" xfId="0" applyNumberFormat="1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9" fontId="68" fillId="0" borderId="10" xfId="0" applyNumberFormat="1" applyFont="1" applyBorder="1" applyAlignment="1" applyProtection="1">
      <alignment horizontal="center" vertical="center" wrapText="1"/>
      <protection locked="0"/>
    </xf>
    <xf numFmtId="2" fontId="68" fillId="0" borderId="10" xfId="0" applyNumberFormat="1" applyFont="1" applyBorder="1" applyAlignment="1" applyProtection="1">
      <alignment horizontal="center" vertical="center" wrapText="1"/>
      <protection locked="0"/>
    </xf>
    <xf numFmtId="2" fontId="67" fillId="0" borderId="0" xfId="0" applyNumberFormat="1" applyFont="1" applyAlignment="1" applyProtection="1">
      <alignment/>
      <protection locked="0"/>
    </xf>
    <xf numFmtId="0" fontId="67" fillId="0" borderId="10" xfId="0" applyFont="1" applyBorder="1" applyAlignment="1" applyProtection="1">
      <alignment horizontal="center" wrapText="1"/>
      <protection locked="0"/>
    </xf>
    <xf numFmtId="0" fontId="67" fillId="0" borderId="10" xfId="0" applyFont="1" applyBorder="1" applyAlignment="1" applyProtection="1">
      <alignment wrapText="1"/>
      <protection locked="0"/>
    </xf>
    <xf numFmtId="0" fontId="69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left" vertical="center" wrapText="1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9" fontId="68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 textRotation="90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10" xfId="55" applyNumberFormat="1" applyFont="1" applyFill="1" applyBorder="1" applyAlignment="1" applyProtection="1">
      <alignment horizontal="center" vertical="center"/>
      <protection locked="0"/>
    </xf>
    <xf numFmtId="4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8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19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13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Alignment="1" applyProtection="1">
      <alignment horizontal="center" vertical="center"/>
      <protection locked="0"/>
    </xf>
    <xf numFmtId="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4" fontId="6" fillId="33" borderId="12" xfId="55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 applyProtection="1">
      <alignment horizontal="center" vertical="center"/>
      <protection locked="0"/>
    </xf>
    <xf numFmtId="4" fontId="29" fillId="33" borderId="10" xfId="0" applyNumberFormat="1" applyFont="1" applyFill="1" applyBorder="1" applyAlignment="1" applyProtection="1">
      <alignment horizontal="center" vertical="center"/>
      <protection locked="0"/>
    </xf>
    <xf numFmtId="4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0" xfId="0" applyNumberFormat="1" applyFont="1" applyFill="1" applyBorder="1" applyAlignment="1" applyProtection="1">
      <alignment horizontal="center" vertical="center"/>
      <protection locked="0"/>
    </xf>
    <xf numFmtId="2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textRotation="90" wrapText="1"/>
      <protection/>
    </xf>
    <xf numFmtId="4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6" xfId="0" applyNumberFormat="1" applyFont="1" applyFill="1" applyBorder="1" applyAlignment="1" applyProtection="1">
      <alignment horizontal="center" vertical="center" textRotation="90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4" fontId="5" fillId="33" borderId="14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/>
    </xf>
    <xf numFmtId="2" fontId="9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4" fontId="5" fillId="33" borderId="10" xfId="55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 applyProtection="1">
      <alignment horizontal="center" vertical="center" wrapText="1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center" vertical="center" textRotation="90"/>
      <protection/>
    </xf>
    <xf numFmtId="0" fontId="7" fillId="33" borderId="10" xfId="0" applyFont="1" applyFill="1" applyBorder="1" applyAlignment="1" applyProtection="1">
      <alignment horizontal="center" vertical="center" textRotation="90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7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" fontId="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2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" fontId="7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4" fontId="6" fillId="33" borderId="10" xfId="55" applyNumberFormat="1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 horizontal="center" vertical="center"/>
      <protection/>
    </xf>
    <xf numFmtId="14" fontId="6" fillId="33" borderId="12" xfId="55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88" fontId="5" fillId="33" borderId="14" xfId="0" applyNumberFormat="1" applyFont="1" applyFill="1" applyBorder="1" applyAlignment="1" applyProtection="1">
      <alignment horizontal="center" vertical="center" wrapText="1"/>
      <protection/>
    </xf>
    <xf numFmtId="188" fontId="5" fillId="33" borderId="13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188" fontId="5" fillId="33" borderId="14" xfId="0" applyNumberFormat="1" applyFont="1" applyFill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 applyProtection="1">
      <alignment horizontal="center" vertical="center"/>
      <protection/>
    </xf>
    <xf numFmtId="188" fontId="5" fillId="33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 wrapText="1"/>
      <protection/>
    </xf>
    <xf numFmtId="193" fontId="5" fillId="33" borderId="14" xfId="0" applyNumberFormat="1" applyFont="1" applyFill="1" applyBorder="1" applyAlignment="1" applyProtection="1">
      <alignment horizontal="center" vertical="center" wrapText="1"/>
      <protection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2" fontId="9" fillId="33" borderId="10" xfId="0" applyNumberFormat="1" applyFont="1" applyFill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18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" fontId="5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Alignment="1" applyProtection="1">
      <alignment horizontal="center" vertical="center" wrapText="1"/>
      <protection locked="0"/>
    </xf>
    <xf numFmtId="188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6" xfId="0" applyNumberForma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2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 applyProtection="1">
      <alignment/>
      <protection locked="0"/>
    </xf>
    <xf numFmtId="4" fontId="5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textRotation="90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textRotation="90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horizontal="center" textRotation="90" wrapText="1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0" xfId="55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55" applyNumberFormat="1" applyFont="1" applyFill="1" applyBorder="1" applyAlignment="1" applyProtection="1">
      <alignment horizontal="center"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2" fontId="6" fillId="33" borderId="16" xfId="0" applyNumberFormat="1" applyFont="1" applyFill="1" applyBorder="1" applyAlignment="1" applyProtection="1">
      <alignment horizontal="center" vertical="center" wrapText="1"/>
      <protection/>
    </xf>
    <xf numFmtId="2" fontId="6" fillId="33" borderId="16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2" fontId="6" fillId="33" borderId="17" xfId="0" applyNumberFormat="1" applyFont="1" applyFill="1" applyBorder="1" applyAlignment="1" applyProtection="1">
      <alignment horizontal="center" vertical="center"/>
      <protection/>
    </xf>
    <xf numFmtId="2" fontId="9" fillId="33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14" fontId="6" fillId="33" borderId="12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2" fontId="6" fillId="33" borderId="17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0" applyNumberFormat="1" applyFont="1" applyFill="1" applyBorder="1" applyAlignment="1" applyProtection="1">
      <alignment horizontal="center" vertical="center"/>
      <protection/>
    </xf>
    <xf numFmtId="193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88" fontId="5" fillId="0" borderId="14" xfId="0" applyNumberFormat="1" applyFont="1" applyFill="1" applyBorder="1" applyAlignment="1" applyProtection="1">
      <alignment horizontal="center" vertical="center"/>
      <protection/>
    </xf>
    <xf numFmtId="18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14" xfId="0" applyNumberFormat="1" applyFont="1" applyFill="1" applyBorder="1" applyAlignment="1" applyProtection="1">
      <alignment horizontal="center" vertical="center" wrapText="1"/>
      <protection/>
    </xf>
    <xf numFmtId="193" fontId="5" fillId="0" borderId="14" xfId="0" applyNumberFormat="1" applyFont="1" applyFill="1" applyBorder="1" applyAlignment="1" applyProtection="1">
      <alignment horizontal="center" vertical="center" wrapText="1"/>
      <protection/>
    </xf>
    <xf numFmtId="188" fontId="5" fillId="0" borderId="16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193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2" fontId="17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 (3)" xfId="55"/>
    <cellStyle name="Normal_Sheet1 (4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T381"/>
  <sheetViews>
    <sheetView tabSelected="1" view="pageBreakPreview" zoomScaleNormal="90" zoomScaleSheetLayoutView="100" workbookViewId="0" topLeftCell="A1">
      <selection activeCell="C13" sqref="C13"/>
    </sheetView>
  </sheetViews>
  <sheetFormatPr defaultColWidth="9.140625" defaultRowHeight="12.75"/>
  <cols>
    <col min="1" max="1" width="3.28125" style="99" customWidth="1"/>
    <col min="2" max="2" width="15.140625" style="99" customWidth="1"/>
    <col min="3" max="3" width="56.140625" style="99" customWidth="1"/>
    <col min="4" max="4" width="10.140625" style="99" bestFit="1" customWidth="1"/>
    <col min="5" max="5" width="9.7109375" style="224" bestFit="1" customWidth="1"/>
    <col min="6" max="6" width="11.8515625" style="224" customWidth="1"/>
    <col min="7" max="7" width="11.421875" style="224" customWidth="1"/>
    <col min="8" max="8" width="15.140625" style="224" customWidth="1"/>
    <col min="9" max="9" width="13.28125" style="225" customWidth="1"/>
    <col min="10" max="10" width="13.57421875" style="226" customWidth="1"/>
    <col min="11" max="11" width="15.421875" style="226" customWidth="1"/>
    <col min="12" max="16384" width="9.140625" style="99" customWidth="1"/>
  </cols>
  <sheetData>
    <row r="1" spans="1:9" s="22" customFormat="1" ht="16.5" customHeight="1">
      <c r="A1" s="16"/>
      <c r="B1" s="16"/>
      <c r="C1" s="16"/>
      <c r="D1" s="17"/>
      <c r="E1" s="18"/>
      <c r="F1" s="19"/>
      <c r="G1" s="20"/>
      <c r="H1" s="20"/>
      <c r="I1" s="21"/>
    </row>
    <row r="2" spans="1:11" s="22" customFormat="1" ht="18" customHeight="1">
      <c r="A2" s="152" t="s">
        <v>74</v>
      </c>
      <c r="B2" s="152"/>
      <c r="C2" s="152"/>
      <c r="D2" s="152"/>
      <c r="E2" s="152"/>
      <c r="F2" s="152"/>
      <c r="G2" s="152"/>
      <c r="H2" s="152"/>
      <c r="I2" s="152"/>
      <c r="J2" s="24"/>
      <c r="K2" s="24"/>
    </row>
    <row r="3" spans="1:11" s="22" customFormat="1" ht="27" customHeight="1">
      <c r="A3" s="113"/>
      <c r="B3" s="227"/>
      <c r="C3" s="228" t="s">
        <v>323</v>
      </c>
      <c r="D3" s="229"/>
      <c r="E3" s="229"/>
      <c r="F3" s="229"/>
      <c r="G3" s="229"/>
      <c r="H3" s="229"/>
      <c r="I3" s="230"/>
      <c r="J3" s="24"/>
      <c r="K3" s="24"/>
    </row>
    <row r="4" spans="1:11" s="22" customFormat="1" ht="18.75" customHeight="1">
      <c r="A4" s="113"/>
      <c r="B4" s="152" t="s">
        <v>0</v>
      </c>
      <c r="C4" s="152"/>
      <c r="D4" s="152"/>
      <c r="E4" s="152"/>
      <c r="F4" s="152"/>
      <c r="G4" s="152"/>
      <c r="H4" s="152"/>
      <c r="I4" s="152"/>
      <c r="J4" s="24"/>
      <c r="K4" s="24"/>
    </row>
    <row r="5" spans="1:11" s="27" customFormat="1" ht="19.5" customHeight="1">
      <c r="A5" s="155"/>
      <c r="B5" s="155"/>
      <c r="C5" s="155"/>
      <c r="D5" s="155"/>
      <c r="E5" s="155"/>
      <c r="F5" s="155"/>
      <c r="G5" s="155"/>
      <c r="H5" s="155"/>
      <c r="I5" s="155"/>
      <c r="J5" s="26"/>
      <c r="K5" s="26"/>
    </row>
    <row r="6" spans="1:11" s="31" customFormat="1" ht="36.75" customHeight="1">
      <c r="A6" s="231" t="s">
        <v>1</v>
      </c>
      <c r="B6" s="115" t="s">
        <v>2</v>
      </c>
      <c r="C6" s="232" t="s">
        <v>3</v>
      </c>
      <c r="D6" s="115" t="s">
        <v>4</v>
      </c>
      <c r="E6" s="116" t="s">
        <v>75</v>
      </c>
      <c r="F6" s="117" t="s">
        <v>5</v>
      </c>
      <c r="G6" s="119" t="s">
        <v>6</v>
      </c>
      <c r="H6" s="119"/>
      <c r="I6" s="233" t="s">
        <v>7</v>
      </c>
      <c r="J6" s="30"/>
      <c r="K6" s="30"/>
    </row>
    <row r="7" spans="1:11" s="31" customFormat="1" ht="29.25" customHeight="1">
      <c r="A7" s="231"/>
      <c r="B7" s="115"/>
      <c r="C7" s="232"/>
      <c r="D7" s="115"/>
      <c r="E7" s="120"/>
      <c r="F7" s="117"/>
      <c r="G7" s="121" t="s">
        <v>8</v>
      </c>
      <c r="H7" s="234" t="s">
        <v>9</v>
      </c>
      <c r="I7" s="235"/>
      <c r="J7" s="30"/>
      <c r="K7" s="30"/>
    </row>
    <row r="8" spans="1:11" s="36" customFormat="1" ht="14.25" customHeight="1">
      <c r="A8" s="124">
        <v>1</v>
      </c>
      <c r="B8" s="123">
        <v>2</v>
      </c>
      <c r="C8" s="123">
        <v>3</v>
      </c>
      <c r="D8" s="124">
        <v>4</v>
      </c>
      <c r="E8" s="125"/>
      <c r="F8" s="126">
        <v>5</v>
      </c>
      <c r="G8" s="127">
        <v>6</v>
      </c>
      <c r="H8" s="126">
        <v>7</v>
      </c>
      <c r="I8" s="128">
        <v>8</v>
      </c>
      <c r="J8" s="35"/>
      <c r="K8" s="35"/>
    </row>
    <row r="9" spans="1:9" s="45" customFormat="1" ht="20.25" customHeight="1">
      <c r="A9" s="171"/>
      <c r="B9" s="236"/>
      <c r="C9" s="279" t="s">
        <v>10</v>
      </c>
      <c r="D9" s="237"/>
      <c r="E9" s="237"/>
      <c r="F9" s="238"/>
      <c r="G9" s="44"/>
      <c r="H9" s="194"/>
      <c r="I9" s="58"/>
    </row>
    <row r="10" spans="1:9" s="45" customFormat="1" ht="20.25" customHeight="1">
      <c r="A10" s="171"/>
      <c r="B10" s="236"/>
      <c r="C10" s="239"/>
      <c r="D10" s="237"/>
      <c r="E10" s="237"/>
      <c r="F10" s="238"/>
      <c r="G10" s="44"/>
      <c r="H10" s="194"/>
      <c r="I10" s="58"/>
    </row>
    <row r="11" spans="1:9" s="45" customFormat="1" ht="51.75" customHeight="1">
      <c r="A11" s="240">
        <v>1</v>
      </c>
      <c r="B11" s="241" t="s">
        <v>224</v>
      </c>
      <c r="C11" s="173" t="s">
        <v>229</v>
      </c>
      <c r="D11" s="242" t="s">
        <v>225</v>
      </c>
      <c r="E11" s="243">
        <v>0.036</v>
      </c>
      <c r="F11" s="131"/>
      <c r="G11" s="44"/>
      <c r="H11" s="58"/>
      <c r="I11" s="58"/>
    </row>
    <row r="12" spans="1:9" s="45" customFormat="1" ht="20.25" customHeight="1">
      <c r="A12" s="240"/>
      <c r="B12" s="176" t="s">
        <v>78</v>
      </c>
      <c r="C12" s="141" t="s">
        <v>76</v>
      </c>
      <c r="D12" s="244" t="s">
        <v>77</v>
      </c>
      <c r="E12" s="245">
        <v>15.5</v>
      </c>
      <c r="F12" s="246">
        <f>E12*E11</f>
        <v>0.5579999999999999</v>
      </c>
      <c r="G12" s="43"/>
      <c r="H12" s="44"/>
      <c r="I12" s="44"/>
    </row>
    <row r="13" spans="1:9" s="45" customFormat="1" ht="20.25" customHeight="1">
      <c r="A13" s="240"/>
      <c r="B13" s="247" t="s">
        <v>228</v>
      </c>
      <c r="C13" s="241" t="s">
        <v>227</v>
      </c>
      <c r="D13" s="242" t="s">
        <v>12</v>
      </c>
      <c r="E13" s="242">
        <v>34.7</v>
      </c>
      <c r="F13" s="131">
        <f>E13*E11</f>
        <v>1.2492</v>
      </c>
      <c r="G13" s="44"/>
      <c r="H13" s="58"/>
      <c r="I13" s="58"/>
    </row>
    <row r="14" spans="1:11" s="148" customFormat="1" ht="20.25" customHeight="1">
      <c r="A14" s="173"/>
      <c r="B14" s="136" t="s">
        <v>13</v>
      </c>
      <c r="C14" s="136" t="s">
        <v>21</v>
      </c>
      <c r="D14" s="130" t="s">
        <v>14</v>
      </c>
      <c r="E14" s="242">
        <v>2.09</v>
      </c>
      <c r="F14" s="242">
        <f>E14*E11</f>
        <v>0.07523999999999999</v>
      </c>
      <c r="G14" s="44"/>
      <c r="H14" s="41"/>
      <c r="I14" s="44"/>
      <c r="J14" s="147"/>
      <c r="K14" s="147"/>
    </row>
    <row r="15" spans="1:11" s="148" customFormat="1" ht="20.25" customHeight="1">
      <c r="A15" s="173"/>
      <c r="B15" s="136" t="s">
        <v>226</v>
      </c>
      <c r="C15" s="136" t="s">
        <v>15</v>
      </c>
      <c r="D15" s="130" t="s">
        <v>11</v>
      </c>
      <c r="E15" s="242">
        <v>0.04</v>
      </c>
      <c r="F15" s="242">
        <f>E15*E11</f>
        <v>0.0014399999999999999</v>
      </c>
      <c r="G15" s="44"/>
      <c r="H15" s="41"/>
      <c r="I15" s="44"/>
      <c r="J15" s="147"/>
      <c r="K15" s="147"/>
    </row>
    <row r="16" spans="1:9" s="45" customFormat="1" ht="20.25" customHeight="1">
      <c r="A16" s="240">
        <f>A11+1</f>
        <v>2</v>
      </c>
      <c r="B16" s="248" t="s">
        <v>231</v>
      </c>
      <c r="C16" s="173" t="s">
        <v>230</v>
      </c>
      <c r="D16" s="242" t="s">
        <v>225</v>
      </c>
      <c r="E16" s="243">
        <v>0.006</v>
      </c>
      <c r="F16" s="131"/>
      <c r="G16" s="44"/>
      <c r="H16" s="58"/>
      <c r="I16" s="58"/>
    </row>
    <row r="17" spans="1:9" s="45" customFormat="1" ht="20.25" customHeight="1">
      <c r="A17" s="240"/>
      <c r="B17" s="176" t="s">
        <v>78</v>
      </c>
      <c r="C17" s="141" t="s">
        <v>76</v>
      </c>
      <c r="D17" s="244" t="s">
        <v>77</v>
      </c>
      <c r="E17" s="245">
        <v>13.2</v>
      </c>
      <c r="F17" s="246">
        <f>E17*E16</f>
        <v>0.07919999999999999</v>
      </c>
      <c r="G17" s="43"/>
      <c r="H17" s="44"/>
      <c r="I17" s="44"/>
    </row>
    <row r="18" spans="1:11" s="45" customFormat="1" ht="20.25" customHeight="1">
      <c r="A18" s="240"/>
      <c r="B18" s="247" t="s">
        <v>228</v>
      </c>
      <c r="C18" s="241" t="s">
        <v>227</v>
      </c>
      <c r="D18" s="242" t="s">
        <v>12</v>
      </c>
      <c r="E18" s="242">
        <v>29.7</v>
      </c>
      <c r="F18" s="131">
        <f>E18*E16</f>
        <v>0.1782</v>
      </c>
      <c r="G18" s="44"/>
      <c r="H18" s="58"/>
      <c r="I18" s="58"/>
      <c r="K18" s="196"/>
    </row>
    <row r="19" spans="1:9" s="45" customFormat="1" ht="20.25" customHeight="1">
      <c r="A19" s="240">
        <f>A16+1</f>
        <v>3</v>
      </c>
      <c r="B19" s="172" t="s">
        <v>29</v>
      </c>
      <c r="C19" s="173" t="s">
        <v>16</v>
      </c>
      <c r="D19" s="249" t="s">
        <v>11</v>
      </c>
      <c r="E19" s="250">
        <v>2</v>
      </c>
      <c r="F19" s="131"/>
      <c r="G19" s="44"/>
      <c r="H19" s="58"/>
      <c r="I19" s="58"/>
    </row>
    <row r="20" spans="1:9" s="145" customFormat="1" ht="35.25" customHeight="1">
      <c r="A20" s="240">
        <v>4</v>
      </c>
      <c r="B20" s="251" t="s">
        <v>234</v>
      </c>
      <c r="C20" s="138" t="s">
        <v>233</v>
      </c>
      <c r="D20" s="242" t="s">
        <v>12</v>
      </c>
      <c r="E20" s="242">
        <v>1.02</v>
      </c>
      <c r="F20" s="131"/>
      <c r="G20" s="58"/>
      <c r="H20" s="44"/>
      <c r="I20" s="198"/>
    </row>
    <row r="21" spans="1:9" s="45" customFormat="1" ht="20.25" customHeight="1">
      <c r="A21" s="240">
        <v>5</v>
      </c>
      <c r="B21" s="172" t="s">
        <v>29</v>
      </c>
      <c r="C21" s="173" t="s">
        <v>17</v>
      </c>
      <c r="D21" s="249" t="s">
        <v>11</v>
      </c>
      <c r="E21" s="250">
        <v>7</v>
      </c>
      <c r="F21" s="246"/>
      <c r="G21" s="43"/>
      <c r="H21" s="58"/>
      <c r="I21" s="58"/>
    </row>
    <row r="22" spans="1:9" s="145" customFormat="1" ht="36" customHeight="1">
      <c r="A22" s="240">
        <v>6</v>
      </c>
      <c r="B22" s="252" t="s">
        <v>235</v>
      </c>
      <c r="C22" s="138" t="s">
        <v>232</v>
      </c>
      <c r="D22" s="253" t="s">
        <v>18</v>
      </c>
      <c r="E22" s="131">
        <f>1.7*36</f>
        <v>61.199999999999996</v>
      </c>
      <c r="F22" s="131"/>
      <c r="G22" s="58"/>
      <c r="H22" s="58"/>
      <c r="I22" s="44"/>
    </row>
    <row r="23" spans="1:9" s="145" customFormat="1" ht="20.25" customHeight="1">
      <c r="A23" s="240"/>
      <c r="B23" s="254"/>
      <c r="C23" s="255"/>
      <c r="D23" s="256"/>
      <c r="E23" s="245"/>
      <c r="F23" s="131"/>
      <c r="G23" s="58"/>
      <c r="H23" s="58"/>
      <c r="I23" s="44"/>
    </row>
    <row r="24" spans="1:9" s="145" customFormat="1" ht="20.25" customHeight="1">
      <c r="A24" s="240"/>
      <c r="B24" s="254"/>
      <c r="C24" s="257" t="s">
        <v>19</v>
      </c>
      <c r="D24" s="256"/>
      <c r="E24" s="245"/>
      <c r="F24" s="131"/>
      <c r="G24" s="58"/>
      <c r="H24" s="58"/>
      <c r="I24" s="44"/>
    </row>
    <row r="25" spans="1:9" s="145" customFormat="1" ht="20.25" customHeight="1">
      <c r="A25" s="240"/>
      <c r="B25" s="254"/>
      <c r="C25" s="255"/>
      <c r="D25" s="256"/>
      <c r="E25" s="245"/>
      <c r="F25" s="131"/>
      <c r="G25" s="58"/>
      <c r="H25" s="58"/>
      <c r="I25" s="44"/>
    </row>
    <row r="26" spans="1:11" s="51" customFormat="1" ht="33.75" customHeight="1">
      <c r="A26" s="258">
        <v>2</v>
      </c>
      <c r="B26" s="259"/>
      <c r="C26" s="177" t="s">
        <v>222</v>
      </c>
      <c r="D26" s="244"/>
      <c r="E26" s="260"/>
      <c r="F26" s="242"/>
      <c r="G26" s="44"/>
      <c r="H26" s="44"/>
      <c r="I26" s="44"/>
      <c r="J26" s="199"/>
      <c r="K26" s="199"/>
    </row>
    <row r="27" spans="1:10" s="51" customFormat="1" ht="33.75" customHeight="1">
      <c r="A27" s="258" t="s">
        <v>20</v>
      </c>
      <c r="B27" s="261" t="s">
        <v>92</v>
      </c>
      <c r="C27" s="177" t="s">
        <v>223</v>
      </c>
      <c r="D27" s="244" t="s">
        <v>11</v>
      </c>
      <c r="E27" s="260">
        <v>9</v>
      </c>
      <c r="F27" s="242"/>
      <c r="G27" s="44"/>
      <c r="H27" s="44"/>
      <c r="I27" s="44"/>
      <c r="J27" s="50"/>
    </row>
    <row r="28" spans="1:10" s="51" customFormat="1" ht="20.25" customHeight="1">
      <c r="A28" s="258"/>
      <c r="B28" s="176" t="s">
        <v>330</v>
      </c>
      <c r="C28" s="141" t="s">
        <v>76</v>
      </c>
      <c r="D28" s="244" t="s">
        <v>77</v>
      </c>
      <c r="E28" s="260">
        <v>8.82</v>
      </c>
      <c r="F28" s="242">
        <f>E28*E27</f>
        <v>79.38</v>
      </c>
      <c r="G28" s="43"/>
      <c r="H28" s="44"/>
      <c r="I28" s="44"/>
      <c r="J28" s="50"/>
    </row>
    <row r="29" spans="1:10" s="51" customFormat="1" ht="20.25" customHeight="1">
      <c r="A29" s="258"/>
      <c r="B29" s="141" t="s">
        <v>13</v>
      </c>
      <c r="C29" s="136" t="s">
        <v>21</v>
      </c>
      <c r="D29" s="262" t="s">
        <v>14</v>
      </c>
      <c r="E29" s="260">
        <v>1.24</v>
      </c>
      <c r="F29" s="242">
        <f>E29*E27</f>
        <v>11.16</v>
      </c>
      <c r="G29" s="44"/>
      <c r="H29" s="44"/>
      <c r="I29" s="44"/>
      <c r="J29" s="50"/>
    </row>
    <row r="30" spans="1:11" s="145" customFormat="1" ht="20.25" customHeight="1">
      <c r="A30" s="240"/>
      <c r="B30" s="191" t="s">
        <v>146</v>
      </c>
      <c r="C30" s="136" t="s">
        <v>89</v>
      </c>
      <c r="D30" s="253" t="s">
        <v>11</v>
      </c>
      <c r="E30" s="263">
        <v>1.015</v>
      </c>
      <c r="F30" s="131">
        <f>E30*E27</f>
        <v>9.135</v>
      </c>
      <c r="G30" s="58"/>
      <c r="H30" s="44"/>
      <c r="I30" s="58"/>
      <c r="J30" s="144"/>
      <c r="K30" s="144"/>
    </row>
    <row r="31" spans="1:11" s="145" customFormat="1" ht="20.25" customHeight="1">
      <c r="A31" s="240"/>
      <c r="B31" s="136" t="s">
        <v>145</v>
      </c>
      <c r="C31" s="136" t="s">
        <v>90</v>
      </c>
      <c r="D31" s="253" t="s">
        <v>28</v>
      </c>
      <c r="E31" s="131">
        <v>1.84</v>
      </c>
      <c r="F31" s="131">
        <f>E31*E27</f>
        <v>16.560000000000002</v>
      </c>
      <c r="G31" s="58"/>
      <c r="H31" s="44"/>
      <c r="I31" s="58"/>
      <c r="J31" s="144"/>
      <c r="K31" s="144"/>
    </row>
    <row r="32" spans="1:11" s="145" customFormat="1" ht="20.25" customHeight="1">
      <c r="A32" s="240"/>
      <c r="B32" s="264" t="s">
        <v>144</v>
      </c>
      <c r="C32" s="136" t="s">
        <v>91</v>
      </c>
      <c r="D32" s="253" t="s">
        <v>11</v>
      </c>
      <c r="E32" s="265">
        <v>0.0034</v>
      </c>
      <c r="F32" s="131">
        <f>E32*E27</f>
        <v>0.0306</v>
      </c>
      <c r="G32" s="58"/>
      <c r="H32" s="44"/>
      <c r="I32" s="58"/>
      <c r="J32" s="144"/>
      <c r="K32" s="144"/>
    </row>
    <row r="33" spans="1:11" s="145" customFormat="1" ht="20.25" customHeight="1">
      <c r="A33" s="240"/>
      <c r="B33" s="182" t="s">
        <v>134</v>
      </c>
      <c r="C33" s="136" t="s">
        <v>133</v>
      </c>
      <c r="D33" s="253" t="s">
        <v>11</v>
      </c>
      <c r="E33" s="265">
        <v>0.0483</v>
      </c>
      <c r="F33" s="131">
        <f>E33*E27</f>
        <v>0.43470000000000003</v>
      </c>
      <c r="G33" s="44"/>
      <c r="H33" s="44"/>
      <c r="I33" s="58"/>
      <c r="J33" s="144"/>
      <c r="K33" s="144"/>
    </row>
    <row r="34" spans="1:11" s="145" customFormat="1" ht="20.25" customHeight="1">
      <c r="A34" s="240"/>
      <c r="B34" s="182" t="s">
        <v>143</v>
      </c>
      <c r="C34" s="136" t="s">
        <v>38</v>
      </c>
      <c r="D34" s="262" t="s">
        <v>18</v>
      </c>
      <c r="E34" s="266">
        <v>0.0022</v>
      </c>
      <c r="F34" s="131">
        <f>E34*E27</f>
        <v>0.0198</v>
      </c>
      <c r="G34" s="44"/>
      <c r="H34" s="44"/>
      <c r="I34" s="58"/>
      <c r="J34" s="144"/>
      <c r="K34" s="144"/>
    </row>
    <row r="35" spans="1:11" s="145" customFormat="1" ht="20.25" customHeight="1">
      <c r="A35" s="240"/>
      <c r="B35" s="182" t="s">
        <v>128</v>
      </c>
      <c r="C35" s="136" t="s">
        <v>27</v>
      </c>
      <c r="D35" s="262" t="s">
        <v>18</v>
      </c>
      <c r="E35" s="266">
        <v>0.0013</v>
      </c>
      <c r="F35" s="131">
        <f>E35*E27</f>
        <v>0.011699999999999999</v>
      </c>
      <c r="G35" s="44"/>
      <c r="H35" s="44"/>
      <c r="I35" s="58"/>
      <c r="J35" s="144"/>
      <c r="K35" s="144"/>
    </row>
    <row r="36" spans="1:11" s="145" customFormat="1" ht="20.25" customHeight="1">
      <c r="A36" s="240"/>
      <c r="B36" s="176" t="s">
        <v>13</v>
      </c>
      <c r="C36" s="136" t="s">
        <v>22</v>
      </c>
      <c r="D36" s="262" t="s">
        <v>14</v>
      </c>
      <c r="E36" s="267">
        <v>0.53</v>
      </c>
      <c r="F36" s="131">
        <f>E36*E27</f>
        <v>4.7700000000000005</v>
      </c>
      <c r="G36" s="43"/>
      <c r="H36" s="44"/>
      <c r="I36" s="58"/>
      <c r="J36" s="144"/>
      <c r="K36" s="144"/>
    </row>
    <row r="37" spans="1:9" s="145" customFormat="1" ht="20.25" customHeight="1">
      <c r="A37" s="240"/>
      <c r="B37" s="191" t="s">
        <v>126</v>
      </c>
      <c r="C37" s="136" t="s">
        <v>30</v>
      </c>
      <c r="D37" s="253" t="s">
        <v>18</v>
      </c>
      <c r="E37" s="263">
        <v>1</v>
      </c>
      <c r="F37" s="263">
        <v>0.16</v>
      </c>
      <c r="G37" s="58"/>
      <c r="H37" s="44"/>
      <c r="I37" s="58"/>
    </row>
    <row r="38" spans="1:9" s="145" customFormat="1" ht="20.25" customHeight="1">
      <c r="A38" s="240"/>
      <c r="B38" s="191" t="s">
        <v>24</v>
      </c>
      <c r="C38" s="136" t="s">
        <v>25</v>
      </c>
      <c r="D38" s="253" t="s">
        <v>18</v>
      </c>
      <c r="E38" s="263">
        <v>1</v>
      </c>
      <c r="F38" s="263">
        <v>1.2</v>
      </c>
      <c r="G38" s="58"/>
      <c r="H38" s="44"/>
      <c r="I38" s="58"/>
    </row>
    <row r="39" spans="1:11" s="145" customFormat="1" ht="34.5" customHeight="1">
      <c r="A39" s="240" t="s">
        <v>23</v>
      </c>
      <c r="B39" s="191" t="s">
        <v>147</v>
      </c>
      <c r="C39" s="258" t="s">
        <v>121</v>
      </c>
      <c r="D39" s="244" t="s">
        <v>28</v>
      </c>
      <c r="E39" s="131">
        <v>42</v>
      </c>
      <c r="F39" s="131"/>
      <c r="G39" s="58"/>
      <c r="H39" s="41"/>
      <c r="I39" s="58"/>
      <c r="J39" s="144"/>
      <c r="K39" s="144"/>
    </row>
    <row r="40" spans="1:11" s="145" customFormat="1" ht="20.25" customHeight="1">
      <c r="A40" s="240"/>
      <c r="B40" s="176" t="s">
        <v>78</v>
      </c>
      <c r="C40" s="141" t="s">
        <v>76</v>
      </c>
      <c r="D40" s="244" t="s">
        <v>77</v>
      </c>
      <c r="E40" s="268">
        <v>0.478</v>
      </c>
      <c r="F40" s="131">
        <f>E40*E39</f>
        <v>20.076</v>
      </c>
      <c r="G40" s="43"/>
      <c r="H40" s="44"/>
      <c r="I40" s="44"/>
      <c r="J40" s="144"/>
      <c r="K40" s="144"/>
    </row>
    <row r="41" spans="1:11" s="145" customFormat="1" ht="20.25" customHeight="1">
      <c r="A41" s="240"/>
      <c r="B41" s="141" t="s">
        <v>13</v>
      </c>
      <c r="C41" s="136" t="s">
        <v>21</v>
      </c>
      <c r="D41" s="262" t="s">
        <v>14</v>
      </c>
      <c r="E41" s="268">
        <v>0.033</v>
      </c>
      <c r="F41" s="131">
        <f>E41*E39</f>
        <v>1.3860000000000001</v>
      </c>
      <c r="G41" s="44"/>
      <c r="H41" s="44"/>
      <c r="I41" s="58"/>
      <c r="J41" s="144"/>
      <c r="K41" s="144"/>
    </row>
    <row r="42" spans="1:11" s="145" customFormat="1" ht="20.25" customHeight="1">
      <c r="A42" s="240"/>
      <c r="B42" s="184" t="s">
        <v>136</v>
      </c>
      <c r="C42" s="141" t="s">
        <v>120</v>
      </c>
      <c r="D42" s="244" t="s">
        <v>28</v>
      </c>
      <c r="E42" s="267">
        <v>2.3</v>
      </c>
      <c r="F42" s="131">
        <f>E42*E39</f>
        <v>96.6</v>
      </c>
      <c r="G42" s="58"/>
      <c r="H42" s="44"/>
      <c r="I42" s="58"/>
      <c r="J42" s="144"/>
      <c r="K42" s="144"/>
    </row>
    <row r="43" spans="1:11" s="145" customFormat="1" ht="20.25" customHeight="1">
      <c r="A43" s="240"/>
      <c r="B43" s="184" t="s">
        <v>149</v>
      </c>
      <c r="C43" s="141" t="s">
        <v>148</v>
      </c>
      <c r="D43" s="244" t="s">
        <v>18</v>
      </c>
      <c r="E43" s="266">
        <v>0.0044</v>
      </c>
      <c r="F43" s="131">
        <f>E43*E39</f>
        <v>0.18480000000000002</v>
      </c>
      <c r="G43" s="58"/>
      <c r="H43" s="44"/>
      <c r="I43" s="58"/>
      <c r="J43" s="144"/>
      <c r="K43" s="144"/>
    </row>
    <row r="44" spans="1:11" s="145" customFormat="1" ht="20.25" customHeight="1">
      <c r="A44" s="240"/>
      <c r="B44" s="176" t="s">
        <v>13</v>
      </c>
      <c r="C44" s="136" t="s">
        <v>22</v>
      </c>
      <c r="D44" s="262" t="s">
        <v>14</v>
      </c>
      <c r="E44" s="268">
        <v>0.077</v>
      </c>
      <c r="F44" s="131">
        <f>E44*E39</f>
        <v>3.234</v>
      </c>
      <c r="G44" s="43"/>
      <c r="H44" s="44"/>
      <c r="I44" s="58"/>
      <c r="J44" s="144"/>
      <c r="K44" s="144"/>
    </row>
    <row r="45" spans="1:10" s="51" customFormat="1" ht="34.5" customHeight="1">
      <c r="A45" s="258">
        <v>36</v>
      </c>
      <c r="B45" s="141" t="s">
        <v>94</v>
      </c>
      <c r="C45" s="177" t="s">
        <v>221</v>
      </c>
      <c r="D45" s="244" t="s">
        <v>11</v>
      </c>
      <c r="E45" s="260">
        <v>14.52</v>
      </c>
      <c r="F45" s="242"/>
      <c r="G45" s="44"/>
      <c r="H45" s="44"/>
      <c r="I45" s="44"/>
      <c r="J45" s="50"/>
    </row>
    <row r="46" spans="1:10" s="51" customFormat="1" ht="20.25" customHeight="1">
      <c r="A46" s="258"/>
      <c r="B46" s="176" t="s">
        <v>330</v>
      </c>
      <c r="C46" s="141" t="s">
        <v>76</v>
      </c>
      <c r="D46" s="244" t="s">
        <v>77</v>
      </c>
      <c r="E46" s="260">
        <v>13.9</v>
      </c>
      <c r="F46" s="242">
        <f>E46*E45</f>
        <v>201.828</v>
      </c>
      <c r="G46" s="44"/>
      <c r="H46" s="44"/>
      <c r="I46" s="44"/>
      <c r="J46" s="50"/>
    </row>
    <row r="47" spans="1:10" s="51" customFormat="1" ht="20.25" customHeight="1">
      <c r="A47" s="258"/>
      <c r="B47" s="141" t="s">
        <v>13</v>
      </c>
      <c r="C47" s="136" t="s">
        <v>21</v>
      </c>
      <c r="D47" s="262" t="s">
        <v>14</v>
      </c>
      <c r="E47" s="260">
        <v>1.28</v>
      </c>
      <c r="F47" s="242">
        <f>E47*E45</f>
        <v>18.5856</v>
      </c>
      <c r="G47" s="44"/>
      <c r="H47" s="44"/>
      <c r="I47" s="44"/>
      <c r="J47" s="50"/>
    </row>
    <row r="48" spans="1:11" s="145" customFormat="1" ht="20.25" customHeight="1">
      <c r="A48" s="240"/>
      <c r="B48" s="191" t="s">
        <v>146</v>
      </c>
      <c r="C48" s="136" t="s">
        <v>89</v>
      </c>
      <c r="D48" s="253" t="s">
        <v>11</v>
      </c>
      <c r="E48" s="263">
        <v>1.015</v>
      </c>
      <c r="F48" s="131">
        <f>E48*E45</f>
        <v>14.737799999999998</v>
      </c>
      <c r="G48" s="58"/>
      <c r="H48" s="44"/>
      <c r="I48" s="58"/>
      <c r="J48" s="144"/>
      <c r="K48" s="144"/>
    </row>
    <row r="49" spans="1:11" s="145" customFormat="1" ht="20.25" customHeight="1">
      <c r="A49" s="240"/>
      <c r="B49" s="136" t="s">
        <v>145</v>
      </c>
      <c r="C49" s="136" t="s">
        <v>90</v>
      </c>
      <c r="D49" s="253" t="s">
        <v>28</v>
      </c>
      <c r="E49" s="131">
        <v>2.29</v>
      </c>
      <c r="F49" s="131">
        <f>E49*E45</f>
        <v>33.2508</v>
      </c>
      <c r="G49" s="58"/>
      <c r="H49" s="44"/>
      <c r="I49" s="58"/>
      <c r="J49" s="144"/>
      <c r="K49" s="144"/>
    </row>
    <row r="50" spans="1:11" s="145" customFormat="1" ht="20.25" customHeight="1">
      <c r="A50" s="240"/>
      <c r="B50" s="182" t="s">
        <v>130</v>
      </c>
      <c r="C50" s="136" t="s">
        <v>129</v>
      </c>
      <c r="D50" s="253" t="s">
        <v>11</v>
      </c>
      <c r="E50" s="263">
        <v>0.014</v>
      </c>
      <c r="F50" s="131">
        <f>E50*E45</f>
        <v>0.20328</v>
      </c>
      <c r="G50" s="44"/>
      <c r="H50" s="44"/>
      <c r="I50" s="58"/>
      <c r="J50" s="144"/>
      <c r="K50" s="144"/>
    </row>
    <row r="51" spans="1:11" s="145" customFormat="1" ht="20.25" customHeight="1">
      <c r="A51" s="240"/>
      <c r="B51" s="182" t="s">
        <v>132</v>
      </c>
      <c r="C51" s="136" t="s">
        <v>131</v>
      </c>
      <c r="D51" s="253" t="s">
        <v>11</v>
      </c>
      <c r="E51" s="265">
        <v>0.0429</v>
      </c>
      <c r="F51" s="131">
        <f>E51*E45</f>
        <v>0.622908</v>
      </c>
      <c r="G51" s="44"/>
      <c r="H51" s="44"/>
      <c r="I51" s="58"/>
      <c r="J51" s="144"/>
      <c r="K51" s="144"/>
    </row>
    <row r="52" spans="1:11" s="145" customFormat="1" ht="20.25" customHeight="1">
      <c r="A52" s="240"/>
      <c r="B52" s="182" t="s">
        <v>134</v>
      </c>
      <c r="C52" s="136" t="s">
        <v>133</v>
      </c>
      <c r="D52" s="253" t="s">
        <v>11</v>
      </c>
      <c r="E52" s="266">
        <v>0.002</v>
      </c>
      <c r="F52" s="131">
        <f>E52*E45</f>
        <v>0.02904</v>
      </c>
      <c r="G52" s="44"/>
      <c r="H52" s="44"/>
      <c r="I52" s="58"/>
      <c r="J52" s="144"/>
      <c r="K52" s="144"/>
    </row>
    <row r="53" spans="1:11" s="145" customFormat="1" ht="20.25" customHeight="1">
      <c r="A53" s="240"/>
      <c r="B53" s="182" t="s">
        <v>128</v>
      </c>
      <c r="C53" s="136" t="s">
        <v>27</v>
      </c>
      <c r="D53" s="262" t="s">
        <v>18</v>
      </c>
      <c r="E53" s="266">
        <v>0.0025</v>
      </c>
      <c r="F53" s="131">
        <f>E53*E45</f>
        <v>0.0363</v>
      </c>
      <c r="G53" s="44"/>
      <c r="H53" s="44"/>
      <c r="I53" s="58"/>
      <c r="J53" s="144"/>
      <c r="K53" s="144"/>
    </row>
    <row r="54" spans="1:11" s="145" customFormat="1" ht="20.25" customHeight="1">
      <c r="A54" s="240"/>
      <c r="B54" s="176" t="s">
        <v>13</v>
      </c>
      <c r="C54" s="269" t="s">
        <v>22</v>
      </c>
      <c r="D54" s="262" t="s">
        <v>14</v>
      </c>
      <c r="E54" s="267">
        <v>0.93</v>
      </c>
      <c r="F54" s="131">
        <f>E54*E45</f>
        <v>13.5036</v>
      </c>
      <c r="G54" s="58"/>
      <c r="H54" s="44"/>
      <c r="I54" s="58"/>
      <c r="J54" s="144"/>
      <c r="K54" s="144"/>
    </row>
    <row r="55" spans="1:9" s="145" customFormat="1" ht="20.25" customHeight="1">
      <c r="A55" s="240"/>
      <c r="B55" s="191" t="s">
        <v>126</v>
      </c>
      <c r="C55" s="136" t="s">
        <v>30</v>
      </c>
      <c r="D55" s="253" t="s">
        <v>18</v>
      </c>
      <c r="E55" s="131">
        <v>1</v>
      </c>
      <c r="F55" s="263">
        <v>0.054</v>
      </c>
      <c r="G55" s="58"/>
      <c r="H55" s="44"/>
      <c r="I55" s="58"/>
    </row>
    <row r="56" spans="1:9" s="145" customFormat="1" ht="20.25" customHeight="1">
      <c r="A56" s="240"/>
      <c r="B56" s="191" t="s">
        <v>24</v>
      </c>
      <c r="C56" s="136" t="s">
        <v>31</v>
      </c>
      <c r="D56" s="253" t="s">
        <v>18</v>
      </c>
      <c r="E56" s="131">
        <v>1</v>
      </c>
      <c r="F56" s="263">
        <v>1.242</v>
      </c>
      <c r="G56" s="58"/>
      <c r="H56" s="44"/>
      <c r="I56" s="58"/>
    </row>
    <row r="57" spans="1:9" s="145" customFormat="1" ht="20.25" customHeight="1">
      <c r="A57" s="240"/>
      <c r="B57" s="191" t="s">
        <v>24</v>
      </c>
      <c r="C57" s="136" t="s">
        <v>93</v>
      </c>
      <c r="D57" s="253" t="s">
        <v>18</v>
      </c>
      <c r="E57" s="131">
        <v>1</v>
      </c>
      <c r="F57" s="263">
        <v>0.07</v>
      </c>
      <c r="G57" s="58"/>
      <c r="H57" s="44"/>
      <c r="I57" s="58"/>
    </row>
    <row r="58" spans="1:25" s="50" customFormat="1" ht="20.25" customHeight="1">
      <c r="A58" s="258"/>
      <c r="B58" s="259"/>
      <c r="C58" s="258"/>
      <c r="D58" s="249"/>
      <c r="E58" s="250"/>
      <c r="F58" s="242"/>
      <c r="G58" s="44"/>
      <c r="H58" s="61"/>
      <c r="I58" s="44"/>
      <c r="J58" s="201"/>
      <c r="K58" s="202"/>
      <c r="L58" s="201"/>
      <c r="M58" s="203"/>
      <c r="N58" s="201"/>
      <c r="O58" s="202"/>
      <c r="P58" s="201"/>
      <c r="Q58" s="203"/>
      <c r="R58" s="201"/>
      <c r="S58" s="202"/>
      <c r="T58" s="201"/>
      <c r="U58" s="203"/>
      <c r="V58" s="201"/>
      <c r="W58" s="202"/>
      <c r="X58" s="201"/>
      <c r="Y58" s="203"/>
    </row>
    <row r="59" spans="1:25" s="50" customFormat="1" ht="20.25" customHeight="1">
      <c r="A59" s="258"/>
      <c r="B59" s="259"/>
      <c r="C59" s="257" t="s">
        <v>32</v>
      </c>
      <c r="D59" s="249"/>
      <c r="E59" s="250"/>
      <c r="F59" s="242"/>
      <c r="G59" s="44"/>
      <c r="H59" s="61"/>
      <c r="I59" s="44"/>
      <c r="J59" s="201"/>
      <c r="K59" s="202"/>
      <c r="L59" s="201"/>
      <c r="M59" s="203"/>
      <c r="N59" s="201"/>
      <c r="O59" s="202"/>
      <c r="P59" s="201"/>
      <c r="Q59" s="203"/>
      <c r="R59" s="201"/>
      <c r="S59" s="202"/>
      <c r="T59" s="201"/>
      <c r="U59" s="203"/>
      <c r="V59" s="201"/>
      <c r="W59" s="202"/>
      <c r="X59" s="201"/>
      <c r="Y59" s="203"/>
    </row>
    <row r="60" spans="1:25" s="50" customFormat="1" ht="20.25" customHeight="1">
      <c r="A60" s="258"/>
      <c r="B60" s="259"/>
      <c r="C60" s="258"/>
      <c r="D60" s="249"/>
      <c r="E60" s="250"/>
      <c r="F60" s="242"/>
      <c r="G60" s="44"/>
      <c r="H60" s="61"/>
      <c r="I60" s="44"/>
      <c r="J60" s="201"/>
      <c r="K60" s="202"/>
      <c r="L60" s="201"/>
      <c r="M60" s="203"/>
      <c r="N60" s="201"/>
      <c r="O60" s="202"/>
      <c r="P60" s="201"/>
      <c r="Q60" s="203"/>
      <c r="R60" s="201"/>
      <c r="S60" s="202"/>
      <c r="T60" s="201"/>
      <c r="U60" s="203"/>
      <c r="V60" s="201"/>
      <c r="W60" s="202"/>
      <c r="X60" s="201"/>
      <c r="Y60" s="203"/>
    </row>
    <row r="61" spans="1:25" s="50" customFormat="1" ht="20.25" customHeight="1">
      <c r="A61" s="258"/>
      <c r="B61" s="182"/>
      <c r="C61" s="257" t="s">
        <v>35</v>
      </c>
      <c r="D61" s="249"/>
      <c r="E61" s="250"/>
      <c r="F61" s="242"/>
      <c r="G61" s="44"/>
      <c r="H61" s="61"/>
      <c r="I61" s="44"/>
      <c r="J61" s="201"/>
      <c r="K61" s="202"/>
      <c r="L61" s="201"/>
      <c r="M61" s="203"/>
      <c r="N61" s="201"/>
      <c r="O61" s="202"/>
      <c r="P61" s="201"/>
      <c r="Q61" s="203"/>
      <c r="R61" s="201"/>
      <c r="S61" s="202"/>
      <c r="T61" s="201"/>
      <c r="U61" s="203"/>
      <c r="V61" s="201"/>
      <c r="W61" s="202"/>
      <c r="X61" s="201"/>
      <c r="Y61" s="203"/>
    </row>
    <row r="62" spans="1:25" s="50" customFormat="1" ht="20.25" customHeight="1">
      <c r="A62" s="258"/>
      <c r="B62" s="182"/>
      <c r="C62" s="258"/>
      <c r="D62" s="249"/>
      <c r="E62" s="250"/>
      <c r="F62" s="242"/>
      <c r="G62" s="44"/>
      <c r="H62" s="61"/>
      <c r="I62" s="44"/>
      <c r="J62" s="201"/>
      <c r="K62" s="202"/>
      <c r="L62" s="201"/>
      <c r="M62" s="203"/>
      <c r="N62" s="201"/>
      <c r="O62" s="202"/>
      <c r="P62" s="201"/>
      <c r="Q62" s="203"/>
      <c r="R62" s="201"/>
      <c r="S62" s="202"/>
      <c r="T62" s="201"/>
      <c r="U62" s="203"/>
      <c r="V62" s="201"/>
      <c r="W62" s="202"/>
      <c r="X62" s="201"/>
      <c r="Y62" s="203"/>
    </row>
    <row r="63" spans="1:25" s="50" customFormat="1" ht="20.25" customHeight="1">
      <c r="A63" s="258">
        <v>7</v>
      </c>
      <c r="B63" s="182" t="s">
        <v>29</v>
      </c>
      <c r="C63" s="258" t="s">
        <v>177</v>
      </c>
      <c r="D63" s="249" t="s">
        <v>28</v>
      </c>
      <c r="E63" s="250">
        <v>69</v>
      </c>
      <c r="F63" s="242"/>
      <c r="G63" s="44"/>
      <c r="H63" s="61"/>
      <c r="I63" s="44"/>
      <c r="J63" s="201"/>
      <c r="K63" s="202"/>
      <c r="L63" s="201"/>
      <c r="M63" s="203"/>
      <c r="N63" s="201"/>
      <c r="O63" s="202"/>
      <c r="P63" s="201"/>
      <c r="Q63" s="203"/>
      <c r="R63" s="201"/>
      <c r="S63" s="202"/>
      <c r="T63" s="201"/>
      <c r="U63" s="203"/>
      <c r="V63" s="201"/>
      <c r="W63" s="202"/>
      <c r="X63" s="201"/>
      <c r="Y63" s="203"/>
    </row>
    <row r="64" spans="1:25" s="50" customFormat="1" ht="20.25" customHeight="1">
      <c r="A64" s="258"/>
      <c r="B64" s="182" t="s">
        <v>29</v>
      </c>
      <c r="C64" s="165" t="s">
        <v>236</v>
      </c>
      <c r="D64" s="249" t="s">
        <v>28</v>
      </c>
      <c r="E64" s="250">
        <v>1</v>
      </c>
      <c r="F64" s="242">
        <f>E63</f>
        <v>69</v>
      </c>
      <c r="G64" s="44"/>
      <c r="H64" s="61"/>
      <c r="I64" s="44"/>
      <c r="J64" s="201"/>
      <c r="K64" s="202"/>
      <c r="L64" s="201"/>
      <c r="M64" s="203"/>
      <c r="N64" s="201"/>
      <c r="O64" s="202"/>
      <c r="P64" s="201"/>
      <c r="Q64" s="203"/>
      <c r="R64" s="201"/>
      <c r="S64" s="202"/>
      <c r="T64" s="201"/>
      <c r="U64" s="203"/>
      <c r="V64" s="201"/>
      <c r="W64" s="202"/>
      <c r="X64" s="201"/>
      <c r="Y64" s="203"/>
    </row>
    <row r="65" spans="1:25" s="50" customFormat="1" ht="20.25" customHeight="1">
      <c r="A65" s="258"/>
      <c r="B65" s="182"/>
      <c r="C65" s="165"/>
      <c r="D65" s="249"/>
      <c r="E65" s="250"/>
      <c r="F65" s="242"/>
      <c r="G65" s="44"/>
      <c r="H65" s="61"/>
      <c r="I65" s="44"/>
      <c r="J65" s="201"/>
      <c r="K65" s="202"/>
      <c r="L65" s="201"/>
      <c r="M65" s="203"/>
      <c r="N65" s="201"/>
      <c r="O65" s="202"/>
      <c r="P65" s="201"/>
      <c r="Q65" s="203"/>
      <c r="R65" s="201"/>
      <c r="S65" s="202"/>
      <c r="T65" s="201"/>
      <c r="U65" s="203"/>
      <c r="V65" s="201"/>
      <c r="W65" s="202"/>
      <c r="X65" s="201"/>
      <c r="Y65" s="203"/>
    </row>
    <row r="66" spans="1:11" s="145" customFormat="1" ht="20.25" customHeight="1">
      <c r="A66" s="240"/>
      <c r="B66" s="252"/>
      <c r="C66" s="257" t="s">
        <v>37</v>
      </c>
      <c r="D66" s="253"/>
      <c r="E66" s="131"/>
      <c r="F66" s="131"/>
      <c r="G66" s="58"/>
      <c r="H66" s="44"/>
      <c r="I66" s="58"/>
      <c r="J66" s="204"/>
      <c r="K66" s="204"/>
    </row>
    <row r="67" spans="1:9" s="51" customFormat="1" ht="20.25" customHeight="1">
      <c r="A67" s="258"/>
      <c r="B67" s="251"/>
      <c r="C67" s="258"/>
      <c r="D67" s="244"/>
      <c r="E67" s="260"/>
      <c r="F67" s="242"/>
      <c r="G67" s="44"/>
      <c r="H67" s="44"/>
      <c r="I67" s="44"/>
    </row>
    <row r="68" spans="1:9" s="145" customFormat="1" ht="20.25" customHeight="1">
      <c r="A68" s="240">
        <v>1</v>
      </c>
      <c r="B68" s="252" t="s">
        <v>29</v>
      </c>
      <c r="C68" s="138" t="s">
        <v>318</v>
      </c>
      <c r="D68" s="253" t="s">
        <v>28</v>
      </c>
      <c r="E68" s="131">
        <v>104.3</v>
      </c>
      <c r="F68" s="131"/>
      <c r="G68" s="58"/>
      <c r="H68" s="44"/>
      <c r="I68" s="58"/>
    </row>
    <row r="69" spans="1:9" s="145" customFormat="1" ht="20.25" customHeight="1">
      <c r="A69" s="240"/>
      <c r="B69" s="252" t="s">
        <v>29</v>
      </c>
      <c r="C69" s="136" t="s">
        <v>108</v>
      </c>
      <c r="D69" s="253" t="s">
        <v>28</v>
      </c>
      <c r="E69" s="131">
        <v>1</v>
      </c>
      <c r="F69" s="131">
        <f>E69*E68</f>
        <v>104.3</v>
      </c>
      <c r="G69" s="58"/>
      <c r="H69" s="44"/>
      <c r="I69" s="58"/>
    </row>
    <row r="70" spans="1:11" s="145" customFormat="1" ht="20.25" customHeight="1">
      <c r="A70" s="240">
        <v>2</v>
      </c>
      <c r="B70" s="252" t="s">
        <v>111</v>
      </c>
      <c r="C70" s="138" t="s">
        <v>317</v>
      </c>
      <c r="D70" s="253" t="s">
        <v>28</v>
      </c>
      <c r="E70" s="131">
        <v>10.8</v>
      </c>
      <c r="F70" s="131"/>
      <c r="G70" s="58"/>
      <c r="H70" s="44"/>
      <c r="I70" s="58"/>
      <c r="J70" s="204"/>
      <c r="K70" s="204"/>
    </row>
    <row r="71" spans="1:11" s="51" customFormat="1" ht="20.25" customHeight="1">
      <c r="A71" s="258"/>
      <c r="B71" s="176" t="s">
        <v>78</v>
      </c>
      <c r="C71" s="165" t="s">
        <v>76</v>
      </c>
      <c r="D71" s="244" t="s">
        <v>77</v>
      </c>
      <c r="E71" s="260">
        <v>1.11</v>
      </c>
      <c r="F71" s="242">
        <f>E71*E70</f>
        <v>11.988000000000001</v>
      </c>
      <c r="G71" s="44"/>
      <c r="H71" s="44"/>
      <c r="I71" s="44"/>
      <c r="J71" s="199"/>
      <c r="K71" s="199"/>
    </row>
    <row r="72" spans="1:11" s="51" customFormat="1" ht="20.25" customHeight="1">
      <c r="A72" s="258"/>
      <c r="B72" s="270" t="s">
        <v>124</v>
      </c>
      <c r="C72" s="165" t="s">
        <v>112</v>
      </c>
      <c r="D72" s="244" t="s">
        <v>12</v>
      </c>
      <c r="E72" s="271">
        <v>0.151</v>
      </c>
      <c r="F72" s="242">
        <f>E72*E70</f>
        <v>1.6308</v>
      </c>
      <c r="G72" s="44"/>
      <c r="H72" s="44"/>
      <c r="I72" s="205"/>
      <c r="J72" s="199"/>
      <c r="K72" s="199"/>
    </row>
    <row r="73" spans="1:11" s="51" customFormat="1" ht="20.25" customHeight="1">
      <c r="A73" s="258"/>
      <c r="B73" s="141" t="s">
        <v>13</v>
      </c>
      <c r="C73" s="165" t="s">
        <v>21</v>
      </c>
      <c r="D73" s="244" t="s">
        <v>14</v>
      </c>
      <c r="E73" s="271">
        <v>0.516</v>
      </c>
      <c r="F73" s="242">
        <f>E73*E71</f>
        <v>0.57276</v>
      </c>
      <c r="G73" s="44"/>
      <c r="H73" s="44"/>
      <c r="I73" s="205"/>
      <c r="J73" s="199"/>
      <c r="K73" s="199"/>
    </row>
    <row r="74" spans="1:11" s="145" customFormat="1" ht="20.25" customHeight="1">
      <c r="A74" s="240"/>
      <c r="B74" s="252" t="s">
        <v>138</v>
      </c>
      <c r="C74" s="136" t="s">
        <v>113</v>
      </c>
      <c r="D74" s="253" t="s">
        <v>28</v>
      </c>
      <c r="E74" s="131">
        <v>1</v>
      </c>
      <c r="F74" s="131">
        <f>E74*E70</f>
        <v>10.8</v>
      </c>
      <c r="G74" s="58"/>
      <c r="H74" s="44"/>
      <c r="I74" s="58"/>
      <c r="J74" s="204"/>
      <c r="K74" s="204"/>
    </row>
    <row r="75" spans="1:11" s="145" customFormat="1" ht="20.25" customHeight="1">
      <c r="A75" s="240"/>
      <c r="B75" s="184" t="s">
        <v>139</v>
      </c>
      <c r="C75" s="136" t="s">
        <v>95</v>
      </c>
      <c r="D75" s="253" t="s">
        <v>26</v>
      </c>
      <c r="E75" s="131">
        <v>1.56</v>
      </c>
      <c r="F75" s="131">
        <f>E75*E70</f>
        <v>16.848000000000003</v>
      </c>
      <c r="G75" s="58"/>
      <c r="H75" s="44"/>
      <c r="I75" s="58"/>
      <c r="J75" s="204"/>
      <c r="K75" s="204"/>
    </row>
    <row r="76" spans="1:11" s="145" customFormat="1" ht="20.25" customHeight="1">
      <c r="A76" s="240"/>
      <c r="B76" s="182" t="s">
        <v>143</v>
      </c>
      <c r="C76" s="136" t="s">
        <v>38</v>
      </c>
      <c r="D76" s="253" t="s">
        <v>26</v>
      </c>
      <c r="E76" s="131">
        <v>0.06</v>
      </c>
      <c r="F76" s="131">
        <f>E76*E70</f>
        <v>0.648</v>
      </c>
      <c r="G76" s="58"/>
      <c r="H76" s="44"/>
      <c r="I76" s="58"/>
      <c r="J76" s="204"/>
      <c r="K76" s="204"/>
    </row>
    <row r="77" spans="1:11" s="145" customFormat="1" ht="20.25" customHeight="1">
      <c r="A77" s="240"/>
      <c r="B77" s="182" t="s">
        <v>128</v>
      </c>
      <c r="C77" s="136" t="s">
        <v>27</v>
      </c>
      <c r="D77" s="253" t="s">
        <v>26</v>
      </c>
      <c r="E77" s="263">
        <v>0.048</v>
      </c>
      <c r="F77" s="131">
        <f>E77*E70</f>
        <v>0.5184000000000001</v>
      </c>
      <c r="G77" s="58"/>
      <c r="H77" s="44"/>
      <c r="I77" s="58"/>
      <c r="J77" s="204"/>
      <c r="K77" s="204"/>
    </row>
    <row r="78" spans="1:11" s="207" customFormat="1" ht="20.25" customHeight="1">
      <c r="A78" s="240"/>
      <c r="B78" s="176" t="s">
        <v>13</v>
      </c>
      <c r="C78" s="136" t="s">
        <v>22</v>
      </c>
      <c r="D78" s="249" t="s">
        <v>14</v>
      </c>
      <c r="E78" s="243">
        <v>0.054</v>
      </c>
      <c r="F78" s="131">
        <f>E78*E70</f>
        <v>0.5832</v>
      </c>
      <c r="G78" s="58"/>
      <c r="H78" s="44"/>
      <c r="I78" s="58"/>
      <c r="J78" s="206"/>
      <c r="K78" s="206"/>
    </row>
    <row r="79" spans="1:11" s="207" customFormat="1" ht="36" customHeight="1">
      <c r="A79" s="240">
        <v>3</v>
      </c>
      <c r="B79" s="188" t="s">
        <v>110</v>
      </c>
      <c r="C79" s="138" t="s">
        <v>109</v>
      </c>
      <c r="D79" s="130" t="s">
        <v>28</v>
      </c>
      <c r="E79" s="242">
        <f>E70*2.4</f>
        <v>25.92</v>
      </c>
      <c r="F79" s="131"/>
      <c r="G79" s="44"/>
      <c r="H79" s="44"/>
      <c r="I79" s="58"/>
      <c r="J79" s="206"/>
      <c r="K79" s="206"/>
    </row>
    <row r="80" spans="1:11" s="51" customFormat="1" ht="20.25" customHeight="1">
      <c r="A80" s="258"/>
      <c r="B80" s="176" t="s">
        <v>78</v>
      </c>
      <c r="C80" s="165" t="s">
        <v>76</v>
      </c>
      <c r="D80" s="244" t="s">
        <v>77</v>
      </c>
      <c r="E80" s="271">
        <v>0.117</v>
      </c>
      <c r="F80" s="242">
        <f>E80*E79</f>
        <v>3.0326400000000002</v>
      </c>
      <c r="G80" s="44"/>
      <c r="H80" s="44"/>
      <c r="I80" s="44"/>
      <c r="J80" s="199"/>
      <c r="K80" s="199"/>
    </row>
    <row r="81" spans="1:11" s="51" customFormat="1" ht="20.25" customHeight="1">
      <c r="A81" s="258"/>
      <c r="B81" s="141" t="s">
        <v>13</v>
      </c>
      <c r="C81" s="165" t="s">
        <v>21</v>
      </c>
      <c r="D81" s="244" t="s">
        <v>14</v>
      </c>
      <c r="E81" s="272">
        <v>0.0079</v>
      </c>
      <c r="F81" s="242">
        <f>E81*E79</f>
        <v>0.20476800000000003</v>
      </c>
      <c r="G81" s="44"/>
      <c r="H81" s="44"/>
      <c r="I81" s="205"/>
      <c r="J81" s="199"/>
      <c r="K81" s="199"/>
    </row>
    <row r="82" spans="1:11" s="145" customFormat="1" ht="20.25" customHeight="1">
      <c r="A82" s="240"/>
      <c r="B82" s="188" t="s">
        <v>141</v>
      </c>
      <c r="C82" s="136" t="s">
        <v>105</v>
      </c>
      <c r="D82" s="253" t="s">
        <v>26</v>
      </c>
      <c r="E82" s="263">
        <v>0.281</v>
      </c>
      <c r="F82" s="131">
        <f>E82*E79</f>
        <v>7.283520000000001</v>
      </c>
      <c r="G82" s="44"/>
      <c r="H82" s="44"/>
      <c r="I82" s="58"/>
      <c r="J82" s="204"/>
      <c r="K82" s="204"/>
    </row>
    <row r="83" spans="1:11" s="145" customFormat="1" ht="20.25" customHeight="1">
      <c r="A83" s="240"/>
      <c r="B83" s="136" t="s">
        <v>140</v>
      </c>
      <c r="C83" s="136" t="s">
        <v>87</v>
      </c>
      <c r="D83" s="253" t="s">
        <v>26</v>
      </c>
      <c r="E83" s="263">
        <v>0.032</v>
      </c>
      <c r="F83" s="131">
        <f>E83*E79</f>
        <v>0.8294400000000001</v>
      </c>
      <c r="G83" s="44"/>
      <c r="H83" s="44"/>
      <c r="I83" s="58"/>
      <c r="J83" s="204"/>
      <c r="K83" s="204"/>
    </row>
    <row r="84" spans="1:11" s="51" customFormat="1" ht="20.25" customHeight="1">
      <c r="A84" s="258"/>
      <c r="B84" s="176" t="s">
        <v>13</v>
      </c>
      <c r="C84" s="165" t="s">
        <v>22</v>
      </c>
      <c r="D84" s="244" t="s">
        <v>14</v>
      </c>
      <c r="E84" s="272">
        <v>0.0006</v>
      </c>
      <c r="F84" s="242">
        <f>E84*E79</f>
        <v>0.015552</v>
      </c>
      <c r="G84" s="58"/>
      <c r="H84" s="44"/>
      <c r="I84" s="205"/>
      <c r="J84" s="199"/>
      <c r="K84" s="199"/>
    </row>
    <row r="85" spans="1:11" s="145" customFormat="1" ht="35.25" customHeight="1">
      <c r="A85" s="240">
        <v>4</v>
      </c>
      <c r="B85" s="188" t="s">
        <v>117</v>
      </c>
      <c r="C85" s="138" t="s">
        <v>106</v>
      </c>
      <c r="D85" s="249" t="s">
        <v>28</v>
      </c>
      <c r="E85" s="250">
        <v>15.93</v>
      </c>
      <c r="F85" s="131"/>
      <c r="G85" s="44"/>
      <c r="H85" s="44"/>
      <c r="I85" s="58"/>
      <c r="J85" s="204"/>
      <c r="K85" s="204"/>
    </row>
    <row r="86" spans="1:11" s="145" customFormat="1" ht="20.25" customHeight="1">
      <c r="A86" s="240"/>
      <c r="B86" s="176" t="s">
        <v>78</v>
      </c>
      <c r="C86" s="165" t="s">
        <v>76</v>
      </c>
      <c r="D86" s="244" t="s">
        <v>77</v>
      </c>
      <c r="E86" s="250">
        <v>2.72</v>
      </c>
      <c r="F86" s="131">
        <f>E86*E85</f>
        <v>43.3296</v>
      </c>
      <c r="G86" s="44"/>
      <c r="H86" s="44"/>
      <c r="I86" s="44"/>
      <c r="J86" s="204"/>
      <c r="K86" s="204"/>
    </row>
    <row r="87" spans="1:11" s="145" customFormat="1" ht="20.25" customHeight="1">
      <c r="A87" s="240"/>
      <c r="B87" s="188" t="s">
        <v>125</v>
      </c>
      <c r="C87" s="136" t="s">
        <v>118</v>
      </c>
      <c r="D87" s="249" t="s">
        <v>12</v>
      </c>
      <c r="E87" s="273">
        <v>0.024</v>
      </c>
      <c r="F87" s="131">
        <f>E87*E85</f>
        <v>0.38232</v>
      </c>
      <c r="G87" s="44"/>
      <c r="H87" s="44"/>
      <c r="I87" s="58"/>
      <c r="J87" s="204"/>
      <c r="K87" s="204"/>
    </row>
    <row r="88" spans="1:11" s="145" customFormat="1" ht="20.25" customHeight="1">
      <c r="A88" s="240"/>
      <c r="B88" s="188" t="s">
        <v>127</v>
      </c>
      <c r="C88" s="136" t="s">
        <v>119</v>
      </c>
      <c r="D88" s="249" t="s">
        <v>12</v>
      </c>
      <c r="E88" s="273">
        <v>0.628</v>
      </c>
      <c r="F88" s="131">
        <f>E88*E85</f>
        <v>10.00404</v>
      </c>
      <c r="G88" s="44"/>
      <c r="H88" s="44"/>
      <c r="I88" s="58"/>
      <c r="J88" s="204"/>
      <c r="K88" s="204"/>
    </row>
    <row r="89" spans="1:11" s="145" customFormat="1" ht="20.25" customHeight="1">
      <c r="A89" s="240"/>
      <c r="B89" s="188" t="s">
        <v>123</v>
      </c>
      <c r="C89" s="136" t="s">
        <v>107</v>
      </c>
      <c r="D89" s="249" t="s">
        <v>28</v>
      </c>
      <c r="E89" s="250">
        <v>1</v>
      </c>
      <c r="F89" s="131">
        <f>E89*E85</f>
        <v>15.93</v>
      </c>
      <c r="G89" s="44"/>
      <c r="H89" s="44"/>
      <c r="I89" s="58"/>
      <c r="J89" s="204"/>
      <c r="K89" s="204"/>
    </row>
    <row r="90" spans="1:11" s="145" customFormat="1" ht="21" customHeight="1">
      <c r="A90" s="240">
        <v>6</v>
      </c>
      <c r="B90" s="188" t="s">
        <v>115</v>
      </c>
      <c r="C90" s="138" t="s">
        <v>283</v>
      </c>
      <c r="D90" s="249" t="s">
        <v>28</v>
      </c>
      <c r="E90" s="250">
        <v>16.7</v>
      </c>
      <c r="F90" s="131"/>
      <c r="G90" s="44"/>
      <c r="H90" s="44"/>
      <c r="I90" s="58"/>
      <c r="J90" s="204"/>
      <c r="K90" s="204"/>
    </row>
    <row r="91" spans="1:11" s="145" customFormat="1" ht="20.25" customHeight="1">
      <c r="A91" s="240"/>
      <c r="B91" s="176" t="s">
        <v>78</v>
      </c>
      <c r="C91" s="165" t="s">
        <v>76</v>
      </c>
      <c r="D91" s="244" t="s">
        <v>77</v>
      </c>
      <c r="E91" s="250">
        <v>7.65</v>
      </c>
      <c r="F91" s="131">
        <f>E91*E90</f>
        <v>127.755</v>
      </c>
      <c r="G91" s="44"/>
      <c r="H91" s="44"/>
      <c r="I91" s="44"/>
      <c r="J91" s="204"/>
      <c r="K91" s="204"/>
    </row>
    <row r="92" spans="1:11" s="145" customFormat="1" ht="20.25" customHeight="1">
      <c r="A92" s="240"/>
      <c r="B92" s="141" t="s">
        <v>13</v>
      </c>
      <c r="C92" s="165" t="s">
        <v>21</v>
      </c>
      <c r="D92" s="244" t="s">
        <v>14</v>
      </c>
      <c r="E92" s="273">
        <v>0.348</v>
      </c>
      <c r="F92" s="131">
        <f>E92*E90</f>
        <v>5.811599999999999</v>
      </c>
      <c r="G92" s="44"/>
      <c r="H92" s="44"/>
      <c r="I92" s="58"/>
      <c r="J92" s="204"/>
      <c r="K92" s="204"/>
    </row>
    <row r="93" spans="1:11" s="145" customFormat="1" ht="20.25" customHeight="1">
      <c r="A93" s="240"/>
      <c r="B93" s="188" t="s">
        <v>122</v>
      </c>
      <c r="C93" s="136" t="s">
        <v>284</v>
      </c>
      <c r="D93" s="249" t="s">
        <v>28</v>
      </c>
      <c r="E93" s="250">
        <v>1</v>
      </c>
      <c r="F93" s="131">
        <f>E93*E90</f>
        <v>16.7</v>
      </c>
      <c r="G93" s="44"/>
      <c r="H93" s="44"/>
      <c r="I93" s="58"/>
      <c r="J93" s="204"/>
      <c r="K93" s="204"/>
    </row>
    <row r="94" spans="1:11" s="145" customFormat="1" ht="20.25" customHeight="1">
      <c r="A94" s="240"/>
      <c r="B94" s="184" t="s">
        <v>139</v>
      </c>
      <c r="C94" s="136" t="s">
        <v>95</v>
      </c>
      <c r="D94" s="249" t="s">
        <v>26</v>
      </c>
      <c r="E94" s="250">
        <v>0.55</v>
      </c>
      <c r="F94" s="131">
        <f>E94*E90</f>
        <v>9.185</v>
      </c>
      <c r="G94" s="58"/>
      <c r="H94" s="44"/>
      <c r="I94" s="58"/>
      <c r="J94" s="204"/>
      <c r="K94" s="204"/>
    </row>
    <row r="95" spans="1:11" s="145" customFormat="1" ht="20.25" customHeight="1">
      <c r="A95" s="240"/>
      <c r="B95" s="188" t="s">
        <v>135</v>
      </c>
      <c r="C95" s="136" t="s">
        <v>116</v>
      </c>
      <c r="D95" s="249" t="s">
        <v>26</v>
      </c>
      <c r="E95" s="250">
        <v>0.49</v>
      </c>
      <c r="F95" s="131">
        <f>E95*E90</f>
        <v>8.183</v>
      </c>
      <c r="G95" s="44"/>
      <c r="H95" s="44"/>
      <c r="I95" s="58"/>
      <c r="J95" s="204"/>
      <c r="K95" s="204"/>
    </row>
    <row r="96" spans="1:11" s="145" customFormat="1" ht="20.25" customHeight="1">
      <c r="A96" s="240"/>
      <c r="B96" s="182" t="s">
        <v>128</v>
      </c>
      <c r="C96" s="136" t="s">
        <v>27</v>
      </c>
      <c r="D96" s="249" t="s">
        <v>26</v>
      </c>
      <c r="E96" s="250">
        <v>0.04</v>
      </c>
      <c r="F96" s="131">
        <f>E96*E90</f>
        <v>0.668</v>
      </c>
      <c r="G96" s="58"/>
      <c r="H96" s="44"/>
      <c r="I96" s="58"/>
      <c r="J96" s="204"/>
      <c r="K96" s="204"/>
    </row>
    <row r="97" spans="1:11" s="145" customFormat="1" ht="20.25" customHeight="1">
      <c r="A97" s="240"/>
      <c r="B97" s="176" t="s">
        <v>13</v>
      </c>
      <c r="C97" s="136" t="s">
        <v>22</v>
      </c>
      <c r="D97" s="249" t="s">
        <v>14</v>
      </c>
      <c r="E97" s="273">
        <v>0.656</v>
      </c>
      <c r="F97" s="131">
        <f>E97*E90</f>
        <v>10.9552</v>
      </c>
      <c r="G97" s="58"/>
      <c r="H97" s="44"/>
      <c r="I97" s="58"/>
      <c r="J97" s="204"/>
      <c r="K97" s="204"/>
    </row>
    <row r="98" spans="1:25" s="50" customFormat="1" ht="20.25" customHeight="1">
      <c r="A98" s="258"/>
      <c r="B98" s="259"/>
      <c r="C98" s="258"/>
      <c r="D98" s="249"/>
      <c r="E98" s="250"/>
      <c r="F98" s="242"/>
      <c r="G98" s="44"/>
      <c r="H98" s="61"/>
      <c r="I98" s="44"/>
      <c r="J98" s="201"/>
      <c r="K98" s="202"/>
      <c r="L98" s="201"/>
      <c r="M98" s="203"/>
      <c r="N98" s="201"/>
      <c r="O98" s="202"/>
      <c r="P98" s="201"/>
      <c r="Q98" s="203"/>
      <c r="R98" s="201"/>
      <c r="S98" s="202"/>
      <c r="T98" s="201"/>
      <c r="U98" s="203"/>
      <c r="V98" s="201"/>
      <c r="W98" s="202"/>
      <c r="X98" s="201"/>
      <c r="Y98" s="203"/>
    </row>
    <row r="99" spans="1:25" s="50" customFormat="1" ht="20.25" customHeight="1">
      <c r="A99" s="258"/>
      <c r="B99" s="259"/>
      <c r="C99" s="257" t="s">
        <v>39</v>
      </c>
      <c r="D99" s="249"/>
      <c r="E99" s="250"/>
      <c r="F99" s="242"/>
      <c r="G99" s="44"/>
      <c r="H99" s="61"/>
      <c r="I99" s="44"/>
      <c r="J99" s="201"/>
      <c r="K99" s="202"/>
      <c r="L99" s="201"/>
      <c r="M99" s="203"/>
      <c r="N99" s="201"/>
      <c r="O99" s="202"/>
      <c r="P99" s="201"/>
      <c r="Q99" s="203"/>
      <c r="R99" s="201"/>
      <c r="S99" s="202"/>
      <c r="T99" s="201"/>
      <c r="U99" s="203"/>
      <c r="V99" s="201"/>
      <c r="W99" s="202"/>
      <c r="X99" s="201"/>
      <c r="Y99" s="203"/>
    </row>
    <row r="100" spans="1:25" s="50" customFormat="1" ht="20.25" customHeight="1">
      <c r="A100" s="258"/>
      <c r="B100" s="259"/>
      <c r="C100" s="258"/>
      <c r="D100" s="249"/>
      <c r="E100" s="250"/>
      <c r="F100" s="242"/>
      <c r="G100" s="44"/>
      <c r="H100" s="61"/>
      <c r="I100" s="44"/>
      <c r="J100" s="201"/>
      <c r="K100" s="202"/>
      <c r="L100" s="201"/>
      <c r="M100" s="203"/>
      <c r="N100" s="201"/>
      <c r="O100" s="202"/>
      <c r="P100" s="201"/>
      <c r="Q100" s="203"/>
      <c r="R100" s="201"/>
      <c r="S100" s="202"/>
      <c r="T100" s="201"/>
      <c r="U100" s="203"/>
      <c r="V100" s="201"/>
      <c r="W100" s="202"/>
      <c r="X100" s="201"/>
      <c r="Y100" s="203"/>
    </row>
    <row r="101" spans="1:25" s="50" customFormat="1" ht="20.25" customHeight="1">
      <c r="A101" s="258"/>
      <c r="B101" s="259"/>
      <c r="C101" s="257" t="s">
        <v>285</v>
      </c>
      <c r="D101" s="249"/>
      <c r="E101" s="250"/>
      <c r="F101" s="242"/>
      <c r="G101" s="44"/>
      <c r="H101" s="61"/>
      <c r="I101" s="44"/>
      <c r="J101" s="201"/>
      <c r="K101" s="202"/>
      <c r="L101" s="201"/>
      <c r="M101" s="203"/>
      <c r="N101" s="201"/>
      <c r="O101" s="202"/>
      <c r="P101" s="201"/>
      <c r="Q101" s="203"/>
      <c r="R101" s="201"/>
      <c r="S101" s="202"/>
      <c r="T101" s="201"/>
      <c r="U101" s="203"/>
      <c r="V101" s="201"/>
      <c r="W101" s="202"/>
      <c r="X101" s="201"/>
      <c r="Y101" s="203"/>
    </row>
    <row r="102" spans="1:25" s="50" customFormat="1" ht="20.25" customHeight="1">
      <c r="A102" s="258"/>
      <c r="B102" s="259"/>
      <c r="C102" s="258"/>
      <c r="D102" s="249"/>
      <c r="E102" s="250"/>
      <c r="F102" s="242"/>
      <c r="G102" s="44"/>
      <c r="H102" s="61"/>
      <c r="I102" s="44"/>
      <c r="J102" s="201"/>
      <c r="K102" s="202"/>
      <c r="L102" s="201"/>
      <c r="M102" s="203"/>
      <c r="N102" s="201"/>
      <c r="O102" s="202"/>
      <c r="P102" s="201"/>
      <c r="Q102" s="203"/>
      <c r="R102" s="201"/>
      <c r="S102" s="202"/>
      <c r="T102" s="201"/>
      <c r="U102" s="203"/>
      <c r="V102" s="201"/>
      <c r="W102" s="202"/>
      <c r="X102" s="201"/>
      <c r="Y102" s="203"/>
    </row>
    <row r="103" spans="1:11" s="145" customFormat="1" ht="20.25" customHeight="1">
      <c r="A103" s="240">
        <v>1</v>
      </c>
      <c r="B103" s="191" t="s">
        <v>163</v>
      </c>
      <c r="C103" s="138" t="s">
        <v>173</v>
      </c>
      <c r="D103" s="253" t="s">
        <v>11</v>
      </c>
      <c r="E103" s="131">
        <f>1000*0.05</f>
        <v>50</v>
      </c>
      <c r="F103" s="131"/>
      <c r="G103" s="58"/>
      <c r="H103" s="44"/>
      <c r="I103" s="58"/>
      <c r="J103" s="144"/>
      <c r="K103" s="144"/>
    </row>
    <row r="104" spans="1:11" s="51" customFormat="1" ht="20.25" customHeight="1">
      <c r="A104" s="258"/>
      <c r="B104" s="176" t="s">
        <v>78</v>
      </c>
      <c r="C104" s="165" t="s">
        <v>76</v>
      </c>
      <c r="D104" s="244" t="s">
        <v>77</v>
      </c>
      <c r="E104" s="260">
        <v>3.58</v>
      </c>
      <c r="F104" s="242">
        <f>E104*E103</f>
        <v>179</v>
      </c>
      <c r="G104" s="44"/>
      <c r="H104" s="44"/>
      <c r="I104" s="44"/>
      <c r="J104" s="199"/>
      <c r="K104" s="199"/>
    </row>
    <row r="105" spans="1:11" s="51" customFormat="1" ht="20.25" customHeight="1">
      <c r="A105" s="258"/>
      <c r="B105" s="141" t="s">
        <v>13</v>
      </c>
      <c r="C105" s="165" t="s">
        <v>21</v>
      </c>
      <c r="D105" s="244" t="s">
        <v>14</v>
      </c>
      <c r="E105" s="260">
        <v>1.08</v>
      </c>
      <c r="F105" s="242">
        <f>E105*E103</f>
        <v>54</v>
      </c>
      <c r="G105" s="44"/>
      <c r="H105" s="44"/>
      <c r="I105" s="205"/>
      <c r="J105" s="199"/>
      <c r="K105" s="199"/>
    </row>
    <row r="106" spans="1:11" s="145" customFormat="1" ht="20.25" customHeight="1">
      <c r="A106" s="240"/>
      <c r="B106" s="191" t="s">
        <v>164</v>
      </c>
      <c r="C106" s="136" t="s">
        <v>40</v>
      </c>
      <c r="D106" s="253" t="s">
        <v>11</v>
      </c>
      <c r="E106" s="131">
        <v>1.1</v>
      </c>
      <c r="F106" s="131">
        <f>E106*E103</f>
        <v>55.00000000000001</v>
      </c>
      <c r="G106" s="58"/>
      <c r="H106" s="44"/>
      <c r="I106" s="198"/>
      <c r="J106" s="144"/>
      <c r="K106" s="144"/>
    </row>
    <row r="107" spans="1:9" s="209" customFormat="1" ht="34.5" customHeight="1">
      <c r="A107" s="274">
        <v>2</v>
      </c>
      <c r="B107" s="165" t="s">
        <v>165</v>
      </c>
      <c r="C107" s="258" t="s">
        <v>329</v>
      </c>
      <c r="D107" s="238" t="s">
        <v>28</v>
      </c>
      <c r="E107" s="238">
        <f>1000</f>
        <v>1000</v>
      </c>
      <c r="F107" s="238"/>
      <c r="G107" s="208"/>
      <c r="H107" s="194"/>
      <c r="I107" s="194"/>
    </row>
    <row r="108" spans="1:11" s="51" customFormat="1" ht="20.25" customHeight="1">
      <c r="A108" s="258"/>
      <c r="B108" s="176"/>
      <c r="C108" s="165" t="s">
        <v>76</v>
      </c>
      <c r="D108" s="244" t="s">
        <v>77</v>
      </c>
      <c r="E108" s="271">
        <v>0.188</v>
      </c>
      <c r="F108" s="242">
        <f>E108*E107</f>
        <v>188</v>
      </c>
      <c r="G108" s="44"/>
      <c r="H108" s="44"/>
      <c r="I108" s="44"/>
      <c r="J108" s="199"/>
      <c r="K108" s="199"/>
    </row>
    <row r="109" spans="1:11" s="51" customFormat="1" ht="20.25" customHeight="1">
      <c r="A109" s="258"/>
      <c r="B109" s="141" t="s">
        <v>13</v>
      </c>
      <c r="C109" s="165" t="s">
        <v>21</v>
      </c>
      <c r="D109" s="244" t="s">
        <v>14</v>
      </c>
      <c r="E109" s="272">
        <v>0.0095</v>
      </c>
      <c r="F109" s="242">
        <f>E109*E107</f>
        <v>9.5</v>
      </c>
      <c r="G109" s="44"/>
      <c r="H109" s="44"/>
      <c r="I109" s="205"/>
      <c r="J109" s="199"/>
      <c r="K109" s="199"/>
    </row>
    <row r="110" spans="1:9" s="209" customFormat="1" ht="20.25" customHeight="1">
      <c r="A110" s="166"/>
      <c r="B110" s="165"/>
      <c r="C110" s="165" t="s">
        <v>41</v>
      </c>
      <c r="D110" s="238" t="s">
        <v>11</v>
      </c>
      <c r="E110" s="275">
        <v>0.0408</v>
      </c>
      <c r="F110" s="238">
        <f>E110*E107</f>
        <v>40.800000000000004</v>
      </c>
      <c r="G110" s="208"/>
      <c r="H110" s="194"/>
      <c r="I110" s="194"/>
    </row>
    <row r="111" spans="1:11" s="51" customFormat="1" ht="20.25" customHeight="1">
      <c r="A111" s="258"/>
      <c r="B111" s="176" t="s">
        <v>13</v>
      </c>
      <c r="C111" s="165" t="s">
        <v>22</v>
      </c>
      <c r="D111" s="244" t="s">
        <v>14</v>
      </c>
      <c r="E111" s="272">
        <v>0.0636</v>
      </c>
      <c r="F111" s="242">
        <f>E111*E107</f>
        <v>63.6</v>
      </c>
      <c r="G111" s="58"/>
      <c r="H111" s="44"/>
      <c r="I111" s="205"/>
      <c r="J111" s="199"/>
      <c r="K111" s="199"/>
    </row>
    <row r="112" spans="1:11" s="145" customFormat="1" ht="36.75" customHeight="1">
      <c r="A112" s="240">
        <v>3</v>
      </c>
      <c r="B112" s="191" t="s">
        <v>170</v>
      </c>
      <c r="C112" s="258" t="s">
        <v>169</v>
      </c>
      <c r="D112" s="244" t="s">
        <v>28</v>
      </c>
      <c r="E112" s="131">
        <f>1922-E118</f>
        <v>603</v>
      </c>
      <c r="F112" s="131"/>
      <c r="G112" s="58"/>
      <c r="H112" s="41"/>
      <c r="I112" s="58"/>
      <c r="J112" s="144"/>
      <c r="K112" s="144"/>
    </row>
    <row r="113" spans="1:11" s="145" customFormat="1" ht="20.25" customHeight="1">
      <c r="A113" s="240"/>
      <c r="B113" s="176" t="s">
        <v>78</v>
      </c>
      <c r="C113" s="141" t="s">
        <v>76</v>
      </c>
      <c r="D113" s="244" t="s">
        <v>77</v>
      </c>
      <c r="E113" s="268">
        <v>0.312</v>
      </c>
      <c r="F113" s="131">
        <f>E113*E112</f>
        <v>188.136</v>
      </c>
      <c r="G113" s="43"/>
      <c r="H113" s="44"/>
      <c r="I113" s="44"/>
      <c r="J113" s="144"/>
      <c r="K113" s="144"/>
    </row>
    <row r="114" spans="1:11" s="145" customFormat="1" ht="20.25" customHeight="1">
      <c r="A114" s="240"/>
      <c r="B114" s="141" t="s">
        <v>13</v>
      </c>
      <c r="C114" s="136" t="s">
        <v>21</v>
      </c>
      <c r="D114" s="262" t="s">
        <v>14</v>
      </c>
      <c r="E114" s="266">
        <v>0.0138</v>
      </c>
      <c r="F114" s="131">
        <f>E114*E112</f>
        <v>8.3214</v>
      </c>
      <c r="G114" s="44"/>
      <c r="H114" s="44"/>
      <c r="I114" s="58"/>
      <c r="J114" s="144"/>
      <c r="K114" s="144"/>
    </row>
    <row r="115" spans="1:11" s="145" customFormat="1" ht="20.25" customHeight="1">
      <c r="A115" s="240"/>
      <c r="B115" s="184" t="s">
        <v>136</v>
      </c>
      <c r="C115" s="141" t="s">
        <v>120</v>
      </c>
      <c r="D115" s="244" t="s">
        <v>28</v>
      </c>
      <c r="E115" s="267">
        <v>1.12</v>
      </c>
      <c r="F115" s="131">
        <f>E115*E112</f>
        <v>675.36</v>
      </c>
      <c r="G115" s="58"/>
      <c r="H115" s="44"/>
      <c r="I115" s="58"/>
      <c r="J115" s="144"/>
      <c r="K115" s="144"/>
    </row>
    <row r="116" spans="1:11" s="145" customFormat="1" ht="20.25" customHeight="1">
      <c r="A116" s="240"/>
      <c r="B116" s="184" t="s">
        <v>149</v>
      </c>
      <c r="C116" s="141" t="s">
        <v>148</v>
      </c>
      <c r="D116" s="244" t="s">
        <v>18</v>
      </c>
      <c r="E116" s="266">
        <v>0.0061</v>
      </c>
      <c r="F116" s="131">
        <f>E116*E112</f>
        <v>3.6783</v>
      </c>
      <c r="G116" s="58"/>
      <c r="H116" s="44"/>
      <c r="I116" s="58"/>
      <c r="J116" s="144"/>
      <c r="K116" s="144"/>
    </row>
    <row r="117" spans="1:11" s="145" customFormat="1" ht="20.25" customHeight="1">
      <c r="A117" s="240"/>
      <c r="B117" s="176" t="s">
        <v>13</v>
      </c>
      <c r="C117" s="136" t="s">
        <v>22</v>
      </c>
      <c r="D117" s="262" t="s">
        <v>14</v>
      </c>
      <c r="E117" s="266">
        <v>0.0019</v>
      </c>
      <c r="F117" s="265">
        <f>E117*E108</f>
        <v>0.0003572</v>
      </c>
      <c r="G117" s="43"/>
      <c r="H117" s="195"/>
      <c r="I117" s="58"/>
      <c r="J117" s="144"/>
      <c r="K117" s="144"/>
    </row>
    <row r="118" spans="1:11" s="145" customFormat="1" ht="35.25" customHeight="1">
      <c r="A118" s="240">
        <v>4</v>
      </c>
      <c r="B118" s="191" t="s">
        <v>168</v>
      </c>
      <c r="C118" s="258" t="s">
        <v>171</v>
      </c>
      <c r="D118" s="244" t="s">
        <v>28</v>
      </c>
      <c r="E118" s="131">
        <f>571+748</f>
        <v>1319</v>
      </c>
      <c r="F118" s="131"/>
      <c r="G118" s="58"/>
      <c r="H118" s="41"/>
      <c r="I118" s="58"/>
      <c r="J118" s="144"/>
      <c r="K118" s="144"/>
    </row>
    <row r="119" spans="1:11" s="145" customFormat="1" ht="20.25" customHeight="1">
      <c r="A119" s="240"/>
      <c r="B119" s="176" t="s">
        <v>78</v>
      </c>
      <c r="C119" s="141" t="s">
        <v>76</v>
      </c>
      <c r="D119" s="244" t="s">
        <v>77</v>
      </c>
      <c r="E119" s="268">
        <v>0.513</v>
      </c>
      <c r="F119" s="131">
        <f>E119*E118</f>
        <v>676.647</v>
      </c>
      <c r="G119" s="43"/>
      <c r="H119" s="44"/>
      <c r="I119" s="44"/>
      <c r="J119" s="144"/>
      <c r="K119" s="144"/>
    </row>
    <row r="120" spans="1:11" s="145" customFormat="1" ht="20.25" customHeight="1">
      <c r="A120" s="240"/>
      <c r="B120" s="141" t="s">
        <v>13</v>
      </c>
      <c r="C120" s="136" t="s">
        <v>21</v>
      </c>
      <c r="D120" s="262" t="s">
        <v>14</v>
      </c>
      <c r="E120" s="266">
        <v>0.0228</v>
      </c>
      <c r="F120" s="131">
        <f>E120*E118</f>
        <v>30.0732</v>
      </c>
      <c r="G120" s="44"/>
      <c r="H120" s="44"/>
      <c r="I120" s="58"/>
      <c r="J120" s="144"/>
      <c r="K120" s="144"/>
    </row>
    <row r="121" spans="1:11" s="145" customFormat="1" ht="20.25" customHeight="1">
      <c r="A121" s="240"/>
      <c r="B121" s="184" t="s">
        <v>136</v>
      </c>
      <c r="C121" s="141" t="s">
        <v>120</v>
      </c>
      <c r="D121" s="244" t="s">
        <v>28</v>
      </c>
      <c r="E121" s="267">
        <v>2.24</v>
      </c>
      <c r="F121" s="131">
        <f>E121*E118</f>
        <v>2954.5600000000004</v>
      </c>
      <c r="G121" s="58"/>
      <c r="H121" s="44"/>
      <c r="I121" s="58"/>
      <c r="J121" s="144"/>
      <c r="K121" s="144"/>
    </row>
    <row r="122" spans="1:11" s="145" customFormat="1" ht="20.25" customHeight="1">
      <c r="A122" s="240"/>
      <c r="B122" s="184" t="s">
        <v>149</v>
      </c>
      <c r="C122" s="141" t="s">
        <v>148</v>
      </c>
      <c r="D122" s="244" t="s">
        <v>18</v>
      </c>
      <c r="E122" s="266">
        <v>0.0085</v>
      </c>
      <c r="F122" s="131">
        <f>E122*E118</f>
        <v>11.211500000000001</v>
      </c>
      <c r="G122" s="58"/>
      <c r="H122" s="44"/>
      <c r="I122" s="58"/>
      <c r="J122" s="144"/>
      <c r="K122" s="144"/>
    </row>
    <row r="123" spans="1:11" s="145" customFormat="1" ht="20.25" customHeight="1">
      <c r="A123" s="240"/>
      <c r="B123" s="176" t="s">
        <v>13</v>
      </c>
      <c r="C123" s="136" t="s">
        <v>22</v>
      </c>
      <c r="D123" s="262" t="s">
        <v>14</v>
      </c>
      <c r="E123" s="266">
        <v>0.0019</v>
      </c>
      <c r="F123" s="131">
        <f>E123*E118</f>
        <v>2.5061</v>
      </c>
      <c r="G123" s="43"/>
      <c r="H123" s="44"/>
      <c r="I123" s="58"/>
      <c r="J123" s="144"/>
      <c r="K123" s="144"/>
    </row>
    <row r="124" spans="1:9" s="209" customFormat="1" ht="21" customHeight="1">
      <c r="A124" s="274">
        <v>5</v>
      </c>
      <c r="B124" s="165" t="s">
        <v>172</v>
      </c>
      <c r="C124" s="258" t="s">
        <v>174</v>
      </c>
      <c r="D124" s="238" t="s">
        <v>28</v>
      </c>
      <c r="E124" s="238">
        <v>1000</v>
      </c>
      <c r="F124" s="238"/>
      <c r="G124" s="208"/>
      <c r="H124" s="194"/>
      <c r="I124" s="194"/>
    </row>
    <row r="125" spans="1:11" s="51" customFormat="1" ht="20.25" customHeight="1">
      <c r="A125" s="258"/>
      <c r="B125" s="176"/>
      <c r="C125" s="165" t="s">
        <v>76</v>
      </c>
      <c r="D125" s="244" t="s">
        <v>77</v>
      </c>
      <c r="E125" s="260">
        <v>1.08</v>
      </c>
      <c r="F125" s="242">
        <f>E125*E124</f>
        <v>1080</v>
      </c>
      <c r="G125" s="44"/>
      <c r="H125" s="44"/>
      <c r="I125" s="44"/>
      <c r="J125" s="199"/>
      <c r="K125" s="199"/>
    </row>
    <row r="126" spans="1:11" s="51" customFormat="1" ht="20.25" customHeight="1">
      <c r="A126" s="258"/>
      <c r="B126" s="141" t="s">
        <v>13</v>
      </c>
      <c r="C126" s="165" t="s">
        <v>21</v>
      </c>
      <c r="D126" s="244" t="s">
        <v>14</v>
      </c>
      <c r="E126" s="272">
        <v>0.0452</v>
      </c>
      <c r="F126" s="242">
        <f>E126*E124</f>
        <v>45.199999999999996</v>
      </c>
      <c r="G126" s="44"/>
      <c r="H126" s="44"/>
      <c r="I126" s="205"/>
      <c r="J126" s="199"/>
      <c r="K126" s="199"/>
    </row>
    <row r="127" spans="1:11" s="51" customFormat="1" ht="20.25" customHeight="1">
      <c r="A127" s="258"/>
      <c r="B127" s="141" t="s">
        <v>137</v>
      </c>
      <c r="C127" s="165" t="s">
        <v>42</v>
      </c>
      <c r="D127" s="244" t="s">
        <v>28</v>
      </c>
      <c r="E127" s="260">
        <v>1.02</v>
      </c>
      <c r="F127" s="242">
        <f>E127*E124</f>
        <v>1020</v>
      </c>
      <c r="G127" s="44"/>
      <c r="H127" s="44"/>
      <c r="I127" s="205"/>
      <c r="J127" s="199"/>
      <c r="K127" s="199"/>
    </row>
    <row r="128" spans="1:9" s="209" customFormat="1" ht="20.25" customHeight="1">
      <c r="A128" s="166"/>
      <c r="B128" s="141" t="s">
        <v>175</v>
      </c>
      <c r="C128" s="165" t="s">
        <v>43</v>
      </c>
      <c r="D128" s="238" t="s">
        <v>26</v>
      </c>
      <c r="E128" s="238">
        <v>6</v>
      </c>
      <c r="F128" s="238">
        <f>E128*E124</f>
        <v>6000</v>
      </c>
      <c r="G128" s="208"/>
      <c r="H128" s="44"/>
      <c r="I128" s="194"/>
    </row>
    <row r="129" spans="1:11" s="51" customFormat="1" ht="20.25" customHeight="1">
      <c r="A129" s="258"/>
      <c r="B129" s="176" t="s">
        <v>13</v>
      </c>
      <c r="C129" s="165" t="s">
        <v>22</v>
      </c>
      <c r="D129" s="244" t="s">
        <v>14</v>
      </c>
      <c r="E129" s="272">
        <v>0.0466</v>
      </c>
      <c r="F129" s="242">
        <f>E129*E124</f>
        <v>46.6</v>
      </c>
      <c r="G129" s="58"/>
      <c r="H129" s="44"/>
      <c r="I129" s="205"/>
      <c r="J129" s="199"/>
      <c r="K129" s="199"/>
    </row>
    <row r="130" spans="1:9" s="209" customFormat="1" ht="21" customHeight="1">
      <c r="A130" s="274">
        <v>6</v>
      </c>
      <c r="B130" s="165" t="s">
        <v>176</v>
      </c>
      <c r="C130" s="258" t="s">
        <v>44</v>
      </c>
      <c r="D130" s="238" t="s">
        <v>36</v>
      </c>
      <c r="E130" s="238">
        <f>1000*1.07</f>
        <v>1070</v>
      </c>
      <c r="F130" s="238"/>
      <c r="G130" s="208"/>
      <c r="H130" s="194"/>
      <c r="I130" s="194"/>
    </row>
    <row r="131" spans="1:11" s="51" customFormat="1" ht="20.25" customHeight="1">
      <c r="A131" s="258"/>
      <c r="B131" s="176" t="s">
        <v>78</v>
      </c>
      <c r="C131" s="165" t="s">
        <v>76</v>
      </c>
      <c r="D131" s="244" t="s">
        <v>77</v>
      </c>
      <c r="E131" s="271">
        <v>0.269</v>
      </c>
      <c r="F131" s="242">
        <f>E131*E130</f>
        <v>287.83000000000004</v>
      </c>
      <c r="G131" s="44"/>
      <c r="H131" s="44"/>
      <c r="I131" s="44"/>
      <c r="J131" s="199"/>
      <c r="K131" s="199"/>
    </row>
    <row r="132" spans="1:11" s="51" customFormat="1" ht="20.25" customHeight="1">
      <c r="A132" s="258"/>
      <c r="B132" s="141" t="s">
        <v>13</v>
      </c>
      <c r="C132" s="165" t="s">
        <v>21</v>
      </c>
      <c r="D132" s="244" t="s">
        <v>14</v>
      </c>
      <c r="E132" s="272">
        <v>0.0116</v>
      </c>
      <c r="F132" s="242">
        <f>E132*E130</f>
        <v>12.411999999999999</v>
      </c>
      <c r="G132" s="44"/>
      <c r="H132" s="44"/>
      <c r="I132" s="205"/>
      <c r="J132" s="199"/>
      <c r="K132" s="199"/>
    </row>
    <row r="133" spans="1:11" s="51" customFormat="1" ht="20.25" customHeight="1">
      <c r="A133" s="258"/>
      <c r="B133" s="141" t="s">
        <v>137</v>
      </c>
      <c r="C133" s="165" t="s">
        <v>42</v>
      </c>
      <c r="D133" s="244" t="s">
        <v>28</v>
      </c>
      <c r="E133" s="271">
        <v>0.157</v>
      </c>
      <c r="F133" s="242">
        <f>E133*E130</f>
        <v>167.99</v>
      </c>
      <c r="G133" s="44"/>
      <c r="H133" s="44"/>
      <c r="I133" s="205"/>
      <c r="J133" s="199"/>
      <c r="K133" s="199"/>
    </row>
    <row r="134" spans="1:9" s="209" customFormat="1" ht="20.25" customHeight="1">
      <c r="A134" s="166"/>
      <c r="B134" s="141" t="s">
        <v>175</v>
      </c>
      <c r="C134" s="165" t="s">
        <v>43</v>
      </c>
      <c r="D134" s="238" t="s">
        <v>26</v>
      </c>
      <c r="E134" s="238">
        <v>6</v>
      </c>
      <c r="F134" s="238">
        <f>E134*F133</f>
        <v>1007.94</v>
      </c>
      <c r="G134" s="208"/>
      <c r="H134" s="44"/>
      <c r="I134" s="194"/>
    </row>
    <row r="135" spans="1:11" s="210" customFormat="1" ht="20.25" customHeight="1">
      <c r="A135" s="276"/>
      <c r="B135" s="191"/>
      <c r="C135" s="136"/>
      <c r="D135" s="253"/>
      <c r="E135" s="131"/>
      <c r="F135" s="131"/>
      <c r="G135" s="58"/>
      <c r="H135" s="205"/>
      <c r="I135" s="205"/>
      <c r="J135" s="85"/>
      <c r="K135" s="85"/>
    </row>
    <row r="136" spans="1:11" s="210" customFormat="1" ht="20.25" customHeight="1">
      <c r="A136" s="276"/>
      <c r="B136" s="191"/>
      <c r="C136" s="257" t="s">
        <v>190</v>
      </c>
      <c r="D136" s="253"/>
      <c r="E136" s="131"/>
      <c r="F136" s="131"/>
      <c r="G136" s="58"/>
      <c r="H136" s="205"/>
      <c r="I136" s="205"/>
      <c r="J136" s="85"/>
      <c r="K136" s="85"/>
    </row>
    <row r="137" spans="1:11" s="210" customFormat="1" ht="20.25" customHeight="1">
      <c r="A137" s="276"/>
      <c r="B137" s="191"/>
      <c r="C137" s="136"/>
      <c r="D137" s="253"/>
      <c r="E137" s="131"/>
      <c r="F137" s="131"/>
      <c r="G137" s="58"/>
      <c r="H137" s="205"/>
      <c r="I137" s="205"/>
      <c r="J137" s="85"/>
      <c r="K137" s="85"/>
    </row>
    <row r="138" spans="1:11" s="145" customFormat="1" ht="21" customHeight="1">
      <c r="A138" s="240">
        <v>1</v>
      </c>
      <c r="B138" s="191" t="s">
        <v>163</v>
      </c>
      <c r="C138" s="138" t="s">
        <v>162</v>
      </c>
      <c r="D138" s="253" t="s">
        <v>11</v>
      </c>
      <c r="E138" s="131">
        <f>692*0.04</f>
        <v>27.68</v>
      </c>
      <c r="F138" s="131"/>
      <c r="G138" s="58"/>
      <c r="H138" s="44"/>
      <c r="I138" s="58"/>
      <c r="J138" s="144"/>
      <c r="K138" s="144"/>
    </row>
    <row r="139" spans="1:11" s="51" customFormat="1" ht="20.25" customHeight="1">
      <c r="A139" s="258"/>
      <c r="B139" s="176" t="s">
        <v>78</v>
      </c>
      <c r="C139" s="165" t="s">
        <v>76</v>
      </c>
      <c r="D139" s="244" t="s">
        <v>77</v>
      </c>
      <c r="E139" s="260">
        <v>3.58</v>
      </c>
      <c r="F139" s="242">
        <f>E139*E138</f>
        <v>99.09440000000001</v>
      </c>
      <c r="G139" s="44"/>
      <c r="H139" s="44"/>
      <c r="I139" s="44"/>
      <c r="J139" s="199"/>
      <c r="K139" s="199"/>
    </row>
    <row r="140" spans="1:11" s="51" customFormat="1" ht="20.25" customHeight="1">
      <c r="A140" s="258"/>
      <c r="B140" s="141" t="s">
        <v>13</v>
      </c>
      <c r="C140" s="165" t="s">
        <v>21</v>
      </c>
      <c r="D140" s="244" t="s">
        <v>14</v>
      </c>
      <c r="E140" s="260">
        <v>1.08</v>
      </c>
      <c r="F140" s="242">
        <f>E140*E138</f>
        <v>29.8944</v>
      </c>
      <c r="G140" s="44"/>
      <c r="H140" s="44"/>
      <c r="I140" s="205"/>
      <c r="J140" s="199"/>
      <c r="K140" s="199"/>
    </row>
    <row r="141" spans="1:11" s="145" customFormat="1" ht="20.25" customHeight="1">
      <c r="A141" s="240"/>
      <c r="B141" s="191" t="s">
        <v>164</v>
      </c>
      <c r="C141" s="136" t="s">
        <v>40</v>
      </c>
      <c r="D141" s="253" t="s">
        <v>11</v>
      </c>
      <c r="E141" s="131">
        <v>1.1</v>
      </c>
      <c r="F141" s="131">
        <f>E141*E138</f>
        <v>30.448</v>
      </c>
      <c r="G141" s="58"/>
      <c r="H141" s="44"/>
      <c r="I141" s="198"/>
      <c r="J141" s="144"/>
      <c r="K141" s="144"/>
    </row>
    <row r="142" spans="1:9" s="209" customFormat="1" ht="34.5" customHeight="1">
      <c r="A142" s="274">
        <v>2</v>
      </c>
      <c r="B142" s="165" t="s">
        <v>165</v>
      </c>
      <c r="C142" s="258" t="s">
        <v>329</v>
      </c>
      <c r="D142" s="238" t="s">
        <v>28</v>
      </c>
      <c r="E142" s="238">
        <f>692</f>
        <v>692</v>
      </c>
      <c r="F142" s="238"/>
      <c r="G142" s="208"/>
      <c r="H142" s="194"/>
      <c r="I142" s="194"/>
    </row>
    <row r="143" spans="1:11" s="51" customFormat="1" ht="20.25" customHeight="1">
      <c r="A143" s="258"/>
      <c r="B143" s="176"/>
      <c r="C143" s="165" t="s">
        <v>76</v>
      </c>
      <c r="D143" s="244" t="s">
        <v>77</v>
      </c>
      <c r="E143" s="271">
        <v>0.188</v>
      </c>
      <c r="F143" s="242">
        <f>E143*E142</f>
        <v>130.096</v>
      </c>
      <c r="G143" s="44"/>
      <c r="H143" s="44"/>
      <c r="I143" s="44"/>
      <c r="J143" s="199"/>
      <c r="K143" s="199"/>
    </row>
    <row r="144" spans="1:11" s="51" customFormat="1" ht="20.25" customHeight="1">
      <c r="A144" s="258"/>
      <c r="B144" s="141" t="s">
        <v>13</v>
      </c>
      <c r="C144" s="165" t="s">
        <v>21</v>
      </c>
      <c r="D144" s="244" t="s">
        <v>14</v>
      </c>
      <c r="E144" s="272">
        <v>0.0095</v>
      </c>
      <c r="F144" s="242">
        <f>E144*E142</f>
        <v>6.574</v>
      </c>
      <c r="G144" s="44"/>
      <c r="H144" s="44"/>
      <c r="I144" s="205"/>
      <c r="J144" s="199"/>
      <c r="K144" s="199"/>
    </row>
    <row r="145" spans="1:9" s="209" customFormat="1" ht="20.25" customHeight="1">
      <c r="A145" s="166"/>
      <c r="B145" s="165"/>
      <c r="C145" s="165" t="s">
        <v>41</v>
      </c>
      <c r="D145" s="238" t="s">
        <v>11</v>
      </c>
      <c r="E145" s="275">
        <v>0.0408</v>
      </c>
      <c r="F145" s="238">
        <f>E145*E142</f>
        <v>28.233600000000003</v>
      </c>
      <c r="G145" s="208"/>
      <c r="H145" s="194"/>
      <c r="I145" s="194"/>
    </row>
    <row r="146" spans="1:11" s="51" customFormat="1" ht="20.25" customHeight="1">
      <c r="A146" s="258"/>
      <c r="B146" s="176" t="s">
        <v>13</v>
      </c>
      <c r="C146" s="165" t="s">
        <v>22</v>
      </c>
      <c r="D146" s="244" t="s">
        <v>14</v>
      </c>
      <c r="E146" s="272">
        <v>0.0636</v>
      </c>
      <c r="F146" s="242">
        <f>E146*E142</f>
        <v>44.0112</v>
      </c>
      <c r="G146" s="58"/>
      <c r="H146" s="44"/>
      <c r="I146" s="205"/>
      <c r="J146" s="199"/>
      <c r="K146" s="199"/>
    </row>
    <row r="147" spans="1:11" s="145" customFormat="1" ht="36.75" customHeight="1">
      <c r="A147" s="240">
        <v>3</v>
      </c>
      <c r="B147" s="191" t="s">
        <v>170</v>
      </c>
      <c r="C147" s="258" t="s">
        <v>169</v>
      </c>
      <c r="D147" s="244" t="s">
        <v>28</v>
      </c>
      <c r="E147" s="131">
        <v>692</v>
      </c>
      <c r="F147" s="131"/>
      <c r="G147" s="58"/>
      <c r="H147" s="41"/>
      <c r="I147" s="58"/>
      <c r="J147" s="144"/>
      <c r="K147" s="144"/>
    </row>
    <row r="148" spans="1:11" s="145" customFormat="1" ht="20.25" customHeight="1">
      <c r="A148" s="240"/>
      <c r="B148" s="176" t="s">
        <v>78</v>
      </c>
      <c r="C148" s="141" t="s">
        <v>76</v>
      </c>
      <c r="D148" s="244" t="s">
        <v>77</v>
      </c>
      <c r="E148" s="268">
        <v>0.312</v>
      </c>
      <c r="F148" s="131">
        <f>E148*E147</f>
        <v>215.904</v>
      </c>
      <c r="G148" s="43"/>
      <c r="H148" s="44"/>
      <c r="I148" s="44"/>
      <c r="J148" s="144"/>
      <c r="K148" s="144"/>
    </row>
    <row r="149" spans="1:11" s="145" customFormat="1" ht="20.25" customHeight="1">
      <c r="A149" s="240"/>
      <c r="B149" s="141" t="s">
        <v>13</v>
      </c>
      <c r="C149" s="136" t="s">
        <v>21</v>
      </c>
      <c r="D149" s="262" t="s">
        <v>14</v>
      </c>
      <c r="E149" s="266">
        <v>0.0138</v>
      </c>
      <c r="F149" s="131">
        <f>E149*E147</f>
        <v>9.5496</v>
      </c>
      <c r="G149" s="44"/>
      <c r="H149" s="44"/>
      <c r="I149" s="58"/>
      <c r="J149" s="144"/>
      <c r="K149" s="144"/>
    </row>
    <row r="150" spans="1:11" s="145" customFormat="1" ht="20.25" customHeight="1">
      <c r="A150" s="240"/>
      <c r="B150" s="184" t="s">
        <v>136</v>
      </c>
      <c r="C150" s="141" t="s">
        <v>120</v>
      </c>
      <c r="D150" s="244" t="s">
        <v>28</v>
      </c>
      <c r="E150" s="267">
        <v>1.12</v>
      </c>
      <c r="F150" s="131">
        <f>E150*E147</f>
        <v>775.0400000000001</v>
      </c>
      <c r="G150" s="58"/>
      <c r="H150" s="44"/>
      <c r="I150" s="58"/>
      <c r="J150" s="144"/>
      <c r="K150" s="144"/>
    </row>
    <row r="151" spans="1:11" s="145" customFormat="1" ht="20.25" customHeight="1">
      <c r="A151" s="240"/>
      <c r="B151" s="184" t="s">
        <v>149</v>
      </c>
      <c r="C151" s="141" t="s">
        <v>148</v>
      </c>
      <c r="D151" s="244" t="s">
        <v>18</v>
      </c>
      <c r="E151" s="266">
        <v>0.0061</v>
      </c>
      <c r="F151" s="131">
        <f>E151*E147</f>
        <v>4.2212000000000005</v>
      </c>
      <c r="G151" s="58"/>
      <c r="H151" s="44"/>
      <c r="I151" s="58"/>
      <c r="J151" s="144"/>
      <c r="K151" s="144"/>
    </row>
    <row r="152" spans="1:11" s="145" customFormat="1" ht="20.25" customHeight="1">
      <c r="A152" s="240"/>
      <c r="B152" s="176" t="s">
        <v>13</v>
      </c>
      <c r="C152" s="136" t="s">
        <v>22</v>
      </c>
      <c r="D152" s="262" t="s">
        <v>14</v>
      </c>
      <c r="E152" s="266">
        <v>0.0019</v>
      </c>
      <c r="F152" s="265">
        <f>E152*E143</f>
        <v>0.0003572</v>
      </c>
      <c r="G152" s="43"/>
      <c r="H152" s="195"/>
      <c r="I152" s="58"/>
      <c r="J152" s="144"/>
      <c r="K152" s="144"/>
    </row>
    <row r="153" spans="1:12" s="209" customFormat="1" ht="20.25" customHeight="1">
      <c r="A153" s="274">
        <v>4</v>
      </c>
      <c r="B153" s="165" t="s">
        <v>29</v>
      </c>
      <c r="C153" s="258" t="s">
        <v>45</v>
      </c>
      <c r="D153" s="238" t="s">
        <v>28</v>
      </c>
      <c r="E153" s="238">
        <v>692</v>
      </c>
      <c r="F153" s="238"/>
      <c r="G153" s="208"/>
      <c r="H153" s="44"/>
      <c r="I153" s="208"/>
      <c r="L153" s="211"/>
    </row>
    <row r="154" spans="1:12" s="209" customFormat="1" ht="20.25" customHeight="1">
      <c r="A154" s="274"/>
      <c r="B154" s="165" t="s">
        <v>166</v>
      </c>
      <c r="C154" s="165" t="s">
        <v>46</v>
      </c>
      <c r="D154" s="238" t="s">
        <v>28</v>
      </c>
      <c r="E154" s="238">
        <v>1.02</v>
      </c>
      <c r="F154" s="238">
        <f>E154*E153</f>
        <v>705.84</v>
      </c>
      <c r="G154" s="208"/>
      <c r="H154" s="44"/>
      <c r="I154" s="194"/>
      <c r="L154" s="211"/>
    </row>
    <row r="155" spans="1:12" s="209" customFormat="1" ht="20.25" customHeight="1">
      <c r="A155" s="274"/>
      <c r="B155" s="165" t="s">
        <v>167</v>
      </c>
      <c r="C155" s="165" t="s">
        <v>47</v>
      </c>
      <c r="D155" s="238" t="s">
        <v>28</v>
      </c>
      <c r="E155" s="238">
        <v>1.02</v>
      </c>
      <c r="F155" s="238">
        <f>E155*E153</f>
        <v>705.84</v>
      </c>
      <c r="G155" s="208"/>
      <c r="H155" s="44"/>
      <c r="I155" s="194"/>
      <c r="L155" s="211"/>
    </row>
    <row r="156" spans="1:12" s="209" customFormat="1" ht="20.25" customHeight="1">
      <c r="A156" s="274">
        <v>5</v>
      </c>
      <c r="B156" s="165" t="s">
        <v>29</v>
      </c>
      <c r="C156" s="258" t="s">
        <v>48</v>
      </c>
      <c r="D156" s="238" t="s">
        <v>36</v>
      </c>
      <c r="E156" s="238">
        <f>1.07*E153</f>
        <v>740.44</v>
      </c>
      <c r="F156" s="238"/>
      <c r="G156" s="208"/>
      <c r="H156" s="44"/>
      <c r="I156" s="208"/>
      <c r="L156" s="211"/>
    </row>
    <row r="157" spans="1:12" s="209" customFormat="1" ht="20.25" customHeight="1">
      <c r="A157" s="274"/>
      <c r="B157" s="165" t="s">
        <v>238</v>
      </c>
      <c r="C157" s="165" t="s">
        <v>49</v>
      </c>
      <c r="D157" s="238" t="s">
        <v>36</v>
      </c>
      <c r="E157" s="238">
        <v>1.05</v>
      </c>
      <c r="F157" s="238">
        <f>E157*E156</f>
        <v>777.4620000000001</v>
      </c>
      <c r="G157" s="208"/>
      <c r="H157" s="44"/>
      <c r="I157" s="208"/>
      <c r="L157" s="211"/>
    </row>
    <row r="158" spans="1:12" s="209" customFormat="1" ht="20.25" customHeight="1">
      <c r="A158" s="274"/>
      <c r="B158" s="165" t="s">
        <v>29</v>
      </c>
      <c r="C158" s="165" t="s">
        <v>50</v>
      </c>
      <c r="D158" s="238" t="s">
        <v>51</v>
      </c>
      <c r="E158" s="238">
        <v>1.1</v>
      </c>
      <c r="F158" s="238">
        <f>E158*E156</f>
        <v>814.4840000000002</v>
      </c>
      <c r="G158" s="208"/>
      <c r="H158" s="44"/>
      <c r="I158" s="208"/>
      <c r="L158" s="211"/>
    </row>
    <row r="159" spans="1:11" s="210" customFormat="1" ht="20.25" customHeight="1">
      <c r="A159" s="276"/>
      <c r="B159" s="191"/>
      <c r="C159" s="136"/>
      <c r="D159" s="253"/>
      <c r="E159" s="131"/>
      <c r="F159" s="131"/>
      <c r="G159" s="58"/>
      <c r="H159" s="205"/>
      <c r="I159" s="205"/>
      <c r="J159" s="85"/>
      <c r="K159" s="85"/>
    </row>
    <row r="160" spans="1:11" s="210" customFormat="1" ht="20.25" customHeight="1">
      <c r="A160" s="276"/>
      <c r="B160" s="191"/>
      <c r="C160" s="257" t="s">
        <v>178</v>
      </c>
      <c r="D160" s="253"/>
      <c r="E160" s="131"/>
      <c r="F160" s="131"/>
      <c r="G160" s="58"/>
      <c r="H160" s="205"/>
      <c r="I160" s="205"/>
      <c r="J160" s="85"/>
      <c r="K160" s="85"/>
    </row>
    <row r="161" spans="1:11" s="210" customFormat="1" ht="20.25" customHeight="1">
      <c r="A161" s="276"/>
      <c r="B161" s="191"/>
      <c r="C161" s="136"/>
      <c r="D161" s="253"/>
      <c r="E161" s="131"/>
      <c r="F161" s="131"/>
      <c r="G161" s="58"/>
      <c r="H161" s="205"/>
      <c r="I161" s="205"/>
      <c r="J161" s="85"/>
      <c r="K161" s="85"/>
    </row>
    <row r="162" spans="1:9" s="209" customFormat="1" ht="33" customHeight="1">
      <c r="A162" s="274">
        <v>1</v>
      </c>
      <c r="B162" s="165" t="s">
        <v>165</v>
      </c>
      <c r="C162" s="258" t="s">
        <v>329</v>
      </c>
      <c r="D162" s="238" t="s">
        <v>28</v>
      </c>
      <c r="E162" s="238">
        <f>215</f>
        <v>215</v>
      </c>
      <c r="F162" s="238"/>
      <c r="G162" s="208"/>
      <c r="H162" s="194"/>
      <c r="I162" s="194"/>
    </row>
    <row r="163" spans="1:11" s="51" customFormat="1" ht="20.25" customHeight="1">
      <c r="A163" s="258"/>
      <c r="B163" s="176"/>
      <c r="C163" s="165" t="s">
        <v>76</v>
      </c>
      <c r="D163" s="244" t="s">
        <v>77</v>
      </c>
      <c r="E163" s="271">
        <v>0.188</v>
      </c>
      <c r="F163" s="242">
        <f>E163*E162</f>
        <v>40.42</v>
      </c>
      <c r="G163" s="44"/>
      <c r="H163" s="44"/>
      <c r="I163" s="44"/>
      <c r="J163" s="199"/>
      <c r="K163" s="199"/>
    </row>
    <row r="164" spans="1:11" s="51" customFormat="1" ht="20.25" customHeight="1">
      <c r="A164" s="258"/>
      <c r="B164" s="141"/>
      <c r="C164" s="165" t="s">
        <v>21</v>
      </c>
      <c r="D164" s="244" t="s">
        <v>14</v>
      </c>
      <c r="E164" s="272">
        <v>0.0095</v>
      </c>
      <c r="F164" s="242">
        <f>E164*E162</f>
        <v>2.0425</v>
      </c>
      <c r="G164" s="44"/>
      <c r="H164" s="44"/>
      <c r="I164" s="205"/>
      <c r="J164" s="199"/>
      <c r="K164" s="199"/>
    </row>
    <row r="165" spans="1:9" s="209" customFormat="1" ht="20.25" customHeight="1">
      <c r="A165" s="166"/>
      <c r="B165" s="165"/>
      <c r="C165" s="165" t="s">
        <v>41</v>
      </c>
      <c r="D165" s="238" t="s">
        <v>11</v>
      </c>
      <c r="E165" s="275">
        <v>0.0408</v>
      </c>
      <c r="F165" s="238">
        <f>E165*E162</f>
        <v>8.772</v>
      </c>
      <c r="G165" s="208"/>
      <c r="H165" s="194"/>
      <c r="I165" s="194"/>
    </row>
    <row r="166" spans="1:11" s="51" customFormat="1" ht="20.25" customHeight="1">
      <c r="A166" s="258"/>
      <c r="B166" s="176"/>
      <c r="C166" s="165" t="s">
        <v>22</v>
      </c>
      <c r="D166" s="244" t="s">
        <v>14</v>
      </c>
      <c r="E166" s="272">
        <v>0.0636</v>
      </c>
      <c r="F166" s="242">
        <f>E166*E162</f>
        <v>13.674000000000001</v>
      </c>
      <c r="G166" s="58"/>
      <c r="H166" s="44"/>
      <c r="I166" s="205"/>
      <c r="J166" s="199"/>
      <c r="K166" s="199"/>
    </row>
    <row r="167" spans="1:11" s="145" customFormat="1" ht="33.75" customHeight="1">
      <c r="A167" s="240">
        <v>2</v>
      </c>
      <c r="B167" s="191" t="s">
        <v>168</v>
      </c>
      <c r="C167" s="258" t="s">
        <v>171</v>
      </c>
      <c r="D167" s="244" t="s">
        <v>28</v>
      </c>
      <c r="E167" s="131">
        <v>215</v>
      </c>
      <c r="F167" s="131"/>
      <c r="G167" s="58"/>
      <c r="H167" s="41"/>
      <c r="I167" s="58"/>
      <c r="J167" s="144"/>
      <c r="K167" s="144"/>
    </row>
    <row r="168" spans="1:11" s="145" customFormat="1" ht="20.25" customHeight="1">
      <c r="A168" s="240"/>
      <c r="B168" s="176"/>
      <c r="C168" s="141" t="s">
        <v>76</v>
      </c>
      <c r="D168" s="244" t="s">
        <v>77</v>
      </c>
      <c r="E168" s="268">
        <v>0.513</v>
      </c>
      <c r="F168" s="131">
        <f>E168*E167</f>
        <v>110.295</v>
      </c>
      <c r="G168" s="43"/>
      <c r="H168" s="44"/>
      <c r="I168" s="44"/>
      <c r="J168" s="144"/>
      <c r="K168" s="144"/>
    </row>
    <row r="169" spans="1:11" s="145" customFormat="1" ht="20.25" customHeight="1">
      <c r="A169" s="240"/>
      <c r="B169" s="141"/>
      <c r="C169" s="136" t="s">
        <v>21</v>
      </c>
      <c r="D169" s="262" t="s">
        <v>14</v>
      </c>
      <c r="E169" s="266">
        <v>0.0228</v>
      </c>
      <c r="F169" s="131">
        <f>E169*E167</f>
        <v>4.902</v>
      </c>
      <c r="G169" s="44"/>
      <c r="H169" s="44"/>
      <c r="I169" s="58"/>
      <c r="J169" s="144"/>
      <c r="K169" s="144"/>
    </row>
    <row r="170" spans="1:11" s="145" customFormat="1" ht="20.25" customHeight="1">
      <c r="A170" s="240"/>
      <c r="B170" s="184"/>
      <c r="C170" s="141" t="s">
        <v>120</v>
      </c>
      <c r="D170" s="244" t="s">
        <v>28</v>
      </c>
      <c r="E170" s="267">
        <v>2.24</v>
      </c>
      <c r="F170" s="131">
        <f>E170*E167</f>
        <v>481.6</v>
      </c>
      <c r="G170" s="58"/>
      <c r="H170" s="44"/>
      <c r="I170" s="58"/>
      <c r="J170" s="144"/>
      <c r="K170" s="144"/>
    </row>
    <row r="171" spans="1:11" s="145" customFormat="1" ht="20.25" customHeight="1">
      <c r="A171" s="240"/>
      <c r="B171" s="184"/>
      <c r="C171" s="141" t="s">
        <v>148</v>
      </c>
      <c r="D171" s="244" t="s">
        <v>18</v>
      </c>
      <c r="E171" s="266">
        <v>0.0085</v>
      </c>
      <c r="F171" s="131">
        <f>E171*E167</f>
        <v>1.8275000000000001</v>
      </c>
      <c r="G171" s="58"/>
      <c r="H171" s="44"/>
      <c r="I171" s="58"/>
      <c r="J171" s="144"/>
      <c r="K171" s="144"/>
    </row>
    <row r="172" spans="1:11" s="145" customFormat="1" ht="20.25" customHeight="1">
      <c r="A172" s="240"/>
      <c r="B172" s="176"/>
      <c r="C172" s="136" t="s">
        <v>22</v>
      </c>
      <c r="D172" s="262" t="s">
        <v>14</v>
      </c>
      <c r="E172" s="266">
        <v>0.0019</v>
      </c>
      <c r="F172" s="131">
        <f>E172*E167</f>
        <v>0.4085</v>
      </c>
      <c r="G172" s="43"/>
      <c r="H172" s="44"/>
      <c r="I172" s="58"/>
      <c r="J172" s="144"/>
      <c r="K172" s="144"/>
    </row>
    <row r="173" spans="1:11" s="210" customFormat="1" ht="21" customHeight="1">
      <c r="A173" s="276">
        <v>3</v>
      </c>
      <c r="B173" s="191" t="s">
        <v>181</v>
      </c>
      <c r="C173" s="138" t="s">
        <v>180</v>
      </c>
      <c r="D173" s="253" t="s">
        <v>28</v>
      </c>
      <c r="E173" s="131">
        <f>E167</f>
        <v>215</v>
      </c>
      <c r="F173" s="131"/>
      <c r="G173" s="58"/>
      <c r="H173" s="205"/>
      <c r="I173" s="205"/>
      <c r="J173" s="85"/>
      <c r="K173" s="85"/>
    </row>
    <row r="174" spans="1:11" s="145" customFormat="1" ht="20.25" customHeight="1">
      <c r="A174" s="240"/>
      <c r="B174" s="176"/>
      <c r="C174" s="141" t="s">
        <v>76</v>
      </c>
      <c r="D174" s="244" t="s">
        <v>77</v>
      </c>
      <c r="E174" s="268">
        <v>0.431</v>
      </c>
      <c r="F174" s="131">
        <f>E174*E173</f>
        <v>92.66499999999999</v>
      </c>
      <c r="G174" s="43"/>
      <c r="H174" s="44"/>
      <c r="I174" s="44"/>
      <c r="J174" s="144"/>
      <c r="K174" s="144"/>
    </row>
    <row r="175" spans="1:11" s="145" customFormat="1" ht="20.25" customHeight="1">
      <c r="A175" s="240"/>
      <c r="B175" s="141"/>
      <c r="C175" s="136" t="s">
        <v>21</v>
      </c>
      <c r="D175" s="262" t="s">
        <v>14</v>
      </c>
      <c r="E175" s="266">
        <v>0.0224</v>
      </c>
      <c r="F175" s="131">
        <f>E175*E173</f>
        <v>4.816</v>
      </c>
      <c r="G175" s="44"/>
      <c r="H175" s="44"/>
      <c r="I175" s="58"/>
      <c r="J175" s="144"/>
      <c r="K175" s="144"/>
    </row>
    <row r="176" spans="1:11" s="210" customFormat="1" ht="20.25" customHeight="1">
      <c r="A176" s="276"/>
      <c r="B176" s="191"/>
      <c r="C176" s="136" t="s">
        <v>150</v>
      </c>
      <c r="D176" s="253" t="s">
        <v>26</v>
      </c>
      <c r="E176" s="265">
        <v>0.0533</v>
      </c>
      <c r="F176" s="131">
        <f>E176*E173</f>
        <v>11.4595</v>
      </c>
      <c r="G176" s="58"/>
      <c r="H176" s="44"/>
      <c r="I176" s="205"/>
      <c r="J176" s="85"/>
      <c r="K176" s="85"/>
    </row>
    <row r="177" spans="1:11" s="210" customFormat="1" ht="20.25" customHeight="1">
      <c r="A177" s="276"/>
      <c r="B177" s="191"/>
      <c r="C177" s="136" t="s">
        <v>182</v>
      </c>
      <c r="D177" s="253" t="s">
        <v>28</v>
      </c>
      <c r="E177" s="263">
        <v>1.027</v>
      </c>
      <c r="F177" s="131">
        <f>E177*E173</f>
        <v>220.80499999999998</v>
      </c>
      <c r="G177" s="58"/>
      <c r="H177" s="44"/>
      <c r="I177" s="205"/>
      <c r="J177" s="85"/>
      <c r="K177" s="85"/>
    </row>
    <row r="178" spans="1:11" s="145" customFormat="1" ht="20.25" customHeight="1">
      <c r="A178" s="240"/>
      <c r="B178" s="176"/>
      <c r="C178" s="136" t="s">
        <v>22</v>
      </c>
      <c r="D178" s="262" t="s">
        <v>14</v>
      </c>
      <c r="E178" s="268">
        <v>0.107</v>
      </c>
      <c r="F178" s="131">
        <f>E178*E173</f>
        <v>23.005</v>
      </c>
      <c r="G178" s="43"/>
      <c r="H178" s="44"/>
      <c r="I178" s="58"/>
      <c r="J178" s="144"/>
      <c r="K178" s="144"/>
    </row>
    <row r="179" spans="1:11" s="210" customFormat="1" ht="21" customHeight="1">
      <c r="A179" s="276">
        <v>4</v>
      </c>
      <c r="B179" s="191" t="s">
        <v>183</v>
      </c>
      <c r="C179" s="138" t="s">
        <v>186</v>
      </c>
      <c r="D179" s="253" t="s">
        <v>28</v>
      </c>
      <c r="E179" s="131">
        <f>E173</f>
        <v>215</v>
      </c>
      <c r="F179" s="131"/>
      <c r="G179" s="58"/>
      <c r="H179" s="205"/>
      <c r="I179" s="205"/>
      <c r="J179" s="85"/>
      <c r="K179" s="85"/>
    </row>
    <row r="180" spans="1:11" s="145" customFormat="1" ht="20.25" customHeight="1">
      <c r="A180" s="240"/>
      <c r="B180" s="176"/>
      <c r="C180" s="141" t="s">
        <v>76</v>
      </c>
      <c r="D180" s="244" t="s">
        <v>77</v>
      </c>
      <c r="E180" s="268">
        <v>0.851</v>
      </c>
      <c r="F180" s="131">
        <f>E180*E179</f>
        <v>182.965</v>
      </c>
      <c r="G180" s="43"/>
      <c r="H180" s="44"/>
      <c r="I180" s="44"/>
      <c r="J180" s="144"/>
      <c r="K180" s="144"/>
    </row>
    <row r="181" spans="1:11" s="145" customFormat="1" ht="20.25" customHeight="1">
      <c r="A181" s="240"/>
      <c r="B181" s="141"/>
      <c r="C181" s="136" t="s">
        <v>21</v>
      </c>
      <c r="D181" s="262" t="s">
        <v>14</v>
      </c>
      <c r="E181" s="266">
        <v>0.0483</v>
      </c>
      <c r="F181" s="131">
        <f>E181*E179</f>
        <v>10.384500000000001</v>
      </c>
      <c r="G181" s="44"/>
      <c r="H181" s="44"/>
      <c r="I181" s="58"/>
      <c r="J181" s="144"/>
      <c r="K181" s="144"/>
    </row>
    <row r="182" spans="1:11" s="210" customFormat="1" ht="20.25" customHeight="1">
      <c r="A182" s="276"/>
      <c r="B182" s="191"/>
      <c r="C182" s="136" t="s">
        <v>150</v>
      </c>
      <c r="D182" s="253" t="s">
        <v>26</v>
      </c>
      <c r="E182" s="263">
        <v>0.233</v>
      </c>
      <c r="F182" s="131">
        <f>E182*E179</f>
        <v>50.095000000000006</v>
      </c>
      <c r="G182" s="58"/>
      <c r="H182" s="44"/>
      <c r="I182" s="205"/>
      <c r="J182" s="85"/>
      <c r="K182" s="85"/>
    </row>
    <row r="183" spans="1:11" s="210" customFormat="1" ht="20.25" customHeight="1">
      <c r="A183" s="276"/>
      <c r="B183" s="191"/>
      <c r="C183" s="136" t="s">
        <v>184</v>
      </c>
      <c r="D183" s="253" t="s">
        <v>28</v>
      </c>
      <c r="E183" s="131">
        <v>1.02</v>
      </c>
      <c r="F183" s="131">
        <f>E183*E179</f>
        <v>219.3</v>
      </c>
      <c r="G183" s="58"/>
      <c r="H183" s="44"/>
      <c r="I183" s="205"/>
      <c r="J183" s="85"/>
      <c r="K183" s="85"/>
    </row>
    <row r="184" spans="1:11" s="210" customFormat="1" ht="20.25" customHeight="1">
      <c r="A184" s="276"/>
      <c r="B184" s="191"/>
      <c r="C184" s="136" t="s">
        <v>185</v>
      </c>
      <c r="D184" s="253" t="s">
        <v>36</v>
      </c>
      <c r="E184" s="131">
        <v>1.07</v>
      </c>
      <c r="F184" s="131">
        <f>E184*E179</f>
        <v>230.05</v>
      </c>
      <c r="G184" s="58"/>
      <c r="H184" s="44"/>
      <c r="I184" s="205"/>
      <c r="J184" s="85"/>
      <c r="K184" s="85"/>
    </row>
    <row r="185" spans="1:11" s="210" customFormat="1" ht="20.25" customHeight="1">
      <c r="A185" s="276"/>
      <c r="B185" s="191"/>
      <c r="C185" s="136"/>
      <c r="D185" s="253"/>
      <c r="E185" s="131"/>
      <c r="F185" s="131"/>
      <c r="G185" s="58"/>
      <c r="H185" s="205"/>
      <c r="I185" s="205"/>
      <c r="J185" s="85"/>
      <c r="K185" s="85"/>
    </row>
    <row r="186" spans="1:11" s="210" customFormat="1" ht="20.25" customHeight="1">
      <c r="A186" s="276"/>
      <c r="B186" s="191"/>
      <c r="C186" s="257" t="s">
        <v>179</v>
      </c>
      <c r="D186" s="253"/>
      <c r="E186" s="131"/>
      <c r="F186" s="131"/>
      <c r="G186" s="58"/>
      <c r="H186" s="205"/>
      <c r="I186" s="205"/>
      <c r="J186" s="85"/>
      <c r="K186" s="85"/>
    </row>
    <row r="187" spans="1:11" s="210" customFormat="1" ht="20.25" customHeight="1">
      <c r="A187" s="276"/>
      <c r="B187" s="191"/>
      <c r="C187" s="136"/>
      <c r="D187" s="253"/>
      <c r="E187" s="131"/>
      <c r="F187" s="131"/>
      <c r="G187" s="58"/>
      <c r="H187" s="205"/>
      <c r="I187" s="205"/>
      <c r="J187" s="85"/>
      <c r="K187" s="85"/>
    </row>
    <row r="188" spans="1:9" s="209" customFormat="1" ht="33.75" customHeight="1">
      <c r="A188" s="274">
        <v>1</v>
      </c>
      <c r="B188" s="165" t="s">
        <v>165</v>
      </c>
      <c r="C188" s="258" t="s">
        <v>329</v>
      </c>
      <c r="D188" s="238" t="s">
        <v>28</v>
      </c>
      <c r="E188" s="238">
        <f>149</f>
        <v>149</v>
      </c>
      <c r="F188" s="238"/>
      <c r="G188" s="208"/>
      <c r="H188" s="194"/>
      <c r="I188" s="194"/>
    </row>
    <row r="189" spans="1:11" s="51" customFormat="1" ht="20.25" customHeight="1">
      <c r="A189" s="258"/>
      <c r="B189" s="176"/>
      <c r="C189" s="165" t="s">
        <v>76</v>
      </c>
      <c r="D189" s="244" t="s">
        <v>77</v>
      </c>
      <c r="E189" s="271">
        <v>0.188</v>
      </c>
      <c r="F189" s="242">
        <f>E189*E188</f>
        <v>28.012</v>
      </c>
      <c r="G189" s="44"/>
      <c r="H189" s="44"/>
      <c r="I189" s="44"/>
      <c r="J189" s="199"/>
      <c r="K189" s="199"/>
    </row>
    <row r="190" spans="1:11" s="51" customFormat="1" ht="20.25" customHeight="1">
      <c r="A190" s="258"/>
      <c r="B190" s="141"/>
      <c r="C190" s="165" t="s">
        <v>21</v>
      </c>
      <c r="D190" s="244" t="s">
        <v>14</v>
      </c>
      <c r="E190" s="272">
        <v>0.0095</v>
      </c>
      <c r="F190" s="242">
        <f>E190*E188</f>
        <v>1.4155</v>
      </c>
      <c r="G190" s="44"/>
      <c r="H190" s="44"/>
      <c r="I190" s="205"/>
      <c r="J190" s="199"/>
      <c r="K190" s="199"/>
    </row>
    <row r="191" spans="1:9" s="209" customFormat="1" ht="20.25" customHeight="1">
      <c r="A191" s="166"/>
      <c r="B191" s="165"/>
      <c r="C191" s="165" t="s">
        <v>41</v>
      </c>
      <c r="D191" s="238" t="s">
        <v>11</v>
      </c>
      <c r="E191" s="275">
        <v>0.0408</v>
      </c>
      <c r="F191" s="238">
        <f>E191*E188</f>
        <v>6.0792</v>
      </c>
      <c r="G191" s="208"/>
      <c r="H191" s="194"/>
      <c r="I191" s="194"/>
    </row>
    <row r="192" spans="1:11" s="51" customFormat="1" ht="20.25" customHeight="1">
      <c r="A192" s="258"/>
      <c r="B192" s="176"/>
      <c r="C192" s="165" t="s">
        <v>22</v>
      </c>
      <c r="D192" s="244" t="s">
        <v>14</v>
      </c>
      <c r="E192" s="272">
        <v>0.0636</v>
      </c>
      <c r="F192" s="242">
        <f>E192*E188</f>
        <v>9.4764</v>
      </c>
      <c r="G192" s="58"/>
      <c r="H192" s="44"/>
      <c r="I192" s="205"/>
      <c r="J192" s="199"/>
      <c r="K192" s="199"/>
    </row>
    <row r="193" spans="1:11" s="145" customFormat="1" ht="36" customHeight="1">
      <c r="A193" s="240">
        <v>2</v>
      </c>
      <c r="B193" s="191" t="s">
        <v>168</v>
      </c>
      <c r="C193" s="258" t="s">
        <v>171</v>
      </c>
      <c r="D193" s="244" t="s">
        <v>28</v>
      </c>
      <c r="E193" s="131">
        <v>149</v>
      </c>
      <c r="F193" s="131"/>
      <c r="G193" s="58"/>
      <c r="H193" s="41"/>
      <c r="I193" s="58"/>
      <c r="J193" s="144"/>
      <c r="K193" s="144"/>
    </row>
    <row r="194" spans="1:11" s="145" customFormat="1" ht="20.25" customHeight="1">
      <c r="A194" s="240"/>
      <c r="B194" s="176"/>
      <c r="C194" s="141" t="s">
        <v>76</v>
      </c>
      <c r="D194" s="244" t="s">
        <v>77</v>
      </c>
      <c r="E194" s="268">
        <v>0.513</v>
      </c>
      <c r="F194" s="131">
        <f>E194*E193</f>
        <v>76.437</v>
      </c>
      <c r="G194" s="43"/>
      <c r="H194" s="44"/>
      <c r="I194" s="44"/>
      <c r="J194" s="144"/>
      <c r="K194" s="144"/>
    </row>
    <row r="195" spans="1:11" s="145" customFormat="1" ht="20.25" customHeight="1">
      <c r="A195" s="240"/>
      <c r="B195" s="141"/>
      <c r="C195" s="136" t="s">
        <v>21</v>
      </c>
      <c r="D195" s="262" t="s">
        <v>14</v>
      </c>
      <c r="E195" s="266">
        <v>0.0228</v>
      </c>
      <c r="F195" s="131">
        <f>E195*E193</f>
        <v>3.3972</v>
      </c>
      <c r="G195" s="44"/>
      <c r="H195" s="44"/>
      <c r="I195" s="58"/>
      <c r="J195" s="144"/>
      <c r="K195" s="144"/>
    </row>
    <row r="196" spans="1:11" s="145" customFormat="1" ht="20.25" customHeight="1">
      <c r="A196" s="240"/>
      <c r="B196" s="184"/>
      <c r="C196" s="141" t="s">
        <v>120</v>
      </c>
      <c r="D196" s="244" t="s">
        <v>28</v>
      </c>
      <c r="E196" s="267">
        <v>2.24</v>
      </c>
      <c r="F196" s="131">
        <f>E196*E193</f>
        <v>333.76000000000005</v>
      </c>
      <c r="G196" s="58"/>
      <c r="H196" s="44"/>
      <c r="I196" s="58"/>
      <c r="J196" s="144"/>
      <c r="K196" s="144"/>
    </row>
    <row r="197" spans="1:11" s="145" customFormat="1" ht="20.25" customHeight="1">
      <c r="A197" s="240"/>
      <c r="B197" s="184"/>
      <c r="C197" s="141" t="s">
        <v>148</v>
      </c>
      <c r="D197" s="244" t="s">
        <v>18</v>
      </c>
      <c r="E197" s="266">
        <v>0.0085</v>
      </c>
      <c r="F197" s="131">
        <f>E197*E193</f>
        <v>1.2665000000000002</v>
      </c>
      <c r="G197" s="58"/>
      <c r="H197" s="44"/>
      <c r="I197" s="58"/>
      <c r="J197" s="144"/>
      <c r="K197" s="144"/>
    </row>
    <row r="198" spans="1:11" s="145" customFormat="1" ht="20.25" customHeight="1">
      <c r="A198" s="240"/>
      <c r="B198" s="176"/>
      <c r="C198" s="136" t="s">
        <v>22</v>
      </c>
      <c r="D198" s="262" t="s">
        <v>14</v>
      </c>
      <c r="E198" s="266">
        <v>0.0019</v>
      </c>
      <c r="F198" s="131">
        <f>E198*E193</f>
        <v>0.2831</v>
      </c>
      <c r="G198" s="43"/>
      <c r="H198" s="44"/>
      <c r="I198" s="58"/>
      <c r="J198" s="144"/>
      <c r="K198" s="144"/>
    </row>
    <row r="199" spans="1:11" s="210" customFormat="1" ht="21" customHeight="1">
      <c r="A199" s="276">
        <v>3</v>
      </c>
      <c r="B199" s="191" t="s">
        <v>181</v>
      </c>
      <c r="C199" s="138" t="s">
        <v>180</v>
      </c>
      <c r="D199" s="253" t="s">
        <v>28</v>
      </c>
      <c r="E199" s="131">
        <f>E193</f>
        <v>149</v>
      </c>
      <c r="F199" s="131"/>
      <c r="G199" s="58"/>
      <c r="H199" s="205"/>
      <c r="I199" s="205"/>
      <c r="J199" s="85"/>
      <c r="K199" s="85"/>
    </row>
    <row r="200" spans="1:11" s="145" customFormat="1" ht="20.25" customHeight="1">
      <c r="A200" s="240"/>
      <c r="B200" s="176"/>
      <c r="C200" s="141" t="s">
        <v>76</v>
      </c>
      <c r="D200" s="244" t="s">
        <v>77</v>
      </c>
      <c r="E200" s="268">
        <v>0.431</v>
      </c>
      <c r="F200" s="131">
        <f>E200*E199</f>
        <v>64.219</v>
      </c>
      <c r="G200" s="43"/>
      <c r="H200" s="44"/>
      <c r="I200" s="44"/>
      <c r="J200" s="144"/>
      <c r="K200" s="144"/>
    </row>
    <row r="201" spans="1:11" s="145" customFormat="1" ht="20.25" customHeight="1">
      <c r="A201" s="240"/>
      <c r="B201" s="141"/>
      <c r="C201" s="136" t="s">
        <v>21</v>
      </c>
      <c r="D201" s="262" t="s">
        <v>14</v>
      </c>
      <c r="E201" s="266">
        <v>0.0224</v>
      </c>
      <c r="F201" s="131">
        <f>E201*E199</f>
        <v>3.3376</v>
      </c>
      <c r="G201" s="44"/>
      <c r="H201" s="44"/>
      <c r="I201" s="58"/>
      <c r="J201" s="144"/>
      <c r="K201" s="144"/>
    </row>
    <row r="202" spans="1:11" s="210" customFormat="1" ht="20.25" customHeight="1">
      <c r="A202" s="276"/>
      <c r="B202" s="191"/>
      <c r="C202" s="136" t="s">
        <v>150</v>
      </c>
      <c r="D202" s="253" t="s">
        <v>26</v>
      </c>
      <c r="E202" s="265">
        <v>0.0533</v>
      </c>
      <c r="F202" s="131">
        <f>E202*E199</f>
        <v>7.9417</v>
      </c>
      <c r="G202" s="58"/>
      <c r="H202" s="44"/>
      <c r="I202" s="205"/>
      <c r="J202" s="85"/>
      <c r="K202" s="85"/>
    </row>
    <row r="203" spans="1:11" s="210" customFormat="1" ht="20.25" customHeight="1">
      <c r="A203" s="276"/>
      <c r="B203" s="191"/>
      <c r="C203" s="136" t="s">
        <v>182</v>
      </c>
      <c r="D203" s="253" t="s">
        <v>28</v>
      </c>
      <c r="E203" s="263">
        <v>1.027</v>
      </c>
      <c r="F203" s="131">
        <f>E203*E199</f>
        <v>153.023</v>
      </c>
      <c r="G203" s="58"/>
      <c r="H203" s="44"/>
      <c r="I203" s="205"/>
      <c r="J203" s="85"/>
      <c r="K203" s="85"/>
    </row>
    <row r="204" spans="1:11" s="145" customFormat="1" ht="20.25" customHeight="1">
      <c r="A204" s="240"/>
      <c r="B204" s="176"/>
      <c r="C204" s="136" t="s">
        <v>22</v>
      </c>
      <c r="D204" s="262" t="s">
        <v>14</v>
      </c>
      <c r="E204" s="268">
        <v>0.107</v>
      </c>
      <c r="F204" s="131">
        <f>E204*E199</f>
        <v>15.943</v>
      </c>
      <c r="G204" s="43"/>
      <c r="H204" s="44"/>
      <c r="I204" s="58"/>
      <c r="J204" s="144"/>
      <c r="K204" s="144"/>
    </row>
    <row r="205" spans="1:11" s="210" customFormat="1" ht="21" customHeight="1">
      <c r="A205" s="276">
        <v>4</v>
      </c>
      <c r="B205" s="191" t="s">
        <v>189</v>
      </c>
      <c r="C205" s="138" t="s">
        <v>187</v>
      </c>
      <c r="D205" s="253" t="s">
        <v>28</v>
      </c>
      <c r="E205" s="131">
        <f>E199</f>
        <v>149</v>
      </c>
      <c r="F205" s="131"/>
      <c r="G205" s="58"/>
      <c r="H205" s="205"/>
      <c r="I205" s="205"/>
      <c r="J205" s="85"/>
      <c r="K205" s="85"/>
    </row>
    <row r="206" spans="1:11" s="145" customFormat="1" ht="20.25" customHeight="1">
      <c r="A206" s="240"/>
      <c r="B206" s="176"/>
      <c r="C206" s="141" t="s">
        <v>76</v>
      </c>
      <c r="D206" s="244" t="s">
        <v>77</v>
      </c>
      <c r="E206" s="268">
        <v>0.782</v>
      </c>
      <c r="F206" s="131">
        <f>E206*E205</f>
        <v>116.518</v>
      </c>
      <c r="G206" s="43"/>
      <c r="H206" s="44"/>
      <c r="I206" s="44"/>
      <c r="J206" s="144"/>
      <c r="K206" s="144"/>
    </row>
    <row r="207" spans="1:11" s="145" customFormat="1" ht="20.25" customHeight="1">
      <c r="A207" s="240"/>
      <c r="B207" s="141"/>
      <c r="C207" s="136" t="s">
        <v>21</v>
      </c>
      <c r="D207" s="262" t="s">
        <v>14</v>
      </c>
      <c r="E207" s="266">
        <v>0.0382</v>
      </c>
      <c r="F207" s="131">
        <f>E207*E205</f>
        <v>5.6918</v>
      </c>
      <c r="G207" s="44"/>
      <c r="H207" s="44"/>
      <c r="I207" s="58"/>
      <c r="J207" s="144"/>
      <c r="K207" s="144"/>
    </row>
    <row r="208" spans="1:11" s="210" customFormat="1" ht="20.25" customHeight="1">
      <c r="A208" s="276"/>
      <c r="B208" s="191"/>
      <c r="C208" s="136" t="s">
        <v>150</v>
      </c>
      <c r="D208" s="253" t="s">
        <v>26</v>
      </c>
      <c r="E208" s="263">
        <v>0.138</v>
      </c>
      <c r="F208" s="131">
        <f>E208*E205</f>
        <v>20.562</v>
      </c>
      <c r="G208" s="58"/>
      <c r="H208" s="44"/>
      <c r="I208" s="205"/>
      <c r="J208" s="85"/>
      <c r="K208" s="85"/>
    </row>
    <row r="209" spans="1:11" s="210" customFormat="1" ht="20.25" customHeight="1">
      <c r="A209" s="276"/>
      <c r="B209" s="191"/>
      <c r="C209" s="136" t="s">
        <v>188</v>
      </c>
      <c r="D209" s="253" t="s">
        <v>28</v>
      </c>
      <c r="E209" s="131">
        <v>1.02</v>
      </c>
      <c r="F209" s="131">
        <f>E209*E205</f>
        <v>151.98</v>
      </c>
      <c r="G209" s="58"/>
      <c r="H209" s="44"/>
      <c r="I209" s="205"/>
      <c r="J209" s="85"/>
      <c r="K209" s="85"/>
    </row>
    <row r="210" spans="1:11" s="210" customFormat="1" ht="20.25" customHeight="1">
      <c r="A210" s="276"/>
      <c r="B210" s="191"/>
      <c r="C210" s="136" t="s">
        <v>185</v>
      </c>
      <c r="D210" s="253" t="s">
        <v>36</v>
      </c>
      <c r="E210" s="131">
        <v>1.07</v>
      </c>
      <c r="F210" s="131">
        <f>E210*E205</f>
        <v>159.43</v>
      </c>
      <c r="G210" s="58"/>
      <c r="H210" s="44"/>
      <c r="I210" s="205"/>
      <c r="J210" s="85"/>
      <c r="K210" s="85"/>
    </row>
    <row r="211" spans="1:11" s="210" customFormat="1" ht="20.25" customHeight="1">
      <c r="A211" s="276"/>
      <c r="B211" s="191"/>
      <c r="C211" s="136"/>
      <c r="D211" s="253"/>
      <c r="E211" s="131"/>
      <c r="F211" s="131"/>
      <c r="G211" s="58"/>
      <c r="H211" s="205"/>
      <c r="I211" s="205"/>
      <c r="J211" s="85"/>
      <c r="K211" s="85"/>
    </row>
    <row r="212" spans="1:11" s="210" customFormat="1" ht="20.25" customHeight="1">
      <c r="A212" s="276"/>
      <c r="B212" s="191"/>
      <c r="C212" s="257" t="s">
        <v>191</v>
      </c>
      <c r="D212" s="253"/>
      <c r="E212" s="131"/>
      <c r="F212" s="131"/>
      <c r="G212" s="58"/>
      <c r="H212" s="205"/>
      <c r="I212" s="205"/>
      <c r="J212" s="85"/>
      <c r="K212" s="85"/>
    </row>
    <row r="213" spans="1:11" s="210" customFormat="1" ht="20.25" customHeight="1">
      <c r="A213" s="276"/>
      <c r="B213" s="191"/>
      <c r="C213" s="136"/>
      <c r="D213" s="253"/>
      <c r="E213" s="131"/>
      <c r="F213" s="131"/>
      <c r="G213" s="58"/>
      <c r="H213" s="205"/>
      <c r="I213" s="205"/>
      <c r="J213" s="85"/>
      <c r="K213" s="85"/>
    </row>
    <row r="214" spans="1:11" s="210" customFormat="1" ht="21" customHeight="1">
      <c r="A214" s="276">
        <v>1</v>
      </c>
      <c r="B214" s="191" t="s">
        <v>193</v>
      </c>
      <c r="C214" s="138" t="s">
        <v>192</v>
      </c>
      <c r="D214" s="253" t="s">
        <v>28</v>
      </c>
      <c r="E214" s="131">
        <v>330</v>
      </c>
      <c r="F214" s="131"/>
      <c r="G214" s="58"/>
      <c r="H214" s="205"/>
      <c r="I214" s="205"/>
      <c r="J214" s="85"/>
      <c r="K214" s="85"/>
    </row>
    <row r="215" spans="1:11" s="145" customFormat="1" ht="20.25" customHeight="1">
      <c r="A215" s="240"/>
      <c r="B215" s="176"/>
      <c r="C215" s="141" t="s">
        <v>76</v>
      </c>
      <c r="D215" s="244" t="s">
        <v>77</v>
      </c>
      <c r="E215" s="268">
        <v>0.255</v>
      </c>
      <c r="F215" s="131">
        <f>E215*E214</f>
        <v>84.15</v>
      </c>
      <c r="G215" s="43"/>
      <c r="H215" s="44"/>
      <c r="I215" s="44"/>
      <c r="J215" s="144"/>
      <c r="K215" s="144"/>
    </row>
    <row r="216" spans="1:11" s="145" customFormat="1" ht="20.25" customHeight="1">
      <c r="A216" s="240"/>
      <c r="B216" s="141"/>
      <c r="C216" s="136" t="s">
        <v>21</v>
      </c>
      <c r="D216" s="262" t="s">
        <v>14</v>
      </c>
      <c r="E216" s="266">
        <v>0.0099</v>
      </c>
      <c r="F216" s="131">
        <f>E216*E214</f>
        <v>3.2670000000000003</v>
      </c>
      <c r="G216" s="44"/>
      <c r="H216" s="44"/>
      <c r="I216" s="58"/>
      <c r="J216" s="144"/>
      <c r="K216" s="144"/>
    </row>
    <row r="217" spans="1:11" s="210" customFormat="1" ht="20.25" customHeight="1">
      <c r="A217" s="276"/>
      <c r="B217" s="191"/>
      <c r="C217" s="136" t="s">
        <v>194</v>
      </c>
      <c r="D217" s="253" t="s">
        <v>11</v>
      </c>
      <c r="E217" s="265">
        <v>0.0082</v>
      </c>
      <c r="F217" s="131">
        <f>E217*E214</f>
        <v>2.7060000000000004</v>
      </c>
      <c r="G217" s="58"/>
      <c r="H217" s="44"/>
      <c r="I217" s="205"/>
      <c r="J217" s="85"/>
      <c r="K217" s="85"/>
    </row>
    <row r="218" spans="1:11" s="145" customFormat="1" ht="20.25" customHeight="1">
      <c r="A218" s="240"/>
      <c r="B218" s="176"/>
      <c r="C218" s="136" t="s">
        <v>22</v>
      </c>
      <c r="D218" s="262" t="s">
        <v>14</v>
      </c>
      <c r="E218" s="266">
        <v>0.0061</v>
      </c>
      <c r="F218" s="131">
        <f>E218*E214</f>
        <v>2.0130000000000003</v>
      </c>
      <c r="G218" s="43"/>
      <c r="H218" s="44"/>
      <c r="I218" s="58"/>
      <c r="J218" s="144"/>
      <c r="K218" s="144"/>
    </row>
    <row r="219" spans="1:11" s="210" customFormat="1" ht="21" customHeight="1">
      <c r="A219" s="276">
        <v>2</v>
      </c>
      <c r="B219" s="191" t="s">
        <v>183</v>
      </c>
      <c r="C219" s="138" t="s">
        <v>195</v>
      </c>
      <c r="D219" s="253" t="s">
        <v>28</v>
      </c>
      <c r="E219" s="131">
        <f>E214</f>
        <v>330</v>
      </c>
      <c r="F219" s="131"/>
      <c r="G219" s="58"/>
      <c r="H219" s="205"/>
      <c r="I219" s="205"/>
      <c r="J219" s="85"/>
      <c r="K219" s="85"/>
    </row>
    <row r="220" spans="1:11" s="145" customFormat="1" ht="20.25" customHeight="1">
      <c r="A220" s="240"/>
      <c r="B220" s="176"/>
      <c r="C220" s="141" t="s">
        <v>76</v>
      </c>
      <c r="D220" s="244" t="s">
        <v>77</v>
      </c>
      <c r="E220" s="268">
        <v>0.851</v>
      </c>
      <c r="F220" s="131">
        <f>E220*E219</f>
        <v>280.83</v>
      </c>
      <c r="G220" s="43"/>
      <c r="H220" s="44"/>
      <c r="I220" s="44"/>
      <c r="J220" s="144"/>
      <c r="K220" s="144"/>
    </row>
    <row r="221" spans="1:11" s="145" customFormat="1" ht="20.25" customHeight="1">
      <c r="A221" s="240"/>
      <c r="B221" s="141"/>
      <c r="C221" s="136" t="s">
        <v>21</v>
      </c>
      <c r="D221" s="262" t="s">
        <v>14</v>
      </c>
      <c r="E221" s="266">
        <v>0.0483</v>
      </c>
      <c r="F221" s="131">
        <f>E221*E219</f>
        <v>15.939</v>
      </c>
      <c r="G221" s="44"/>
      <c r="H221" s="44"/>
      <c r="I221" s="58"/>
      <c r="J221" s="144"/>
      <c r="K221" s="144"/>
    </row>
    <row r="222" spans="1:11" s="210" customFormat="1" ht="20.25" customHeight="1">
      <c r="A222" s="276"/>
      <c r="B222" s="191"/>
      <c r="C222" s="269" t="s">
        <v>150</v>
      </c>
      <c r="D222" s="253" t="s">
        <v>26</v>
      </c>
      <c r="E222" s="263">
        <v>0.233</v>
      </c>
      <c r="F222" s="131">
        <f>E222*E219</f>
        <v>76.89</v>
      </c>
      <c r="G222" s="58"/>
      <c r="H222" s="44"/>
      <c r="I222" s="205"/>
      <c r="J222" s="85"/>
      <c r="K222" s="85"/>
    </row>
    <row r="223" spans="1:11" s="210" customFormat="1" ht="20.25" customHeight="1">
      <c r="A223" s="276"/>
      <c r="B223" s="191"/>
      <c r="C223" s="136" t="s">
        <v>196</v>
      </c>
      <c r="D223" s="253" t="s">
        <v>11</v>
      </c>
      <c r="E223" s="265">
        <v>0.0381</v>
      </c>
      <c r="F223" s="131">
        <f>E223*E219</f>
        <v>12.573</v>
      </c>
      <c r="G223" s="58"/>
      <c r="H223" s="44"/>
      <c r="I223" s="205"/>
      <c r="J223" s="85"/>
      <c r="K223" s="85"/>
    </row>
    <row r="224" spans="1:11" s="210" customFormat="1" ht="21" customHeight="1">
      <c r="A224" s="276">
        <v>3</v>
      </c>
      <c r="B224" s="191" t="s">
        <v>200</v>
      </c>
      <c r="C224" s="138" t="s">
        <v>197</v>
      </c>
      <c r="D224" s="253" t="s">
        <v>28</v>
      </c>
      <c r="E224" s="131">
        <f>E219</f>
        <v>330</v>
      </c>
      <c r="F224" s="131"/>
      <c r="G224" s="58"/>
      <c r="H224" s="205"/>
      <c r="I224" s="205"/>
      <c r="J224" s="85"/>
      <c r="K224" s="85"/>
    </row>
    <row r="225" spans="1:11" s="145" customFormat="1" ht="20.25" customHeight="1">
      <c r="A225" s="240"/>
      <c r="B225" s="176"/>
      <c r="C225" s="141" t="s">
        <v>76</v>
      </c>
      <c r="D225" s="244" t="s">
        <v>77</v>
      </c>
      <c r="E225" s="268">
        <v>0.755</v>
      </c>
      <c r="F225" s="131">
        <f>E225*E224</f>
        <v>249.15</v>
      </c>
      <c r="G225" s="43"/>
      <c r="H225" s="44"/>
      <c r="I225" s="44"/>
      <c r="J225" s="144"/>
      <c r="K225" s="144"/>
    </row>
    <row r="226" spans="1:11" s="145" customFormat="1" ht="20.25" customHeight="1">
      <c r="A226" s="240"/>
      <c r="B226" s="141"/>
      <c r="C226" s="136" t="s">
        <v>21</v>
      </c>
      <c r="D226" s="262" t="s">
        <v>14</v>
      </c>
      <c r="E226" s="266">
        <v>0.0075</v>
      </c>
      <c r="F226" s="131">
        <f>E226*E224</f>
        <v>2.475</v>
      </c>
      <c r="G226" s="44"/>
      <c r="H226" s="44"/>
      <c r="I226" s="58"/>
      <c r="J226" s="144"/>
      <c r="K226" s="144"/>
    </row>
    <row r="227" spans="1:11" s="210" customFormat="1" ht="20.25" customHeight="1">
      <c r="A227" s="276"/>
      <c r="B227" s="191"/>
      <c r="C227" s="136" t="s">
        <v>198</v>
      </c>
      <c r="D227" s="253" t="s">
        <v>28</v>
      </c>
      <c r="E227" s="131">
        <v>1.02</v>
      </c>
      <c r="F227" s="131">
        <f>E227*E224</f>
        <v>336.6</v>
      </c>
      <c r="G227" s="58"/>
      <c r="H227" s="44"/>
      <c r="I227" s="205"/>
      <c r="J227" s="85"/>
      <c r="K227" s="85"/>
    </row>
    <row r="228" spans="1:11" s="210" customFormat="1" ht="20.25" customHeight="1">
      <c r="A228" s="276"/>
      <c r="B228" s="191"/>
      <c r="C228" s="136" t="s">
        <v>199</v>
      </c>
      <c r="D228" s="253" t="s">
        <v>26</v>
      </c>
      <c r="E228" s="131">
        <v>0.5</v>
      </c>
      <c r="F228" s="131">
        <f>E228*E224</f>
        <v>165</v>
      </c>
      <c r="G228" s="58"/>
      <c r="H228" s="44"/>
      <c r="I228" s="205"/>
      <c r="J228" s="85"/>
      <c r="K228" s="85"/>
    </row>
    <row r="229" spans="1:11" s="210" customFormat="1" ht="20.25" customHeight="1">
      <c r="A229" s="276"/>
      <c r="B229" s="191"/>
      <c r="C229" s="136" t="s">
        <v>185</v>
      </c>
      <c r="D229" s="253" t="s">
        <v>36</v>
      </c>
      <c r="E229" s="131">
        <v>1.07</v>
      </c>
      <c r="F229" s="131">
        <f>E229*E224</f>
        <v>353.1</v>
      </c>
      <c r="G229" s="58"/>
      <c r="H229" s="44"/>
      <c r="I229" s="205"/>
      <c r="J229" s="85"/>
      <c r="K229" s="85"/>
    </row>
    <row r="230" spans="1:11" s="145" customFormat="1" ht="20.25" customHeight="1">
      <c r="A230" s="240"/>
      <c r="B230" s="176"/>
      <c r="C230" s="136" t="s">
        <v>22</v>
      </c>
      <c r="D230" s="262" t="s">
        <v>14</v>
      </c>
      <c r="E230" s="267">
        <v>0.18</v>
      </c>
      <c r="F230" s="131">
        <f>E230*E224</f>
        <v>59.4</v>
      </c>
      <c r="G230" s="43"/>
      <c r="H230" s="44"/>
      <c r="I230" s="58"/>
      <c r="J230" s="144"/>
      <c r="K230" s="144"/>
    </row>
    <row r="231" spans="1:11" s="210" customFormat="1" ht="20.25" customHeight="1">
      <c r="A231" s="276"/>
      <c r="B231" s="191"/>
      <c r="C231" s="136"/>
      <c r="D231" s="253"/>
      <c r="E231" s="131"/>
      <c r="F231" s="131"/>
      <c r="G231" s="58"/>
      <c r="H231" s="205"/>
      <c r="I231" s="205"/>
      <c r="J231" s="85"/>
      <c r="K231" s="85"/>
    </row>
    <row r="232" spans="1:11" s="210" customFormat="1" ht="20.25" customHeight="1">
      <c r="A232" s="276"/>
      <c r="B232" s="191"/>
      <c r="C232" s="257" t="s">
        <v>52</v>
      </c>
      <c r="D232" s="253"/>
      <c r="E232" s="131"/>
      <c r="F232" s="131"/>
      <c r="G232" s="58"/>
      <c r="H232" s="205"/>
      <c r="I232" s="205"/>
      <c r="J232" s="85"/>
      <c r="K232" s="85"/>
    </row>
    <row r="233" spans="1:11" s="210" customFormat="1" ht="20.25" customHeight="1">
      <c r="A233" s="276"/>
      <c r="B233" s="191"/>
      <c r="C233" s="136"/>
      <c r="D233" s="253"/>
      <c r="E233" s="131"/>
      <c r="F233" s="131"/>
      <c r="G233" s="58"/>
      <c r="H233" s="205"/>
      <c r="I233" s="205"/>
      <c r="J233" s="85"/>
      <c r="K233" s="85"/>
    </row>
    <row r="234" spans="1:10" s="145" customFormat="1" ht="36" customHeight="1">
      <c r="A234" s="274">
        <v>7</v>
      </c>
      <c r="B234" s="241" t="s">
        <v>29</v>
      </c>
      <c r="C234" s="138" t="s">
        <v>103</v>
      </c>
      <c r="D234" s="131" t="s">
        <v>98</v>
      </c>
      <c r="E234" s="131">
        <v>1430</v>
      </c>
      <c r="F234" s="131"/>
      <c r="G234" s="58"/>
      <c r="H234" s="58"/>
      <c r="I234" s="58"/>
      <c r="J234" s="144"/>
    </row>
    <row r="235" spans="1:10" s="145" customFormat="1" ht="20.25" customHeight="1">
      <c r="A235" s="166"/>
      <c r="B235" s="241"/>
      <c r="C235" s="136" t="s">
        <v>53</v>
      </c>
      <c r="D235" s="131" t="s">
        <v>98</v>
      </c>
      <c r="E235" s="131">
        <v>1.07</v>
      </c>
      <c r="F235" s="131">
        <f>E235*E234</f>
        <v>1530.1000000000001</v>
      </c>
      <c r="G235" s="58"/>
      <c r="H235" s="58"/>
      <c r="I235" s="58"/>
      <c r="J235" s="144"/>
    </row>
    <row r="236" spans="1:10" s="145" customFormat="1" ht="20.25" customHeight="1">
      <c r="A236" s="166"/>
      <c r="B236" s="241"/>
      <c r="C236" s="277" t="s">
        <v>99</v>
      </c>
      <c r="D236" s="131" t="s">
        <v>36</v>
      </c>
      <c r="E236" s="131">
        <v>0.8</v>
      </c>
      <c r="F236" s="131">
        <f>E236*E234</f>
        <v>1144</v>
      </c>
      <c r="G236" s="58"/>
      <c r="H236" s="58"/>
      <c r="I236" s="58"/>
      <c r="J236" s="144"/>
    </row>
    <row r="237" spans="1:10" s="145" customFormat="1" ht="20.25" customHeight="1">
      <c r="A237" s="166"/>
      <c r="B237" s="241"/>
      <c r="C237" s="277" t="s">
        <v>54</v>
      </c>
      <c r="D237" s="131" t="s">
        <v>36</v>
      </c>
      <c r="E237" s="131">
        <v>3.2</v>
      </c>
      <c r="F237" s="131">
        <f>E237*E234</f>
        <v>4576</v>
      </c>
      <c r="G237" s="58"/>
      <c r="H237" s="58"/>
      <c r="I237" s="58"/>
      <c r="J237" s="144"/>
    </row>
    <row r="238" spans="1:10" s="145" customFormat="1" ht="20.25" customHeight="1">
      <c r="A238" s="166"/>
      <c r="B238" s="241"/>
      <c r="C238" s="277" t="s">
        <v>102</v>
      </c>
      <c r="D238" s="131" t="s">
        <v>33</v>
      </c>
      <c r="E238" s="131">
        <v>1.3</v>
      </c>
      <c r="F238" s="131">
        <f>E238*E234</f>
        <v>1859</v>
      </c>
      <c r="G238" s="58"/>
      <c r="H238" s="58"/>
      <c r="I238" s="58"/>
      <c r="J238" s="144"/>
    </row>
    <row r="239" spans="1:10" s="145" customFormat="1" ht="20.25" customHeight="1">
      <c r="A239" s="166"/>
      <c r="B239" s="241"/>
      <c r="C239" s="277" t="s">
        <v>100</v>
      </c>
      <c r="D239" s="131" t="s">
        <v>33</v>
      </c>
      <c r="E239" s="131">
        <v>0.2</v>
      </c>
      <c r="F239" s="131">
        <f>E239*E234</f>
        <v>286</v>
      </c>
      <c r="G239" s="58"/>
      <c r="H239" s="58"/>
      <c r="I239" s="58"/>
      <c r="J239" s="144"/>
    </row>
    <row r="240" spans="1:10" s="145" customFormat="1" ht="20.25" customHeight="1">
      <c r="A240" s="166"/>
      <c r="B240" s="241"/>
      <c r="C240" s="277" t="s">
        <v>101</v>
      </c>
      <c r="D240" s="131" t="s">
        <v>33</v>
      </c>
      <c r="E240" s="131">
        <v>1.7</v>
      </c>
      <c r="F240" s="131">
        <f>E240*E234</f>
        <v>2431</v>
      </c>
      <c r="G240" s="58"/>
      <c r="H240" s="58"/>
      <c r="I240" s="58"/>
      <c r="J240" s="144"/>
    </row>
    <row r="241" spans="1:10" s="145" customFormat="1" ht="20.25" customHeight="1">
      <c r="A241" s="166"/>
      <c r="B241" s="241"/>
      <c r="C241" s="136" t="s">
        <v>55</v>
      </c>
      <c r="D241" s="131" t="s">
        <v>33</v>
      </c>
      <c r="E241" s="131">
        <v>1.3</v>
      </c>
      <c r="F241" s="131">
        <f>E241*E234</f>
        <v>1859</v>
      </c>
      <c r="G241" s="58"/>
      <c r="H241" s="58"/>
      <c r="I241" s="58"/>
      <c r="J241" s="144"/>
    </row>
    <row r="242" spans="1:10" s="145" customFormat="1" ht="20.25" customHeight="1">
      <c r="A242" s="166"/>
      <c r="B242" s="241"/>
      <c r="C242" s="136" t="s">
        <v>142</v>
      </c>
      <c r="D242" s="131" t="s">
        <v>33</v>
      </c>
      <c r="E242" s="131">
        <v>25</v>
      </c>
      <c r="F242" s="131">
        <f>E242*E234</f>
        <v>35750</v>
      </c>
      <c r="G242" s="58"/>
      <c r="H242" s="58"/>
      <c r="I242" s="58"/>
      <c r="J242" s="144"/>
    </row>
    <row r="243" spans="1:10" s="145" customFormat="1" ht="20.25" customHeight="1">
      <c r="A243" s="166"/>
      <c r="B243" s="241"/>
      <c r="C243" s="136" t="s">
        <v>96</v>
      </c>
      <c r="D243" s="131" t="s">
        <v>33</v>
      </c>
      <c r="E243" s="131">
        <v>0.7</v>
      </c>
      <c r="F243" s="131">
        <f>E243*E234</f>
        <v>1000.9999999999999</v>
      </c>
      <c r="G243" s="58"/>
      <c r="H243" s="58"/>
      <c r="I243" s="58"/>
      <c r="J243" s="144"/>
    </row>
    <row r="244" spans="1:10" s="145" customFormat="1" ht="20.25" customHeight="1">
      <c r="A244" s="166"/>
      <c r="B244" s="241"/>
      <c r="C244" s="136" t="s">
        <v>97</v>
      </c>
      <c r="D244" s="131" t="s">
        <v>33</v>
      </c>
      <c r="E244" s="131">
        <v>0.7</v>
      </c>
      <c r="F244" s="131">
        <f>E244*E234</f>
        <v>1000.9999999999999</v>
      </c>
      <c r="G244" s="58"/>
      <c r="H244" s="58"/>
      <c r="I244" s="58"/>
      <c r="J244" s="144"/>
    </row>
    <row r="245" spans="1:10" s="145" customFormat="1" ht="20.25" customHeight="1">
      <c r="A245" s="166"/>
      <c r="B245" s="241"/>
      <c r="C245" s="136" t="s">
        <v>56</v>
      </c>
      <c r="D245" s="131" t="s">
        <v>26</v>
      </c>
      <c r="E245" s="131">
        <v>0.3</v>
      </c>
      <c r="F245" s="131">
        <f>E245*E234</f>
        <v>429</v>
      </c>
      <c r="G245" s="58"/>
      <c r="H245" s="58"/>
      <c r="I245" s="58"/>
      <c r="J245" s="144"/>
    </row>
    <row r="246" spans="1:10" s="145" customFormat="1" ht="35.25" customHeight="1">
      <c r="A246" s="274">
        <v>8</v>
      </c>
      <c r="B246" s="241" t="s">
        <v>29</v>
      </c>
      <c r="C246" s="138" t="s">
        <v>237</v>
      </c>
      <c r="D246" s="131" t="s">
        <v>98</v>
      </c>
      <c r="E246" s="131">
        <f>492+748</f>
        <v>1240</v>
      </c>
      <c r="F246" s="131"/>
      <c r="G246" s="58"/>
      <c r="H246" s="58"/>
      <c r="I246" s="58"/>
      <c r="J246" s="144"/>
    </row>
    <row r="247" spans="1:10" s="145" customFormat="1" ht="20.25" customHeight="1">
      <c r="A247" s="166"/>
      <c r="B247" s="241"/>
      <c r="C247" s="136" t="s">
        <v>57</v>
      </c>
      <c r="D247" s="131" t="s">
        <v>98</v>
      </c>
      <c r="E247" s="131">
        <v>1.07</v>
      </c>
      <c r="F247" s="131">
        <f>E247*E246</f>
        <v>1326.8000000000002</v>
      </c>
      <c r="G247" s="58"/>
      <c r="H247" s="58"/>
      <c r="I247" s="58"/>
      <c r="J247" s="144"/>
    </row>
    <row r="248" spans="1:10" s="145" customFormat="1" ht="20.25" customHeight="1">
      <c r="A248" s="166"/>
      <c r="B248" s="241"/>
      <c r="C248" s="277" t="s">
        <v>99</v>
      </c>
      <c r="D248" s="131" t="s">
        <v>36</v>
      </c>
      <c r="E248" s="131">
        <v>0.8</v>
      </c>
      <c r="F248" s="131">
        <f>E248*E246</f>
        <v>992</v>
      </c>
      <c r="G248" s="58"/>
      <c r="H248" s="58"/>
      <c r="I248" s="58"/>
      <c r="J248" s="144"/>
    </row>
    <row r="249" spans="1:10" s="145" customFormat="1" ht="20.25" customHeight="1">
      <c r="A249" s="166"/>
      <c r="B249" s="241"/>
      <c r="C249" s="277" t="s">
        <v>54</v>
      </c>
      <c r="D249" s="131" t="s">
        <v>36</v>
      </c>
      <c r="E249" s="131">
        <v>3.2</v>
      </c>
      <c r="F249" s="131">
        <f>E249*E246</f>
        <v>3968</v>
      </c>
      <c r="G249" s="58"/>
      <c r="H249" s="58"/>
      <c r="I249" s="58"/>
      <c r="J249" s="144"/>
    </row>
    <row r="250" spans="1:10" s="145" customFormat="1" ht="20.25" customHeight="1">
      <c r="A250" s="166"/>
      <c r="B250" s="241"/>
      <c r="C250" s="277" t="s">
        <v>102</v>
      </c>
      <c r="D250" s="131" t="s">
        <v>33</v>
      </c>
      <c r="E250" s="131">
        <v>1.3</v>
      </c>
      <c r="F250" s="131">
        <f>E250*E246</f>
        <v>1612</v>
      </c>
      <c r="G250" s="58"/>
      <c r="H250" s="58"/>
      <c r="I250" s="58"/>
      <c r="J250" s="144"/>
    </row>
    <row r="251" spans="1:10" s="145" customFormat="1" ht="20.25" customHeight="1">
      <c r="A251" s="166"/>
      <c r="B251" s="241"/>
      <c r="C251" s="277" t="s">
        <v>100</v>
      </c>
      <c r="D251" s="131" t="s">
        <v>33</v>
      </c>
      <c r="E251" s="131">
        <v>0.2</v>
      </c>
      <c r="F251" s="131">
        <f>E251*E246</f>
        <v>248</v>
      </c>
      <c r="G251" s="58"/>
      <c r="H251" s="58"/>
      <c r="I251" s="58"/>
      <c r="J251" s="144"/>
    </row>
    <row r="252" spans="1:10" s="145" customFormat="1" ht="20.25" customHeight="1">
      <c r="A252" s="166"/>
      <c r="B252" s="241"/>
      <c r="C252" s="277" t="s">
        <v>101</v>
      </c>
      <c r="D252" s="131" t="s">
        <v>33</v>
      </c>
      <c r="E252" s="131">
        <v>1.7</v>
      </c>
      <c r="F252" s="131">
        <f>E252*E246</f>
        <v>2108</v>
      </c>
      <c r="G252" s="58"/>
      <c r="H252" s="58"/>
      <c r="I252" s="58"/>
      <c r="J252" s="144"/>
    </row>
    <row r="253" spans="1:10" s="145" customFormat="1" ht="20.25" customHeight="1">
      <c r="A253" s="166"/>
      <c r="B253" s="241"/>
      <c r="C253" s="136" t="s">
        <v>55</v>
      </c>
      <c r="D253" s="131" t="s">
        <v>33</v>
      </c>
      <c r="E253" s="131">
        <v>1.3</v>
      </c>
      <c r="F253" s="131">
        <f>E253*E246</f>
        <v>1612</v>
      </c>
      <c r="G253" s="58"/>
      <c r="H253" s="58"/>
      <c r="I253" s="58"/>
      <c r="J253" s="144"/>
    </row>
    <row r="254" spans="1:10" s="145" customFormat="1" ht="20.25" customHeight="1">
      <c r="A254" s="166"/>
      <c r="B254" s="241"/>
      <c r="C254" s="136" t="s">
        <v>142</v>
      </c>
      <c r="D254" s="131" t="s">
        <v>33</v>
      </c>
      <c r="E254" s="131">
        <v>25</v>
      </c>
      <c r="F254" s="131">
        <f>E254*E246</f>
        <v>31000</v>
      </c>
      <c r="G254" s="58"/>
      <c r="H254" s="58"/>
      <c r="I254" s="58"/>
      <c r="J254" s="144"/>
    </row>
    <row r="255" spans="1:10" s="145" customFormat="1" ht="20.25" customHeight="1">
      <c r="A255" s="166"/>
      <c r="B255" s="241"/>
      <c r="C255" s="136" t="s">
        <v>96</v>
      </c>
      <c r="D255" s="131" t="s">
        <v>33</v>
      </c>
      <c r="E255" s="131">
        <v>0.7</v>
      </c>
      <c r="F255" s="131">
        <f>E255*E246</f>
        <v>868</v>
      </c>
      <c r="G255" s="58"/>
      <c r="H255" s="58"/>
      <c r="I255" s="58"/>
      <c r="J255" s="144"/>
    </row>
    <row r="256" spans="1:10" s="145" customFormat="1" ht="20.25" customHeight="1">
      <c r="A256" s="166"/>
      <c r="B256" s="241"/>
      <c r="C256" s="136" t="s">
        <v>97</v>
      </c>
      <c r="D256" s="131" t="s">
        <v>33</v>
      </c>
      <c r="E256" s="131">
        <v>0.7</v>
      </c>
      <c r="F256" s="131">
        <f>E256*E246</f>
        <v>868</v>
      </c>
      <c r="G256" s="58"/>
      <c r="H256" s="58"/>
      <c r="I256" s="58"/>
      <c r="J256" s="144"/>
    </row>
    <row r="257" spans="1:10" s="145" customFormat="1" ht="20.25" customHeight="1">
      <c r="A257" s="166"/>
      <c r="B257" s="241"/>
      <c r="C257" s="136" t="s">
        <v>56</v>
      </c>
      <c r="D257" s="131" t="s">
        <v>26</v>
      </c>
      <c r="E257" s="131">
        <v>0.3</v>
      </c>
      <c r="F257" s="131">
        <f>E257*E246</f>
        <v>372</v>
      </c>
      <c r="G257" s="58"/>
      <c r="H257" s="58"/>
      <c r="I257" s="58"/>
      <c r="J257" s="144"/>
    </row>
    <row r="258" spans="1:11" s="210" customFormat="1" ht="20.25" customHeight="1">
      <c r="A258" s="276"/>
      <c r="B258" s="191"/>
      <c r="C258" s="136"/>
      <c r="D258" s="253"/>
      <c r="E258" s="131"/>
      <c r="F258" s="131"/>
      <c r="G258" s="58"/>
      <c r="H258" s="205"/>
      <c r="I258" s="205"/>
      <c r="J258" s="85"/>
      <c r="K258" s="85"/>
    </row>
    <row r="259" spans="1:11" s="210" customFormat="1" ht="20.25" customHeight="1">
      <c r="A259" s="276"/>
      <c r="B259" s="191"/>
      <c r="C259" s="257" t="s">
        <v>58</v>
      </c>
      <c r="D259" s="253"/>
      <c r="E259" s="131"/>
      <c r="F259" s="131"/>
      <c r="G259" s="58"/>
      <c r="H259" s="205"/>
      <c r="I259" s="205"/>
      <c r="J259" s="85"/>
      <c r="K259" s="85"/>
    </row>
    <row r="260" spans="1:11" s="210" customFormat="1" ht="20.25" customHeight="1">
      <c r="A260" s="276"/>
      <c r="B260" s="191"/>
      <c r="C260" s="136"/>
      <c r="D260" s="253"/>
      <c r="E260" s="131"/>
      <c r="F260" s="131"/>
      <c r="G260" s="58"/>
      <c r="H260" s="205"/>
      <c r="I260" s="205"/>
      <c r="J260" s="85"/>
      <c r="K260" s="85"/>
    </row>
    <row r="261" spans="1:11" s="51" customFormat="1" ht="40.5" customHeight="1">
      <c r="A261" s="258">
        <v>1</v>
      </c>
      <c r="B261" s="165" t="s">
        <v>172</v>
      </c>
      <c r="C261" s="138" t="s">
        <v>319</v>
      </c>
      <c r="D261" s="238" t="s">
        <v>28</v>
      </c>
      <c r="E261" s="238">
        <v>35.34</v>
      </c>
      <c r="F261" s="238"/>
      <c r="G261" s="208"/>
      <c r="H261" s="194"/>
      <c r="I261" s="194"/>
      <c r="J261" s="199"/>
      <c r="K261" s="199"/>
    </row>
    <row r="262" spans="1:11" s="51" customFormat="1" ht="20.25" customHeight="1">
      <c r="A262" s="258"/>
      <c r="B262" s="176"/>
      <c r="C262" s="165" t="s">
        <v>76</v>
      </c>
      <c r="D262" s="244" t="s">
        <v>77</v>
      </c>
      <c r="E262" s="260">
        <v>1.08</v>
      </c>
      <c r="F262" s="242">
        <f>E262*E261</f>
        <v>38.16720000000001</v>
      </c>
      <c r="G262" s="44"/>
      <c r="H262" s="44"/>
      <c r="I262" s="44"/>
      <c r="J262" s="199"/>
      <c r="K262" s="199"/>
    </row>
    <row r="263" spans="1:11" s="51" customFormat="1" ht="20.25" customHeight="1">
      <c r="A263" s="258"/>
      <c r="B263" s="141"/>
      <c r="C263" s="165" t="s">
        <v>21</v>
      </c>
      <c r="D263" s="244" t="s">
        <v>14</v>
      </c>
      <c r="E263" s="272">
        <v>0.0452</v>
      </c>
      <c r="F263" s="242">
        <f>E263*E261</f>
        <v>1.5973680000000001</v>
      </c>
      <c r="G263" s="44"/>
      <c r="H263" s="44"/>
      <c r="I263" s="205"/>
      <c r="J263" s="199"/>
      <c r="K263" s="199"/>
    </row>
    <row r="264" spans="1:11" s="51" customFormat="1" ht="20.25" customHeight="1">
      <c r="A264" s="258"/>
      <c r="B264" s="141"/>
      <c r="C264" s="165" t="s">
        <v>42</v>
      </c>
      <c r="D264" s="244" t="s">
        <v>28</v>
      </c>
      <c r="E264" s="260">
        <v>1.02</v>
      </c>
      <c r="F264" s="242">
        <f>E264*E261</f>
        <v>36.046800000000005</v>
      </c>
      <c r="G264" s="44"/>
      <c r="H264" s="44"/>
      <c r="I264" s="205"/>
      <c r="J264" s="199"/>
      <c r="K264" s="199"/>
    </row>
    <row r="265" spans="1:11" s="51" customFormat="1" ht="20.25" customHeight="1">
      <c r="A265" s="258"/>
      <c r="B265" s="141"/>
      <c r="C265" s="165" t="s">
        <v>43</v>
      </c>
      <c r="D265" s="238" t="s">
        <v>26</v>
      </c>
      <c r="E265" s="238">
        <v>6</v>
      </c>
      <c r="F265" s="238">
        <f>E265*E261</f>
        <v>212.04000000000002</v>
      </c>
      <c r="G265" s="208"/>
      <c r="H265" s="44"/>
      <c r="I265" s="194"/>
      <c r="J265" s="199"/>
      <c r="K265" s="199"/>
    </row>
    <row r="266" spans="1:11" s="51" customFormat="1" ht="20.25" customHeight="1">
      <c r="A266" s="258"/>
      <c r="B266" s="176"/>
      <c r="C266" s="165" t="s">
        <v>22</v>
      </c>
      <c r="D266" s="244" t="s">
        <v>14</v>
      </c>
      <c r="E266" s="272">
        <v>0.0466</v>
      </c>
      <c r="F266" s="242">
        <f>E266*E261</f>
        <v>1.6468440000000002</v>
      </c>
      <c r="G266" s="58"/>
      <c r="H266" s="44"/>
      <c r="I266" s="205"/>
      <c r="J266" s="199"/>
      <c r="K266" s="199"/>
    </row>
    <row r="267" spans="1:11" s="210" customFormat="1" ht="34.5" customHeight="1">
      <c r="A267" s="276">
        <v>2</v>
      </c>
      <c r="B267" s="136" t="s">
        <v>160</v>
      </c>
      <c r="C267" s="138" t="s">
        <v>161</v>
      </c>
      <c r="D267" s="253" t="s">
        <v>28</v>
      </c>
      <c r="E267" s="131">
        <v>60</v>
      </c>
      <c r="F267" s="131"/>
      <c r="G267" s="58"/>
      <c r="H267" s="205"/>
      <c r="I267" s="205"/>
      <c r="J267" s="85"/>
      <c r="K267" s="85"/>
    </row>
    <row r="268" spans="1:11" s="51" customFormat="1" ht="20.25" customHeight="1">
      <c r="A268" s="258"/>
      <c r="B268" s="176"/>
      <c r="C268" s="165" t="s">
        <v>76</v>
      </c>
      <c r="D268" s="244" t="s">
        <v>77</v>
      </c>
      <c r="E268" s="260">
        <v>1.71</v>
      </c>
      <c r="F268" s="242">
        <f>E268*E267</f>
        <v>102.6</v>
      </c>
      <c r="G268" s="44"/>
      <c r="H268" s="44"/>
      <c r="I268" s="44"/>
      <c r="J268" s="199"/>
      <c r="K268" s="199"/>
    </row>
    <row r="269" spans="1:11" s="51" customFormat="1" ht="20.25" customHeight="1">
      <c r="A269" s="258"/>
      <c r="B269" s="270"/>
      <c r="C269" s="165" t="s">
        <v>83</v>
      </c>
      <c r="D269" s="244" t="s">
        <v>12</v>
      </c>
      <c r="E269" s="271">
        <v>0.026</v>
      </c>
      <c r="F269" s="242">
        <f>E269*E267</f>
        <v>1.5599999999999998</v>
      </c>
      <c r="G269" s="44"/>
      <c r="H269" s="44"/>
      <c r="I269" s="205"/>
      <c r="J269" s="199"/>
      <c r="K269" s="199"/>
    </row>
    <row r="270" spans="1:11" s="145" customFormat="1" ht="20.25" customHeight="1">
      <c r="A270" s="240"/>
      <c r="B270" s="141"/>
      <c r="C270" s="165" t="s">
        <v>21</v>
      </c>
      <c r="D270" s="244" t="s">
        <v>14</v>
      </c>
      <c r="E270" s="271">
        <v>0.063</v>
      </c>
      <c r="F270" s="242">
        <f>E270*E267</f>
        <v>3.7800000000000002</v>
      </c>
      <c r="G270" s="44"/>
      <c r="H270" s="44"/>
      <c r="I270" s="197"/>
      <c r="J270" s="144"/>
      <c r="K270" s="144"/>
    </row>
    <row r="271" spans="1:11" s="51" customFormat="1" ht="20.25" customHeight="1">
      <c r="A271" s="258"/>
      <c r="B271" s="270"/>
      <c r="C271" s="136" t="s">
        <v>34</v>
      </c>
      <c r="D271" s="253" t="s">
        <v>11</v>
      </c>
      <c r="E271" s="263">
        <v>0.039</v>
      </c>
      <c r="F271" s="131">
        <f>E271*E267</f>
        <v>2.34</v>
      </c>
      <c r="G271" s="44"/>
      <c r="H271" s="44"/>
      <c r="I271" s="205"/>
      <c r="J271" s="199"/>
      <c r="K271" s="199"/>
    </row>
    <row r="272" spans="1:11" s="51" customFormat="1" ht="20.25" customHeight="1">
      <c r="A272" s="258"/>
      <c r="B272" s="136"/>
      <c r="C272" s="136" t="s">
        <v>84</v>
      </c>
      <c r="D272" s="262" t="s">
        <v>28</v>
      </c>
      <c r="E272" s="267">
        <v>0.27</v>
      </c>
      <c r="F272" s="131">
        <f>E272*E267</f>
        <v>16.200000000000003</v>
      </c>
      <c r="G272" s="44"/>
      <c r="H272" s="44"/>
      <c r="I272" s="205"/>
      <c r="J272" s="199"/>
      <c r="K272" s="199"/>
    </row>
    <row r="273" spans="1:11" s="210" customFormat="1" ht="34.5" customHeight="1">
      <c r="A273" s="276">
        <v>3</v>
      </c>
      <c r="B273" s="191" t="s">
        <v>151</v>
      </c>
      <c r="C273" s="138" t="s">
        <v>153</v>
      </c>
      <c r="D273" s="253" t="s">
        <v>36</v>
      </c>
      <c r="E273" s="131">
        <v>46.4</v>
      </c>
      <c r="F273" s="131"/>
      <c r="G273" s="58"/>
      <c r="H273" s="205"/>
      <c r="I273" s="205"/>
      <c r="J273" s="85"/>
      <c r="K273" s="85"/>
    </row>
    <row r="274" spans="1:11" s="51" customFormat="1" ht="20.25" customHeight="1">
      <c r="A274" s="258"/>
      <c r="B274" s="176"/>
      <c r="C274" s="165" t="s">
        <v>76</v>
      </c>
      <c r="D274" s="244" t="s">
        <v>77</v>
      </c>
      <c r="E274" s="260">
        <v>1.83</v>
      </c>
      <c r="F274" s="242">
        <f>E274*E273</f>
        <v>84.912</v>
      </c>
      <c r="G274" s="44"/>
      <c r="H274" s="44"/>
      <c r="I274" s="44"/>
      <c r="J274" s="199"/>
      <c r="K274" s="199"/>
    </row>
    <row r="275" spans="1:11" s="51" customFormat="1" ht="20.25" customHeight="1">
      <c r="A275" s="258"/>
      <c r="B275" s="141"/>
      <c r="C275" s="165" t="s">
        <v>21</v>
      </c>
      <c r="D275" s="244" t="s">
        <v>14</v>
      </c>
      <c r="E275" s="271">
        <v>0.036</v>
      </c>
      <c r="F275" s="242">
        <f>E275*E273</f>
        <v>1.6703999999999999</v>
      </c>
      <c r="G275" s="44"/>
      <c r="H275" s="44"/>
      <c r="I275" s="205"/>
      <c r="J275" s="199"/>
      <c r="K275" s="199"/>
    </row>
    <row r="276" spans="1:11" s="210" customFormat="1" ht="20.25" customHeight="1">
      <c r="A276" s="276"/>
      <c r="B276" s="191"/>
      <c r="C276" s="136" t="s">
        <v>152</v>
      </c>
      <c r="D276" s="253" t="s">
        <v>36</v>
      </c>
      <c r="E276" s="131">
        <v>1</v>
      </c>
      <c r="F276" s="131">
        <f>E276*E273</f>
        <v>46.4</v>
      </c>
      <c r="G276" s="58"/>
      <c r="H276" s="44"/>
      <c r="I276" s="205"/>
      <c r="J276" s="85"/>
      <c r="K276" s="85"/>
    </row>
    <row r="277" spans="1:11" s="210" customFormat="1" ht="20.25" customHeight="1">
      <c r="A277" s="276"/>
      <c r="B277" s="136"/>
      <c r="C277" s="136" t="s">
        <v>65</v>
      </c>
      <c r="D277" s="253" t="s">
        <v>26</v>
      </c>
      <c r="E277" s="131">
        <v>1.5</v>
      </c>
      <c r="F277" s="131">
        <f>E277*E273</f>
        <v>69.6</v>
      </c>
      <c r="G277" s="200"/>
      <c r="H277" s="44"/>
      <c r="I277" s="205"/>
      <c r="J277" s="85"/>
      <c r="K277" s="85"/>
    </row>
    <row r="278" spans="1:11" s="51" customFormat="1" ht="20.25" customHeight="1">
      <c r="A278" s="258"/>
      <c r="B278" s="176"/>
      <c r="C278" s="165" t="s">
        <v>22</v>
      </c>
      <c r="D278" s="244" t="s">
        <v>14</v>
      </c>
      <c r="E278" s="271">
        <v>0.432</v>
      </c>
      <c r="F278" s="242">
        <f>E278*E273</f>
        <v>20.0448</v>
      </c>
      <c r="G278" s="58"/>
      <c r="H278" s="44"/>
      <c r="I278" s="205"/>
      <c r="J278" s="199"/>
      <c r="K278" s="199"/>
    </row>
    <row r="279" spans="1:11" s="210" customFormat="1" ht="34.5" customHeight="1">
      <c r="A279" s="276">
        <v>4</v>
      </c>
      <c r="B279" s="136" t="s">
        <v>156</v>
      </c>
      <c r="C279" s="138" t="s">
        <v>157</v>
      </c>
      <c r="D279" s="253" t="s">
        <v>18</v>
      </c>
      <c r="E279" s="263">
        <v>1.087</v>
      </c>
      <c r="F279" s="131"/>
      <c r="G279" s="58"/>
      <c r="H279" s="205"/>
      <c r="I279" s="205"/>
      <c r="J279" s="85"/>
      <c r="K279" s="85"/>
    </row>
    <row r="280" spans="1:11" s="51" customFormat="1" ht="20.25" customHeight="1">
      <c r="A280" s="258"/>
      <c r="B280" s="176"/>
      <c r="C280" s="165" t="s">
        <v>76</v>
      </c>
      <c r="D280" s="244" t="s">
        <v>77</v>
      </c>
      <c r="E280" s="260">
        <v>30.1</v>
      </c>
      <c r="F280" s="242">
        <f>E280*E279</f>
        <v>32.7187</v>
      </c>
      <c r="G280" s="44"/>
      <c r="H280" s="44"/>
      <c r="I280" s="44"/>
      <c r="J280" s="199"/>
      <c r="K280" s="199"/>
    </row>
    <row r="281" spans="1:11" s="51" customFormat="1" ht="20.25" customHeight="1">
      <c r="A281" s="258"/>
      <c r="B281" s="141"/>
      <c r="C281" s="165" t="s">
        <v>21</v>
      </c>
      <c r="D281" s="244" t="s">
        <v>14</v>
      </c>
      <c r="E281" s="260">
        <v>6.46</v>
      </c>
      <c r="F281" s="242">
        <f>E281*E279</f>
        <v>7.0220199999999995</v>
      </c>
      <c r="G281" s="44"/>
      <c r="H281" s="44"/>
      <c r="I281" s="205"/>
      <c r="J281" s="199"/>
      <c r="K281" s="199"/>
    </row>
    <row r="282" spans="1:11" s="210" customFormat="1" ht="20.25" customHeight="1">
      <c r="A282" s="276"/>
      <c r="B282" s="191"/>
      <c r="C282" s="136" t="s">
        <v>158</v>
      </c>
      <c r="D282" s="253" t="s">
        <v>18</v>
      </c>
      <c r="E282" s="131">
        <v>1.03</v>
      </c>
      <c r="F282" s="263">
        <f>E282*E279</f>
        <v>1.11961</v>
      </c>
      <c r="G282" s="58"/>
      <c r="H282" s="44"/>
      <c r="I282" s="205"/>
      <c r="J282" s="85"/>
      <c r="K282" s="85"/>
    </row>
    <row r="283" spans="1:11" s="145" customFormat="1" ht="20.25" customHeight="1">
      <c r="A283" s="240"/>
      <c r="B283" s="184"/>
      <c r="C283" s="136" t="s">
        <v>95</v>
      </c>
      <c r="D283" s="262" t="s">
        <v>26</v>
      </c>
      <c r="E283" s="267">
        <v>1.2</v>
      </c>
      <c r="F283" s="131">
        <f>E283*E279</f>
        <v>1.3044</v>
      </c>
      <c r="G283" s="58"/>
      <c r="H283" s="44"/>
      <c r="I283" s="58"/>
      <c r="J283" s="144"/>
      <c r="K283" s="144"/>
    </row>
    <row r="284" spans="1:11" s="145" customFormat="1" ht="20.25" customHeight="1">
      <c r="A284" s="240"/>
      <c r="B284" s="182"/>
      <c r="C284" s="136" t="s">
        <v>38</v>
      </c>
      <c r="D284" s="262" t="s">
        <v>26</v>
      </c>
      <c r="E284" s="267">
        <v>10.5</v>
      </c>
      <c r="F284" s="131">
        <f>E284*E279</f>
        <v>11.413499999999999</v>
      </c>
      <c r="G284" s="58"/>
      <c r="H284" s="44"/>
      <c r="I284" s="58"/>
      <c r="J284" s="144"/>
      <c r="K284" s="144"/>
    </row>
    <row r="285" spans="1:11" s="145" customFormat="1" ht="20.25" customHeight="1">
      <c r="A285" s="240"/>
      <c r="B285" s="182"/>
      <c r="C285" s="136" t="s">
        <v>27</v>
      </c>
      <c r="D285" s="262" t="s">
        <v>26</v>
      </c>
      <c r="E285" s="267">
        <v>2.03</v>
      </c>
      <c r="F285" s="131">
        <f>E285*E279</f>
        <v>2.2066099999999995</v>
      </c>
      <c r="G285" s="58"/>
      <c r="H285" s="44"/>
      <c r="I285" s="58"/>
      <c r="J285" s="144"/>
      <c r="K285" s="144"/>
    </row>
    <row r="286" spans="1:11" s="51" customFormat="1" ht="20.25" customHeight="1">
      <c r="A286" s="258"/>
      <c r="B286" s="176"/>
      <c r="C286" s="165" t="s">
        <v>22</v>
      </c>
      <c r="D286" s="244" t="s">
        <v>14</v>
      </c>
      <c r="E286" s="260">
        <v>2.78</v>
      </c>
      <c r="F286" s="242">
        <f>E286*E279</f>
        <v>3.0218599999999998</v>
      </c>
      <c r="G286" s="58"/>
      <c r="H286" s="44"/>
      <c r="I286" s="205"/>
      <c r="J286" s="199"/>
      <c r="K286" s="199"/>
    </row>
    <row r="287" spans="1:11" s="210" customFormat="1" ht="34.5" customHeight="1">
      <c r="A287" s="276">
        <v>5</v>
      </c>
      <c r="B287" s="191" t="s">
        <v>151</v>
      </c>
      <c r="C287" s="138" t="s">
        <v>154</v>
      </c>
      <c r="D287" s="253" t="s">
        <v>36</v>
      </c>
      <c r="E287" s="131">
        <v>12.3</v>
      </c>
      <c r="F287" s="131"/>
      <c r="G287" s="58"/>
      <c r="H287" s="205"/>
      <c r="I287" s="205"/>
      <c r="J287" s="85"/>
      <c r="K287" s="85"/>
    </row>
    <row r="288" spans="1:11" s="51" customFormat="1" ht="20.25" customHeight="1">
      <c r="A288" s="258"/>
      <c r="B288" s="176"/>
      <c r="C288" s="165" t="s">
        <v>76</v>
      </c>
      <c r="D288" s="244" t="s">
        <v>77</v>
      </c>
      <c r="E288" s="260">
        <v>1.83</v>
      </c>
      <c r="F288" s="242">
        <f>E288*E287</f>
        <v>22.509000000000004</v>
      </c>
      <c r="G288" s="44"/>
      <c r="H288" s="44"/>
      <c r="I288" s="44"/>
      <c r="J288" s="199"/>
      <c r="K288" s="199"/>
    </row>
    <row r="289" spans="1:11" s="51" customFormat="1" ht="20.25" customHeight="1">
      <c r="A289" s="258"/>
      <c r="B289" s="141"/>
      <c r="C289" s="165" t="s">
        <v>21</v>
      </c>
      <c r="D289" s="244" t="s">
        <v>14</v>
      </c>
      <c r="E289" s="271">
        <v>0.036</v>
      </c>
      <c r="F289" s="242">
        <f>E289*E287</f>
        <v>0.44279999999999997</v>
      </c>
      <c r="G289" s="44"/>
      <c r="H289" s="44"/>
      <c r="I289" s="205"/>
      <c r="J289" s="199"/>
      <c r="K289" s="199"/>
    </row>
    <row r="290" spans="1:11" s="210" customFormat="1" ht="20.25" customHeight="1">
      <c r="A290" s="276"/>
      <c r="B290" s="191"/>
      <c r="C290" s="136" t="s">
        <v>155</v>
      </c>
      <c r="D290" s="253" t="s">
        <v>36</v>
      </c>
      <c r="E290" s="131">
        <v>1</v>
      </c>
      <c r="F290" s="131">
        <f>E290*E287</f>
        <v>12.3</v>
      </c>
      <c r="G290" s="58"/>
      <c r="H290" s="44"/>
      <c r="I290" s="205"/>
      <c r="J290" s="85"/>
      <c r="K290" s="85"/>
    </row>
    <row r="291" spans="1:11" s="210" customFormat="1" ht="20.25" customHeight="1">
      <c r="A291" s="276"/>
      <c r="B291" s="136"/>
      <c r="C291" s="136" t="s">
        <v>65</v>
      </c>
      <c r="D291" s="253" t="s">
        <v>26</v>
      </c>
      <c r="E291" s="131">
        <v>1.5</v>
      </c>
      <c r="F291" s="131">
        <f>E291*E287</f>
        <v>18.450000000000003</v>
      </c>
      <c r="G291" s="200"/>
      <c r="H291" s="44"/>
      <c r="I291" s="205"/>
      <c r="J291" s="85"/>
      <c r="K291" s="85"/>
    </row>
    <row r="292" spans="1:11" s="51" customFormat="1" ht="20.25" customHeight="1">
      <c r="A292" s="258"/>
      <c r="B292" s="176"/>
      <c r="C292" s="165" t="s">
        <v>22</v>
      </c>
      <c r="D292" s="244" t="s">
        <v>14</v>
      </c>
      <c r="E292" s="271">
        <v>0.432</v>
      </c>
      <c r="F292" s="242">
        <f>E292*E287</f>
        <v>5.3136</v>
      </c>
      <c r="G292" s="58"/>
      <c r="H292" s="44"/>
      <c r="I292" s="205"/>
      <c r="J292" s="199"/>
      <c r="K292" s="199"/>
    </row>
    <row r="293" spans="1:11" s="207" customFormat="1" ht="34.5" customHeight="1">
      <c r="A293" s="240">
        <v>6</v>
      </c>
      <c r="B293" s="188" t="s">
        <v>159</v>
      </c>
      <c r="C293" s="138" t="s">
        <v>201</v>
      </c>
      <c r="D293" s="130" t="s">
        <v>28</v>
      </c>
      <c r="E293" s="242">
        <f>30.8+2.58</f>
        <v>33.38</v>
      </c>
      <c r="F293" s="131"/>
      <c r="G293" s="44"/>
      <c r="H293" s="44"/>
      <c r="I293" s="58"/>
      <c r="J293" s="206"/>
      <c r="K293" s="206"/>
    </row>
    <row r="294" spans="1:11" s="51" customFormat="1" ht="20.25" customHeight="1">
      <c r="A294" s="258"/>
      <c r="B294" s="176"/>
      <c r="C294" s="165" t="s">
        <v>76</v>
      </c>
      <c r="D294" s="244" t="s">
        <v>77</v>
      </c>
      <c r="E294" s="260">
        <v>0.68</v>
      </c>
      <c r="F294" s="242">
        <f>E294*E293</f>
        <v>22.698400000000003</v>
      </c>
      <c r="G294" s="44"/>
      <c r="H294" s="44"/>
      <c r="I294" s="44"/>
      <c r="J294" s="199"/>
      <c r="K294" s="199"/>
    </row>
    <row r="295" spans="1:11" s="51" customFormat="1" ht="20.25" customHeight="1">
      <c r="A295" s="258"/>
      <c r="B295" s="141"/>
      <c r="C295" s="165" t="s">
        <v>21</v>
      </c>
      <c r="D295" s="244" t="s">
        <v>14</v>
      </c>
      <c r="E295" s="272">
        <v>0.0003</v>
      </c>
      <c r="F295" s="242">
        <f>E295*E293</f>
        <v>0.010014</v>
      </c>
      <c r="G295" s="44"/>
      <c r="H295" s="44"/>
      <c r="I295" s="205"/>
      <c r="J295" s="199"/>
      <c r="K295" s="199"/>
    </row>
    <row r="296" spans="1:11" s="145" customFormat="1" ht="20.25" customHeight="1">
      <c r="A296" s="240"/>
      <c r="B296" s="188"/>
      <c r="C296" s="136" t="s">
        <v>105</v>
      </c>
      <c r="D296" s="253" t="s">
        <v>26</v>
      </c>
      <c r="E296" s="263">
        <v>0.253</v>
      </c>
      <c r="F296" s="131">
        <f>E296*E293</f>
        <v>8.44514</v>
      </c>
      <c r="G296" s="44"/>
      <c r="H296" s="44"/>
      <c r="I296" s="58"/>
      <c r="J296" s="204"/>
      <c r="K296" s="204"/>
    </row>
    <row r="297" spans="1:11" s="145" customFormat="1" ht="20.25" customHeight="1">
      <c r="A297" s="240"/>
      <c r="B297" s="136"/>
      <c r="C297" s="136" t="s">
        <v>87</v>
      </c>
      <c r="D297" s="253" t="s">
        <v>26</v>
      </c>
      <c r="E297" s="263">
        <v>0.027</v>
      </c>
      <c r="F297" s="131">
        <f>E297*E293</f>
        <v>0.9012600000000001</v>
      </c>
      <c r="G297" s="44"/>
      <c r="H297" s="44"/>
      <c r="I297" s="58"/>
      <c r="J297" s="204"/>
      <c r="K297" s="204"/>
    </row>
    <row r="298" spans="1:11" s="51" customFormat="1" ht="20.25" customHeight="1">
      <c r="A298" s="258"/>
      <c r="B298" s="176"/>
      <c r="C298" s="165" t="s">
        <v>22</v>
      </c>
      <c r="D298" s="244" t="s">
        <v>14</v>
      </c>
      <c r="E298" s="272">
        <v>0.0019</v>
      </c>
      <c r="F298" s="242">
        <f>E298*E293</f>
        <v>0.063422</v>
      </c>
      <c r="G298" s="58"/>
      <c r="H298" s="44"/>
      <c r="I298" s="205"/>
      <c r="J298" s="199"/>
      <c r="K298" s="199"/>
    </row>
    <row r="299" spans="1:11" s="210" customFormat="1" ht="20.25" customHeight="1">
      <c r="A299" s="276"/>
      <c r="B299" s="184"/>
      <c r="C299" s="136"/>
      <c r="D299" s="249"/>
      <c r="E299" s="250"/>
      <c r="F299" s="131"/>
      <c r="G299" s="58"/>
      <c r="H299" s="212"/>
      <c r="I299" s="205"/>
      <c r="J299" s="85"/>
      <c r="K299" s="85"/>
    </row>
    <row r="300" spans="1:25" s="50" customFormat="1" ht="20.25" customHeight="1">
      <c r="A300" s="258"/>
      <c r="B300" s="259"/>
      <c r="C300" s="257" t="s">
        <v>59</v>
      </c>
      <c r="D300" s="249"/>
      <c r="E300" s="250"/>
      <c r="F300" s="242"/>
      <c r="G300" s="44"/>
      <c r="H300" s="61"/>
      <c r="I300" s="44"/>
      <c r="J300" s="201"/>
      <c r="K300" s="202"/>
      <c r="L300" s="201"/>
      <c r="M300" s="203"/>
      <c r="N300" s="201"/>
      <c r="O300" s="202"/>
      <c r="P300" s="201"/>
      <c r="Q300" s="203"/>
      <c r="R300" s="201"/>
      <c r="S300" s="202"/>
      <c r="T300" s="201"/>
      <c r="U300" s="203"/>
      <c r="V300" s="201"/>
      <c r="W300" s="202"/>
      <c r="X300" s="201"/>
      <c r="Y300" s="203"/>
    </row>
    <row r="301" spans="1:25" s="50" customFormat="1" ht="20.25" customHeight="1">
      <c r="A301" s="258"/>
      <c r="B301" s="259"/>
      <c r="C301" s="258"/>
      <c r="D301" s="249"/>
      <c r="E301" s="250"/>
      <c r="F301" s="242"/>
      <c r="G301" s="44"/>
      <c r="H301" s="61"/>
      <c r="I301" s="44"/>
      <c r="J301" s="201"/>
      <c r="K301" s="202"/>
      <c r="L301" s="201"/>
      <c r="M301" s="203"/>
      <c r="N301" s="201"/>
      <c r="O301" s="202"/>
      <c r="P301" s="201"/>
      <c r="Q301" s="203"/>
      <c r="R301" s="201"/>
      <c r="S301" s="202"/>
      <c r="T301" s="201"/>
      <c r="U301" s="203"/>
      <c r="V301" s="201"/>
      <c r="W301" s="202"/>
      <c r="X301" s="201"/>
      <c r="Y301" s="203"/>
    </row>
    <row r="302" spans="1:11" s="51" customFormat="1" ht="21" customHeight="1">
      <c r="A302" s="258">
        <v>4</v>
      </c>
      <c r="B302" s="270" t="s">
        <v>79</v>
      </c>
      <c r="C302" s="258" t="s">
        <v>62</v>
      </c>
      <c r="D302" s="244" t="s">
        <v>28</v>
      </c>
      <c r="E302" s="260">
        <f>130+80+80</f>
        <v>290</v>
      </c>
      <c r="F302" s="242"/>
      <c r="G302" s="44"/>
      <c r="H302" s="44"/>
      <c r="I302" s="44"/>
      <c r="J302" s="199"/>
      <c r="K302" s="199"/>
    </row>
    <row r="303" spans="1:11" s="51" customFormat="1" ht="20.25" customHeight="1">
      <c r="A303" s="258"/>
      <c r="B303" s="176"/>
      <c r="C303" s="165" t="s">
        <v>76</v>
      </c>
      <c r="D303" s="244" t="s">
        <v>77</v>
      </c>
      <c r="E303" s="260">
        <v>1.7</v>
      </c>
      <c r="F303" s="242">
        <f>E302*E303</f>
        <v>493</v>
      </c>
      <c r="G303" s="44"/>
      <c r="H303" s="44"/>
      <c r="I303" s="44"/>
      <c r="J303" s="199"/>
      <c r="K303" s="199"/>
    </row>
    <row r="304" spans="1:11" s="51" customFormat="1" ht="20.25" customHeight="1">
      <c r="A304" s="258"/>
      <c r="B304" s="141"/>
      <c r="C304" s="165" t="s">
        <v>21</v>
      </c>
      <c r="D304" s="244" t="s">
        <v>14</v>
      </c>
      <c r="E304" s="260">
        <v>0.02</v>
      </c>
      <c r="F304" s="242">
        <f>E302*E304</f>
        <v>5.8</v>
      </c>
      <c r="G304" s="44"/>
      <c r="H304" s="44"/>
      <c r="I304" s="205"/>
      <c r="J304" s="199"/>
      <c r="K304" s="199"/>
    </row>
    <row r="305" spans="1:11" s="51" customFormat="1" ht="20.25" customHeight="1">
      <c r="A305" s="258"/>
      <c r="B305" s="270"/>
      <c r="C305" s="136" t="s">
        <v>41</v>
      </c>
      <c r="D305" s="253" t="s">
        <v>11</v>
      </c>
      <c r="E305" s="260">
        <v>0.015</v>
      </c>
      <c r="F305" s="242">
        <f>E302*E305</f>
        <v>4.35</v>
      </c>
      <c r="G305" s="44"/>
      <c r="H305" s="44"/>
      <c r="I305" s="205"/>
      <c r="J305" s="199"/>
      <c r="K305" s="199"/>
    </row>
    <row r="306" spans="1:11" s="145" customFormat="1" ht="20.25" customHeight="1">
      <c r="A306" s="240"/>
      <c r="B306" s="191"/>
      <c r="C306" s="136" t="s">
        <v>63</v>
      </c>
      <c r="D306" s="253" t="s">
        <v>28</v>
      </c>
      <c r="E306" s="131">
        <v>1.03</v>
      </c>
      <c r="F306" s="131">
        <f>E302*E306</f>
        <v>298.7</v>
      </c>
      <c r="G306" s="58"/>
      <c r="H306" s="44"/>
      <c r="I306" s="213"/>
      <c r="J306" s="144"/>
      <c r="K306" s="144"/>
    </row>
    <row r="307" spans="1:11" s="51" customFormat="1" ht="20.25" customHeight="1">
      <c r="A307" s="258"/>
      <c r="B307" s="176"/>
      <c r="C307" s="165" t="s">
        <v>22</v>
      </c>
      <c r="D307" s="244" t="s">
        <v>14</v>
      </c>
      <c r="E307" s="260">
        <v>0.007</v>
      </c>
      <c r="F307" s="242">
        <f>E302*E307</f>
        <v>2.0300000000000002</v>
      </c>
      <c r="G307" s="58"/>
      <c r="H307" s="44"/>
      <c r="I307" s="205"/>
      <c r="J307" s="199"/>
      <c r="K307" s="199"/>
    </row>
    <row r="308" spans="1:11" s="210" customFormat="1" ht="36.75" customHeight="1">
      <c r="A308" s="276">
        <v>5</v>
      </c>
      <c r="B308" s="136" t="s">
        <v>85</v>
      </c>
      <c r="C308" s="138" t="s">
        <v>81</v>
      </c>
      <c r="D308" s="253" t="s">
        <v>28</v>
      </c>
      <c r="E308" s="131">
        <f>1900+1500+510</f>
        <v>3910</v>
      </c>
      <c r="F308" s="131"/>
      <c r="G308" s="44"/>
      <c r="H308" s="205"/>
      <c r="I308" s="58"/>
      <c r="J308" s="85"/>
      <c r="K308" s="85"/>
    </row>
    <row r="309" spans="1:11" s="51" customFormat="1" ht="20.25" customHeight="1">
      <c r="A309" s="258"/>
      <c r="B309" s="176"/>
      <c r="C309" s="165" t="s">
        <v>76</v>
      </c>
      <c r="D309" s="244" t="s">
        <v>77</v>
      </c>
      <c r="E309" s="271">
        <v>0.658</v>
      </c>
      <c r="F309" s="242">
        <f>E309*E308</f>
        <v>2572.78</v>
      </c>
      <c r="G309" s="44"/>
      <c r="H309" s="44"/>
      <c r="I309" s="44"/>
      <c r="J309" s="199"/>
      <c r="K309" s="199"/>
    </row>
    <row r="310" spans="1:11" s="51" customFormat="1" ht="20.25" customHeight="1">
      <c r="A310" s="258"/>
      <c r="B310" s="141"/>
      <c r="C310" s="165" t="s">
        <v>21</v>
      </c>
      <c r="D310" s="244" t="s">
        <v>14</v>
      </c>
      <c r="E310" s="260">
        <v>0.01</v>
      </c>
      <c r="F310" s="242">
        <f>E310*E308</f>
        <v>39.1</v>
      </c>
      <c r="G310" s="44"/>
      <c r="H310" s="44"/>
      <c r="I310" s="205"/>
      <c r="J310" s="199"/>
      <c r="K310" s="199"/>
    </row>
    <row r="311" spans="1:11" s="210" customFormat="1" ht="20.25" customHeight="1">
      <c r="A311" s="276"/>
      <c r="B311" s="136"/>
      <c r="C311" s="136" t="s">
        <v>60</v>
      </c>
      <c r="D311" s="253" t="s">
        <v>26</v>
      </c>
      <c r="E311" s="131">
        <v>0.63</v>
      </c>
      <c r="F311" s="131">
        <f>E311*E308</f>
        <v>2463.3</v>
      </c>
      <c r="G311" s="44"/>
      <c r="H311" s="44"/>
      <c r="I311" s="205"/>
      <c r="J311" s="85"/>
      <c r="K311" s="85"/>
    </row>
    <row r="312" spans="1:11" s="210" customFormat="1" ht="20.25" customHeight="1">
      <c r="A312" s="276"/>
      <c r="B312" s="241"/>
      <c r="C312" s="136" t="s">
        <v>56</v>
      </c>
      <c r="D312" s="253" t="s">
        <v>26</v>
      </c>
      <c r="E312" s="131">
        <v>0.79</v>
      </c>
      <c r="F312" s="131">
        <f>E312*E308</f>
        <v>3088.9</v>
      </c>
      <c r="G312" s="58"/>
      <c r="H312" s="44"/>
      <c r="I312" s="44"/>
      <c r="J312" s="85"/>
      <c r="K312" s="85"/>
    </row>
    <row r="313" spans="1:11" s="51" customFormat="1" ht="20.25" customHeight="1">
      <c r="A313" s="258"/>
      <c r="B313" s="176"/>
      <c r="C313" s="165" t="s">
        <v>22</v>
      </c>
      <c r="D313" s="244" t="s">
        <v>14</v>
      </c>
      <c r="E313" s="271">
        <v>0.016</v>
      </c>
      <c r="F313" s="242">
        <f>E313*E308</f>
        <v>62.56</v>
      </c>
      <c r="G313" s="58"/>
      <c r="H313" s="44"/>
      <c r="I313" s="205"/>
      <c r="J313" s="199"/>
      <c r="K313" s="199"/>
    </row>
    <row r="314" spans="1:11" s="210" customFormat="1" ht="35.25" customHeight="1">
      <c r="A314" s="276">
        <v>6</v>
      </c>
      <c r="B314" s="136" t="s">
        <v>86</v>
      </c>
      <c r="C314" s="138" t="s">
        <v>82</v>
      </c>
      <c r="D314" s="253" t="s">
        <v>28</v>
      </c>
      <c r="E314" s="131">
        <f>600+90+70</f>
        <v>760</v>
      </c>
      <c r="F314" s="131"/>
      <c r="G314" s="44"/>
      <c r="H314" s="205"/>
      <c r="I314" s="58"/>
      <c r="J314" s="85"/>
      <c r="K314" s="85"/>
    </row>
    <row r="315" spans="1:11" s="51" customFormat="1" ht="20.25" customHeight="1">
      <c r="A315" s="258"/>
      <c r="B315" s="176"/>
      <c r="C315" s="165" t="s">
        <v>76</v>
      </c>
      <c r="D315" s="244" t="s">
        <v>77</v>
      </c>
      <c r="E315" s="260">
        <v>0.77</v>
      </c>
      <c r="F315" s="242">
        <f>E315*E314</f>
        <v>585.2</v>
      </c>
      <c r="G315" s="44"/>
      <c r="H315" s="44"/>
      <c r="I315" s="44"/>
      <c r="J315" s="199"/>
      <c r="K315" s="199"/>
    </row>
    <row r="316" spans="1:11" s="51" customFormat="1" ht="20.25" customHeight="1">
      <c r="A316" s="258"/>
      <c r="B316" s="141"/>
      <c r="C316" s="165" t="s">
        <v>21</v>
      </c>
      <c r="D316" s="244" t="s">
        <v>14</v>
      </c>
      <c r="E316" s="271">
        <v>0.009</v>
      </c>
      <c r="F316" s="242">
        <f>E316*E314</f>
        <v>6.84</v>
      </c>
      <c r="G316" s="44"/>
      <c r="H316" s="44"/>
      <c r="I316" s="205"/>
      <c r="J316" s="199"/>
      <c r="K316" s="199"/>
    </row>
    <row r="317" spans="1:11" s="210" customFormat="1" ht="20.25" customHeight="1">
      <c r="A317" s="276"/>
      <c r="B317" s="136"/>
      <c r="C317" s="136" t="s">
        <v>61</v>
      </c>
      <c r="D317" s="253" t="s">
        <v>26</v>
      </c>
      <c r="E317" s="263">
        <v>0.075</v>
      </c>
      <c r="F317" s="131">
        <f>E317*E314</f>
        <v>57</v>
      </c>
      <c r="G317" s="44"/>
      <c r="H317" s="44"/>
      <c r="I317" s="205"/>
      <c r="J317" s="85"/>
      <c r="K317" s="85"/>
    </row>
    <row r="318" spans="1:11" s="210" customFormat="1" ht="20.25" customHeight="1">
      <c r="A318" s="276"/>
      <c r="B318" s="136"/>
      <c r="C318" s="136" t="s">
        <v>87</v>
      </c>
      <c r="D318" s="253" t="s">
        <v>26</v>
      </c>
      <c r="E318" s="263">
        <v>0.119</v>
      </c>
      <c r="F318" s="131">
        <f>E318*E314</f>
        <v>90.44</v>
      </c>
      <c r="G318" s="44"/>
      <c r="H318" s="44"/>
      <c r="I318" s="44"/>
      <c r="J318" s="85"/>
      <c r="K318" s="85"/>
    </row>
    <row r="319" spans="1:11" s="210" customFormat="1" ht="20.25" customHeight="1">
      <c r="A319" s="276"/>
      <c r="B319" s="241"/>
      <c r="C319" s="136" t="s">
        <v>56</v>
      </c>
      <c r="D319" s="253" t="s">
        <v>26</v>
      </c>
      <c r="E319" s="267">
        <v>0.79</v>
      </c>
      <c r="F319" s="131">
        <f>E319*E314</f>
        <v>600.4</v>
      </c>
      <c r="G319" s="58"/>
      <c r="H319" s="44"/>
      <c r="I319" s="205"/>
      <c r="J319" s="85"/>
      <c r="K319" s="85"/>
    </row>
    <row r="320" spans="1:11" s="210" customFormat="1" ht="20.25" customHeight="1">
      <c r="A320" s="276"/>
      <c r="B320" s="191"/>
      <c r="C320" s="136" t="s">
        <v>88</v>
      </c>
      <c r="D320" s="253" t="s">
        <v>26</v>
      </c>
      <c r="E320" s="268">
        <v>0.184</v>
      </c>
      <c r="F320" s="131">
        <f>E320*E314</f>
        <v>139.84</v>
      </c>
      <c r="G320" s="58"/>
      <c r="H320" s="44"/>
      <c r="I320" s="205"/>
      <c r="J320" s="85"/>
      <c r="K320" s="85"/>
    </row>
    <row r="321" spans="1:11" s="51" customFormat="1" ht="20.25" customHeight="1">
      <c r="A321" s="258"/>
      <c r="B321" s="176"/>
      <c r="C321" s="165" t="s">
        <v>22</v>
      </c>
      <c r="D321" s="244" t="s">
        <v>14</v>
      </c>
      <c r="E321" s="271">
        <v>0.016</v>
      </c>
      <c r="F321" s="242">
        <f>E321*E314</f>
        <v>12.16</v>
      </c>
      <c r="G321" s="58"/>
      <c r="H321" s="44"/>
      <c r="I321" s="205"/>
      <c r="J321" s="199"/>
      <c r="K321" s="199"/>
    </row>
    <row r="322" spans="1:11" s="210" customFormat="1" ht="37.5" customHeight="1">
      <c r="A322" s="276">
        <v>7</v>
      </c>
      <c r="B322" s="136" t="s">
        <v>104</v>
      </c>
      <c r="C322" s="138" t="s">
        <v>80</v>
      </c>
      <c r="D322" s="253" t="s">
        <v>28</v>
      </c>
      <c r="E322" s="131">
        <v>2432</v>
      </c>
      <c r="F322" s="131"/>
      <c r="G322" s="44"/>
      <c r="H322" s="205"/>
      <c r="I322" s="58"/>
      <c r="J322" s="85"/>
      <c r="K322" s="85"/>
    </row>
    <row r="323" spans="1:11" s="51" customFormat="1" ht="20.25" customHeight="1">
      <c r="A323" s="258"/>
      <c r="B323" s="176"/>
      <c r="C323" s="165" t="s">
        <v>76</v>
      </c>
      <c r="D323" s="244" t="s">
        <v>77</v>
      </c>
      <c r="E323" s="271">
        <v>0.856</v>
      </c>
      <c r="F323" s="242">
        <f>E323*E322</f>
        <v>2081.792</v>
      </c>
      <c r="G323" s="44"/>
      <c r="H323" s="44"/>
      <c r="I323" s="44"/>
      <c r="J323" s="199"/>
      <c r="K323" s="199"/>
    </row>
    <row r="324" spans="1:11" s="51" customFormat="1" ht="20.25" customHeight="1">
      <c r="A324" s="258"/>
      <c r="B324" s="141"/>
      <c r="C324" s="165" t="s">
        <v>21</v>
      </c>
      <c r="D324" s="244" t="s">
        <v>14</v>
      </c>
      <c r="E324" s="271">
        <v>0.012</v>
      </c>
      <c r="F324" s="242">
        <f>E324*E322</f>
        <v>29.184</v>
      </c>
      <c r="G324" s="44"/>
      <c r="H324" s="44"/>
      <c r="I324" s="205"/>
      <c r="J324" s="199"/>
      <c r="K324" s="199"/>
    </row>
    <row r="325" spans="1:11" s="210" customFormat="1" ht="20.25" customHeight="1">
      <c r="A325" s="276"/>
      <c r="B325" s="136"/>
      <c r="C325" s="136" t="s">
        <v>60</v>
      </c>
      <c r="D325" s="253" t="s">
        <v>26</v>
      </c>
      <c r="E325" s="131">
        <v>0.63</v>
      </c>
      <c r="F325" s="131">
        <f>E325*E322</f>
        <v>1532.16</v>
      </c>
      <c r="G325" s="44"/>
      <c r="H325" s="44"/>
      <c r="I325" s="205"/>
      <c r="J325" s="85"/>
      <c r="K325" s="85"/>
    </row>
    <row r="326" spans="1:11" s="210" customFormat="1" ht="20.25" customHeight="1">
      <c r="A326" s="276"/>
      <c r="B326" s="241"/>
      <c r="C326" s="136" t="s">
        <v>56</v>
      </c>
      <c r="D326" s="253" t="s">
        <v>26</v>
      </c>
      <c r="E326" s="131">
        <v>0.92</v>
      </c>
      <c r="F326" s="131">
        <f>E326*E322</f>
        <v>2237.44</v>
      </c>
      <c r="G326" s="58"/>
      <c r="H326" s="44"/>
      <c r="I326" s="44"/>
      <c r="J326" s="85"/>
      <c r="K326" s="85"/>
    </row>
    <row r="327" spans="1:11" s="51" customFormat="1" ht="20.25" customHeight="1">
      <c r="A327" s="258"/>
      <c r="B327" s="176"/>
      <c r="C327" s="165" t="s">
        <v>22</v>
      </c>
      <c r="D327" s="244" t="s">
        <v>14</v>
      </c>
      <c r="E327" s="271">
        <v>0.018</v>
      </c>
      <c r="F327" s="242">
        <f>E327*E322</f>
        <v>43.775999999999996</v>
      </c>
      <c r="G327" s="58"/>
      <c r="H327" s="44"/>
      <c r="I327" s="205"/>
      <c r="J327" s="199"/>
      <c r="K327" s="199"/>
    </row>
    <row r="328" spans="1:11" s="210" customFormat="1" ht="33.75" customHeight="1">
      <c r="A328" s="276">
        <v>8</v>
      </c>
      <c r="B328" s="136" t="s">
        <v>202</v>
      </c>
      <c r="C328" s="138" t="s">
        <v>212</v>
      </c>
      <c r="D328" s="253" t="s">
        <v>28</v>
      </c>
      <c r="E328" s="131">
        <v>400</v>
      </c>
      <c r="F328" s="131"/>
      <c r="G328" s="44"/>
      <c r="H328" s="205"/>
      <c r="I328" s="205"/>
      <c r="J328" s="85"/>
      <c r="K328" s="85"/>
    </row>
    <row r="329" spans="1:11" s="51" customFormat="1" ht="20.25" customHeight="1">
      <c r="A329" s="258"/>
      <c r="B329" s="176"/>
      <c r="C329" s="165" t="s">
        <v>76</v>
      </c>
      <c r="D329" s="244" t="s">
        <v>77</v>
      </c>
      <c r="E329" s="271">
        <v>0.539</v>
      </c>
      <c r="F329" s="242">
        <f>E329*E328</f>
        <v>215.60000000000002</v>
      </c>
      <c r="G329" s="44"/>
      <c r="H329" s="44"/>
      <c r="I329" s="44"/>
      <c r="J329" s="199"/>
      <c r="K329" s="199"/>
    </row>
    <row r="330" spans="1:11" s="51" customFormat="1" ht="20.25" customHeight="1">
      <c r="A330" s="258"/>
      <c r="B330" s="141"/>
      <c r="C330" s="165" t="s">
        <v>21</v>
      </c>
      <c r="D330" s="244" t="s">
        <v>14</v>
      </c>
      <c r="E330" s="272">
        <v>0.0182</v>
      </c>
      <c r="F330" s="242">
        <f>E330*E328</f>
        <v>7.28</v>
      </c>
      <c r="G330" s="44"/>
      <c r="H330" s="44"/>
      <c r="I330" s="205"/>
      <c r="J330" s="199"/>
      <c r="K330" s="199"/>
    </row>
    <row r="331" spans="1:11" s="210" customFormat="1" ht="20.25" customHeight="1">
      <c r="A331" s="276"/>
      <c r="B331" s="191"/>
      <c r="C331" s="136" t="s">
        <v>182</v>
      </c>
      <c r="D331" s="253" t="s">
        <v>28</v>
      </c>
      <c r="E331" s="131">
        <v>1.05</v>
      </c>
      <c r="F331" s="131">
        <f>E331*E328</f>
        <v>420</v>
      </c>
      <c r="G331" s="58"/>
      <c r="H331" s="44"/>
      <c r="I331" s="205"/>
      <c r="J331" s="85"/>
      <c r="K331" s="85"/>
    </row>
    <row r="332" spans="1:11" s="210" customFormat="1" ht="20.25" customHeight="1">
      <c r="A332" s="276"/>
      <c r="B332" s="191"/>
      <c r="C332" s="136" t="s">
        <v>150</v>
      </c>
      <c r="D332" s="253" t="s">
        <v>26</v>
      </c>
      <c r="E332" s="263">
        <v>0.042</v>
      </c>
      <c r="F332" s="131">
        <f>E332*E328</f>
        <v>16.8</v>
      </c>
      <c r="G332" s="58"/>
      <c r="H332" s="44"/>
      <c r="I332" s="205"/>
      <c r="J332" s="85"/>
      <c r="K332" s="85"/>
    </row>
    <row r="333" spans="1:11" s="210" customFormat="1" ht="33.75" customHeight="1">
      <c r="A333" s="276">
        <v>9</v>
      </c>
      <c r="B333" s="136" t="s">
        <v>205</v>
      </c>
      <c r="C333" s="138" t="s">
        <v>213</v>
      </c>
      <c r="D333" s="253" t="s">
        <v>28</v>
      </c>
      <c r="E333" s="131">
        <v>290</v>
      </c>
      <c r="F333" s="131"/>
      <c r="G333" s="44"/>
      <c r="H333" s="205"/>
      <c r="I333" s="205"/>
      <c r="J333" s="85"/>
      <c r="K333" s="85"/>
    </row>
    <row r="334" spans="1:11" s="51" customFormat="1" ht="20.25" customHeight="1">
      <c r="A334" s="258"/>
      <c r="B334" s="176"/>
      <c r="C334" s="165" t="s">
        <v>76</v>
      </c>
      <c r="D334" s="244" t="s">
        <v>77</v>
      </c>
      <c r="E334" s="271">
        <v>0.714</v>
      </c>
      <c r="F334" s="242">
        <f>E334*E333</f>
        <v>207.06</v>
      </c>
      <c r="G334" s="44"/>
      <c r="H334" s="44"/>
      <c r="I334" s="44"/>
      <c r="J334" s="199"/>
      <c r="K334" s="199"/>
    </row>
    <row r="335" spans="1:11" s="51" customFormat="1" ht="20.25" customHeight="1">
      <c r="A335" s="258"/>
      <c r="B335" s="141"/>
      <c r="C335" s="165" t="s">
        <v>21</v>
      </c>
      <c r="D335" s="244" t="s">
        <v>14</v>
      </c>
      <c r="E335" s="272">
        <v>0.0183</v>
      </c>
      <c r="F335" s="242">
        <f>E335*E333</f>
        <v>5.307</v>
      </c>
      <c r="G335" s="44"/>
      <c r="H335" s="44"/>
      <c r="I335" s="205"/>
      <c r="J335" s="199"/>
      <c r="K335" s="199"/>
    </row>
    <row r="336" spans="1:11" s="210" customFormat="1" ht="20.25" customHeight="1">
      <c r="A336" s="276"/>
      <c r="B336" s="191"/>
      <c r="C336" s="136" t="s">
        <v>182</v>
      </c>
      <c r="D336" s="253" t="s">
        <v>28</v>
      </c>
      <c r="E336" s="131">
        <v>1.05</v>
      </c>
      <c r="F336" s="131">
        <f>E336*E333</f>
        <v>304.5</v>
      </c>
      <c r="G336" s="58"/>
      <c r="H336" s="44"/>
      <c r="I336" s="205"/>
      <c r="J336" s="85"/>
      <c r="K336" s="85"/>
    </row>
    <row r="337" spans="1:11" s="51" customFormat="1" ht="20.25" customHeight="1">
      <c r="A337" s="258"/>
      <c r="B337" s="176"/>
      <c r="C337" s="165" t="s">
        <v>22</v>
      </c>
      <c r="D337" s="244" t="s">
        <v>14</v>
      </c>
      <c r="E337" s="272">
        <v>0.0269</v>
      </c>
      <c r="F337" s="242">
        <f>E337*E333</f>
        <v>7.801</v>
      </c>
      <c r="G337" s="58"/>
      <c r="H337" s="44"/>
      <c r="I337" s="205"/>
      <c r="J337" s="199"/>
      <c r="K337" s="199"/>
    </row>
    <row r="338" spans="1:11" s="210" customFormat="1" ht="33.75" customHeight="1">
      <c r="A338" s="276">
        <v>10</v>
      </c>
      <c r="B338" s="136" t="s">
        <v>203</v>
      </c>
      <c r="C338" s="138" t="s">
        <v>211</v>
      </c>
      <c r="D338" s="253" t="s">
        <v>28</v>
      </c>
      <c r="E338" s="131">
        <f>E328+E333</f>
        <v>690</v>
      </c>
      <c r="F338" s="131"/>
      <c r="G338" s="44"/>
      <c r="H338" s="205"/>
      <c r="I338" s="205"/>
      <c r="J338" s="85"/>
      <c r="K338" s="85"/>
    </row>
    <row r="339" spans="1:11" s="51" customFormat="1" ht="20.25" customHeight="1">
      <c r="A339" s="258"/>
      <c r="B339" s="176"/>
      <c r="C339" s="165" t="s">
        <v>76</v>
      </c>
      <c r="D339" s="244" t="s">
        <v>77</v>
      </c>
      <c r="E339" s="271">
        <v>0.599</v>
      </c>
      <c r="F339" s="242">
        <f>E339*E338</f>
        <v>413.31</v>
      </c>
      <c r="G339" s="44"/>
      <c r="H339" s="44"/>
      <c r="I339" s="44"/>
      <c r="J339" s="199"/>
      <c r="K339" s="199"/>
    </row>
    <row r="340" spans="1:11" s="51" customFormat="1" ht="20.25" customHeight="1">
      <c r="A340" s="258"/>
      <c r="B340" s="141"/>
      <c r="C340" s="165" t="s">
        <v>21</v>
      </c>
      <c r="D340" s="244" t="s">
        <v>14</v>
      </c>
      <c r="E340" s="271">
        <v>0.005</v>
      </c>
      <c r="F340" s="242">
        <f>E340*E338</f>
        <v>3.45</v>
      </c>
      <c r="G340" s="44"/>
      <c r="H340" s="44"/>
      <c r="I340" s="205"/>
      <c r="J340" s="199"/>
      <c r="K340" s="199"/>
    </row>
    <row r="341" spans="1:11" s="210" customFormat="1" ht="20.25" customHeight="1">
      <c r="A341" s="276"/>
      <c r="B341" s="136"/>
      <c r="C341" s="136" t="s">
        <v>204</v>
      </c>
      <c r="D341" s="253" t="s">
        <v>28</v>
      </c>
      <c r="E341" s="131">
        <v>1.35</v>
      </c>
      <c r="F341" s="131">
        <f>E341*E338</f>
        <v>931.5000000000001</v>
      </c>
      <c r="G341" s="44"/>
      <c r="H341" s="44"/>
      <c r="I341" s="205"/>
      <c r="J341" s="85"/>
      <c r="K341" s="85"/>
    </row>
    <row r="342" spans="1:11" s="51" customFormat="1" ht="20.25" customHeight="1">
      <c r="A342" s="258"/>
      <c r="B342" s="176"/>
      <c r="C342" s="165" t="s">
        <v>22</v>
      </c>
      <c r="D342" s="244" t="s">
        <v>14</v>
      </c>
      <c r="E342" s="260">
        <v>0.02</v>
      </c>
      <c r="F342" s="242">
        <f>E342*E338</f>
        <v>13.8</v>
      </c>
      <c r="G342" s="58"/>
      <c r="H342" s="44"/>
      <c r="I342" s="205"/>
      <c r="J342" s="199"/>
      <c r="K342" s="199"/>
    </row>
    <row r="343" spans="1:11" s="51" customFormat="1" ht="33.75" customHeight="1">
      <c r="A343" s="258">
        <v>11</v>
      </c>
      <c r="B343" s="176" t="s">
        <v>208</v>
      </c>
      <c r="C343" s="258" t="s">
        <v>214</v>
      </c>
      <c r="D343" s="244" t="s">
        <v>28</v>
      </c>
      <c r="E343" s="260">
        <f>E360</f>
        <v>290</v>
      </c>
      <c r="F343" s="242"/>
      <c r="G343" s="58"/>
      <c r="H343" s="205"/>
      <c r="I343" s="205"/>
      <c r="J343" s="199"/>
      <c r="K343" s="199"/>
    </row>
    <row r="344" spans="1:11" s="51" customFormat="1" ht="20.25" customHeight="1">
      <c r="A344" s="258"/>
      <c r="B344" s="176"/>
      <c r="C344" s="165" t="s">
        <v>76</v>
      </c>
      <c r="D344" s="244" t="s">
        <v>77</v>
      </c>
      <c r="E344" s="260">
        <v>5.85</v>
      </c>
      <c r="F344" s="242">
        <f>E344*E343</f>
        <v>1696.5</v>
      </c>
      <c r="G344" s="44"/>
      <c r="H344" s="44"/>
      <c r="I344" s="44"/>
      <c r="J344" s="199"/>
      <c r="K344" s="199"/>
    </row>
    <row r="345" spans="1:11" s="51" customFormat="1" ht="20.25" customHeight="1">
      <c r="A345" s="258"/>
      <c r="B345" s="141"/>
      <c r="C345" s="165" t="s">
        <v>21</v>
      </c>
      <c r="D345" s="244" t="s">
        <v>14</v>
      </c>
      <c r="E345" s="272">
        <v>0.0436</v>
      </c>
      <c r="F345" s="242">
        <f>E345*E343</f>
        <v>12.644</v>
      </c>
      <c r="G345" s="44"/>
      <c r="H345" s="44"/>
      <c r="I345" s="205"/>
      <c r="J345" s="199"/>
      <c r="K345" s="199"/>
    </row>
    <row r="346" spans="1:11" s="51" customFormat="1" ht="20.25" customHeight="1">
      <c r="A346" s="258"/>
      <c r="B346" s="176"/>
      <c r="C346" s="165" t="s">
        <v>209</v>
      </c>
      <c r="D346" s="244" t="s">
        <v>11</v>
      </c>
      <c r="E346" s="271">
        <v>0.021</v>
      </c>
      <c r="F346" s="242">
        <f>E346*E343</f>
        <v>6.090000000000001</v>
      </c>
      <c r="G346" s="58"/>
      <c r="H346" s="44"/>
      <c r="I346" s="205"/>
      <c r="J346" s="199"/>
      <c r="K346" s="199"/>
    </row>
    <row r="347" spans="1:11" s="51" customFormat="1" ht="20.25" customHeight="1">
      <c r="A347" s="258"/>
      <c r="B347" s="176"/>
      <c r="C347" s="165" t="s">
        <v>210</v>
      </c>
      <c r="D347" s="244" t="s">
        <v>11</v>
      </c>
      <c r="E347" s="272">
        <v>0.0105</v>
      </c>
      <c r="F347" s="242">
        <f>E347*E343</f>
        <v>3.0450000000000004</v>
      </c>
      <c r="G347" s="58"/>
      <c r="H347" s="44"/>
      <c r="I347" s="205"/>
      <c r="J347" s="199"/>
      <c r="K347" s="199"/>
    </row>
    <row r="348" spans="1:11" s="51" customFormat="1" ht="20.25" customHeight="1">
      <c r="A348" s="258"/>
      <c r="B348" s="176"/>
      <c r="C348" s="165" t="s">
        <v>38</v>
      </c>
      <c r="D348" s="244" t="s">
        <v>26</v>
      </c>
      <c r="E348" s="271">
        <v>0.521</v>
      </c>
      <c r="F348" s="242">
        <f>E348*E343</f>
        <v>151.09</v>
      </c>
      <c r="G348" s="58"/>
      <c r="H348" s="44"/>
      <c r="I348" s="205"/>
      <c r="J348" s="199"/>
      <c r="K348" s="199"/>
    </row>
    <row r="349" spans="1:11" s="51" customFormat="1" ht="20.25" customHeight="1">
      <c r="A349" s="258"/>
      <c r="B349" s="176"/>
      <c r="C349" s="165" t="s">
        <v>22</v>
      </c>
      <c r="D349" s="244" t="s">
        <v>14</v>
      </c>
      <c r="E349" s="272">
        <v>0.0763</v>
      </c>
      <c r="F349" s="242">
        <f>E349*E343</f>
        <v>22.127000000000002</v>
      </c>
      <c r="G349" s="58"/>
      <c r="H349" s="44"/>
      <c r="I349" s="205"/>
      <c r="J349" s="199"/>
      <c r="K349" s="199"/>
    </row>
    <row r="350" spans="1:11" s="51" customFormat="1" ht="33.75" customHeight="1">
      <c r="A350" s="258">
        <v>12</v>
      </c>
      <c r="B350" s="176" t="s">
        <v>216</v>
      </c>
      <c r="C350" s="258" t="s">
        <v>215</v>
      </c>
      <c r="D350" s="244" t="s">
        <v>11</v>
      </c>
      <c r="E350" s="260">
        <f>F346+F347</f>
        <v>9.135000000000002</v>
      </c>
      <c r="F350" s="242"/>
      <c r="G350" s="58"/>
      <c r="H350" s="205"/>
      <c r="I350" s="205"/>
      <c r="J350" s="199"/>
      <c r="K350" s="199"/>
    </row>
    <row r="351" spans="1:11" s="51" customFormat="1" ht="20.25" customHeight="1">
      <c r="A351" s="258"/>
      <c r="B351" s="176"/>
      <c r="C351" s="165" t="s">
        <v>76</v>
      </c>
      <c r="D351" s="244" t="s">
        <v>77</v>
      </c>
      <c r="E351" s="260">
        <v>2.94</v>
      </c>
      <c r="F351" s="242">
        <f>E351*E350</f>
        <v>26.856900000000003</v>
      </c>
      <c r="G351" s="44"/>
      <c r="H351" s="44"/>
      <c r="I351" s="44"/>
      <c r="J351" s="199"/>
      <c r="K351" s="199"/>
    </row>
    <row r="352" spans="1:11" s="51" customFormat="1" ht="20.25" customHeight="1">
      <c r="A352" s="258"/>
      <c r="B352" s="141"/>
      <c r="C352" s="165" t="s">
        <v>21</v>
      </c>
      <c r="D352" s="244" t="s">
        <v>14</v>
      </c>
      <c r="E352" s="260">
        <v>0.03</v>
      </c>
      <c r="F352" s="242">
        <f>E352*E350</f>
        <v>0.27405</v>
      </c>
      <c r="G352" s="44"/>
      <c r="H352" s="44"/>
      <c r="I352" s="205"/>
      <c r="J352" s="199"/>
      <c r="K352" s="199"/>
    </row>
    <row r="353" spans="1:11" s="51" customFormat="1" ht="20.25" customHeight="1">
      <c r="A353" s="258"/>
      <c r="B353" s="176"/>
      <c r="C353" s="165" t="s">
        <v>217</v>
      </c>
      <c r="D353" s="244" t="s">
        <v>26</v>
      </c>
      <c r="E353" s="260">
        <v>9.8</v>
      </c>
      <c r="F353" s="242">
        <f>E353*E350</f>
        <v>89.52300000000002</v>
      </c>
      <c r="G353" s="58"/>
      <c r="H353" s="44"/>
      <c r="I353" s="205"/>
      <c r="J353" s="199"/>
      <c r="K353" s="199"/>
    </row>
    <row r="354" spans="1:11" s="51" customFormat="1" ht="20.25" customHeight="1">
      <c r="A354" s="258"/>
      <c r="B354" s="176"/>
      <c r="C354" s="165" t="s">
        <v>22</v>
      </c>
      <c r="D354" s="244" t="s">
        <v>14</v>
      </c>
      <c r="E354" s="260">
        <v>0.14</v>
      </c>
      <c r="F354" s="242">
        <f>E354*E350</f>
        <v>1.2789000000000004</v>
      </c>
      <c r="G354" s="58"/>
      <c r="H354" s="44"/>
      <c r="I354" s="205"/>
      <c r="J354" s="199"/>
      <c r="K354" s="199"/>
    </row>
    <row r="355" spans="1:11" s="210" customFormat="1" ht="34.5" customHeight="1">
      <c r="A355" s="276">
        <v>13</v>
      </c>
      <c r="B355" s="136" t="s">
        <v>203</v>
      </c>
      <c r="C355" s="138" t="s">
        <v>218</v>
      </c>
      <c r="D355" s="253" t="s">
        <v>28</v>
      </c>
      <c r="E355" s="131">
        <v>520</v>
      </c>
      <c r="F355" s="131"/>
      <c r="G355" s="44"/>
      <c r="H355" s="205"/>
      <c r="I355" s="205"/>
      <c r="J355" s="85"/>
      <c r="K355" s="85"/>
    </row>
    <row r="356" spans="1:11" s="51" customFormat="1" ht="20.25" customHeight="1">
      <c r="A356" s="258"/>
      <c r="B356" s="176"/>
      <c r="C356" s="165" t="s">
        <v>76</v>
      </c>
      <c r="D356" s="244" t="s">
        <v>77</v>
      </c>
      <c r="E356" s="271">
        <v>0.599</v>
      </c>
      <c r="F356" s="242">
        <f>E356*E355</f>
        <v>311.47999999999996</v>
      </c>
      <c r="G356" s="44"/>
      <c r="H356" s="44"/>
      <c r="I356" s="44"/>
      <c r="J356" s="199"/>
      <c r="K356" s="199"/>
    </row>
    <row r="357" spans="1:11" s="51" customFormat="1" ht="20.25" customHeight="1">
      <c r="A357" s="258"/>
      <c r="B357" s="141"/>
      <c r="C357" s="165" t="s">
        <v>21</v>
      </c>
      <c r="D357" s="244" t="s">
        <v>14</v>
      </c>
      <c r="E357" s="271">
        <v>0.005</v>
      </c>
      <c r="F357" s="242">
        <f>E357*E355</f>
        <v>2.6</v>
      </c>
      <c r="G357" s="44"/>
      <c r="H357" s="44"/>
      <c r="I357" s="205"/>
      <c r="J357" s="199"/>
      <c r="K357" s="199"/>
    </row>
    <row r="358" spans="1:11" s="210" customFormat="1" ht="20.25" customHeight="1">
      <c r="A358" s="276"/>
      <c r="B358" s="136"/>
      <c r="C358" s="136" t="s">
        <v>204</v>
      </c>
      <c r="D358" s="253" t="s">
        <v>28</v>
      </c>
      <c r="E358" s="131">
        <v>1.35</v>
      </c>
      <c r="F358" s="131">
        <f>E358*E355</f>
        <v>702</v>
      </c>
      <c r="G358" s="44"/>
      <c r="H358" s="44"/>
      <c r="I358" s="205"/>
      <c r="J358" s="85"/>
      <c r="K358" s="85"/>
    </row>
    <row r="359" spans="1:11" s="51" customFormat="1" ht="20.25" customHeight="1">
      <c r="A359" s="258"/>
      <c r="B359" s="176"/>
      <c r="C359" s="165" t="s">
        <v>22</v>
      </c>
      <c r="D359" s="244" t="s">
        <v>14</v>
      </c>
      <c r="E359" s="260">
        <v>0.02</v>
      </c>
      <c r="F359" s="242">
        <f>E359*E355</f>
        <v>10.4</v>
      </c>
      <c r="G359" s="58"/>
      <c r="H359" s="44"/>
      <c r="I359" s="205"/>
      <c r="J359" s="199"/>
      <c r="K359" s="199"/>
    </row>
    <row r="360" spans="1:11" s="210" customFormat="1" ht="34.5" customHeight="1">
      <c r="A360" s="276">
        <v>15</v>
      </c>
      <c r="B360" s="136" t="s">
        <v>219</v>
      </c>
      <c r="C360" s="138" t="s">
        <v>207</v>
      </c>
      <c r="D360" s="253" t="s">
        <v>28</v>
      </c>
      <c r="E360" s="131">
        <v>290</v>
      </c>
      <c r="F360" s="131"/>
      <c r="G360" s="44"/>
      <c r="H360" s="205"/>
      <c r="I360" s="205"/>
      <c r="J360" s="85"/>
      <c r="K360" s="85"/>
    </row>
    <row r="361" spans="1:11" s="51" customFormat="1" ht="20.25" customHeight="1">
      <c r="A361" s="258"/>
      <c r="B361" s="176"/>
      <c r="C361" s="165" t="s">
        <v>76</v>
      </c>
      <c r="D361" s="244" t="s">
        <v>77</v>
      </c>
      <c r="E361" s="260">
        <v>1.23</v>
      </c>
      <c r="F361" s="242">
        <f>E361*E360</f>
        <v>356.7</v>
      </c>
      <c r="G361" s="44"/>
      <c r="H361" s="44"/>
      <c r="I361" s="44"/>
      <c r="J361" s="199"/>
      <c r="K361" s="199"/>
    </row>
    <row r="362" spans="1:11" s="51" customFormat="1" ht="20.25" customHeight="1">
      <c r="A362" s="258"/>
      <c r="B362" s="141"/>
      <c r="C362" s="165" t="s">
        <v>21</v>
      </c>
      <c r="D362" s="244" t="s">
        <v>14</v>
      </c>
      <c r="E362" s="272">
        <v>0.0053</v>
      </c>
      <c r="F362" s="242">
        <f>E362*E360</f>
        <v>1.537</v>
      </c>
      <c r="G362" s="44"/>
      <c r="H362" s="44"/>
      <c r="I362" s="205"/>
      <c r="J362" s="199"/>
      <c r="K362" s="199"/>
    </row>
    <row r="363" spans="1:11" s="210" customFormat="1" ht="20.25" customHeight="1">
      <c r="A363" s="276"/>
      <c r="B363" s="136"/>
      <c r="C363" s="136" t="s">
        <v>220</v>
      </c>
      <c r="D363" s="253" t="s">
        <v>28</v>
      </c>
      <c r="E363" s="131">
        <v>1</v>
      </c>
      <c r="F363" s="131">
        <f>E363*E360</f>
        <v>290</v>
      </c>
      <c r="G363" s="44"/>
      <c r="H363" s="44"/>
      <c r="I363" s="205"/>
      <c r="J363" s="85"/>
      <c r="K363" s="85"/>
    </row>
    <row r="364" spans="1:11" s="51" customFormat="1" ht="20.25" customHeight="1">
      <c r="A364" s="258"/>
      <c r="B364" s="176"/>
      <c r="C364" s="165" t="s">
        <v>22</v>
      </c>
      <c r="D364" s="244" t="s">
        <v>14</v>
      </c>
      <c r="E364" s="272">
        <v>0.0335</v>
      </c>
      <c r="F364" s="242">
        <f>E364*E360</f>
        <v>9.715</v>
      </c>
      <c r="G364" s="58"/>
      <c r="H364" s="44"/>
      <c r="I364" s="205"/>
      <c r="J364" s="199"/>
      <c r="K364" s="199"/>
    </row>
    <row r="365" spans="1:11" s="210" customFormat="1" ht="34.5" customHeight="1">
      <c r="A365" s="276">
        <v>16</v>
      </c>
      <c r="B365" s="136" t="s">
        <v>202</v>
      </c>
      <c r="C365" s="138" t="s">
        <v>206</v>
      </c>
      <c r="D365" s="253" t="s">
        <v>28</v>
      </c>
      <c r="E365" s="131">
        <v>230</v>
      </c>
      <c r="F365" s="131"/>
      <c r="G365" s="44"/>
      <c r="H365" s="205"/>
      <c r="I365" s="205"/>
      <c r="J365" s="85"/>
      <c r="K365" s="85"/>
    </row>
    <row r="366" spans="1:11" s="51" customFormat="1" ht="20.25" customHeight="1">
      <c r="A366" s="258"/>
      <c r="B366" s="176"/>
      <c r="C366" s="165" t="s">
        <v>76</v>
      </c>
      <c r="D366" s="244" t="s">
        <v>77</v>
      </c>
      <c r="E366" s="271">
        <v>0.539</v>
      </c>
      <c r="F366" s="242">
        <f>E366*E365</f>
        <v>123.97000000000001</v>
      </c>
      <c r="G366" s="44"/>
      <c r="H366" s="44"/>
      <c r="I366" s="44"/>
      <c r="J366" s="199"/>
      <c r="K366" s="199"/>
    </row>
    <row r="367" spans="1:11" s="51" customFormat="1" ht="20.25" customHeight="1">
      <c r="A367" s="258"/>
      <c r="B367" s="141"/>
      <c r="C367" s="165" t="s">
        <v>21</v>
      </c>
      <c r="D367" s="244" t="s">
        <v>14</v>
      </c>
      <c r="E367" s="272">
        <v>0.0182</v>
      </c>
      <c r="F367" s="242">
        <f>E367*E365</f>
        <v>4.186</v>
      </c>
      <c r="G367" s="44"/>
      <c r="H367" s="44"/>
      <c r="I367" s="205"/>
      <c r="J367" s="199"/>
      <c r="K367" s="199"/>
    </row>
    <row r="368" spans="1:11" s="210" customFormat="1" ht="20.25" customHeight="1">
      <c r="A368" s="276"/>
      <c r="B368" s="136"/>
      <c r="C368" s="136" t="s">
        <v>220</v>
      </c>
      <c r="D368" s="253" t="s">
        <v>28</v>
      </c>
      <c r="E368" s="131">
        <v>1</v>
      </c>
      <c r="F368" s="131">
        <f>E368*E365</f>
        <v>230</v>
      </c>
      <c r="G368" s="44"/>
      <c r="H368" s="44"/>
      <c r="I368" s="205"/>
      <c r="J368" s="85"/>
      <c r="K368" s="85"/>
    </row>
    <row r="369" spans="1:11" s="210" customFormat="1" ht="20.25" customHeight="1">
      <c r="A369" s="276"/>
      <c r="B369" s="191"/>
      <c r="C369" s="136" t="s">
        <v>150</v>
      </c>
      <c r="D369" s="253" t="s">
        <v>26</v>
      </c>
      <c r="E369" s="263">
        <v>0.042</v>
      </c>
      <c r="F369" s="131">
        <f>E369*E365</f>
        <v>9.66</v>
      </c>
      <c r="G369" s="58"/>
      <c r="H369" s="44"/>
      <c r="I369" s="205"/>
      <c r="J369" s="85"/>
      <c r="K369" s="85"/>
    </row>
    <row r="370" spans="1:11" s="210" customFormat="1" ht="20.25" customHeight="1">
      <c r="A370" s="276"/>
      <c r="B370" s="136"/>
      <c r="C370" s="136"/>
      <c r="D370" s="253"/>
      <c r="E370" s="131"/>
      <c r="F370" s="131"/>
      <c r="G370" s="44"/>
      <c r="H370" s="205"/>
      <c r="I370" s="205"/>
      <c r="J370" s="85"/>
      <c r="K370" s="85"/>
    </row>
    <row r="371" spans="1:11" s="148" customFormat="1" ht="20.25" customHeight="1">
      <c r="A371" s="186"/>
      <c r="B371" s="278"/>
      <c r="C371" s="278"/>
      <c r="D371" s="130"/>
      <c r="E371" s="242"/>
      <c r="F371" s="242"/>
      <c r="G371" s="44"/>
      <c r="H371" s="205"/>
      <c r="I371" s="44"/>
      <c r="J371" s="147"/>
      <c r="K371" s="147"/>
    </row>
    <row r="372" spans="1:46" s="79" customFormat="1" ht="20.25" customHeight="1">
      <c r="A372" s="150"/>
      <c r="B372" s="101"/>
      <c r="C372" s="214" t="s">
        <v>67</v>
      </c>
      <c r="D372" s="215"/>
      <c r="E372" s="216"/>
      <c r="F372" s="216"/>
      <c r="G372" s="217"/>
      <c r="H372" s="218"/>
      <c r="I372" s="218"/>
      <c r="J372" s="77"/>
      <c r="K372" s="77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</row>
    <row r="373" spans="1:11" s="86" customFormat="1" ht="20.25" customHeight="1">
      <c r="A373" s="100"/>
      <c r="B373" s="101"/>
      <c r="C373" s="87" t="s">
        <v>68</v>
      </c>
      <c r="D373" s="219"/>
      <c r="E373" s="220"/>
      <c r="F373" s="220"/>
      <c r="G373" s="218"/>
      <c r="H373" s="218"/>
      <c r="I373" s="218"/>
      <c r="J373" s="85"/>
      <c r="K373" s="24"/>
    </row>
    <row r="374" spans="1:11" s="86" customFormat="1" ht="20.25" customHeight="1">
      <c r="A374" s="100"/>
      <c r="B374" s="101"/>
      <c r="C374" s="87" t="s">
        <v>321</v>
      </c>
      <c r="D374" s="219" t="s">
        <v>70</v>
      </c>
      <c r="E374" s="220"/>
      <c r="F374" s="221"/>
      <c r="G374" s="218"/>
      <c r="H374" s="218"/>
      <c r="I374" s="218"/>
      <c r="J374" s="24"/>
      <c r="K374" s="24"/>
    </row>
    <row r="375" spans="1:11" s="86" customFormat="1" ht="20.25" customHeight="1">
      <c r="A375" s="100"/>
      <c r="B375" s="101"/>
      <c r="C375" s="222" t="s">
        <v>67</v>
      </c>
      <c r="D375" s="219"/>
      <c r="E375" s="220"/>
      <c r="F375" s="223"/>
      <c r="G375" s="218"/>
      <c r="H375" s="218"/>
      <c r="I375" s="218"/>
      <c r="J375" s="24"/>
      <c r="K375" s="24"/>
    </row>
    <row r="376" spans="1:11" s="86" customFormat="1" ht="20.25" customHeight="1">
      <c r="A376" s="100"/>
      <c r="B376" s="101"/>
      <c r="C376" s="214" t="s">
        <v>320</v>
      </c>
      <c r="D376" s="216" t="s">
        <v>70</v>
      </c>
      <c r="E376" s="216"/>
      <c r="F376" s="221"/>
      <c r="G376" s="218"/>
      <c r="H376" s="218"/>
      <c r="I376" s="218"/>
      <c r="J376" s="24"/>
      <c r="K376" s="24"/>
    </row>
    <row r="377" spans="1:11" s="86" customFormat="1" ht="20.25" customHeight="1">
      <c r="A377" s="100"/>
      <c r="B377" s="101"/>
      <c r="C377" s="222" t="s">
        <v>67</v>
      </c>
      <c r="D377" s="219"/>
      <c r="E377" s="220"/>
      <c r="F377" s="223"/>
      <c r="G377" s="218"/>
      <c r="H377" s="218"/>
      <c r="I377" s="218"/>
      <c r="J377" s="24"/>
      <c r="K377" s="24"/>
    </row>
    <row r="378" spans="1:11" s="86" customFormat="1" ht="20.25" customHeight="1">
      <c r="A378" s="100"/>
      <c r="B378" s="101"/>
      <c r="C378" s="87" t="s">
        <v>72</v>
      </c>
      <c r="D378" s="219" t="s">
        <v>70</v>
      </c>
      <c r="E378" s="220"/>
      <c r="F378" s="221"/>
      <c r="G378" s="218"/>
      <c r="H378" s="218"/>
      <c r="I378" s="218"/>
      <c r="J378" s="24"/>
      <c r="K378" s="24"/>
    </row>
    <row r="379" spans="1:11" s="86" customFormat="1" ht="20.25" customHeight="1">
      <c r="A379" s="100"/>
      <c r="B379" s="101"/>
      <c r="C379" s="222" t="s">
        <v>67</v>
      </c>
      <c r="D379" s="219"/>
      <c r="E379" s="220"/>
      <c r="F379" s="223"/>
      <c r="G379" s="218"/>
      <c r="H379" s="218"/>
      <c r="I379" s="218"/>
      <c r="J379" s="24"/>
      <c r="K379" s="24"/>
    </row>
    <row r="380" spans="1:46" s="97" customFormat="1" ht="19.5" customHeight="1">
      <c r="A380" s="91"/>
      <c r="B380" s="92"/>
      <c r="C380" s="24"/>
      <c r="D380" s="93"/>
      <c r="E380" s="85"/>
      <c r="F380" s="94"/>
      <c r="G380" s="95"/>
      <c r="H380" s="95"/>
      <c r="I380" s="95"/>
      <c r="J380" s="30"/>
      <c r="K380" s="30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  <c r="AH380" s="96"/>
      <c r="AI380" s="96"/>
      <c r="AJ380" s="96"/>
      <c r="AK380" s="96"/>
      <c r="AL380" s="96"/>
      <c r="AM380" s="96"/>
      <c r="AN380" s="96"/>
      <c r="AO380" s="96"/>
      <c r="AP380" s="96"/>
      <c r="AQ380" s="96"/>
      <c r="AR380" s="96"/>
      <c r="AS380" s="96"/>
      <c r="AT380" s="96"/>
    </row>
    <row r="381" spans="1:46" s="97" customFormat="1" ht="12" customHeight="1">
      <c r="A381" s="91"/>
      <c r="B381" s="92"/>
      <c r="C381" s="98"/>
      <c r="D381" s="93"/>
      <c r="E381" s="85"/>
      <c r="F381" s="94"/>
      <c r="G381" s="95"/>
      <c r="H381" s="95"/>
      <c r="I381" s="95"/>
      <c r="J381" s="30"/>
      <c r="K381" s="30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  <c r="AH381" s="96"/>
      <c r="AI381" s="96"/>
      <c r="AJ381" s="96"/>
      <c r="AK381" s="96"/>
      <c r="AL381" s="96"/>
      <c r="AM381" s="96"/>
      <c r="AN381" s="96"/>
      <c r="AO381" s="96"/>
      <c r="AP381" s="96"/>
      <c r="AQ381" s="96"/>
      <c r="AR381" s="96"/>
      <c r="AS381" s="96"/>
      <c r="AT381" s="96"/>
    </row>
    <row r="382" ht="12.75" customHeight="1"/>
  </sheetData>
  <sheetProtection password="C1EA" sheet="1"/>
  <autoFilter ref="A8:AT382"/>
  <mergeCells count="13">
    <mergeCell ref="I6:I7"/>
    <mergeCell ref="C3:H3"/>
    <mergeCell ref="E6:E7"/>
    <mergeCell ref="A5:I5"/>
    <mergeCell ref="A6:A7"/>
    <mergeCell ref="B4:I4"/>
    <mergeCell ref="A1:C1"/>
    <mergeCell ref="A2:I2"/>
    <mergeCell ref="G6:H6"/>
    <mergeCell ref="B6:B7"/>
    <mergeCell ref="C6:C7"/>
    <mergeCell ref="D6:D7"/>
    <mergeCell ref="F6:F7"/>
  </mergeCells>
  <printOptions/>
  <pageMargins left="0.2" right="0.23" top="0.3" bottom="0.31" header="0.2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T55"/>
  <sheetViews>
    <sheetView view="pageBreakPreview" zoomScaleNormal="85" zoomScaleSheetLayoutView="100" zoomScalePageLayoutView="0" workbookViewId="0" topLeftCell="A1">
      <selection activeCell="F48" sqref="F48"/>
    </sheetView>
  </sheetViews>
  <sheetFormatPr defaultColWidth="9.140625" defaultRowHeight="12.75"/>
  <cols>
    <col min="1" max="1" width="4.00390625" style="99" customWidth="1"/>
    <col min="2" max="2" width="16.57421875" style="99" customWidth="1"/>
    <col min="3" max="3" width="58.28125" style="99" customWidth="1"/>
    <col min="4" max="6" width="9.140625" style="99" customWidth="1"/>
    <col min="7" max="7" width="10.7109375" style="99" customWidth="1"/>
    <col min="8" max="8" width="12.140625" style="99" customWidth="1"/>
    <col min="9" max="9" width="13.140625" style="151" customWidth="1"/>
    <col min="10" max="10" width="10.140625" style="99" customWidth="1"/>
    <col min="11" max="16384" width="9.140625" style="99" customWidth="1"/>
  </cols>
  <sheetData>
    <row r="1" spans="1:9" s="22" customFormat="1" ht="16.5" customHeight="1">
      <c r="A1" s="16"/>
      <c r="B1" s="16"/>
      <c r="C1" s="16"/>
      <c r="D1" s="17"/>
      <c r="E1" s="18"/>
      <c r="F1" s="19"/>
      <c r="G1" s="20"/>
      <c r="H1" s="20"/>
      <c r="I1" s="21"/>
    </row>
    <row r="2" spans="1:11" s="22" customFormat="1" ht="18" customHeight="1">
      <c r="A2" s="152"/>
      <c r="B2" s="152"/>
      <c r="C2" s="152"/>
      <c r="D2" s="152"/>
      <c r="E2" s="152"/>
      <c r="F2" s="152"/>
      <c r="G2" s="152"/>
      <c r="H2" s="152"/>
      <c r="I2" s="152"/>
      <c r="J2" s="24"/>
      <c r="K2" s="24"/>
    </row>
    <row r="3" spans="1:11" s="22" customFormat="1" ht="24" customHeight="1">
      <c r="A3" s="153"/>
      <c r="B3" s="154" t="s">
        <v>325</v>
      </c>
      <c r="C3" s="154"/>
      <c r="D3" s="154"/>
      <c r="E3" s="154"/>
      <c r="F3" s="154"/>
      <c r="G3" s="154"/>
      <c r="H3" s="154"/>
      <c r="I3" s="154"/>
      <c r="J3" s="24"/>
      <c r="K3" s="24"/>
    </row>
    <row r="4" spans="1:11" s="22" customFormat="1" ht="18.75" customHeight="1">
      <c r="A4" s="153"/>
      <c r="B4" s="112" t="s">
        <v>282</v>
      </c>
      <c r="C4" s="112"/>
      <c r="D4" s="112"/>
      <c r="E4" s="112"/>
      <c r="F4" s="112"/>
      <c r="G4" s="112"/>
      <c r="H4" s="112"/>
      <c r="I4" s="112"/>
      <c r="J4" s="24"/>
      <c r="K4" s="24"/>
    </row>
    <row r="5" spans="1:11" s="27" customFormat="1" ht="19.5" customHeight="1">
      <c r="A5" s="155"/>
      <c r="B5" s="155"/>
      <c r="C5" s="155"/>
      <c r="D5" s="155"/>
      <c r="E5" s="155"/>
      <c r="F5" s="155"/>
      <c r="G5" s="155"/>
      <c r="H5" s="155"/>
      <c r="I5" s="155"/>
      <c r="J5" s="26"/>
      <c r="K5" s="26"/>
    </row>
    <row r="6" spans="1:11" s="31" customFormat="1" ht="36.75" customHeight="1">
      <c r="A6" s="156" t="s">
        <v>1</v>
      </c>
      <c r="B6" s="157" t="s">
        <v>2</v>
      </c>
      <c r="C6" s="158" t="s">
        <v>3</v>
      </c>
      <c r="D6" s="157" t="s">
        <v>4</v>
      </c>
      <c r="E6" s="159" t="s">
        <v>75</v>
      </c>
      <c r="F6" s="160" t="s">
        <v>5</v>
      </c>
      <c r="G6" s="161" t="s">
        <v>6</v>
      </c>
      <c r="H6" s="161"/>
      <c r="I6" s="162" t="s">
        <v>7</v>
      </c>
      <c r="J6" s="30"/>
      <c r="K6" s="30"/>
    </row>
    <row r="7" spans="1:11" s="31" customFormat="1" ht="42.75" customHeight="1">
      <c r="A7" s="156"/>
      <c r="B7" s="157"/>
      <c r="C7" s="158"/>
      <c r="D7" s="157"/>
      <c r="E7" s="163"/>
      <c r="F7" s="160"/>
      <c r="G7" s="164" t="s">
        <v>8</v>
      </c>
      <c r="H7" s="164" t="s">
        <v>9</v>
      </c>
      <c r="I7" s="162"/>
      <c r="J7" s="30"/>
      <c r="K7" s="30"/>
    </row>
    <row r="8" spans="1:11" s="36" customFormat="1" ht="15.75" customHeight="1">
      <c r="A8" s="124">
        <v>1</v>
      </c>
      <c r="B8" s="165">
        <v>2</v>
      </c>
      <c r="C8" s="165">
        <v>3</v>
      </c>
      <c r="D8" s="166">
        <v>4</v>
      </c>
      <c r="E8" s="167"/>
      <c r="F8" s="168">
        <v>5</v>
      </c>
      <c r="G8" s="169">
        <v>6</v>
      </c>
      <c r="H8" s="168">
        <v>7</v>
      </c>
      <c r="I8" s="170">
        <v>8</v>
      </c>
      <c r="J8" s="35"/>
      <c r="K8" s="35"/>
    </row>
    <row r="9" spans="1:9" s="45" customFormat="1" ht="24.75" customHeight="1">
      <c r="A9" s="171">
        <v>1</v>
      </c>
      <c r="B9" s="172" t="s">
        <v>29</v>
      </c>
      <c r="C9" s="173" t="s">
        <v>16</v>
      </c>
      <c r="D9" s="174" t="s">
        <v>11</v>
      </c>
      <c r="E9" s="175">
        <v>1.5</v>
      </c>
      <c r="F9" s="140"/>
      <c r="G9" s="64"/>
      <c r="H9" s="69"/>
      <c r="I9" s="69"/>
    </row>
    <row r="10" spans="1:9" s="45" customFormat="1" ht="24.75" customHeight="1">
      <c r="A10" s="171">
        <v>2</v>
      </c>
      <c r="B10" s="176" t="s">
        <v>265</v>
      </c>
      <c r="C10" s="177" t="s">
        <v>264</v>
      </c>
      <c r="D10" s="178" t="s">
        <v>11</v>
      </c>
      <c r="E10" s="142">
        <v>0.91</v>
      </c>
      <c r="F10" s="143"/>
      <c r="G10" s="65"/>
      <c r="H10" s="64"/>
      <c r="I10" s="64"/>
    </row>
    <row r="11" spans="1:10" s="51" customFormat="1" ht="24.75" customHeight="1">
      <c r="A11" s="179"/>
      <c r="B11" s="176"/>
      <c r="C11" s="141" t="s">
        <v>76</v>
      </c>
      <c r="D11" s="133" t="s">
        <v>77</v>
      </c>
      <c r="E11" s="134">
        <v>5.32</v>
      </c>
      <c r="F11" s="135">
        <f>E11*E10</f>
        <v>4.841200000000001</v>
      </c>
      <c r="G11" s="65"/>
      <c r="H11" s="64"/>
      <c r="I11" s="64"/>
      <c r="J11" s="50"/>
    </row>
    <row r="12" spans="1:10" s="51" customFormat="1" ht="24.75" customHeight="1">
      <c r="A12" s="179"/>
      <c r="B12" s="141"/>
      <c r="C12" s="136" t="s">
        <v>21</v>
      </c>
      <c r="D12" s="137" t="s">
        <v>14</v>
      </c>
      <c r="E12" s="180">
        <v>0.285</v>
      </c>
      <c r="F12" s="135">
        <f>E12*E10</f>
        <v>0.25934999999999997</v>
      </c>
      <c r="G12" s="64"/>
      <c r="H12" s="64"/>
      <c r="I12" s="64"/>
      <c r="J12" s="50"/>
    </row>
    <row r="13" spans="1:9" s="45" customFormat="1" ht="24.75" customHeight="1">
      <c r="A13" s="171"/>
      <c r="B13" s="176"/>
      <c r="C13" s="141" t="s">
        <v>266</v>
      </c>
      <c r="D13" s="178" t="s">
        <v>11</v>
      </c>
      <c r="E13" s="181">
        <v>0.957</v>
      </c>
      <c r="F13" s="143">
        <f>E13*E10</f>
        <v>0.87087</v>
      </c>
      <c r="G13" s="65"/>
      <c r="H13" s="64"/>
      <c r="I13" s="64"/>
    </row>
    <row r="14" spans="1:9" s="45" customFormat="1" ht="24.75" customHeight="1">
      <c r="A14" s="171"/>
      <c r="B14" s="176"/>
      <c r="C14" s="141" t="s">
        <v>267</v>
      </c>
      <c r="D14" s="178" t="s">
        <v>11</v>
      </c>
      <c r="E14" s="181">
        <v>0.037</v>
      </c>
      <c r="F14" s="143">
        <f>E14*E10</f>
        <v>0.03367</v>
      </c>
      <c r="G14" s="65"/>
      <c r="H14" s="64"/>
      <c r="I14" s="64"/>
    </row>
    <row r="15" spans="1:9" s="45" customFormat="1" ht="24.75" customHeight="1">
      <c r="A15" s="171"/>
      <c r="B15" s="176"/>
      <c r="C15" s="141" t="s">
        <v>268</v>
      </c>
      <c r="D15" s="178" t="s">
        <v>36</v>
      </c>
      <c r="E15" s="181">
        <v>0.006</v>
      </c>
      <c r="F15" s="143">
        <f>E15*E10</f>
        <v>0.0054600000000000004</v>
      </c>
      <c r="G15" s="65"/>
      <c r="H15" s="64"/>
      <c r="I15" s="64"/>
    </row>
    <row r="16" spans="1:9" s="45" customFormat="1" ht="24.75" customHeight="1">
      <c r="A16" s="171"/>
      <c r="B16" s="176"/>
      <c r="C16" s="141" t="s">
        <v>274</v>
      </c>
      <c r="D16" s="178" t="s">
        <v>33</v>
      </c>
      <c r="E16" s="142"/>
      <c r="F16" s="143">
        <v>1</v>
      </c>
      <c r="G16" s="65"/>
      <c r="H16" s="64"/>
      <c r="I16" s="64"/>
    </row>
    <row r="17" spans="1:9" s="45" customFormat="1" ht="24.75" customHeight="1">
      <c r="A17" s="171"/>
      <c r="B17" s="176"/>
      <c r="C17" s="141" t="s">
        <v>269</v>
      </c>
      <c r="D17" s="178" t="s">
        <v>18</v>
      </c>
      <c r="E17" s="181">
        <v>0.012</v>
      </c>
      <c r="F17" s="143">
        <f>E17*E10</f>
        <v>0.010920000000000001</v>
      </c>
      <c r="G17" s="65"/>
      <c r="H17" s="64"/>
      <c r="I17" s="64"/>
    </row>
    <row r="18" spans="1:11" s="145" customFormat="1" ht="24.75" customHeight="1">
      <c r="A18" s="171"/>
      <c r="B18" s="182"/>
      <c r="C18" s="136" t="s">
        <v>270</v>
      </c>
      <c r="D18" s="137" t="s">
        <v>18</v>
      </c>
      <c r="E18" s="183">
        <v>0.016</v>
      </c>
      <c r="F18" s="140">
        <f>E18*E10</f>
        <v>0.01456</v>
      </c>
      <c r="G18" s="64"/>
      <c r="H18" s="64"/>
      <c r="I18" s="69"/>
      <c r="J18" s="144"/>
      <c r="K18" s="144"/>
    </row>
    <row r="19" spans="1:11" s="145" customFormat="1" ht="24.75" customHeight="1">
      <c r="A19" s="171"/>
      <c r="B19" s="184"/>
      <c r="C19" s="136" t="s">
        <v>271</v>
      </c>
      <c r="D19" s="137" t="s">
        <v>18</v>
      </c>
      <c r="E19" s="183">
        <v>0.002</v>
      </c>
      <c r="F19" s="185">
        <f>E19*E10</f>
        <v>0.00182</v>
      </c>
      <c r="G19" s="69"/>
      <c r="H19" s="64"/>
      <c r="I19" s="69"/>
      <c r="J19" s="144"/>
      <c r="K19" s="144"/>
    </row>
    <row r="20" spans="1:11" s="145" customFormat="1" ht="24.75" customHeight="1">
      <c r="A20" s="171"/>
      <c r="B20" s="184"/>
      <c r="C20" s="136" t="s">
        <v>272</v>
      </c>
      <c r="D20" s="137" t="s">
        <v>11</v>
      </c>
      <c r="E20" s="181">
        <v>0.059</v>
      </c>
      <c r="F20" s="140">
        <f>E20*E10</f>
        <v>0.05369</v>
      </c>
      <c r="G20" s="69"/>
      <c r="H20" s="64"/>
      <c r="I20" s="69"/>
      <c r="J20" s="144"/>
      <c r="K20" s="144"/>
    </row>
    <row r="21" spans="1:11" s="145" customFormat="1" ht="24.75" customHeight="1">
      <c r="A21" s="171"/>
      <c r="B21" s="184"/>
      <c r="C21" s="136" t="s">
        <v>273</v>
      </c>
      <c r="D21" s="137" t="s">
        <v>26</v>
      </c>
      <c r="E21" s="142">
        <v>3.7</v>
      </c>
      <c r="F21" s="140">
        <f>E21*E10</f>
        <v>3.3670000000000004</v>
      </c>
      <c r="G21" s="69"/>
      <c r="H21" s="64"/>
      <c r="I21" s="69"/>
      <c r="J21" s="144"/>
      <c r="K21" s="144"/>
    </row>
    <row r="22" spans="1:9" s="45" customFormat="1" ht="24.75" customHeight="1">
      <c r="A22" s="171"/>
      <c r="B22" s="176"/>
      <c r="C22" s="136" t="s">
        <v>22</v>
      </c>
      <c r="D22" s="137" t="s">
        <v>14</v>
      </c>
      <c r="E22" s="142">
        <v>2.3</v>
      </c>
      <c r="F22" s="143">
        <f>E22*E10</f>
        <v>2.093</v>
      </c>
      <c r="G22" s="65"/>
      <c r="H22" s="64"/>
      <c r="I22" s="64"/>
    </row>
    <row r="23" spans="1:11" s="148" customFormat="1" ht="24.75" customHeight="1">
      <c r="A23" s="186">
        <v>3</v>
      </c>
      <c r="B23" s="136" t="s">
        <v>276</v>
      </c>
      <c r="C23" s="138" t="s">
        <v>275</v>
      </c>
      <c r="D23" s="139" t="s">
        <v>11</v>
      </c>
      <c r="E23" s="135">
        <f>F14</f>
        <v>0.03367</v>
      </c>
      <c r="F23" s="135"/>
      <c r="G23" s="64"/>
      <c r="H23" s="146"/>
      <c r="I23" s="64"/>
      <c r="J23" s="147"/>
      <c r="K23" s="147"/>
    </row>
    <row r="24" spans="1:11" s="148" customFormat="1" ht="24.75" customHeight="1">
      <c r="A24" s="186"/>
      <c r="B24" s="176"/>
      <c r="C24" s="165" t="s">
        <v>76</v>
      </c>
      <c r="D24" s="139" t="s">
        <v>77</v>
      </c>
      <c r="E24" s="135">
        <v>1.17</v>
      </c>
      <c r="F24" s="135">
        <f>E24*E23</f>
        <v>0.039393899999999996</v>
      </c>
      <c r="G24" s="64"/>
      <c r="H24" s="64"/>
      <c r="I24" s="64"/>
      <c r="J24" s="147"/>
      <c r="K24" s="147"/>
    </row>
    <row r="25" spans="1:11" s="148" customFormat="1" ht="24.75" customHeight="1">
      <c r="A25" s="186"/>
      <c r="B25" s="136"/>
      <c r="C25" s="165" t="s">
        <v>114</v>
      </c>
      <c r="D25" s="139" t="s">
        <v>12</v>
      </c>
      <c r="E25" s="187">
        <v>0.321</v>
      </c>
      <c r="F25" s="135">
        <f>E25*E23</f>
        <v>0.01080807</v>
      </c>
      <c r="G25" s="64"/>
      <c r="H25" s="64"/>
      <c r="I25" s="64"/>
      <c r="J25" s="147"/>
      <c r="K25" s="147"/>
    </row>
    <row r="26" spans="1:11" s="148" customFormat="1" ht="24.75" customHeight="1">
      <c r="A26" s="186"/>
      <c r="B26" s="141"/>
      <c r="C26" s="165" t="s">
        <v>21</v>
      </c>
      <c r="D26" s="139" t="s">
        <v>14</v>
      </c>
      <c r="E26" s="135">
        <v>0.63</v>
      </c>
      <c r="F26" s="135">
        <f>E26*E23</f>
        <v>0.021212099999999998</v>
      </c>
      <c r="G26" s="64"/>
      <c r="H26" s="64"/>
      <c r="I26" s="64"/>
      <c r="J26" s="147"/>
      <c r="K26" s="147"/>
    </row>
    <row r="27" spans="1:11" s="148" customFormat="1" ht="24.75" customHeight="1">
      <c r="A27" s="186"/>
      <c r="B27" s="136"/>
      <c r="C27" s="136" t="s">
        <v>64</v>
      </c>
      <c r="D27" s="139" t="s">
        <v>11</v>
      </c>
      <c r="E27" s="135">
        <v>0.98</v>
      </c>
      <c r="F27" s="135">
        <f>E27*E23</f>
        <v>0.0329966</v>
      </c>
      <c r="G27" s="64"/>
      <c r="H27" s="64"/>
      <c r="I27" s="64"/>
      <c r="J27" s="147"/>
      <c r="K27" s="147"/>
    </row>
    <row r="28" spans="1:11" s="148" customFormat="1" ht="24.75" customHeight="1">
      <c r="A28" s="186"/>
      <c r="B28" s="136"/>
      <c r="C28" s="136" t="s">
        <v>65</v>
      </c>
      <c r="D28" s="139" t="s">
        <v>18</v>
      </c>
      <c r="E28" s="135">
        <v>0.52</v>
      </c>
      <c r="F28" s="135">
        <f>E28*E23</f>
        <v>0.0175084</v>
      </c>
      <c r="G28" s="64"/>
      <c r="H28" s="64"/>
      <c r="I28" s="64"/>
      <c r="J28" s="147"/>
      <c r="K28" s="147"/>
    </row>
    <row r="29" spans="1:11" s="148" customFormat="1" ht="24.75" customHeight="1">
      <c r="A29" s="186"/>
      <c r="B29" s="188"/>
      <c r="C29" s="136" t="s">
        <v>66</v>
      </c>
      <c r="D29" s="139" t="s">
        <v>11</v>
      </c>
      <c r="E29" s="135">
        <v>0.35</v>
      </c>
      <c r="F29" s="135">
        <f>E29*E23</f>
        <v>0.011784499999999998</v>
      </c>
      <c r="G29" s="69"/>
      <c r="H29" s="64"/>
      <c r="I29" s="64"/>
      <c r="J29" s="147"/>
      <c r="K29" s="147"/>
    </row>
    <row r="30" spans="1:9" s="45" customFormat="1" ht="24.75" customHeight="1">
      <c r="A30" s="171">
        <v>4</v>
      </c>
      <c r="B30" s="176" t="s">
        <v>255</v>
      </c>
      <c r="C30" s="177" t="s">
        <v>256</v>
      </c>
      <c r="D30" s="178" t="s">
        <v>33</v>
      </c>
      <c r="E30" s="142">
        <v>1</v>
      </c>
      <c r="F30" s="143"/>
      <c r="G30" s="65"/>
      <c r="H30" s="64"/>
      <c r="I30" s="64"/>
    </row>
    <row r="31" spans="1:10" s="51" customFormat="1" ht="24.75" customHeight="1">
      <c r="A31" s="179"/>
      <c r="B31" s="176"/>
      <c r="C31" s="141" t="s">
        <v>76</v>
      </c>
      <c r="D31" s="133" t="s">
        <v>77</v>
      </c>
      <c r="E31" s="180">
        <v>5.68</v>
      </c>
      <c r="F31" s="135">
        <f>E31*E30</f>
        <v>5.68</v>
      </c>
      <c r="G31" s="65"/>
      <c r="H31" s="64"/>
      <c r="I31" s="64"/>
      <c r="J31" s="50"/>
    </row>
    <row r="32" spans="1:10" s="51" customFormat="1" ht="24.75" customHeight="1">
      <c r="A32" s="179"/>
      <c r="B32" s="141"/>
      <c r="C32" s="136" t="s">
        <v>21</v>
      </c>
      <c r="D32" s="137" t="s">
        <v>14</v>
      </c>
      <c r="E32" s="189">
        <v>0.33</v>
      </c>
      <c r="F32" s="135">
        <f>E32*E30</f>
        <v>0.33</v>
      </c>
      <c r="G32" s="64"/>
      <c r="H32" s="64"/>
      <c r="I32" s="64"/>
      <c r="J32" s="50"/>
    </row>
    <row r="33" spans="1:9" s="45" customFormat="1" ht="24.75" customHeight="1">
      <c r="A33" s="171"/>
      <c r="B33" s="176"/>
      <c r="C33" s="141" t="s">
        <v>258</v>
      </c>
      <c r="D33" s="178" t="s">
        <v>33</v>
      </c>
      <c r="E33" s="142"/>
      <c r="F33" s="143">
        <v>2</v>
      </c>
      <c r="G33" s="65"/>
      <c r="H33" s="64"/>
      <c r="I33" s="64"/>
    </row>
    <row r="34" spans="1:9" s="45" customFormat="1" ht="24.75" customHeight="1">
      <c r="A34" s="171"/>
      <c r="B34" s="176"/>
      <c r="C34" s="141" t="s">
        <v>259</v>
      </c>
      <c r="D34" s="178" t="s">
        <v>33</v>
      </c>
      <c r="E34" s="142"/>
      <c r="F34" s="143">
        <v>2</v>
      </c>
      <c r="G34" s="65"/>
      <c r="H34" s="64"/>
      <c r="I34" s="64"/>
    </row>
    <row r="35" spans="1:9" s="45" customFormat="1" ht="24.75" customHeight="1">
      <c r="A35" s="171"/>
      <c r="B35" s="176"/>
      <c r="C35" s="141" t="s">
        <v>260</v>
      </c>
      <c r="D35" s="178" t="s">
        <v>33</v>
      </c>
      <c r="E35" s="142"/>
      <c r="F35" s="143">
        <v>2</v>
      </c>
      <c r="G35" s="65"/>
      <c r="H35" s="64"/>
      <c r="I35" s="64"/>
    </row>
    <row r="36" spans="1:9" s="45" customFormat="1" ht="24.75" customHeight="1">
      <c r="A36" s="171"/>
      <c r="B36" s="176"/>
      <c r="C36" s="141" t="s">
        <v>261</v>
      </c>
      <c r="D36" s="178" t="s">
        <v>33</v>
      </c>
      <c r="E36" s="142"/>
      <c r="F36" s="143">
        <v>20</v>
      </c>
      <c r="G36" s="65"/>
      <c r="H36" s="64"/>
      <c r="I36" s="64"/>
    </row>
    <row r="37" spans="1:9" s="45" customFormat="1" ht="24.75" customHeight="1">
      <c r="A37" s="171"/>
      <c r="B37" s="176"/>
      <c r="C37" s="141" t="s">
        <v>262</v>
      </c>
      <c r="D37" s="178" t="s">
        <v>36</v>
      </c>
      <c r="E37" s="142"/>
      <c r="F37" s="143">
        <v>0.5</v>
      </c>
      <c r="G37" s="65"/>
      <c r="H37" s="64"/>
      <c r="I37" s="64"/>
    </row>
    <row r="38" spans="1:9" s="45" customFormat="1" ht="24.75" customHeight="1">
      <c r="A38" s="171"/>
      <c r="B38" s="176"/>
      <c r="C38" s="141" t="s">
        <v>263</v>
      </c>
      <c r="D38" s="178" t="s">
        <v>33</v>
      </c>
      <c r="E38" s="142"/>
      <c r="F38" s="143">
        <v>1</v>
      </c>
      <c r="G38" s="65"/>
      <c r="H38" s="64"/>
      <c r="I38" s="64"/>
    </row>
    <row r="39" spans="1:10" s="51" customFormat="1" ht="24.75" customHeight="1">
      <c r="A39" s="179"/>
      <c r="B39" s="176"/>
      <c r="C39" s="141" t="s">
        <v>279</v>
      </c>
      <c r="D39" s="133" t="s">
        <v>33</v>
      </c>
      <c r="E39" s="180"/>
      <c r="F39" s="135">
        <f>F38</f>
        <v>1</v>
      </c>
      <c r="G39" s="65"/>
      <c r="H39" s="64"/>
      <c r="I39" s="64"/>
      <c r="J39" s="50"/>
    </row>
    <row r="40" spans="1:11" s="145" customFormat="1" ht="24.75" customHeight="1">
      <c r="A40" s="171"/>
      <c r="B40" s="182"/>
      <c r="C40" s="136" t="s">
        <v>38</v>
      </c>
      <c r="D40" s="137" t="s">
        <v>26</v>
      </c>
      <c r="E40" s="190">
        <v>2.6</v>
      </c>
      <c r="F40" s="140">
        <f>E40*E30</f>
        <v>2.6</v>
      </c>
      <c r="G40" s="64"/>
      <c r="H40" s="64"/>
      <c r="I40" s="69"/>
      <c r="J40" s="144"/>
      <c r="K40" s="144"/>
    </row>
    <row r="41" spans="1:11" s="145" customFormat="1" ht="24.75" customHeight="1">
      <c r="A41" s="171"/>
      <c r="B41" s="184"/>
      <c r="C41" s="136" t="s">
        <v>257</v>
      </c>
      <c r="D41" s="137" t="s">
        <v>26</v>
      </c>
      <c r="E41" s="190">
        <v>10</v>
      </c>
      <c r="F41" s="140">
        <f>E41*E30</f>
        <v>10</v>
      </c>
      <c r="G41" s="69"/>
      <c r="H41" s="64"/>
      <c r="I41" s="69"/>
      <c r="J41" s="144"/>
      <c r="K41" s="144"/>
    </row>
    <row r="42" spans="1:9" s="45" customFormat="1" ht="24.75" customHeight="1">
      <c r="A42" s="171"/>
      <c r="B42" s="176"/>
      <c r="C42" s="136" t="s">
        <v>22</v>
      </c>
      <c r="D42" s="137" t="s">
        <v>14</v>
      </c>
      <c r="E42" s="181">
        <v>1.3</v>
      </c>
      <c r="F42" s="143">
        <f>E42*E30</f>
        <v>1.3</v>
      </c>
      <c r="G42" s="65"/>
      <c r="H42" s="64"/>
      <c r="I42" s="64"/>
    </row>
    <row r="43" spans="1:9" s="60" customFormat="1" ht="24.75" customHeight="1">
      <c r="A43" s="171">
        <v>5</v>
      </c>
      <c r="B43" s="191" t="s">
        <v>29</v>
      </c>
      <c r="C43" s="192" t="s">
        <v>277</v>
      </c>
      <c r="D43" s="193" t="s">
        <v>33</v>
      </c>
      <c r="E43" s="140"/>
      <c r="F43" s="140">
        <v>3</v>
      </c>
      <c r="G43" s="69"/>
      <c r="H43" s="64"/>
      <c r="I43" s="149"/>
    </row>
    <row r="44" spans="1:10" s="51" customFormat="1" ht="24.75" customHeight="1">
      <c r="A44" s="179"/>
      <c r="B44" s="176"/>
      <c r="C44" s="141" t="s">
        <v>278</v>
      </c>
      <c r="D44" s="133" t="s">
        <v>33</v>
      </c>
      <c r="E44" s="180"/>
      <c r="F44" s="135">
        <f>F43</f>
        <v>3</v>
      </c>
      <c r="G44" s="65"/>
      <c r="H44" s="64"/>
      <c r="I44" s="64"/>
      <c r="J44" s="50"/>
    </row>
    <row r="45" spans="1:9" s="60" customFormat="1" ht="24.75" customHeight="1">
      <c r="A45" s="171">
        <v>6</v>
      </c>
      <c r="B45" s="191" t="s">
        <v>29</v>
      </c>
      <c r="C45" s="192" t="s">
        <v>280</v>
      </c>
      <c r="D45" s="193" t="s">
        <v>33</v>
      </c>
      <c r="E45" s="140"/>
      <c r="F45" s="140">
        <v>1</v>
      </c>
      <c r="G45" s="69"/>
      <c r="H45" s="64"/>
      <c r="I45" s="149"/>
    </row>
    <row r="46" spans="1:10" s="51" customFormat="1" ht="24.75" customHeight="1">
      <c r="A46" s="179"/>
      <c r="B46" s="176" t="s">
        <v>29</v>
      </c>
      <c r="C46" s="141" t="s">
        <v>281</v>
      </c>
      <c r="D46" s="133" t="s">
        <v>33</v>
      </c>
      <c r="E46" s="180"/>
      <c r="F46" s="135">
        <f>F45</f>
        <v>1</v>
      </c>
      <c r="G46" s="65"/>
      <c r="H46" s="64"/>
      <c r="I46" s="64"/>
      <c r="J46" s="50"/>
    </row>
    <row r="47" spans="1:9" s="45" customFormat="1" ht="24.75" customHeight="1">
      <c r="A47" s="171"/>
      <c r="B47" s="176"/>
      <c r="C47" s="141"/>
      <c r="D47" s="178"/>
      <c r="E47" s="142"/>
      <c r="F47" s="143"/>
      <c r="G47" s="65"/>
      <c r="H47" s="64"/>
      <c r="I47" s="64"/>
    </row>
    <row r="48" spans="1:46" s="79" customFormat="1" ht="24.75" customHeight="1">
      <c r="A48" s="150"/>
      <c r="B48" s="72"/>
      <c r="C48" s="73" t="s">
        <v>67</v>
      </c>
      <c r="D48" s="74"/>
      <c r="E48" s="75"/>
      <c r="F48" s="75"/>
      <c r="G48" s="76"/>
      <c r="H48" s="76"/>
      <c r="I48" s="76"/>
      <c r="J48" s="77"/>
      <c r="K48" s="77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</row>
    <row r="49" spans="1:11" s="86" customFormat="1" ht="24.75" customHeight="1">
      <c r="A49" s="100"/>
      <c r="B49" s="72"/>
      <c r="C49" s="81" t="s">
        <v>68</v>
      </c>
      <c r="D49" s="82"/>
      <c r="E49" s="83"/>
      <c r="F49" s="83"/>
      <c r="G49" s="84"/>
      <c r="H49" s="76"/>
      <c r="I49" s="76"/>
      <c r="J49" s="85"/>
      <c r="K49" s="24"/>
    </row>
    <row r="50" spans="1:11" s="86" customFormat="1" ht="24.75" customHeight="1">
      <c r="A50" s="100"/>
      <c r="B50" s="72"/>
      <c r="C50" s="81" t="s">
        <v>321</v>
      </c>
      <c r="D50" s="82" t="s">
        <v>70</v>
      </c>
      <c r="E50" s="83"/>
      <c r="F50" s="88"/>
      <c r="G50" s="84"/>
      <c r="H50" s="76"/>
      <c r="I50" s="76"/>
      <c r="J50" s="24"/>
      <c r="K50" s="24"/>
    </row>
    <row r="51" spans="1:11" s="86" customFormat="1" ht="24.75" customHeight="1">
      <c r="A51" s="100"/>
      <c r="B51" s="72"/>
      <c r="C51" s="89" t="s">
        <v>67</v>
      </c>
      <c r="D51" s="82"/>
      <c r="E51" s="83"/>
      <c r="F51" s="90"/>
      <c r="G51" s="84"/>
      <c r="H51" s="76"/>
      <c r="I51" s="76"/>
      <c r="J51" s="24"/>
      <c r="K51" s="24"/>
    </row>
    <row r="52" spans="1:11" s="86" customFormat="1" ht="40.5" customHeight="1">
      <c r="A52" s="100"/>
      <c r="B52" s="72"/>
      <c r="C52" s="73" t="s">
        <v>332</v>
      </c>
      <c r="D52" s="75" t="s">
        <v>70</v>
      </c>
      <c r="E52" s="75"/>
      <c r="F52" s="88"/>
      <c r="G52" s="84"/>
      <c r="H52" s="76"/>
      <c r="I52" s="76"/>
      <c r="J52" s="24"/>
      <c r="K52" s="24"/>
    </row>
    <row r="53" spans="1:11" s="86" customFormat="1" ht="24.75" customHeight="1">
      <c r="A53" s="100"/>
      <c r="B53" s="72"/>
      <c r="C53" s="89" t="s">
        <v>67</v>
      </c>
      <c r="D53" s="82"/>
      <c r="E53" s="83"/>
      <c r="F53" s="90"/>
      <c r="G53" s="84"/>
      <c r="H53" s="76"/>
      <c r="I53" s="76"/>
      <c r="J53" s="24"/>
      <c r="K53" s="24"/>
    </row>
    <row r="54" spans="1:11" s="86" customFormat="1" ht="24.75" customHeight="1">
      <c r="A54" s="100"/>
      <c r="B54" s="72"/>
      <c r="C54" s="81" t="s">
        <v>72</v>
      </c>
      <c r="D54" s="82" t="s">
        <v>70</v>
      </c>
      <c r="E54" s="83"/>
      <c r="F54" s="88"/>
      <c r="G54" s="84"/>
      <c r="H54" s="76"/>
      <c r="I54" s="76"/>
      <c r="J54" s="24"/>
      <c r="K54" s="24"/>
    </row>
    <row r="55" spans="1:11" s="86" customFormat="1" ht="24.75" customHeight="1">
      <c r="A55" s="100"/>
      <c r="B55" s="72"/>
      <c r="C55" s="89" t="s">
        <v>67</v>
      </c>
      <c r="D55" s="82"/>
      <c r="E55" s="83"/>
      <c r="F55" s="90"/>
      <c r="G55" s="84"/>
      <c r="H55" s="76"/>
      <c r="I55" s="76"/>
      <c r="J55" s="24"/>
      <c r="K55" s="24"/>
    </row>
  </sheetData>
  <sheetProtection password="C1EA" sheet="1"/>
  <mergeCells count="13">
    <mergeCell ref="B3:I3"/>
    <mergeCell ref="A1:C1"/>
    <mergeCell ref="B4:I4"/>
    <mergeCell ref="A2:I2"/>
    <mergeCell ref="I6:I7"/>
    <mergeCell ref="A5:I5"/>
    <mergeCell ref="A6:A7"/>
    <mergeCell ref="B6:B7"/>
    <mergeCell ref="C6:C7"/>
    <mergeCell ref="D6:D7"/>
    <mergeCell ref="E6:E7"/>
    <mergeCell ref="F6:F7"/>
    <mergeCell ref="G6:H6"/>
  </mergeCells>
  <printOptions/>
  <pageMargins left="0.37" right="0.38" top="0.28" bottom="0.41" header="0.38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T101"/>
  <sheetViews>
    <sheetView view="pageBreakPreview" zoomScaleNormal="85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4.00390625" style="99" customWidth="1"/>
    <col min="2" max="2" width="16.140625" style="99" customWidth="1"/>
    <col min="3" max="3" width="58.28125" style="99" customWidth="1"/>
    <col min="4" max="6" width="9.140625" style="99" customWidth="1"/>
    <col min="7" max="7" width="10.7109375" style="99" customWidth="1"/>
    <col min="8" max="8" width="14.8515625" style="99" customWidth="1"/>
    <col min="9" max="9" width="13.140625" style="99" customWidth="1"/>
    <col min="10" max="10" width="10.140625" style="99" customWidth="1"/>
    <col min="11" max="16384" width="9.140625" style="99" customWidth="1"/>
  </cols>
  <sheetData>
    <row r="1" spans="1:9" s="22" customFormat="1" ht="16.5" customHeight="1">
      <c r="A1" s="16"/>
      <c r="B1" s="16"/>
      <c r="C1" s="16"/>
      <c r="D1" s="17"/>
      <c r="E1" s="18"/>
      <c r="F1" s="19"/>
      <c r="G1" s="20"/>
      <c r="H1" s="20"/>
      <c r="I1" s="21"/>
    </row>
    <row r="2" spans="1:11" s="22" customFormat="1" ht="22.5" customHeight="1">
      <c r="A2" s="23" t="s">
        <v>331</v>
      </c>
      <c r="B2" s="23"/>
      <c r="C2" s="23"/>
      <c r="D2" s="23"/>
      <c r="E2" s="23"/>
      <c r="F2" s="23"/>
      <c r="G2" s="23"/>
      <c r="H2" s="23"/>
      <c r="I2" s="23"/>
      <c r="J2" s="24"/>
      <c r="K2" s="24"/>
    </row>
    <row r="3" spans="1:11" s="22" customFormat="1" ht="22.5" customHeight="1">
      <c r="A3" s="112" t="s">
        <v>326</v>
      </c>
      <c r="B3" s="112"/>
      <c r="C3" s="112"/>
      <c r="D3" s="112"/>
      <c r="E3" s="112"/>
      <c r="F3" s="112"/>
      <c r="G3" s="112"/>
      <c r="H3" s="112"/>
      <c r="I3" s="112"/>
      <c r="J3" s="24"/>
      <c r="K3" s="24"/>
    </row>
    <row r="4" spans="1:11" s="22" customFormat="1" ht="25.5" customHeight="1">
      <c r="A4" s="113"/>
      <c r="B4" s="112" t="s">
        <v>252</v>
      </c>
      <c r="C4" s="112"/>
      <c r="D4" s="112"/>
      <c r="E4" s="112"/>
      <c r="F4" s="112"/>
      <c r="G4" s="112"/>
      <c r="H4" s="112"/>
      <c r="I4" s="112"/>
      <c r="J4" s="24"/>
      <c r="K4" s="24"/>
    </row>
    <row r="5" spans="1:11" s="27" customFormat="1" ht="19.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K5" s="26"/>
    </row>
    <row r="6" spans="1:11" s="31" customFormat="1" ht="36.75" customHeight="1">
      <c r="A6" s="28" t="s">
        <v>1</v>
      </c>
      <c r="B6" s="29" t="s">
        <v>2</v>
      </c>
      <c r="C6" s="114" t="s">
        <v>3</v>
      </c>
      <c r="D6" s="115" t="s">
        <v>4</v>
      </c>
      <c r="E6" s="116" t="s">
        <v>75</v>
      </c>
      <c r="F6" s="117" t="s">
        <v>5</v>
      </c>
      <c r="G6" s="118" t="s">
        <v>6</v>
      </c>
      <c r="H6" s="119"/>
      <c r="I6" s="117" t="s">
        <v>7</v>
      </c>
      <c r="J6" s="30"/>
      <c r="K6" s="30"/>
    </row>
    <row r="7" spans="1:11" s="31" customFormat="1" ht="29.25" customHeight="1">
      <c r="A7" s="28"/>
      <c r="B7" s="29"/>
      <c r="C7" s="114"/>
      <c r="D7" s="115"/>
      <c r="E7" s="120"/>
      <c r="F7" s="117"/>
      <c r="G7" s="121" t="s">
        <v>8</v>
      </c>
      <c r="H7" s="122" t="s">
        <v>9</v>
      </c>
      <c r="I7" s="117"/>
      <c r="J7" s="30"/>
      <c r="K7" s="30"/>
    </row>
    <row r="8" spans="1:11" s="36" customFormat="1" ht="14.25" customHeight="1">
      <c r="A8" s="32">
        <v>1</v>
      </c>
      <c r="B8" s="33">
        <v>2</v>
      </c>
      <c r="C8" s="123">
        <v>3</v>
      </c>
      <c r="D8" s="124">
        <v>4</v>
      </c>
      <c r="E8" s="125"/>
      <c r="F8" s="126">
        <v>5</v>
      </c>
      <c r="G8" s="127">
        <v>6</v>
      </c>
      <c r="H8" s="126">
        <v>7</v>
      </c>
      <c r="I8" s="128">
        <v>8</v>
      </c>
      <c r="J8" s="35"/>
      <c r="K8" s="35"/>
    </row>
    <row r="9" spans="1:9" s="45" customFormat="1" ht="35.25" customHeight="1" hidden="1">
      <c r="A9" s="37">
        <v>1</v>
      </c>
      <c r="B9" s="38"/>
      <c r="C9" s="39"/>
      <c r="D9" s="40"/>
      <c r="E9" s="41"/>
      <c r="F9" s="42"/>
      <c r="G9" s="43"/>
      <c r="H9" s="44"/>
      <c r="I9" s="44"/>
    </row>
    <row r="10" spans="1:10" s="51" customFormat="1" ht="23.25" customHeight="1" hidden="1">
      <c r="A10" s="46"/>
      <c r="B10" s="38"/>
      <c r="C10" s="47"/>
      <c r="D10" s="48"/>
      <c r="E10" s="49"/>
      <c r="F10" s="44"/>
      <c r="G10" s="43"/>
      <c r="H10" s="44"/>
      <c r="I10" s="44"/>
      <c r="J10" s="50"/>
    </row>
    <row r="11" spans="1:10" s="51" customFormat="1" ht="23.25" customHeight="1" hidden="1">
      <c r="A11" s="46"/>
      <c r="B11" s="47"/>
      <c r="C11" s="52"/>
      <c r="D11" s="53"/>
      <c r="E11" s="54"/>
      <c r="F11" s="44"/>
      <c r="G11" s="44"/>
      <c r="H11" s="44"/>
      <c r="I11" s="44"/>
      <c r="J11" s="50"/>
    </row>
    <row r="12" spans="1:9" s="45" customFormat="1" ht="23.25" customHeight="1" hidden="1">
      <c r="A12" s="37"/>
      <c r="B12" s="38"/>
      <c r="C12" s="47"/>
      <c r="D12" s="40"/>
      <c r="E12" s="41"/>
      <c r="F12" s="42"/>
      <c r="G12" s="43"/>
      <c r="H12" s="44"/>
      <c r="I12" s="44"/>
    </row>
    <row r="13" spans="1:9" s="45" customFormat="1" ht="23.25" customHeight="1" hidden="1">
      <c r="A13" s="37"/>
      <c r="B13" s="38"/>
      <c r="C13" s="47"/>
      <c r="D13" s="40"/>
      <c r="E13" s="41"/>
      <c r="F13" s="42"/>
      <c r="G13" s="43"/>
      <c r="H13" s="44"/>
      <c r="I13" s="44"/>
    </row>
    <row r="14" spans="1:9" s="45" customFormat="1" ht="23.25" customHeight="1" hidden="1">
      <c r="A14" s="37"/>
      <c r="B14" s="38"/>
      <c r="C14" s="47"/>
      <c r="D14" s="40"/>
      <c r="E14" s="41"/>
      <c r="F14" s="42"/>
      <c r="G14" s="43"/>
      <c r="H14" s="44"/>
      <c r="I14" s="44"/>
    </row>
    <row r="15" spans="1:9" s="45" customFormat="1" ht="23.25" customHeight="1" hidden="1">
      <c r="A15" s="37"/>
      <c r="B15" s="38"/>
      <c r="C15" s="47"/>
      <c r="D15" s="40"/>
      <c r="E15" s="41"/>
      <c r="F15" s="42"/>
      <c r="G15" s="43"/>
      <c r="H15" s="44"/>
      <c r="I15" s="44"/>
    </row>
    <row r="16" spans="1:9" s="45" customFormat="1" ht="23.25" customHeight="1" hidden="1">
      <c r="A16" s="37"/>
      <c r="B16" s="38"/>
      <c r="C16" s="47"/>
      <c r="D16" s="40"/>
      <c r="E16" s="41"/>
      <c r="F16" s="42"/>
      <c r="G16" s="43"/>
      <c r="H16" s="44"/>
      <c r="I16" s="44"/>
    </row>
    <row r="17" spans="1:9" s="45" customFormat="1" ht="23.25" customHeight="1" hidden="1">
      <c r="A17" s="37"/>
      <c r="B17" s="38"/>
      <c r="C17" s="52"/>
      <c r="D17" s="53"/>
      <c r="E17" s="55"/>
      <c r="F17" s="42"/>
      <c r="G17" s="43"/>
      <c r="H17" s="44"/>
      <c r="I17" s="44"/>
    </row>
    <row r="18" spans="1:9" s="45" customFormat="1" ht="34.5" customHeight="1" hidden="1">
      <c r="A18" s="37">
        <v>2</v>
      </c>
      <c r="B18" s="38"/>
      <c r="C18" s="39"/>
      <c r="D18" s="40"/>
      <c r="E18" s="41"/>
      <c r="F18" s="42"/>
      <c r="G18" s="43"/>
      <c r="H18" s="44"/>
      <c r="I18" s="44"/>
    </row>
    <row r="19" spans="1:10" s="51" customFormat="1" ht="23.25" customHeight="1" hidden="1">
      <c r="A19" s="46"/>
      <c r="B19" s="38"/>
      <c r="C19" s="47"/>
      <c r="D19" s="48"/>
      <c r="E19" s="49"/>
      <c r="F19" s="44"/>
      <c r="G19" s="43"/>
      <c r="H19" s="44"/>
      <c r="I19" s="44"/>
      <c r="J19" s="50"/>
    </row>
    <row r="20" spans="1:10" s="51" customFormat="1" ht="23.25" customHeight="1" hidden="1">
      <c r="A20" s="46"/>
      <c r="B20" s="47"/>
      <c r="C20" s="52"/>
      <c r="D20" s="53"/>
      <c r="E20" s="54"/>
      <c r="F20" s="44"/>
      <c r="G20" s="44"/>
      <c r="H20" s="44"/>
      <c r="I20" s="44"/>
      <c r="J20" s="50"/>
    </row>
    <row r="21" spans="1:9" s="45" customFormat="1" ht="23.25" customHeight="1" hidden="1">
      <c r="A21" s="37"/>
      <c r="B21" s="38"/>
      <c r="C21" s="47"/>
      <c r="D21" s="40"/>
      <c r="E21" s="41"/>
      <c r="F21" s="42"/>
      <c r="G21" s="43"/>
      <c r="H21" s="44"/>
      <c r="I21" s="44"/>
    </row>
    <row r="22" spans="1:9" s="45" customFormat="1" ht="23.25" customHeight="1" hidden="1">
      <c r="A22" s="37"/>
      <c r="B22" s="38"/>
      <c r="C22" s="47"/>
      <c r="D22" s="40"/>
      <c r="E22" s="41"/>
      <c r="F22" s="42"/>
      <c r="G22" s="43"/>
      <c r="H22" s="44"/>
      <c r="I22" s="44"/>
    </row>
    <row r="23" spans="1:9" s="45" customFormat="1" ht="23.25" customHeight="1" hidden="1">
      <c r="A23" s="37"/>
      <c r="B23" s="38"/>
      <c r="C23" s="47"/>
      <c r="D23" s="40"/>
      <c r="E23" s="41"/>
      <c r="F23" s="42"/>
      <c r="G23" s="43"/>
      <c r="H23" s="44"/>
      <c r="I23" s="44"/>
    </row>
    <row r="24" spans="1:9" s="45" customFormat="1" ht="23.25" customHeight="1" hidden="1">
      <c r="A24" s="37"/>
      <c r="B24" s="38"/>
      <c r="C24" s="47"/>
      <c r="D24" s="40"/>
      <c r="E24" s="41"/>
      <c r="F24" s="42"/>
      <c r="G24" s="43"/>
      <c r="H24" s="44"/>
      <c r="I24" s="44"/>
    </row>
    <row r="25" spans="1:9" s="45" customFormat="1" ht="23.25" customHeight="1" hidden="1">
      <c r="A25" s="37"/>
      <c r="B25" s="38"/>
      <c r="C25" s="47"/>
      <c r="D25" s="40"/>
      <c r="E25" s="41"/>
      <c r="F25" s="42"/>
      <c r="G25" s="43"/>
      <c r="H25" s="44"/>
      <c r="I25" s="44"/>
    </row>
    <row r="26" spans="1:9" s="45" customFormat="1" ht="23.25" customHeight="1" hidden="1">
      <c r="A26" s="37"/>
      <c r="B26" s="38"/>
      <c r="C26" s="47"/>
      <c r="D26" s="40"/>
      <c r="E26" s="41"/>
      <c r="F26" s="42"/>
      <c r="G26" s="43"/>
      <c r="H26" s="44"/>
      <c r="I26" s="44"/>
    </row>
    <row r="27" spans="1:9" s="45" customFormat="1" ht="23.25" customHeight="1" hidden="1">
      <c r="A27" s="37"/>
      <c r="B27" s="38"/>
      <c r="C27" s="47"/>
      <c r="D27" s="40"/>
      <c r="E27" s="41"/>
      <c r="F27" s="42"/>
      <c r="G27" s="43"/>
      <c r="H27" s="44"/>
      <c r="I27" s="44"/>
    </row>
    <row r="28" spans="1:9" s="45" customFormat="1" ht="23.25" customHeight="1" hidden="1">
      <c r="A28" s="37"/>
      <c r="B28" s="38"/>
      <c r="C28" s="47"/>
      <c r="D28" s="40"/>
      <c r="E28" s="41"/>
      <c r="F28" s="42"/>
      <c r="G28" s="43"/>
      <c r="H28" s="44"/>
      <c r="I28" s="44"/>
    </row>
    <row r="29" spans="1:9" s="45" customFormat="1" ht="23.25" customHeight="1" hidden="1">
      <c r="A29" s="37"/>
      <c r="B29" s="38"/>
      <c r="C29" s="47"/>
      <c r="D29" s="40"/>
      <c r="E29" s="41"/>
      <c r="F29" s="42"/>
      <c r="G29" s="43"/>
      <c r="H29" s="44"/>
      <c r="I29" s="44"/>
    </row>
    <row r="30" spans="1:9" s="45" customFormat="1" ht="23.25" customHeight="1" hidden="1">
      <c r="A30" s="37"/>
      <c r="B30" s="38"/>
      <c r="C30" s="52"/>
      <c r="D30" s="53"/>
      <c r="E30" s="55"/>
      <c r="F30" s="42"/>
      <c r="G30" s="43"/>
      <c r="H30" s="44"/>
      <c r="I30" s="44"/>
    </row>
    <row r="31" spans="1:9" s="45" customFormat="1" ht="34.5" customHeight="1" hidden="1">
      <c r="A31" s="37">
        <v>3</v>
      </c>
      <c r="B31" s="38"/>
      <c r="C31" s="39"/>
      <c r="D31" s="40"/>
      <c r="E31" s="41"/>
      <c r="F31" s="42"/>
      <c r="G31" s="43"/>
      <c r="H31" s="44"/>
      <c r="I31" s="44"/>
    </row>
    <row r="32" spans="1:10" s="51" customFormat="1" ht="23.25" customHeight="1" hidden="1">
      <c r="A32" s="46"/>
      <c r="B32" s="38"/>
      <c r="C32" s="47"/>
      <c r="D32" s="48"/>
      <c r="E32" s="49"/>
      <c r="F32" s="44"/>
      <c r="G32" s="43"/>
      <c r="H32" s="44"/>
      <c r="I32" s="44"/>
      <c r="J32" s="50"/>
    </row>
    <row r="33" spans="1:10" s="51" customFormat="1" ht="23.25" customHeight="1" hidden="1">
      <c r="A33" s="46"/>
      <c r="B33" s="47"/>
      <c r="C33" s="52"/>
      <c r="D33" s="53"/>
      <c r="E33" s="54"/>
      <c r="F33" s="44"/>
      <c r="G33" s="44"/>
      <c r="H33" s="44"/>
      <c r="I33" s="44"/>
      <c r="J33" s="50"/>
    </row>
    <row r="34" spans="1:9" s="45" customFormat="1" ht="23.25" customHeight="1" hidden="1">
      <c r="A34" s="37"/>
      <c r="B34" s="38"/>
      <c r="C34" s="47"/>
      <c r="D34" s="40"/>
      <c r="E34" s="41"/>
      <c r="F34" s="42"/>
      <c r="G34" s="43"/>
      <c r="H34" s="44"/>
      <c r="I34" s="44"/>
    </row>
    <row r="35" spans="1:9" s="45" customFormat="1" ht="23.25" customHeight="1" hidden="1">
      <c r="A35" s="37"/>
      <c r="B35" s="38"/>
      <c r="C35" s="47"/>
      <c r="D35" s="40"/>
      <c r="E35" s="41"/>
      <c r="F35" s="42"/>
      <c r="G35" s="43"/>
      <c r="H35" s="44"/>
      <c r="I35" s="44"/>
    </row>
    <row r="36" spans="1:9" s="45" customFormat="1" ht="23.25" customHeight="1" hidden="1">
      <c r="A36" s="37"/>
      <c r="B36" s="38"/>
      <c r="C36" s="47"/>
      <c r="D36" s="40"/>
      <c r="E36" s="41"/>
      <c r="F36" s="42"/>
      <c r="G36" s="43"/>
      <c r="H36" s="44"/>
      <c r="I36" s="44"/>
    </row>
    <row r="37" spans="1:9" s="45" customFormat="1" ht="23.25" customHeight="1" hidden="1">
      <c r="A37" s="37"/>
      <c r="B37" s="38"/>
      <c r="C37" s="47"/>
      <c r="D37" s="40"/>
      <c r="E37" s="41"/>
      <c r="F37" s="42"/>
      <c r="G37" s="43"/>
      <c r="H37" s="44"/>
      <c r="I37" s="44"/>
    </row>
    <row r="38" spans="1:9" s="45" customFormat="1" ht="23.25" customHeight="1" hidden="1">
      <c r="A38" s="37"/>
      <c r="B38" s="38"/>
      <c r="C38" s="47"/>
      <c r="D38" s="40"/>
      <c r="E38" s="41"/>
      <c r="F38" s="42"/>
      <c r="G38" s="43"/>
      <c r="H38" s="44"/>
      <c r="I38" s="44"/>
    </row>
    <row r="39" spans="1:9" s="45" customFormat="1" ht="23.25" customHeight="1" hidden="1">
      <c r="A39" s="37"/>
      <c r="B39" s="38"/>
      <c r="C39" s="47"/>
      <c r="D39" s="40"/>
      <c r="E39" s="41"/>
      <c r="F39" s="42"/>
      <c r="G39" s="43"/>
      <c r="H39" s="44"/>
      <c r="I39" s="44"/>
    </row>
    <row r="40" spans="1:9" s="45" customFormat="1" ht="23.25" customHeight="1" hidden="1">
      <c r="A40" s="37"/>
      <c r="B40" s="38"/>
      <c r="C40" s="52"/>
      <c r="D40" s="53"/>
      <c r="E40" s="55"/>
      <c r="F40" s="42"/>
      <c r="G40" s="43"/>
      <c r="H40" s="44"/>
      <c r="I40" s="44"/>
    </row>
    <row r="41" spans="1:9" s="60" customFormat="1" ht="37.5" customHeight="1" hidden="1">
      <c r="A41" s="37">
        <v>4</v>
      </c>
      <c r="B41" s="52"/>
      <c r="C41" s="56"/>
      <c r="D41" s="57"/>
      <c r="E41" s="58"/>
      <c r="F41" s="58"/>
      <c r="G41" s="44"/>
      <c r="H41" s="58"/>
      <c r="I41" s="59"/>
    </row>
    <row r="42" spans="1:10" s="51" customFormat="1" ht="23.25" customHeight="1" hidden="1">
      <c r="A42" s="46"/>
      <c r="B42" s="38"/>
      <c r="C42" s="47"/>
      <c r="D42" s="48"/>
      <c r="E42" s="61"/>
      <c r="F42" s="44"/>
      <c r="G42" s="43"/>
      <c r="H42" s="44"/>
      <c r="I42" s="44"/>
      <c r="J42" s="50"/>
    </row>
    <row r="43" spans="1:10" s="51" customFormat="1" ht="23.25" customHeight="1" hidden="1">
      <c r="A43" s="46"/>
      <c r="B43" s="47"/>
      <c r="C43" s="52"/>
      <c r="D43" s="53"/>
      <c r="E43" s="61"/>
      <c r="F43" s="44"/>
      <c r="G43" s="44"/>
      <c r="H43" s="44"/>
      <c r="I43" s="44"/>
      <c r="J43" s="50"/>
    </row>
    <row r="44" spans="1:9" s="60" customFormat="1" ht="37.5" customHeight="1" hidden="1">
      <c r="A44" s="37"/>
      <c r="B44" s="52"/>
      <c r="C44" s="52"/>
      <c r="D44" s="57"/>
      <c r="E44" s="58"/>
      <c r="F44" s="58"/>
      <c r="G44" s="44"/>
      <c r="H44" s="58"/>
      <c r="I44" s="59"/>
    </row>
    <row r="45" spans="1:9" s="60" customFormat="1" ht="23.25" customHeight="1" hidden="1">
      <c r="A45" s="37"/>
      <c r="B45" s="52"/>
      <c r="C45" s="52"/>
      <c r="D45" s="57"/>
      <c r="E45" s="58"/>
      <c r="F45" s="58"/>
      <c r="G45" s="44"/>
      <c r="H45" s="58"/>
      <c r="I45" s="59"/>
    </row>
    <row r="46" spans="1:9" s="45" customFormat="1" ht="23.25" customHeight="1" hidden="1">
      <c r="A46" s="37"/>
      <c r="B46" s="38"/>
      <c r="C46" s="52"/>
      <c r="D46" s="53"/>
      <c r="E46" s="41"/>
      <c r="F46" s="42"/>
      <c r="G46" s="43"/>
      <c r="H46" s="44"/>
      <c r="I46" s="44"/>
    </row>
    <row r="47" spans="1:9" s="60" customFormat="1" ht="23.25" customHeight="1">
      <c r="A47" s="37"/>
      <c r="B47" s="52"/>
      <c r="C47" s="129"/>
      <c r="D47" s="130"/>
      <c r="E47" s="131"/>
      <c r="F47" s="131"/>
      <c r="G47" s="44"/>
      <c r="H47" s="58"/>
      <c r="I47" s="59"/>
    </row>
    <row r="48" spans="1:10" s="51" customFormat="1" ht="23.25" customHeight="1">
      <c r="A48" s="62"/>
      <c r="B48" s="63"/>
      <c r="C48" s="132" t="s">
        <v>239</v>
      </c>
      <c r="D48" s="133"/>
      <c r="E48" s="134"/>
      <c r="F48" s="135"/>
      <c r="G48" s="65"/>
      <c r="H48" s="64"/>
      <c r="I48" s="64"/>
      <c r="J48" s="50"/>
    </row>
    <row r="49" spans="1:10" s="51" customFormat="1" ht="23.25" customHeight="1">
      <c r="A49" s="62"/>
      <c r="B49" s="66"/>
      <c r="C49" s="136"/>
      <c r="D49" s="137"/>
      <c r="E49" s="134"/>
      <c r="F49" s="135"/>
      <c r="G49" s="64"/>
      <c r="H49" s="64"/>
      <c r="I49" s="64"/>
      <c r="J49" s="50"/>
    </row>
    <row r="50" spans="1:9" s="60" customFormat="1" ht="23.25" customHeight="1">
      <c r="A50" s="68">
        <v>1</v>
      </c>
      <c r="B50" s="67" t="s">
        <v>242</v>
      </c>
      <c r="C50" s="138" t="s">
        <v>240</v>
      </c>
      <c r="D50" s="139" t="s">
        <v>51</v>
      </c>
      <c r="E50" s="140">
        <v>27</v>
      </c>
      <c r="F50" s="140"/>
      <c r="G50" s="64"/>
      <c r="H50" s="69"/>
      <c r="I50" s="70"/>
    </row>
    <row r="51" spans="1:10" s="51" customFormat="1" ht="23.25" customHeight="1">
      <c r="A51" s="62"/>
      <c r="B51" s="63"/>
      <c r="C51" s="141" t="s">
        <v>76</v>
      </c>
      <c r="D51" s="133" t="s">
        <v>77</v>
      </c>
      <c r="E51" s="134">
        <v>2.44</v>
      </c>
      <c r="F51" s="135">
        <f>E51*E50</f>
        <v>65.88</v>
      </c>
      <c r="G51" s="65"/>
      <c r="H51" s="64"/>
      <c r="I51" s="64"/>
      <c r="J51" s="50"/>
    </row>
    <row r="52" spans="1:10" s="51" customFormat="1" ht="23.25" customHeight="1">
      <c r="A52" s="62"/>
      <c r="B52" s="66"/>
      <c r="C52" s="136" t="s">
        <v>21</v>
      </c>
      <c r="D52" s="137" t="s">
        <v>14</v>
      </c>
      <c r="E52" s="134">
        <v>0.13</v>
      </c>
      <c r="F52" s="135">
        <f>E52*E50</f>
        <v>3.5100000000000002</v>
      </c>
      <c r="G52" s="64"/>
      <c r="H52" s="64"/>
      <c r="I52" s="64"/>
      <c r="J52" s="50"/>
    </row>
    <row r="53" spans="1:9" s="60" customFormat="1" ht="23.25" customHeight="1">
      <c r="A53" s="68"/>
      <c r="B53" s="67"/>
      <c r="C53" s="136" t="s">
        <v>241</v>
      </c>
      <c r="D53" s="139" t="s">
        <v>51</v>
      </c>
      <c r="E53" s="140">
        <v>1</v>
      </c>
      <c r="F53" s="140">
        <f>E53*E50</f>
        <v>27</v>
      </c>
      <c r="G53" s="64"/>
      <c r="H53" s="69"/>
      <c r="I53" s="70"/>
    </row>
    <row r="54" spans="1:9" s="45" customFormat="1" ht="23.25" customHeight="1">
      <c r="A54" s="68"/>
      <c r="B54" s="63"/>
      <c r="C54" s="136" t="s">
        <v>22</v>
      </c>
      <c r="D54" s="137" t="s">
        <v>14</v>
      </c>
      <c r="E54" s="142">
        <v>0.94</v>
      </c>
      <c r="F54" s="143">
        <f>E54*E50</f>
        <v>25.38</v>
      </c>
      <c r="G54" s="65"/>
      <c r="H54" s="64"/>
      <c r="I54" s="64"/>
    </row>
    <row r="55" spans="1:9" s="60" customFormat="1" ht="23.25" customHeight="1">
      <c r="A55" s="68">
        <v>2</v>
      </c>
      <c r="B55" s="67" t="s">
        <v>248</v>
      </c>
      <c r="C55" s="138" t="s">
        <v>243</v>
      </c>
      <c r="D55" s="139" t="s">
        <v>51</v>
      </c>
      <c r="E55" s="140">
        <v>18</v>
      </c>
      <c r="F55" s="140"/>
      <c r="G55" s="64"/>
      <c r="H55" s="69"/>
      <c r="I55" s="70"/>
    </row>
    <row r="56" spans="1:10" s="51" customFormat="1" ht="23.25" customHeight="1">
      <c r="A56" s="62"/>
      <c r="B56" s="63"/>
      <c r="C56" s="141" t="s">
        <v>76</v>
      </c>
      <c r="D56" s="133" t="s">
        <v>77</v>
      </c>
      <c r="E56" s="134">
        <v>1.02</v>
      </c>
      <c r="F56" s="135">
        <f>E56*E55</f>
        <v>18.36</v>
      </c>
      <c r="G56" s="65"/>
      <c r="H56" s="64"/>
      <c r="I56" s="64"/>
      <c r="J56" s="50"/>
    </row>
    <row r="57" spans="1:10" s="51" customFormat="1" ht="23.25" customHeight="1">
      <c r="A57" s="62"/>
      <c r="B57" s="66"/>
      <c r="C57" s="136" t="s">
        <v>21</v>
      </c>
      <c r="D57" s="137" t="s">
        <v>14</v>
      </c>
      <c r="E57" s="134">
        <v>0.04</v>
      </c>
      <c r="F57" s="135">
        <f>E57*E55</f>
        <v>0.72</v>
      </c>
      <c r="G57" s="64"/>
      <c r="H57" s="64"/>
      <c r="I57" s="64"/>
      <c r="J57" s="50"/>
    </row>
    <row r="58" spans="1:9" s="60" customFormat="1" ht="35.25" customHeight="1">
      <c r="A58" s="68"/>
      <c r="B58" s="67"/>
      <c r="C58" s="136" t="s">
        <v>244</v>
      </c>
      <c r="D58" s="139" t="s">
        <v>51</v>
      </c>
      <c r="E58" s="140">
        <v>1</v>
      </c>
      <c r="F58" s="140">
        <f>E58*E55</f>
        <v>18</v>
      </c>
      <c r="G58" s="64"/>
      <c r="H58" s="69"/>
      <c r="I58" s="70"/>
    </row>
    <row r="59" spans="1:9" s="45" customFormat="1" ht="23.25" customHeight="1">
      <c r="A59" s="68"/>
      <c r="B59" s="63"/>
      <c r="C59" s="136" t="s">
        <v>22</v>
      </c>
      <c r="D59" s="137" t="s">
        <v>14</v>
      </c>
      <c r="E59" s="142">
        <v>0.42</v>
      </c>
      <c r="F59" s="143">
        <f>E59*E55</f>
        <v>7.56</v>
      </c>
      <c r="G59" s="65"/>
      <c r="H59" s="64"/>
      <c r="I59" s="64"/>
    </row>
    <row r="60" spans="1:9" s="60" customFormat="1" ht="23.25" customHeight="1">
      <c r="A60" s="68">
        <v>3</v>
      </c>
      <c r="B60" s="67" t="s">
        <v>247</v>
      </c>
      <c r="C60" s="138" t="s">
        <v>245</v>
      </c>
      <c r="D60" s="139" t="s">
        <v>51</v>
      </c>
      <c r="E60" s="140">
        <v>2</v>
      </c>
      <c r="F60" s="140"/>
      <c r="G60" s="64"/>
      <c r="H60" s="69"/>
      <c r="I60" s="70"/>
    </row>
    <row r="61" spans="1:10" s="51" customFormat="1" ht="23.25" customHeight="1">
      <c r="A61" s="62"/>
      <c r="B61" s="63"/>
      <c r="C61" s="141" t="s">
        <v>76</v>
      </c>
      <c r="D61" s="133" t="s">
        <v>77</v>
      </c>
      <c r="E61" s="134">
        <v>2.71</v>
      </c>
      <c r="F61" s="135">
        <f>E61*E60</f>
        <v>5.42</v>
      </c>
      <c r="G61" s="65"/>
      <c r="H61" s="64"/>
      <c r="I61" s="64"/>
      <c r="J61" s="50"/>
    </row>
    <row r="62" spans="1:10" s="51" customFormat="1" ht="23.25" customHeight="1">
      <c r="A62" s="62"/>
      <c r="B62" s="66"/>
      <c r="C62" s="136" t="s">
        <v>21</v>
      </c>
      <c r="D62" s="137" t="s">
        <v>14</v>
      </c>
      <c r="E62" s="134">
        <v>0.2</v>
      </c>
      <c r="F62" s="135">
        <f>E62*E60</f>
        <v>0.4</v>
      </c>
      <c r="G62" s="64"/>
      <c r="H62" s="64"/>
      <c r="I62" s="64"/>
      <c r="J62" s="50"/>
    </row>
    <row r="63" spans="1:9" s="60" customFormat="1" ht="34.5" customHeight="1">
      <c r="A63" s="68"/>
      <c r="B63" s="67"/>
      <c r="C63" s="136" t="s">
        <v>246</v>
      </c>
      <c r="D63" s="139" t="s">
        <v>51</v>
      </c>
      <c r="E63" s="140">
        <v>1</v>
      </c>
      <c r="F63" s="140">
        <f>E63*E60</f>
        <v>2</v>
      </c>
      <c r="G63" s="64"/>
      <c r="H63" s="69"/>
      <c r="I63" s="70"/>
    </row>
    <row r="64" spans="1:9" s="45" customFormat="1" ht="23.25" customHeight="1">
      <c r="A64" s="68"/>
      <c r="B64" s="63" t="s">
        <v>13</v>
      </c>
      <c r="C64" s="136" t="s">
        <v>22</v>
      </c>
      <c r="D64" s="137" t="s">
        <v>14</v>
      </c>
      <c r="E64" s="142">
        <v>0.65</v>
      </c>
      <c r="F64" s="143">
        <f>E64*E60</f>
        <v>1.3</v>
      </c>
      <c r="G64" s="65"/>
      <c r="H64" s="64"/>
      <c r="I64" s="64"/>
    </row>
    <row r="65" spans="1:9" s="60" customFormat="1" ht="23.25" customHeight="1">
      <c r="A65" s="68">
        <v>4</v>
      </c>
      <c r="B65" s="67" t="s">
        <v>250</v>
      </c>
      <c r="C65" s="138" t="s">
        <v>249</v>
      </c>
      <c r="D65" s="139" t="s">
        <v>51</v>
      </c>
      <c r="E65" s="140">
        <v>3</v>
      </c>
      <c r="F65" s="140"/>
      <c r="G65" s="64"/>
      <c r="H65" s="69"/>
      <c r="I65" s="70"/>
    </row>
    <row r="66" spans="1:10" s="51" customFormat="1" ht="23.25" customHeight="1">
      <c r="A66" s="62"/>
      <c r="B66" s="63"/>
      <c r="C66" s="141" t="s">
        <v>76</v>
      </c>
      <c r="D66" s="133" t="s">
        <v>77</v>
      </c>
      <c r="E66" s="134">
        <v>1.19</v>
      </c>
      <c r="F66" s="135">
        <f>E66*E65</f>
        <v>3.57</v>
      </c>
      <c r="G66" s="65"/>
      <c r="H66" s="64"/>
      <c r="I66" s="64"/>
      <c r="J66" s="50"/>
    </row>
    <row r="67" spans="1:10" s="51" customFormat="1" ht="23.25" customHeight="1">
      <c r="A67" s="62"/>
      <c r="B67" s="66"/>
      <c r="C67" s="136" t="s">
        <v>21</v>
      </c>
      <c r="D67" s="137" t="s">
        <v>14</v>
      </c>
      <c r="E67" s="134">
        <v>0.05</v>
      </c>
      <c r="F67" s="135">
        <f>E67*E65</f>
        <v>0.15000000000000002</v>
      </c>
      <c r="G67" s="64"/>
      <c r="H67" s="64"/>
      <c r="I67" s="64"/>
      <c r="J67" s="50"/>
    </row>
    <row r="68" spans="1:9" s="60" customFormat="1" ht="23.25" customHeight="1">
      <c r="A68" s="68"/>
      <c r="B68" s="67"/>
      <c r="C68" s="136" t="s">
        <v>251</v>
      </c>
      <c r="D68" s="139" t="s">
        <v>51</v>
      </c>
      <c r="E68" s="140">
        <v>1</v>
      </c>
      <c r="F68" s="140">
        <f>E68*E65</f>
        <v>3</v>
      </c>
      <c r="G68" s="64"/>
      <c r="H68" s="69"/>
      <c r="I68" s="70"/>
    </row>
    <row r="69" spans="1:9" s="45" customFormat="1" ht="23.25" customHeight="1">
      <c r="A69" s="68"/>
      <c r="B69" s="63"/>
      <c r="C69" s="136" t="s">
        <v>22</v>
      </c>
      <c r="D69" s="137" t="s">
        <v>14</v>
      </c>
      <c r="E69" s="142">
        <v>0.28</v>
      </c>
      <c r="F69" s="143">
        <f>E69*E65</f>
        <v>0.8400000000000001</v>
      </c>
      <c r="G69" s="65"/>
      <c r="H69" s="64"/>
      <c r="I69" s="64"/>
    </row>
    <row r="70" spans="1:10" s="51" customFormat="1" ht="23.25" customHeight="1">
      <c r="A70" s="62"/>
      <c r="B70" s="63"/>
      <c r="C70" s="141"/>
      <c r="D70" s="133"/>
      <c r="E70" s="134"/>
      <c r="F70" s="135"/>
      <c r="G70" s="65"/>
      <c r="H70" s="64"/>
      <c r="I70" s="64"/>
      <c r="J70" s="50"/>
    </row>
    <row r="71" spans="1:46" s="79" customFormat="1" ht="23.25" customHeight="1">
      <c r="A71" s="71"/>
      <c r="B71" s="72"/>
      <c r="C71" s="73" t="s">
        <v>67</v>
      </c>
      <c r="D71" s="74"/>
      <c r="E71" s="75"/>
      <c r="F71" s="75"/>
      <c r="G71" s="76"/>
      <c r="H71" s="76"/>
      <c r="I71" s="76"/>
      <c r="J71" s="77"/>
      <c r="K71" s="77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</row>
    <row r="72" spans="1:11" s="86" customFormat="1" ht="23.25" customHeight="1">
      <c r="A72" s="80"/>
      <c r="B72" s="72"/>
      <c r="C72" s="81" t="s">
        <v>68</v>
      </c>
      <c r="D72" s="82"/>
      <c r="E72" s="83"/>
      <c r="F72" s="83"/>
      <c r="G72" s="84"/>
      <c r="H72" s="76"/>
      <c r="I72" s="76"/>
      <c r="J72" s="85"/>
      <c r="K72" s="24"/>
    </row>
    <row r="73" spans="1:11" s="86" customFormat="1" ht="23.25" customHeight="1">
      <c r="A73" s="80"/>
      <c r="B73" s="72"/>
      <c r="C73" s="87" t="s">
        <v>321</v>
      </c>
      <c r="D73" s="82" t="s">
        <v>70</v>
      </c>
      <c r="E73" s="83"/>
      <c r="F73" s="88"/>
      <c r="G73" s="84"/>
      <c r="H73" s="76"/>
      <c r="I73" s="76"/>
      <c r="J73" s="24"/>
      <c r="K73" s="24"/>
    </row>
    <row r="74" spans="1:11" s="86" customFormat="1" ht="23.25" customHeight="1">
      <c r="A74" s="80"/>
      <c r="B74" s="72"/>
      <c r="C74" s="89" t="s">
        <v>67</v>
      </c>
      <c r="D74" s="82"/>
      <c r="E74" s="83"/>
      <c r="F74" s="90"/>
      <c r="G74" s="84"/>
      <c r="H74" s="76"/>
      <c r="I74" s="76"/>
      <c r="J74" s="24"/>
      <c r="K74" s="24"/>
    </row>
    <row r="75" spans="1:11" s="86" customFormat="1" ht="39.75" customHeight="1">
      <c r="A75" s="80"/>
      <c r="B75" s="72"/>
      <c r="C75" s="73" t="s">
        <v>320</v>
      </c>
      <c r="D75" s="75" t="s">
        <v>70</v>
      </c>
      <c r="E75" s="75"/>
      <c r="F75" s="88"/>
      <c r="G75" s="84"/>
      <c r="H75" s="76"/>
      <c r="I75" s="76"/>
      <c r="J75" s="24"/>
      <c r="K75" s="24"/>
    </row>
    <row r="76" spans="1:11" s="86" customFormat="1" ht="23.25" customHeight="1">
      <c r="A76" s="80"/>
      <c r="B76" s="72"/>
      <c r="C76" s="89" t="s">
        <v>67</v>
      </c>
      <c r="D76" s="82"/>
      <c r="E76" s="83"/>
      <c r="F76" s="90"/>
      <c r="G76" s="84"/>
      <c r="H76" s="76"/>
      <c r="I76" s="76"/>
      <c r="J76" s="24"/>
      <c r="K76" s="24"/>
    </row>
    <row r="77" spans="1:11" s="86" customFormat="1" ht="23.25" customHeight="1">
      <c r="A77" s="80"/>
      <c r="B77" s="72"/>
      <c r="C77" s="81" t="s">
        <v>72</v>
      </c>
      <c r="D77" s="82" t="s">
        <v>70</v>
      </c>
      <c r="E77" s="83"/>
      <c r="F77" s="88"/>
      <c r="G77" s="84"/>
      <c r="H77" s="76"/>
      <c r="I77" s="76"/>
      <c r="J77" s="24"/>
      <c r="K77" s="24"/>
    </row>
    <row r="78" spans="1:11" s="86" customFormat="1" ht="23.25" customHeight="1">
      <c r="A78" s="80"/>
      <c r="B78" s="72"/>
      <c r="C78" s="89" t="s">
        <v>67</v>
      </c>
      <c r="D78" s="82"/>
      <c r="E78" s="83"/>
      <c r="F78" s="90"/>
      <c r="G78" s="84"/>
      <c r="H78" s="76"/>
      <c r="I78" s="76"/>
      <c r="J78" s="24"/>
      <c r="K78" s="24"/>
    </row>
    <row r="79" spans="1:46" s="97" customFormat="1" ht="19.5" customHeight="1">
      <c r="A79" s="91"/>
      <c r="B79" s="92"/>
      <c r="C79" s="24"/>
      <c r="D79" s="93"/>
      <c r="E79" s="85"/>
      <c r="F79" s="94"/>
      <c r="G79" s="95"/>
      <c r="H79" s="95"/>
      <c r="I79" s="95"/>
      <c r="J79" s="30"/>
      <c r="K79" s="30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</row>
    <row r="80" spans="1:46" s="97" customFormat="1" ht="12" customHeight="1">
      <c r="A80" s="91"/>
      <c r="B80" s="92"/>
      <c r="C80" s="98"/>
      <c r="D80" s="93"/>
      <c r="E80" s="85"/>
      <c r="F80" s="94"/>
      <c r="G80" s="95"/>
      <c r="H80" s="95"/>
      <c r="I80" s="95"/>
      <c r="J80" s="30"/>
      <c r="K80" s="30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</row>
    <row r="88" ht="12.75" hidden="1"/>
    <row r="89" ht="12.75" hidden="1"/>
    <row r="90" ht="12.75" hidden="1"/>
    <row r="91" spans="1:11" s="86" customFormat="1" ht="23.25" customHeight="1" hidden="1">
      <c r="A91" s="100"/>
      <c r="B91" s="101"/>
      <c r="C91" s="102" t="s">
        <v>253</v>
      </c>
      <c r="D91" s="103"/>
      <c r="E91" s="58"/>
      <c r="F91" s="58"/>
      <c r="G91" s="44"/>
      <c r="H91" s="104" t="e">
        <f>#REF!</f>
        <v>#REF!</v>
      </c>
      <c r="I91" s="104" t="e">
        <f>#REF!</f>
        <v>#REF!</v>
      </c>
      <c r="J91" s="85"/>
      <c r="K91" s="24"/>
    </row>
    <row r="92" spans="1:11" s="86" customFormat="1" ht="23.25" customHeight="1" hidden="1">
      <c r="A92" s="100"/>
      <c r="B92" s="101"/>
      <c r="C92" s="102" t="s">
        <v>69</v>
      </c>
      <c r="D92" s="103" t="s">
        <v>70</v>
      </c>
      <c r="E92" s="58"/>
      <c r="F92" s="34">
        <v>10</v>
      </c>
      <c r="G92" s="44"/>
      <c r="H92" s="104" t="e">
        <f>I91*0.1</f>
        <v>#REF!</v>
      </c>
      <c r="I92" s="104"/>
      <c r="J92" s="24"/>
      <c r="K92" s="24"/>
    </row>
    <row r="93" spans="1:11" s="86" customFormat="1" ht="23.25" customHeight="1" hidden="1">
      <c r="A93" s="100"/>
      <c r="B93" s="101"/>
      <c r="C93" s="105" t="s">
        <v>67</v>
      </c>
      <c r="D93" s="103"/>
      <c r="E93" s="58"/>
      <c r="F93" s="106"/>
      <c r="G93" s="44"/>
      <c r="H93" s="104" t="e">
        <f>SUM(H91:H92)</f>
        <v>#REF!</v>
      </c>
      <c r="I93" s="104"/>
      <c r="J93" s="24"/>
      <c r="K93" s="24"/>
    </row>
    <row r="94" spans="1:11" s="86" customFormat="1" ht="23.25" customHeight="1" hidden="1">
      <c r="A94" s="100"/>
      <c r="B94" s="101"/>
      <c r="C94" s="102" t="s">
        <v>71</v>
      </c>
      <c r="D94" s="103" t="s">
        <v>70</v>
      </c>
      <c r="E94" s="58"/>
      <c r="F94" s="34">
        <v>10</v>
      </c>
      <c r="G94" s="44"/>
      <c r="H94" s="104" t="e">
        <f>(H91-I91)*0.1</f>
        <v>#REF!</v>
      </c>
      <c r="I94" s="104"/>
      <c r="J94" s="24"/>
      <c r="K94" s="24"/>
    </row>
    <row r="95" spans="1:11" s="86" customFormat="1" ht="23.25" customHeight="1" hidden="1">
      <c r="A95" s="100"/>
      <c r="B95" s="101"/>
      <c r="C95" s="105" t="s">
        <v>67</v>
      </c>
      <c r="D95" s="103"/>
      <c r="E95" s="58"/>
      <c r="F95" s="106"/>
      <c r="G95" s="44"/>
      <c r="H95" s="104" t="e">
        <f>SUM(H93:H94)</f>
        <v>#REF!</v>
      </c>
      <c r="I95" s="104"/>
      <c r="J95" s="24"/>
      <c r="K95" s="24"/>
    </row>
    <row r="96" spans="1:11" s="86" customFormat="1" ht="23.25" customHeight="1" hidden="1">
      <c r="A96" s="100"/>
      <c r="B96" s="101"/>
      <c r="C96" s="107" t="s">
        <v>254</v>
      </c>
      <c r="D96" s="108" t="s">
        <v>70</v>
      </c>
      <c r="E96" s="108"/>
      <c r="F96" s="34">
        <v>68</v>
      </c>
      <c r="G96" s="44"/>
      <c r="H96" s="104" t="e">
        <f>I91*0.68</f>
        <v>#REF!</v>
      </c>
      <c r="I96" s="104"/>
      <c r="J96" s="24"/>
      <c r="K96" s="24"/>
    </row>
    <row r="97" spans="1:11" s="86" customFormat="1" ht="23.25" customHeight="1" hidden="1">
      <c r="A97" s="100"/>
      <c r="B97" s="101"/>
      <c r="C97" s="105" t="s">
        <v>67</v>
      </c>
      <c r="D97" s="103"/>
      <c r="E97" s="58"/>
      <c r="F97" s="106"/>
      <c r="G97" s="44"/>
      <c r="H97" s="104" t="e">
        <f>SUM(H95:H96)</f>
        <v>#REF!</v>
      </c>
      <c r="I97" s="104"/>
      <c r="J97" s="24"/>
      <c r="K97" s="24"/>
    </row>
    <row r="98" spans="1:11" s="86" customFormat="1" ht="23.25" customHeight="1" hidden="1">
      <c r="A98" s="100"/>
      <c r="B98" s="101"/>
      <c r="C98" s="102" t="s">
        <v>72</v>
      </c>
      <c r="D98" s="103" t="s">
        <v>70</v>
      </c>
      <c r="E98" s="58"/>
      <c r="F98" s="34">
        <v>8</v>
      </c>
      <c r="G98" s="44"/>
      <c r="H98" s="104" t="e">
        <f>H97*0.08</f>
        <v>#REF!</v>
      </c>
      <c r="I98" s="104"/>
      <c r="J98" s="24"/>
      <c r="K98" s="24"/>
    </row>
    <row r="99" spans="1:11" s="86" customFormat="1" ht="23.25" customHeight="1" hidden="1">
      <c r="A99" s="100"/>
      <c r="B99" s="101"/>
      <c r="C99" s="105" t="s">
        <v>67</v>
      </c>
      <c r="D99" s="103"/>
      <c r="E99" s="58"/>
      <c r="F99" s="106"/>
      <c r="G99" s="44"/>
      <c r="H99" s="104" t="e">
        <f>SUM(H97:H98)</f>
        <v>#REF!</v>
      </c>
      <c r="I99" s="104"/>
      <c r="J99" s="24"/>
      <c r="K99" s="24"/>
    </row>
    <row r="100" spans="1:46" s="97" customFormat="1" ht="23.25" customHeight="1" hidden="1">
      <c r="A100" s="109"/>
      <c r="B100" s="101"/>
      <c r="C100" s="107" t="s">
        <v>73</v>
      </c>
      <c r="D100" s="110" t="s">
        <v>70</v>
      </c>
      <c r="E100" s="58"/>
      <c r="F100" s="34">
        <v>3</v>
      </c>
      <c r="G100" s="44"/>
      <c r="H100" s="104" t="e">
        <f>H99*0.03</f>
        <v>#REF!</v>
      </c>
      <c r="I100" s="104"/>
      <c r="J100" s="30"/>
      <c r="K100" s="30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</row>
    <row r="101" spans="1:46" s="97" customFormat="1" ht="23.25" customHeight="1" hidden="1">
      <c r="A101" s="109"/>
      <c r="B101" s="101"/>
      <c r="C101" s="111" t="s">
        <v>67</v>
      </c>
      <c r="D101" s="110"/>
      <c r="E101" s="58"/>
      <c r="F101" s="34"/>
      <c r="G101" s="44"/>
      <c r="H101" s="104" t="e">
        <f>SUM(H99:H100)</f>
        <v>#REF!</v>
      </c>
      <c r="I101" s="104"/>
      <c r="J101" s="30"/>
      <c r="K101" s="30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</row>
    <row r="102" ht="12.75" hidden="1"/>
    <row r="103" ht="12.75" hidden="1"/>
    <row r="104" ht="12.75" hidden="1"/>
  </sheetData>
  <sheetProtection password="C1EA" sheet="1"/>
  <autoFilter ref="A8:AT89"/>
  <mergeCells count="13">
    <mergeCell ref="E6:E7"/>
    <mergeCell ref="F6:F7"/>
    <mergeCell ref="G6:H6"/>
    <mergeCell ref="A2:I2"/>
    <mergeCell ref="B4:I4"/>
    <mergeCell ref="A1:C1"/>
    <mergeCell ref="I6:I7"/>
    <mergeCell ref="A5:I5"/>
    <mergeCell ref="A6:A7"/>
    <mergeCell ref="B6:B7"/>
    <mergeCell ref="C6:C7"/>
    <mergeCell ref="D6:D7"/>
    <mergeCell ref="A3:I3"/>
  </mergeCells>
  <printOptions/>
  <pageMargins left="0.37" right="0.38" top="0.28" bottom="0.41" header="0.38" footer="0.35"/>
  <pageSetup horizontalDpi="600" verticalDpi="600" orientation="landscape" paperSize="9" scale="88" r:id="rId1"/>
  <rowBreaks count="1" manualBreakCount="1">
    <brk id="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BreakPreview" zoomScale="80" zoomScaleSheetLayoutView="80" zoomScalePageLayoutView="0" workbookViewId="0" topLeftCell="A1">
      <selection activeCell="B8" sqref="B8"/>
    </sheetView>
  </sheetViews>
  <sheetFormatPr defaultColWidth="9.140625" defaultRowHeight="12.75"/>
  <cols>
    <col min="1" max="1" width="3.140625" style="1" bestFit="1" customWidth="1"/>
    <col min="2" max="2" width="81.00390625" style="1" customWidth="1"/>
    <col min="3" max="3" width="7.57421875" style="1" bestFit="1" customWidth="1"/>
    <col min="4" max="4" width="9.00390625" style="1" bestFit="1" customWidth="1"/>
    <col min="5" max="5" width="10.57421875" style="1" customWidth="1"/>
    <col min="6" max="6" width="10.57421875" style="1" bestFit="1" customWidth="1"/>
    <col min="7" max="7" width="8.00390625" style="1" bestFit="1" customWidth="1"/>
    <col min="8" max="8" width="11.57421875" style="1" customWidth="1"/>
    <col min="9" max="9" width="13.00390625" style="1" bestFit="1" customWidth="1"/>
    <col min="10" max="10" width="9.140625" style="1" customWidth="1"/>
    <col min="11" max="11" width="19.140625" style="1" customWidth="1"/>
    <col min="12" max="16384" width="9.140625" style="1" customWidth="1"/>
  </cols>
  <sheetData>
    <row r="1" spans="1:9" ht="27.75" customHeight="1">
      <c r="A1" s="10" t="s">
        <v>324</v>
      </c>
      <c r="B1" s="10"/>
      <c r="C1" s="10"/>
      <c r="D1" s="10"/>
      <c r="E1" s="10"/>
      <c r="F1" s="10"/>
      <c r="G1" s="10"/>
      <c r="H1" s="10"/>
      <c r="I1" s="10"/>
    </row>
    <row r="2" spans="1:9" ht="23.25" customHeight="1">
      <c r="A2" s="10" t="s">
        <v>328</v>
      </c>
      <c r="B2" s="10"/>
      <c r="C2" s="10"/>
      <c r="D2" s="10"/>
      <c r="E2" s="10"/>
      <c r="F2" s="10"/>
      <c r="G2" s="10"/>
      <c r="H2" s="10"/>
      <c r="I2" s="10"/>
    </row>
    <row r="3" spans="1:9" ht="25.5" customHeight="1">
      <c r="A3" s="10" t="s">
        <v>327</v>
      </c>
      <c r="B3" s="10"/>
      <c r="C3" s="10"/>
      <c r="D3" s="10"/>
      <c r="E3" s="10"/>
      <c r="F3" s="10"/>
      <c r="G3" s="10"/>
      <c r="H3" s="10"/>
      <c r="I3" s="10"/>
    </row>
    <row r="4" spans="1:9" ht="15.75">
      <c r="A4" s="11"/>
      <c r="B4" s="11"/>
      <c r="C4" s="11"/>
      <c r="D4" s="11"/>
      <c r="E4" s="11"/>
      <c r="F4" s="11"/>
      <c r="G4" s="11"/>
      <c r="H4" s="11"/>
      <c r="I4" s="11"/>
    </row>
    <row r="5" spans="1:9" ht="48">
      <c r="A5" s="12" t="s">
        <v>286</v>
      </c>
      <c r="B5" s="12" t="s">
        <v>287</v>
      </c>
      <c r="C5" s="12" t="s">
        <v>288</v>
      </c>
      <c r="D5" s="12" t="s">
        <v>289</v>
      </c>
      <c r="E5" s="12" t="s">
        <v>290</v>
      </c>
      <c r="F5" s="12" t="s">
        <v>291</v>
      </c>
      <c r="G5" s="12" t="s">
        <v>292</v>
      </c>
      <c r="H5" s="12" t="s">
        <v>291</v>
      </c>
      <c r="I5" s="12" t="s">
        <v>67</v>
      </c>
    </row>
    <row r="6" spans="1:9" ht="145.5">
      <c r="A6" s="12">
        <v>1</v>
      </c>
      <c r="B6" s="13" t="s">
        <v>293</v>
      </c>
      <c r="C6" s="12" t="s">
        <v>294</v>
      </c>
      <c r="D6" s="12">
        <v>1</v>
      </c>
      <c r="E6" s="2"/>
      <c r="F6" s="2"/>
      <c r="G6" s="2"/>
      <c r="H6" s="2"/>
      <c r="I6" s="2"/>
    </row>
    <row r="7" spans="1:9" ht="32.25">
      <c r="A7" s="12">
        <v>2</v>
      </c>
      <c r="B7" s="13" t="s">
        <v>295</v>
      </c>
      <c r="C7" s="12" t="s">
        <v>294</v>
      </c>
      <c r="D7" s="12">
        <v>1</v>
      </c>
      <c r="E7" s="2"/>
      <c r="F7" s="2"/>
      <c r="G7" s="2"/>
      <c r="H7" s="2"/>
      <c r="I7" s="2"/>
    </row>
    <row r="8" spans="1:9" ht="81">
      <c r="A8" s="12">
        <v>3</v>
      </c>
      <c r="B8" s="13" t="s">
        <v>296</v>
      </c>
      <c r="C8" s="12" t="s">
        <v>294</v>
      </c>
      <c r="D8" s="12">
        <v>1</v>
      </c>
      <c r="E8" s="2"/>
      <c r="F8" s="2"/>
      <c r="G8" s="2"/>
      <c r="H8" s="2"/>
      <c r="I8" s="2"/>
    </row>
    <row r="9" spans="1:9" ht="96.75">
      <c r="A9" s="12">
        <v>4</v>
      </c>
      <c r="B9" s="13" t="s">
        <v>297</v>
      </c>
      <c r="C9" s="12" t="s">
        <v>294</v>
      </c>
      <c r="D9" s="12">
        <v>1</v>
      </c>
      <c r="E9" s="2"/>
      <c r="F9" s="2"/>
      <c r="G9" s="2"/>
      <c r="H9" s="2"/>
      <c r="I9" s="2"/>
    </row>
    <row r="10" spans="1:9" ht="81">
      <c r="A10" s="12">
        <v>5</v>
      </c>
      <c r="B10" s="13" t="s">
        <v>298</v>
      </c>
      <c r="C10" s="12" t="s">
        <v>294</v>
      </c>
      <c r="D10" s="12">
        <v>1</v>
      </c>
      <c r="E10" s="2"/>
      <c r="F10" s="2"/>
      <c r="G10" s="2"/>
      <c r="H10" s="2"/>
      <c r="I10" s="2"/>
    </row>
    <row r="11" spans="1:9" ht="81">
      <c r="A11" s="12">
        <v>6</v>
      </c>
      <c r="B11" s="13" t="s">
        <v>299</v>
      </c>
      <c r="C11" s="12" t="s">
        <v>294</v>
      </c>
      <c r="D11" s="12">
        <v>1</v>
      </c>
      <c r="E11" s="2"/>
      <c r="F11" s="2"/>
      <c r="G11" s="2"/>
      <c r="H11" s="2"/>
      <c r="I11" s="2"/>
    </row>
    <row r="12" spans="1:9" ht="81">
      <c r="A12" s="12">
        <v>7</v>
      </c>
      <c r="B12" s="13" t="s">
        <v>300</v>
      </c>
      <c r="C12" s="12" t="s">
        <v>294</v>
      </c>
      <c r="D12" s="12">
        <v>1</v>
      </c>
      <c r="E12" s="2"/>
      <c r="F12" s="2"/>
      <c r="G12" s="2"/>
      <c r="H12" s="2"/>
      <c r="I12" s="2"/>
    </row>
    <row r="13" spans="1:9" ht="64.5">
      <c r="A13" s="12">
        <v>8</v>
      </c>
      <c r="B13" s="13" t="s">
        <v>301</v>
      </c>
      <c r="C13" s="12" t="s">
        <v>294</v>
      </c>
      <c r="D13" s="12">
        <v>1</v>
      </c>
      <c r="E13" s="2"/>
      <c r="F13" s="2"/>
      <c r="G13" s="2"/>
      <c r="H13" s="2"/>
      <c r="I13" s="2"/>
    </row>
    <row r="14" spans="1:9" ht="64.5">
      <c r="A14" s="12">
        <v>9</v>
      </c>
      <c r="B14" s="13" t="s">
        <v>302</v>
      </c>
      <c r="C14" s="12" t="s">
        <v>294</v>
      </c>
      <c r="D14" s="12">
        <v>1</v>
      </c>
      <c r="E14" s="2"/>
      <c r="F14" s="2"/>
      <c r="G14" s="2"/>
      <c r="H14" s="2"/>
      <c r="I14" s="2"/>
    </row>
    <row r="15" spans="1:9" ht="64.5">
      <c r="A15" s="12">
        <v>10</v>
      </c>
      <c r="B15" s="13" t="s">
        <v>303</v>
      </c>
      <c r="C15" s="12" t="s">
        <v>294</v>
      </c>
      <c r="D15" s="12">
        <v>1</v>
      </c>
      <c r="E15" s="2"/>
      <c r="F15" s="2"/>
      <c r="G15" s="2"/>
      <c r="H15" s="2"/>
      <c r="I15" s="2"/>
    </row>
    <row r="16" spans="1:9" ht="32.25">
      <c r="A16" s="12">
        <v>11</v>
      </c>
      <c r="B16" s="13" t="s">
        <v>304</v>
      </c>
      <c r="C16" s="12" t="s">
        <v>305</v>
      </c>
      <c r="D16" s="12">
        <v>225</v>
      </c>
      <c r="E16" s="2"/>
      <c r="F16" s="2"/>
      <c r="G16" s="2"/>
      <c r="H16" s="2"/>
      <c r="I16" s="2"/>
    </row>
    <row r="17" spans="1:9" ht="32.25">
      <c r="A17" s="12">
        <v>12</v>
      </c>
      <c r="B17" s="13" t="s">
        <v>306</v>
      </c>
      <c r="C17" s="12" t="s">
        <v>305</v>
      </c>
      <c r="D17" s="12">
        <v>9</v>
      </c>
      <c r="E17" s="2"/>
      <c r="F17" s="2"/>
      <c r="G17" s="2"/>
      <c r="H17" s="2"/>
      <c r="I17" s="2"/>
    </row>
    <row r="18" spans="1:9" ht="32.25">
      <c r="A18" s="12">
        <v>13</v>
      </c>
      <c r="B18" s="13" t="s">
        <v>307</v>
      </c>
      <c r="C18" s="12" t="s">
        <v>305</v>
      </c>
      <c r="D18" s="12">
        <v>12</v>
      </c>
      <c r="E18" s="2"/>
      <c r="F18" s="2"/>
      <c r="G18" s="2"/>
      <c r="H18" s="2"/>
      <c r="I18" s="2"/>
    </row>
    <row r="19" spans="1:9" ht="32.25">
      <c r="A19" s="12">
        <v>14</v>
      </c>
      <c r="B19" s="13" t="s">
        <v>308</v>
      </c>
      <c r="C19" s="12" t="s">
        <v>305</v>
      </c>
      <c r="D19" s="12">
        <v>42</v>
      </c>
      <c r="E19" s="2"/>
      <c r="F19" s="2"/>
      <c r="G19" s="2"/>
      <c r="H19" s="2"/>
      <c r="I19" s="2"/>
    </row>
    <row r="20" spans="1:9" ht="32.25">
      <c r="A20" s="12">
        <v>15</v>
      </c>
      <c r="B20" s="13" t="s">
        <v>309</v>
      </c>
      <c r="C20" s="12" t="s">
        <v>305</v>
      </c>
      <c r="D20" s="12">
        <v>11</v>
      </c>
      <c r="E20" s="2"/>
      <c r="F20" s="2"/>
      <c r="G20" s="2"/>
      <c r="H20" s="2"/>
      <c r="I20" s="2"/>
    </row>
    <row r="21" spans="1:9" ht="32.25">
      <c r="A21" s="12">
        <v>16</v>
      </c>
      <c r="B21" s="13" t="s">
        <v>310</v>
      </c>
      <c r="C21" s="12" t="s">
        <v>305</v>
      </c>
      <c r="D21" s="12">
        <v>16</v>
      </c>
      <c r="E21" s="2"/>
      <c r="F21" s="2"/>
      <c r="G21" s="2"/>
      <c r="H21" s="2"/>
      <c r="I21" s="2"/>
    </row>
    <row r="22" spans="1:9" ht="32.25">
      <c r="A22" s="12">
        <v>17</v>
      </c>
      <c r="B22" s="13" t="s">
        <v>311</v>
      </c>
      <c r="C22" s="12" t="s">
        <v>305</v>
      </c>
      <c r="D22" s="12">
        <v>9</v>
      </c>
      <c r="E22" s="2"/>
      <c r="F22" s="2"/>
      <c r="G22" s="2"/>
      <c r="H22" s="2"/>
      <c r="I22" s="2"/>
    </row>
    <row r="23" spans="1:9" ht="32.25">
      <c r="A23" s="12">
        <v>18</v>
      </c>
      <c r="B23" s="13" t="s">
        <v>312</v>
      </c>
      <c r="C23" s="12" t="s">
        <v>305</v>
      </c>
      <c r="D23" s="12">
        <v>5</v>
      </c>
      <c r="E23" s="2"/>
      <c r="F23" s="3"/>
      <c r="G23" s="2"/>
      <c r="H23" s="2"/>
      <c r="I23" s="3"/>
    </row>
    <row r="24" spans="1:9" ht="32.25">
      <c r="A24" s="12">
        <v>19</v>
      </c>
      <c r="B24" s="13" t="s">
        <v>313</v>
      </c>
      <c r="C24" s="12" t="s">
        <v>305</v>
      </c>
      <c r="D24" s="12">
        <v>5</v>
      </c>
      <c r="E24" s="2"/>
      <c r="F24" s="2"/>
      <c r="G24" s="2"/>
      <c r="H24" s="2"/>
      <c r="I24" s="2"/>
    </row>
    <row r="25" spans="1:9" ht="15.75">
      <c r="A25" s="12">
        <v>20</v>
      </c>
      <c r="B25" s="13" t="s">
        <v>314</v>
      </c>
      <c r="C25" s="12" t="s">
        <v>305</v>
      </c>
      <c r="D25" s="12">
        <v>4</v>
      </c>
      <c r="E25" s="3"/>
      <c r="F25" s="3"/>
      <c r="G25" s="2"/>
      <c r="H25" s="2"/>
      <c r="I25" s="2"/>
    </row>
    <row r="26" spans="1:9" ht="15.75">
      <c r="A26" s="12"/>
      <c r="B26" s="14"/>
      <c r="C26" s="12"/>
      <c r="D26" s="15"/>
      <c r="E26" s="4"/>
      <c r="F26" s="4"/>
      <c r="G26" s="4"/>
      <c r="H26" s="4"/>
      <c r="I26" s="4"/>
    </row>
    <row r="27" spans="1:11" ht="15.75">
      <c r="A27" s="2"/>
      <c r="B27" s="4" t="s">
        <v>67</v>
      </c>
      <c r="C27" s="2"/>
      <c r="D27" s="5"/>
      <c r="E27" s="4"/>
      <c r="F27" s="6"/>
      <c r="G27" s="4"/>
      <c r="H27" s="4"/>
      <c r="I27" s="4"/>
      <c r="K27" s="7"/>
    </row>
    <row r="28" spans="1:9" ht="15.75">
      <c r="A28" s="2"/>
      <c r="B28" s="4" t="s">
        <v>322</v>
      </c>
      <c r="C28" s="2"/>
      <c r="D28" s="5" t="s">
        <v>70</v>
      </c>
      <c r="E28" s="4"/>
      <c r="F28" s="4"/>
      <c r="G28" s="4"/>
      <c r="H28" s="6"/>
      <c r="I28" s="6"/>
    </row>
    <row r="29" spans="1:9" ht="15.75">
      <c r="A29" s="2"/>
      <c r="B29" s="4" t="s">
        <v>67</v>
      </c>
      <c r="C29" s="8"/>
      <c r="D29" s="4"/>
      <c r="E29" s="4"/>
      <c r="F29" s="4"/>
      <c r="G29" s="4"/>
      <c r="H29" s="6"/>
      <c r="I29" s="6"/>
    </row>
    <row r="30" spans="1:9" ht="15.75">
      <c r="A30" s="2"/>
      <c r="B30" s="4" t="s">
        <v>315</v>
      </c>
      <c r="C30" s="9"/>
      <c r="D30" s="5" t="s">
        <v>70</v>
      </c>
      <c r="E30" s="4"/>
      <c r="F30" s="4"/>
      <c r="G30" s="4"/>
      <c r="H30" s="6"/>
      <c r="I30" s="6"/>
    </row>
    <row r="31" spans="1:9" ht="15.75">
      <c r="A31" s="2"/>
      <c r="B31" s="4" t="s">
        <v>67</v>
      </c>
      <c r="C31" s="8"/>
      <c r="D31" s="5"/>
      <c r="E31" s="4"/>
      <c r="F31" s="4"/>
      <c r="G31" s="4"/>
      <c r="H31" s="4"/>
      <c r="I31" s="6"/>
    </row>
    <row r="32" spans="1:9" ht="15.75">
      <c r="A32" s="2"/>
      <c r="B32" s="4" t="s">
        <v>316</v>
      </c>
      <c r="C32" s="9"/>
      <c r="D32" s="5" t="s">
        <v>70</v>
      </c>
      <c r="E32" s="4"/>
      <c r="F32" s="4"/>
      <c r="G32" s="4"/>
      <c r="H32" s="4"/>
      <c r="I32" s="6"/>
    </row>
    <row r="33" spans="1:9" ht="15.75">
      <c r="A33" s="2"/>
      <c r="B33" s="4" t="s">
        <v>67</v>
      </c>
      <c r="C33" s="8"/>
      <c r="D33" s="4"/>
      <c r="E33" s="4"/>
      <c r="F33" s="4"/>
      <c r="G33" s="4"/>
      <c r="H33" s="4"/>
      <c r="I33" s="6"/>
    </row>
  </sheetData>
  <sheetProtection password="C1EA" sheet="1"/>
  <mergeCells count="3">
    <mergeCell ref="A3:I3"/>
    <mergeCell ref="A2:I2"/>
    <mergeCell ref="A1:I1"/>
  </mergeCells>
  <printOptions/>
  <pageMargins left="0.7" right="0.7" top="0.75" bottom="0.75" header="0.3" footer="0.3"/>
  <pageSetup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vano</dc:creator>
  <cp:keywords/>
  <dc:description/>
  <cp:lastModifiedBy>Keti Shesyidvebi</cp:lastModifiedBy>
  <cp:lastPrinted>2016-03-10T17:23:10Z</cp:lastPrinted>
  <dcterms:created xsi:type="dcterms:W3CDTF">1996-10-14T23:33:28Z</dcterms:created>
  <dcterms:modified xsi:type="dcterms:W3CDTF">2016-06-22T11:46:33Z</dcterms:modified>
  <cp:category/>
  <cp:version/>
  <cp:contentType/>
  <cp:contentStatus/>
</cp:coreProperties>
</file>