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135" windowHeight="7410" activeTab="0"/>
  </bookViews>
  <sheets>
    <sheet name="LOKALURI" sheetId="1" r:id="rId1"/>
  </sheets>
  <definedNames>
    <definedName name="_xlnm.Print_Area" localSheetId="0">'LOKALURI'!$A$1:$H$163</definedName>
    <definedName name="_xlnm.Print_Titles" localSheetId="0">'LOKALURI'!$11:$11</definedName>
  </definedNames>
  <calcPr fullCalcOnLoad="1" fullPrecision="0"/>
</workbook>
</file>

<file path=xl/sharedStrings.xml><?xml version="1.0" encoding="utf-8"?>
<sst xmlns="http://schemas.openxmlformats.org/spreadsheetml/2006/main" count="207" uniqueCount="113">
  <si>
    <t>samuSaos dasaxeleba</t>
  </si>
  <si>
    <t>lari</t>
  </si>
  <si>
    <t>saxarjTaRricxvo Rirebuleba</t>
  </si>
  <si>
    <t>kac/sT</t>
  </si>
  <si>
    <t>m3</t>
  </si>
  <si>
    <t>raodenoba</t>
  </si>
  <si>
    <t>#</t>
  </si>
  <si>
    <t>jami:</t>
  </si>
  <si>
    <t xml:space="preserve">SromiTi danaxarjebi </t>
  </si>
  <si>
    <t>safuZveli</t>
  </si>
  <si>
    <t>saproeqto monacemze</t>
  </si>
  <si>
    <t>ganzomilebis erTelze</t>
  </si>
  <si>
    <t>sul</t>
  </si>
  <si>
    <t>zednadebi xarjebi  %</t>
  </si>
  <si>
    <t>gegmiuri dagroveba  %</t>
  </si>
  <si>
    <t>ganzomilebis 
erTeuli</t>
  </si>
  <si>
    <t>t</t>
  </si>
  <si>
    <t>Sromis danaxarjebi</t>
  </si>
  <si>
    <t>manq/sT</t>
  </si>
  <si>
    <t>sxva manqanebi</t>
  </si>
  <si>
    <t>1000m2</t>
  </si>
  <si>
    <t>1000 m2</t>
  </si>
  <si>
    <t xml:space="preserve">Sromis danaxarji </t>
  </si>
  <si>
    <t xml:space="preserve">sxva masalebi </t>
  </si>
  <si>
    <t>1-17-2</t>
  </si>
  <si>
    <t>masalebi</t>
  </si>
  <si>
    <t>wyali</t>
  </si>
  <si>
    <t>m2</t>
  </si>
  <si>
    <t>buldozeri</t>
  </si>
  <si>
    <t>satkepni sagzao 5 t</t>
  </si>
  <si>
    <t>satkepni sagzao 10 t</t>
  </si>
  <si>
    <t>avtogreideri saSualo tipis</t>
  </si>
  <si>
    <t>sarwyav-sarecxi manqana</t>
  </si>
  <si>
    <t>mTliani saxarjTaRricxvo Rirebuleba</t>
  </si>
  <si>
    <t>ganzomi lebis erTeulze</t>
  </si>
  <si>
    <t>კაც/სთ</t>
  </si>
  <si>
    <t>ტ</t>
  </si>
  <si>
    <t>1-21-15</t>
  </si>
  <si>
    <t>1000 მ3</t>
  </si>
  <si>
    <t>eqskevatori</t>
  </si>
  <si>
    <t>mn/sT</t>
  </si>
  <si>
    <t>27-8-1
k-1,2</t>
  </si>
  <si>
    <t xml:space="preserve">traqtori muxluxa svlaze </t>
  </si>
  <si>
    <t>mosarwyav-mosarecxi manqana</t>
  </si>
  <si>
    <t>amoRebuli gruntis datvirTva 
avtoTviTmclelze da gatana</t>
  </si>
  <si>
    <t>1000 m3</t>
  </si>
  <si>
    <t>satkepni sagzao 18 t</t>
  </si>
  <si>
    <t>27-13-1</t>
  </si>
  <si>
    <t>27-32</t>
  </si>
  <si>
    <t>kc/sT</t>
  </si>
  <si>
    <t xml:space="preserve">avtogudronatori 3500 l </t>
  </si>
  <si>
    <t>mq/sT</t>
  </si>
  <si>
    <t xml:space="preserve">biTumis emulsia </t>
  </si>
  <si>
    <t xml:space="preserve">asfalto-betonis damgebi </t>
  </si>
  <si>
    <t xml:space="preserve">sxva manqanebi </t>
  </si>
  <si>
    <t>27-39
cx.39-1
k - 1,2</t>
  </si>
  <si>
    <t xml:space="preserve">wvrilmarcvlovani asfalto-betoni
</t>
  </si>
  <si>
    <t>safaris moyvana profilze</t>
  </si>
  <si>
    <t xml:space="preserve">asfalto-betonis mosawyob adgilze biTumis emulsiis mosxma  </t>
  </si>
  <si>
    <t>s/gzis savali nawilis mowyoba
a/betonis safariT</t>
  </si>
  <si>
    <t>buldozeri 108 cx.Z</t>
  </si>
  <si>
    <r>
      <t>eqskavatori 0,65 m</t>
    </r>
    <r>
      <rPr>
        <vertAlign val="superscript"/>
        <sz val="10"/>
        <rFont val="AcadNusx"/>
        <family val="0"/>
      </rPr>
      <t xml:space="preserve">3 </t>
    </r>
    <r>
      <rPr>
        <sz val="10"/>
        <rFont val="AcadNusx"/>
        <family val="0"/>
      </rPr>
      <t>cicxviT</t>
    </r>
  </si>
  <si>
    <t xml:space="preserve">satkepni sagzao TviTmavali gluvi 5t 
</t>
  </si>
  <si>
    <t xml:space="preserve">satkepni sagzao TviTmavali gluvi 10t
</t>
  </si>
  <si>
    <t>satransporto xarjebi</t>
  </si>
  <si>
    <t>jami I:</t>
  </si>
  <si>
    <t>I, samSeneblo samuSaoebi</t>
  </si>
  <si>
    <t>sxva masalebi</t>
  </si>
  <si>
    <t>sademontaJo samuSaoebi</t>
  </si>
  <si>
    <t>lokalur-resursuli xarjTaRricxva</t>
  </si>
  <si>
    <t>27-9-4</t>
  </si>
  <si>
    <t>100m3</t>
  </si>
  <si>
    <t>samtvrevi CaquCi</t>
  </si>
  <si>
    <t>betoni b-25</t>
  </si>
  <si>
    <t xml:space="preserve">satkepni sagzao TviTmavali gluvi 5 t 
</t>
  </si>
  <si>
    <t xml:space="preserve">satkepni sagzao TviTmavali gluvi 10 t
</t>
  </si>
  <si>
    <t xml:space="preserve">msxvilmarcvlovani asfalto-betoni
</t>
  </si>
  <si>
    <t>27-42</t>
  </si>
  <si>
    <t xml:space="preserve">biTumis emulsiis mosxma </t>
  </si>
  <si>
    <t>biTumis emulsia</t>
  </si>
  <si>
    <t>msxvilmarcvlovani asfalto-betonis safaris mowyoba sisqiT 5 sm</t>
  </si>
  <si>
    <t>27-39 cx.39-1
k - 1,2</t>
  </si>
  <si>
    <t>sul mTliani saxarjTaRricxvo
 Rirebuleba</t>
  </si>
  <si>
    <t>7-25-1</t>
  </si>
  <si>
    <t>amwe</t>
  </si>
  <si>
    <t>6-15-1</t>
  </si>
  <si>
    <t>SromiTi danaxarjebi</t>
  </si>
  <si>
    <t>wvrilmarcvlovani asfalto-betonis safaris mowyoba sisqiT 3 sm</t>
  </si>
  <si>
    <t>27-7-2</t>
  </si>
  <si>
    <t>100 m3</t>
  </si>
  <si>
    <t xml:space="preserve">satkepni sagzao TviTmavali gluvi 5t
</t>
  </si>
  <si>
    <t xml:space="preserve">mosarwyav-mosarecxi manqana 6000 l 
</t>
  </si>
  <si>
    <t xml:space="preserve">wyali </t>
  </si>
  <si>
    <t>kb.m.</t>
  </si>
  <si>
    <t>L</t>
  </si>
  <si>
    <t>Sedgenilia 2015 wlis III kvartalis fasebiT</t>
  </si>
  <si>
    <t>dazianebuli asfalto-betonis safaris moxsna samtvrevi CaquCis gamoyenebiT da gatana</t>
  </si>
  <si>
    <t>1-17-3</t>
  </si>
  <si>
    <t>demontirebuli asfalto-betonis gatana (5 km-mde)</t>
  </si>
  <si>
    <t>gruntis gatana 5 km-mde</t>
  </si>
  <si>
    <t>asfalto-betonis transportireba 20 km-mde</t>
  </si>
  <si>
    <t>asfalto-betonis transportireba 
20 km-mde</t>
  </si>
  <si>
    <t>RorRis transportireba 5 km-mde</t>
  </si>
  <si>
    <t>fraqciuli RorRi</t>
  </si>
  <si>
    <t xml:space="preserve">arsebuli kiuvetebis amowmenda </t>
  </si>
  <si>
    <t>misayreli gverdulebis mowyoba fraqciuli RorRiT</t>
  </si>
  <si>
    <t>irakli abaSiZis quCis moasfaltebis samuSaoebi</t>
  </si>
  <si>
    <t>arsebuli rkina-betonis Webis Tavsaxurebis demontaJi (8 cali)</t>
  </si>
  <si>
    <t>rkina-betonis Webis zomebis moyvana saproeqto niSnulamde (8 cali)</t>
  </si>
  <si>
    <t>rkina-betonis Webis Tavsaxurebis montaJi (8 cali)</t>
  </si>
  <si>
    <t xml:space="preserve">gruntis moWra (saSualod 20 sm) asfalto-betonis safaris mosawyobad </t>
  </si>
  <si>
    <t>Semasworebeli fenis mowyoba fraqciuli RorRiT sisqiT 15 sm</t>
  </si>
  <si>
    <t>d.R.g.</t>
  </si>
</sst>
</file>

<file path=xl/styles.xml><?xml version="1.0" encoding="utf-8"?>
<styleSheet xmlns="http://schemas.openxmlformats.org/spreadsheetml/2006/main">
  <numFmts count="5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0.00000"/>
    <numFmt numFmtId="189" formatCode="0.0%"/>
    <numFmt numFmtId="190" formatCode="0.00_ ;[Red]\-0.00\ "/>
    <numFmt numFmtId="191" formatCode="#,##0.0"/>
    <numFmt numFmtId="192" formatCode="#,##0.000"/>
    <numFmt numFmtId="193" formatCode="#,##0.0000"/>
    <numFmt numFmtId="194" formatCode="#,##0.00000"/>
    <numFmt numFmtId="195" formatCode="_-* #,##0.00_-;\-* #,##0.00_-;_-* &quot;-&quot;??_-;_-@_-"/>
    <numFmt numFmtId="196" formatCode="_-* #,##0.0000_-;\-* #,##0.0000_-;_-* &quot;-&quot;??_-;_-@_-"/>
    <numFmt numFmtId="197" formatCode="_-* #,##0.0000_р_._-;\-* #,##0.0000_р_._-;_-* &quot;-&quot;????_р_._-;_-@_-"/>
    <numFmt numFmtId="198" formatCode="[$-437]yyyy\ &quot;წლის&quot;\ dd\ mm\,\ dddd"/>
    <numFmt numFmtId="199" formatCode="[$-409]dddd\,\ mmmm\ dd\,\ yyyy"/>
    <numFmt numFmtId="200" formatCode="_(* #,##0.0000_);_(* \(#,##0.0000\);_(* &quot;-&quot;????_);_(@_)"/>
    <numFmt numFmtId="201" formatCode="#,##0.00_ ;\-#,##0.00\ 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#,##0.000000"/>
    <numFmt numFmtId="206" formatCode="0.000000"/>
    <numFmt numFmtId="207" formatCode="#,##0.00_ ;[Red]\-#,##0.00\ "/>
    <numFmt numFmtId="208" formatCode="_-* #,##0.000_р_._-;\-* #,##0.000_р_._-;_-* &quot;-&quot;??_р_._-;_-@_-"/>
    <numFmt numFmtId="209" formatCode="0.00_ ;\-0.00\ "/>
    <numFmt numFmtId="210" formatCode="0.0000000"/>
    <numFmt numFmtId="211" formatCode="#,##0.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0"/>
    </font>
    <font>
      <sz val="10"/>
      <name val="AcadMtavr"/>
      <family val="0"/>
    </font>
    <font>
      <sz val="8"/>
      <name val="AcadNusx"/>
      <family val="0"/>
    </font>
    <font>
      <sz val="8"/>
      <name val="Times New Roman"/>
      <family val="1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b/>
      <sz val="10"/>
      <name val="AcadNusx"/>
      <family val="0"/>
    </font>
    <font>
      <b/>
      <sz val="10"/>
      <name val="AcadMtavr"/>
      <family val="0"/>
    </font>
    <font>
      <vertAlign val="superscript"/>
      <sz val="10"/>
      <name val="AcadNusx"/>
      <family val="0"/>
    </font>
    <font>
      <sz val="11"/>
      <color indexed="8"/>
      <name val="Academic-Times"/>
      <family val="0"/>
    </font>
    <font>
      <b/>
      <sz val="8"/>
      <color indexed="8"/>
      <name val="AcadMtavr"/>
      <family val="0"/>
    </font>
    <font>
      <b/>
      <sz val="12"/>
      <color indexed="8"/>
      <name val="AcadMtav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11"/>
      <color indexed="10"/>
      <name val="AcadNusx"/>
      <family val="0"/>
    </font>
    <font>
      <b/>
      <sz val="9"/>
      <color indexed="8"/>
      <name val="AcadNusx"/>
      <family val="0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cadNusx"/>
      <family val="0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sz val="8"/>
      <color theme="1"/>
      <name val="Calibri"/>
      <family val="2"/>
    </font>
    <font>
      <b/>
      <sz val="9"/>
      <color theme="1"/>
      <name val="AcadNusx"/>
      <family val="0"/>
    </font>
    <font>
      <b/>
      <sz val="10"/>
      <color rgb="FF000000"/>
      <name val="AcadNusx"/>
      <family val="0"/>
    </font>
    <font>
      <sz val="10"/>
      <color rgb="FF00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5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1" fillId="32" borderId="6" applyNumberFormat="0" applyFont="0" applyAlignment="0" applyProtection="0"/>
    <xf numFmtId="0" fontId="56" fillId="27" borderId="7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>
      <alignment/>
      <protection/>
    </xf>
    <xf numFmtId="171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2" fillId="0" borderId="0">
      <alignment/>
      <protection/>
    </xf>
  </cellStyleXfs>
  <cellXfs count="317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95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Alignment="1">
      <alignment vertical="center"/>
    </xf>
    <xf numFmtId="195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2" fontId="8" fillId="33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 horizontal="center" vertical="center"/>
    </xf>
    <xf numFmtId="2" fontId="8" fillId="7" borderId="0" xfId="0" applyNumberFormat="1" applyFont="1" applyFill="1" applyAlignment="1">
      <alignment horizontal="center" vertical="center"/>
    </xf>
    <xf numFmtId="195" fontId="3" fillId="0" borderId="10" xfId="64" applyNumberFormat="1" applyFont="1" applyFill="1" applyBorder="1" applyAlignment="1" applyProtection="1">
      <alignment horizontal="right" vertical="center" wrapText="1"/>
      <protection locked="0"/>
    </xf>
    <xf numFmtId="195" fontId="13" fillId="0" borderId="12" xfId="64" applyNumberFormat="1" applyFont="1" applyFill="1" applyBorder="1" applyAlignment="1" applyProtection="1">
      <alignment horizontal="right" vertical="center" wrapText="1"/>
      <protection locked="0"/>
    </xf>
    <xf numFmtId="195" fontId="3" fillId="0" borderId="10" xfId="64" applyNumberFormat="1" applyFont="1" applyFill="1" applyBorder="1" applyAlignment="1" applyProtection="1">
      <alignment horizontal="right" vertical="top" wrapText="1"/>
      <protection locked="0"/>
    </xf>
    <xf numFmtId="195" fontId="3" fillId="0" borderId="11" xfId="64" applyNumberFormat="1" applyFont="1" applyFill="1" applyBorder="1" applyAlignment="1" applyProtection="1">
      <alignment horizontal="right" vertical="top" wrapText="1"/>
      <protection locked="0"/>
    </xf>
    <xf numFmtId="195" fontId="3" fillId="0" borderId="11" xfId="64" applyNumberFormat="1" applyFont="1" applyFill="1" applyBorder="1" applyAlignment="1" applyProtection="1">
      <alignment horizontal="right" vertical="center" wrapText="1"/>
      <protection locked="0"/>
    </xf>
    <xf numFmtId="4" fontId="8" fillId="7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8" fillId="7" borderId="0" xfId="0" applyFont="1" applyFill="1" applyAlignment="1">
      <alignment horizontal="center" vertical="center"/>
    </xf>
    <xf numFmtId="195" fontId="13" fillId="0" borderId="12" xfId="6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60" fillId="33" borderId="0" xfId="0" applyNumberFormat="1" applyFont="1" applyFill="1" applyAlignment="1">
      <alignment horizontal="center" vertical="center"/>
    </xf>
    <xf numFmtId="2" fontId="13" fillId="0" borderId="12" xfId="64" applyNumberFormat="1" applyFont="1" applyFill="1" applyBorder="1" applyAlignment="1" applyProtection="1">
      <alignment horizontal="right" vertical="center" wrapText="1"/>
      <protection locked="0"/>
    </xf>
    <xf numFmtId="2" fontId="8" fillId="0" borderId="0" xfId="0" applyNumberFormat="1" applyFont="1" applyAlignment="1">
      <alignment horizontal="center" vertical="center"/>
    </xf>
    <xf numFmtId="2" fontId="13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8" fillId="34" borderId="0" xfId="0" applyFont="1" applyFill="1" applyAlignment="1">
      <alignment/>
    </xf>
    <xf numFmtId="2" fontId="8" fillId="33" borderId="0" xfId="0" applyNumberFormat="1" applyFont="1" applyFill="1" applyAlignment="1">
      <alignment/>
    </xf>
    <xf numFmtId="2" fontId="3" fillId="0" borderId="10" xfId="42" applyNumberFormat="1" applyFont="1" applyFill="1" applyBorder="1" applyAlignment="1" applyProtection="1">
      <alignment horizontal="right" vertical="center" wrapText="1"/>
      <protection locked="0"/>
    </xf>
    <xf numFmtId="2" fontId="8" fillId="34" borderId="0" xfId="0" applyNumberFormat="1" applyFont="1" applyFill="1" applyAlignment="1">
      <alignment horizontal="center" vertical="center"/>
    </xf>
    <xf numFmtId="2" fontId="3" fillId="0" borderId="11" xfId="42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3" fillId="0" borderId="10" xfId="64" applyNumberFormat="1" applyFont="1" applyFill="1" applyBorder="1" applyAlignment="1" applyProtection="1">
      <alignment horizontal="right" vertical="center" wrapText="1"/>
      <protection locked="0"/>
    </xf>
    <xf numFmtId="2" fontId="3" fillId="0" borderId="10" xfId="64" applyNumberFormat="1" applyFont="1" applyFill="1" applyBorder="1" applyAlignment="1" applyProtection="1">
      <alignment horizontal="right" vertical="top" wrapText="1"/>
      <protection locked="0"/>
    </xf>
    <xf numFmtId="2" fontId="3" fillId="0" borderId="11" xfId="64" applyNumberFormat="1" applyFont="1" applyFill="1" applyBorder="1" applyAlignment="1" applyProtection="1">
      <alignment horizontal="right" vertical="top" wrapText="1"/>
      <protection locked="0"/>
    </xf>
    <xf numFmtId="2" fontId="8" fillId="33" borderId="0" xfId="0" applyNumberFormat="1" applyFont="1" applyFill="1" applyAlignment="1">
      <alignment horizontal="right"/>
    </xf>
    <xf numFmtId="2" fontId="3" fillId="0" borderId="11" xfId="64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Alignment="1">
      <alignment horizontal="right" vertical="center"/>
    </xf>
    <xf numFmtId="2" fontId="3" fillId="0" borderId="10" xfId="42" applyNumberFormat="1" applyFont="1" applyFill="1" applyBorder="1" applyAlignment="1" applyProtection="1">
      <alignment horizontal="right" vertical="top" wrapText="1"/>
      <protection locked="0"/>
    </xf>
    <xf numFmtId="186" fontId="8" fillId="19" borderId="0" xfId="0" applyNumberFormat="1" applyFont="1" applyFill="1" applyAlignment="1">
      <alignment horizontal="center" vertical="center"/>
    </xf>
    <xf numFmtId="179" fontId="8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1" fontId="6" fillId="7" borderId="13" xfId="0" applyNumberFormat="1" applyFont="1" applyFill="1" applyBorder="1" applyAlignment="1" applyProtection="1">
      <alignment horizontal="center" vertical="center"/>
      <protection locked="0"/>
    </xf>
    <xf numFmtId="1" fontId="6" fillId="7" borderId="14" xfId="0" applyNumberFormat="1" applyFont="1" applyFill="1" applyBorder="1" applyAlignment="1" applyProtection="1">
      <alignment horizontal="center" vertical="center"/>
      <protection locked="0"/>
    </xf>
    <xf numFmtId="1" fontId="3" fillId="7" borderId="15" xfId="0" applyNumberFormat="1" applyFont="1" applyFill="1" applyBorder="1" applyAlignment="1" applyProtection="1">
      <alignment horizontal="center" vertical="center"/>
      <protection locked="0"/>
    </xf>
    <xf numFmtId="1" fontId="3" fillId="7" borderId="16" xfId="0" applyNumberFormat="1" applyFont="1" applyFill="1" applyBorder="1" applyAlignment="1" applyProtection="1">
      <alignment horizontal="center" vertical="center"/>
      <protection locked="0"/>
    </xf>
    <xf numFmtId="195" fontId="13" fillId="0" borderId="17" xfId="64" applyNumberFormat="1" applyFont="1" applyFill="1" applyBorder="1" applyAlignment="1" applyProtection="1">
      <alignment horizontal="right" vertical="center" wrapText="1"/>
      <protection locked="0"/>
    </xf>
    <xf numFmtId="195" fontId="3" fillId="0" borderId="18" xfId="64" applyNumberFormat="1" applyFont="1" applyFill="1" applyBorder="1" applyAlignment="1" applyProtection="1">
      <alignment horizontal="right" vertical="top" wrapText="1"/>
      <protection locked="0"/>
    </xf>
    <xf numFmtId="195" fontId="3" fillId="0" borderId="19" xfId="64" applyNumberFormat="1" applyFont="1" applyFill="1" applyBorder="1" applyAlignment="1" applyProtection="1">
      <alignment horizontal="right" vertical="center" wrapText="1"/>
      <protection locked="0"/>
    </xf>
    <xf numFmtId="2" fontId="13" fillId="0" borderId="17" xfId="0" applyNumberFormat="1" applyFont="1" applyBorder="1" applyAlignment="1" applyProtection="1">
      <alignment horizontal="right" vertical="center" wrapText="1"/>
      <protection locked="0"/>
    </xf>
    <xf numFmtId="2" fontId="3" fillId="0" borderId="18" xfId="0" applyNumberFormat="1" applyFont="1" applyBorder="1" applyAlignment="1" applyProtection="1">
      <alignment horizontal="right" vertical="center" wrapText="1"/>
      <protection locked="0"/>
    </xf>
    <xf numFmtId="2" fontId="3" fillId="0" borderId="19" xfId="0" applyNumberFormat="1" applyFont="1" applyBorder="1" applyAlignment="1" applyProtection="1">
      <alignment horizontal="right" vertical="center" wrapText="1"/>
      <protection locked="0"/>
    </xf>
    <xf numFmtId="2" fontId="13" fillId="0" borderId="12" xfId="0" applyNumberFormat="1" applyFont="1" applyBorder="1" applyAlignment="1" applyProtection="1">
      <alignment horizontal="right" vertical="center"/>
      <protection locked="0"/>
    </xf>
    <xf numFmtId="2" fontId="13" fillId="0" borderId="17" xfId="0" applyNumberFormat="1" applyFont="1" applyBorder="1" applyAlignment="1" applyProtection="1">
      <alignment horizontal="right" vertical="center"/>
      <protection locked="0"/>
    </xf>
    <xf numFmtId="2" fontId="3" fillId="0" borderId="11" xfId="0" applyNumberFormat="1" applyFont="1" applyBorder="1" applyAlignment="1" applyProtection="1">
      <alignment horizontal="right" vertical="center"/>
      <protection locked="0"/>
    </xf>
    <xf numFmtId="2" fontId="3" fillId="0" borderId="19" xfId="0" applyNumberFormat="1" applyFont="1" applyBorder="1" applyAlignment="1" applyProtection="1">
      <alignment horizontal="right" vertical="center"/>
      <protection locked="0"/>
    </xf>
    <xf numFmtId="1" fontId="3" fillId="7" borderId="20" xfId="0" applyNumberFormat="1" applyFont="1" applyFill="1" applyBorder="1" applyAlignment="1" applyProtection="1">
      <alignment horizontal="center" vertical="center"/>
      <protection locked="0"/>
    </xf>
    <xf numFmtId="1" fontId="3" fillId="7" borderId="21" xfId="0" applyNumberFormat="1" applyFont="1" applyFill="1" applyBorder="1" applyAlignment="1" applyProtection="1">
      <alignment horizontal="center" vertical="center"/>
      <protection locked="0"/>
    </xf>
    <xf numFmtId="4" fontId="61" fillId="0" borderId="12" xfId="0" applyNumberFormat="1" applyFont="1" applyFill="1" applyBorder="1" applyAlignment="1" applyProtection="1">
      <alignment vertical="center"/>
      <protection locked="0"/>
    </xf>
    <xf numFmtId="4" fontId="13" fillId="0" borderId="17" xfId="64" applyNumberFormat="1" applyFont="1" applyFill="1" applyBorder="1" applyAlignment="1" applyProtection="1">
      <alignment vertical="center" wrapText="1"/>
      <protection locked="0"/>
    </xf>
    <xf numFmtId="4" fontId="62" fillId="0" borderId="10" xfId="0" applyNumberFormat="1" applyFont="1" applyFill="1" applyBorder="1" applyAlignment="1" applyProtection="1">
      <alignment vertical="center"/>
      <protection locked="0"/>
    </xf>
    <xf numFmtId="4" fontId="3" fillId="0" borderId="18" xfId="0" applyNumberFormat="1" applyFont="1" applyBorder="1" applyAlignment="1" applyProtection="1">
      <alignment vertical="center"/>
      <protection locked="0"/>
    </xf>
    <xf numFmtId="4" fontId="62" fillId="0" borderId="11" xfId="0" applyNumberFormat="1" applyFont="1" applyFill="1" applyBorder="1" applyAlignment="1" applyProtection="1">
      <alignment vertical="center"/>
      <protection locked="0"/>
    </xf>
    <xf numFmtId="4" fontId="3" fillId="0" borderId="19" xfId="0" applyNumberFormat="1" applyFont="1" applyBorder="1" applyAlignment="1" applyProtection="1">
      <alignment vertical="center"/>
      <protection locked="0"/>
    </xf>
    <xf numFmtId="2" fontId="3" fillId="0" borderId="18" xfId="0" applyNumberFormat="1" applyFont="1" applyBorder="1" applyAlignment="1" applyProtection="1">
      <alignment horizontal="right" vertical="center"/>
      <protection locked="0"/>
    </xf>
    <xf numFmtId="2" fontId="13" fillId="0" borderId="17" xfId="64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64" applyNumberFormat="1" applyFont="1" applyFill="1" applyBorder="1" applyAlignment="1" applyProtection="1">
      <alignment horizontal="right" vertical="top" wrapText="1"/>
      <protection locked="0"/>
    </xf>
    <xf numFmtId="2" fontId="3" fillId="0" borderId="19" xfId="64" applyNumberFormat="1" applyFont="1" applyFill="1" applyBorder="1" applyAlignment="1" applyProtection="1">
      <alignment horizontal="right" vertical="top" wrapText="1"/>
      <protection locked="0"/>
    </xf>
    <xf numFmtId="2" fontId="13" fillId="0" borderId="12" xfId="0" applyNumberFormat="1" applyFont="1" applyBorder="1" applyAlignment="1" applyProtection="1">
      <alignment horizontal="right" vertical="center" wrapText="1"/>
      <protection locked="0"/>
    </xf>
    <xf numFmtId="2" fontId="3" fillId="0" borderId="10" xfId="0" applyNumberFormat="1" applyFont="1" applyBorder="1" applyAlignment="1" applyProtection="1">
      <alignment horizontal="right" vertical="center" wrapText="1"/>
      <protection locked="0"/>
    </xf>
    <xf numFmtId="2" fontId="3" fillId="0" borderId="11" xfId="0" applyNumberFormat="1" applyFont="1" applyBorder="1" applyAlignment="1" applyProtection="1">
      <alignment horizontal="right" vertical="center" wrapText="1"/>
      <protection locked="0"/>
    </xf>
    <xf numFmtId="195" fontId="3" fillId="0" borderId="18" xfId="64" applyNumberFormat="1" applyFont="1" applyFill="1" applyBorder="1" applyAlignment="1" applyProtection="1">
      <alignment horizontal="right" vertical="center" wrapText="1"/>
      <protection locked="0"/>
    </xf>
    <xf numFmtId="4" fontId="3" fillId="0" borderId="11" xfId="0" applyNumberFormat="1" applyFont="1" applyFill="1" applyBorder="1" applyAlignment="1" applyProtection="1">
      <alignment vertical="center"/>
      <protection locked="0"/>
    </xf>
    <xf numFmtId="2" fontId="13" fillId="0" borderId="12" xfId="0" applyNumberFormat="1" applyFont="1" applyFill="1" applyBorder="1" applyAlignment="1" applyProtection="1">
      <alignment horizontal="right" vertical="center"/>
      <protection locked="0"/>
    </xf>
    <xf numFmtId="195" fontId="3" fillId="0" borderId="19" xfId="64" applyNumberFormat="1" applyFont="1" applyFill="1" applyBorder="1" applyAlignment="1" applyProtection="1">
      <alignment horizontal="right" vertical="top" wrapText="1"/>
      <protection locked="0"/>
    </xf>
    <xf numFmtId="2" fontId="61" fillId="0" borderId="12" xfId="0" applyNumberFormat="1" applyFont="1" applyBorder="1" applyAlignment="1" applyProtection="1">
      <alignment horizontal="right" vertical="center"/>
      <protection locked="0"/>
    </xf>
    <xf numFmtId="2" fontId="62" fillId="0" borderId="10" xfId="0" applyNumberFormat="1" applyFont="1" applyBorder="1" applyAlignment="1" applyProtection="1">
      <alignment horizontal="right" vertical="center"/>
      <protection locked="0"/>
    </xf>
    <xf numFmtId="2" fontId="62" fillId="0" borderId="11" xfId="0" applyNumberFormat="1" applyFont="1" applyBorder="1" applyAlignment="1" applyProtection="1">
      <alignment horizontal="right" vertical="center"/>
      <protection locked="0"/>
    </xf>
    <xf numFmtId="2" fontId="61" fillId="0" borderId="12" xfId="0" applyNumberFormat="1" applyFont="1" applyFill="1" applyBorder="1" applyAlignment="1" applyProtection="1">
      <alignment horizontal="center" vertical="center"/>
      <protection locked="0"/>
    </xf>
    <xf numFmtId="195" fontId="13" fillId="0" borderId="17" xfId="64" applyNumberFormat="1" applyFont="1" applyFill="1" applyBorder="1" applyAlignment="1" applyProtection="1">
      <alignment horizontal="center" vertical="center" wrapText="1"/>
      <protection locked="0"/>
    </xf>
    <xf numFmtId="2" fontId="62" fillId="0" borderId="10" xfId="0" applyNumberFormat="1" applyFont="1" applyFill="1" applyBorder="1" applyAlignment="1" applyProtection="1">
      <alignment horizontal="right" vertical="center"/>
      <protection locked="0"/>
    </xf>
    <xf numFmtId="195" fontId="3" fillId="0" borderId="18" xfId="64" applyNumberFormat="1" applyFont="1" applyFill="1" applyBorder="1" applyAlignment="1" applyProtection="1">
      <alignment horizontal="center" vertical="top" wrapText="1"/>
      <protection locked="0"/>
    </xf>
    <xf numFmtId="2" fontId="62" fillId="0" borderId="11" xfId="0" applyNumberFormat="1" applyFont="1" applyFill="1" applyBorder="1" applyAlignment="1" applyProtection="1">
      <alignment horizontal="right" vertical="center"/>
      <protection locked="0"/>
    </xf>
    <xf numFmtId="195" fontId="3" fillId="0" borderId="19" xfId="64" applyNumberFormat="1" applyFont="1" applyFill="1" applyBorder="1" applyAlignment="1" applyProtection="1">
      <alignment horizontal="center" vertical="top" wrapText="1"/>
      <protection locked="0"/>
    </xf>
    <xf numFmtId="195" fontId="3" fillId="0" borderId="18" xfId="42" applyNumberFormat="1" applyFont="1" applyFill="1" applyBorder="1" applyAlignment="1" applyProtection="1">
      <alignment horizontal="center" vertical="top" wrapText="1"/>
      <protection locked="0"/>
    </xf>
    <xf numFmtId="195" fontId="3" fillId="0" borderId="19" xfId="42" applyNumberFormat="1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center"/>
      <protection locked="0"/>
    </xf>
    <xf numFmtId="4" fontId="9" fillId="7" borderId="14" xfId="0" applyNumberFormat="1" applyFont="1" applyFill="1" applyBorder="1" applyAlignment="1" applyProtection="1">
      <alignment horizontal="right" vertical="center"/>
      <protection locked="0"/>
    </xf>
    <xf numFmtId="0" fontId="9" fillId="13" borderId="22" xfId="0" applyFont="1" applyFill="1" applyBorder="1" applyAlignment="1" applyProtection="1">
      <alignment horizontal="center" vertical="center"/>
      <protection locked="0"/>
    </xf>
    <xf numFmtId="4" fontId="9" fillId="13" borderId="14" xfId="0" applyNumberFormat="1" applyFont="1" applyFill="1" applyBorder="1" applyAlignment="1" applyProtection="1">
      <alignment horizontal="right" vertical="center"/>
      <protection locked="0"/>
    </xf>
    <xf numFmtId="0" fontId="63" fillId="7" borderId="23" xfId="0" applyFont="1" applyFill="1" applyBorder="1" applyAlignment="1" applyProtection="1">
      <alignment horizontal="center" vertical="center"/>
      <protection hidden="1"/>
    </xf>
    <xf numFmtId="0" fontId="63" fillId="7" borderId="15" xfId="0" applyFont="1" applyFill="1" applyBorder="1" applyAlignment="1" applyProtection="1">
      <alignment horizontal="center" vertical="center"/>
      <protection hidden="1"/>
    </xf>
    <xf numFmtId="0" fontId="63" fillId="7" borderId="12" xfId="0" applyFont="1" applyFill="1" applyBorder="1" applyAlignment="1" applyProtection="1">
      <alignment horizontal="center" vertical="center" wrapText="1"/>
      <protection hidden="1"/>
    </xf>
    <xf numFmtId="4" fontId="63" fillId="7" borderId="12" xfId="0" applyNumberFormat="1" applyFont="1" applyFill="1" applyBorder="1" applyAlignment="1" applyProtection="1">
      <alignment horizontal="center" vertical="center" wrapText="1"/>
      <protection hidden="1"/>
    </xf>
    <xf numFmtId="2" fontId="64" fillId="7" borderId="24" xfId="0" applyNumberFormat="1" applyFont="1" applyFill="1" applyBorder="1" applyAlignment="1" applyProtection="1">
      <alignment horizontal="center" vertical="center" wrapText="1"/>
      <protection hidden="1"/>
    </xf>
    <xf numFmtId="2" fontId="64" fillId="7" borderId="25" xfId="0" applyNumberFormat="1" applyFont="1" applyFill="1" applyBorder="1" applyAlignment="1" applyProtection="1">
      <alignment horizontal="center" vertical="center" wrapText="1"/>
      <protection hidden="1"/>
    </xf>
    <xf numFmtId="0" fontId="63" fillId="7" borderId="26" xfId="0" applyFont="1" applyFill="1" applyBorder="1" applyAlignment="1" applyProtection="1">
      <alignment horizontal="center" vertical="center"/>
      <protection hidden="1"/>
    </xf>
    <xf numFmtId="0" fontId="65" fillId="7" borderId="11" xfId="0" applyFont="1" applyFill="1" applyBorder="1" applyAlignment="1" applyProtection="1">
      <alignment/>
      <protection hidden="1"/>
    </xf>
    <xf numFmtId="0" fontId="63" fillId="7" borderId="11" xfId="0" applyFont="1" applyFill="1" applyBorder="1" applyAlignment="1" applyProtection="1">
      <alignment horizontal="center" vertical="center"/>
      <protection hidden="1"/>
    </xf>
    <xf numFmtId="0" fontId="63" fillId="7" borderId="27" xfId="0" applyFont="1" applyFill="1" applyBorder="1" applyAlignment="1" applyProtection="1">
      <alignment horizontal="center" vertical="center"/>
      <protection hidden="1"/>
    </xf>
    <xf numFmtId="4" fontId="63" fillId="7" borderId="27" xfId="0" applyNumberFormat="1" applyFont="1" applyFill="1" applyBorder="1" applyAlignment="1" applyProtection="1">
      <alignment horizontal="center" vertical="center" wrapText="1"/>
      <protection hidden="1"/>
    </xf>
    <xf numFmtId="2" fontId="64" fillId="7" borderId="27" xfId="0" applyNumberFormat="1" applyFont="1" applyFill="1" applyBorder="1" applyAlignment="1" applyProtection="1">
      <alignment horizontal="center" vertical="center" wrapText="1"/>
      <protection hidden="1"/>
    </xf>
    <xf numFmtId="4" fontId="64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7" borderId="22" xfId="0" applyFont="1" applyFill="1" applyBorder="1" applyAlignment="1" applyProtection="1">
      <alignment horizontal="center" vertical="center"/>
      <protection hidden="1"/>
    </xf>
    <xf numFmtId="1" fontId="3" fillId="7" borderId="22" xfId="0" applyNumberFormat="1" applyFont="1" applyFill="1" applyBorder="1" applyAlignment="1" applyProtection="1">
      <alignment horizontal="center" vertical="center"/>
      <protection hidden="1"/>
    </xf>
    <xf numFmtId="1" fontId="3" fillId="7" borderId="14" xfId="0" applyNumberFormat="1" applyFont="1" applyFill="1" applyBorder="1" applyAlignment="1" applyProtection="1">
      <alignment horizontal="center" vertical="center"/>
      <protection hidden="1"/>
    </xf>
    <xf numFmtId="0" fontId="14" fillId="7" borderId="29" xfId="0" applyFont="1" applyFill="1" applyBorder="1" applyAlignment="1" applyProtection="1">
      <alignment horizontal="center" vertical="center"/>
      <protection hidden="1"/>
    </xf>
    <xf numFmtId="0" fontId="14" fillId="7" borderId="20" xfId="0" applyFont="1" applyFill="1" applyBorder="1" applyAlignment="1" applyProtection="1">
      <alignment horizontal="center" vertical="center"/>
      <protection hidden="1"/>
    </xf>
    <xf numFmtId="0" fontId="14" fillId="7" borderId="13" xfId="0" applyFont="1" applyFill="1" applyBorder="1" applyAlignment="1" applyProtection="1">
      <alignment horizontal="center" vertical="center"/>
      <protection hidden="1"/>
    </xf>
    <xf numFmtId="0" fontId="6" fillId="7" borderId="22" xfId="0" applyFont="1" applyFill="1" applyBorder="1" applyAlignment="1" applyProtection="1">
      <alignment horizontal="center" vertical="center"/>
      <protection hidden="1"/>
    </xf>
    <xf numFmtId="1" fontId="6" fillId="7" borderId="22" xfId="0" applyNumberFormat="1" applyFont="1" applyFill="1" applyBorder="1" applyAlignment="1" applyProtection="1">
      <alignment horizontal="center" vertical="center"/>
      <protection hidden="1"/>
    </xf>
    <xf numFmtId="0" fontId="5" fillId="7" borderId="30" xfId="0" applyFont="1" applyFill="1" applyBorder="1" applyAlignment="1" applyProtection="1">
      <alignment horizontal="center" vertical="center" wrapText="1"/>
      <protection hidden="1"/>
    </xf>
    <xf numFmtId="0" fontId="5" fillId="7" borderId="20" xfId="0" applyFont="1" applyFill="1" applyBorder="1" applyAlignment="1" applyProtection="1">
      <alignment horizontal="center" vertical="center" wrapText="1"/>
      <protection hidden="1"/>
    </xf>
    <xf numFmtId="0" fontId="5" fillId="7" borderId="13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 applyProtection="1">
      <alignment horizontal="center" vertical="center"/>
      <protection hidden="1"/>
    </xf>
    <xf numFmtId="1" fontId="3" fillId="7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49" fontId="13" fillId="0" borderId="12" xfId="0" applyNumberFormat="1" applyFont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4" fontId="13" fillId="0" borderId="12" xfId="64" applyNumberFormat="1" applyFont="1" applyFill="1" applyBorder="1" applyAlignment="1" applyProtection="1">
      <alignment horizontal="right" vertical="center" wrapText="1"/>
      <protection hidden="1"/>
    </xf>
    <xf numFmtId="192" fontId="13" fillId="0" borderId="12" xfId="64" applyNumberFormat="1" applyFont="1" applyFill="1" applyBorder="1" applyAlignment="1" applyProtection="1">
      <alignment horizontal="right" vertical="center" wrapText="1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 quotePrefix="1">
      <alignment horizontal="center" vertical="top" wrapText="1"/>
      <protection hidden="1"/>
    </xf>
    <xf numFmtId="0" fontId="3" fillId="0" borderId="10" xfId="0" applyFont="1" applyBorder="1" applyAlignment="1" applyProtection="1">
      <alignment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4" fontId="3" fillId="0" borderId="10" xfId="64" applyNumberFormat="1" applyFont="1" applyBorder="1" applyAlignment="1" applyProtection="1">
      <alignment horizontal="right" vertical="top" wrapText="1"/>
      <protection hidden="1"/>
    </xf>
    <xf numFmtId="4" fontId="3" fillId="0" borderId="10" xfId="64" applyNumberFormat="1" applyFont="1" applyFill="1" applyBorder="1" applyAlignment="1" applyProtection="1">
      <alignment horizontal="right" vertical="top" wrapText="1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 quotePrefix="1">
      <alignment horizontal="center" vertical="top" wrapText="1"/>
      <protection hidden="1"/>
    </xf>
    <xf numFmtId="0" fontId="3" fillId="0" borderId="11" xfId="0" applyFont="1" applyBorder="1" applyAlignment="1" applyProtection="1">
      <alignment vertical="top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4" fontId="3" fillId="0" borderId="11" xfId="64" applyNumberFormat="1" applyFont="1" applyBorder="1" applyAlignment="1" applyProtection="1">
      <alignment horizontal="right" vertical="top" wrapText="1"/>
      <protection hidden="1"/>
    </xf>
    <xf numFmtId="4" fontId="3" fillId="0" borderId="11" xfId="64" applyNumberFormat="1" applyFont="1" applyFill="1" applyBorder="1" applyAlignment="1" applyProtection="1">
      <alignment horizontal="right" vertical="center" wrapText="1"/>
      <protection hidden="1"/>
    </xf>
    <xf numFmtId="49" fontId="61" fillId="0" borderId="12" xfId="0" applyNumberFormat="1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2" fontId="13" fillId="0" borderId="12" xfId="42" applyNumberFormat="1" applyFont="1" applyBorder="1" applyAlignment="1" applyProtection="1">
      <alignment horizontal="right" vertical="center" wrapText="1"/>
      <protection hidden="1"/>
    </xf>
    <xf numFmtId="2" fontId="13" fillId="0" borderId="12" xfId="42" applyNumberFormat="1" applyFont="1" applyFill="1" applyBorder="1" applyAlignment="1" applyProtection="1">
      <alignment horizontal="right" vertical="center" wrapText="1"/>
      <protection hidden="1"/>
    </xf>
    <xf numFmtId="0" fontId="62" fillId="0" borderId="10" xfId="0" applyFont="1" applyBorder="1" applyAlignment="1" applyProtection="1">
      <alignment horizontal="center" vertical="center"/>
      <protection hidden="1"/>
    </xf>
    <xf numFmtId="2" fontId="3" fillId="0" borderId="10" xfId="42" applyNumberFormat="1" applyFont="1" applyBorder="1" applyAlignment="1" applyProtection="1">
      <alignment horizontal="right" vertical="center" wrapText="1"/>
      <protection hidden="1"/>
    </xf>
    <xf numFmtId="2" fontId="3" fillId="0" borderId="10" xfId="42" applyNumberFormat="1" applyFont="1" applyFill="1" applyBorder="1" applyAlignment="1" applyProtection="1">
      <alignment horizontal="right" vertical="center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9" fontId="62" fillId="0" borderId="10" xfId="0" applyNumberFormat="1" applyFont="1" applyBorder="1" applyAlignment="1" applyProtection="1">
      <alignment horizontal="center" vertical="center" wrapText="1"/>
      <protection hidden="1"/>
    </xf>
    <xf numFmtId="0" fontId="62" fillId="0" borderId="11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top" wrapText="1"/>
      <protection hidden="1"/>
    </xf>
    <xf numFmtId="186" fontId="3" fillId="0" borderId="11" xfId="42" applyNumberFormat="1" applyFont="1" applyBorder="1" applyAlignment="1" applyProtection="1">
      <alignment horizontal="right" vertical="center" wrapText="1"/>
      <protection hidden="1"/>
    </xf>
    <xf numFmtId="2" fontId="3" fillId="0" borderId="11" xfId="42" applyNumberFormat="1" applyFont="1" applyFill="1" applyBorder="1" applyAlignment="1" applyProtection="1">
      <alignment horizontal="right" vertical="center" wrapText="1"/>
      <protection hidden="1"/>
    </xf>
    <xf numFmtId="0" fontId="13" fillId="0" borderId="12" xfId="0" applyFont="1" applyBorder="1" applyAlignment="1" applyProtection="1">
      <alignment horizontal="left" vertical="center" wrapText="1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2" fontId="13" fillId="0" borderId="12" xfId="0" applyNumberFormat="1" applyFont="1" applyBorder="1" applyAlignment="1" applyProtection="1">
      <alignment horizontal="right" vertical="center"/>
      <protection hidden="1"/>
    </xf>
    <xf numFmtId="187" fontId="13" fillId="0" borderId="12" xfId="0" applyNumberFormat="1" applyFont="1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 quotePrefix="1">
      <alignment horizontal="center" vertical="top" wrapText="1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2" fontId="3" fillId="0" borderId="11" xfId="0" applyNumberFormat="1" applyFont="1" applyBorder="1" applyAlignment="1" applyProtection="1">
      <alignment horizontal="right" vertical="center"/>
      <protection hidden="1"/>
    </xf>
    <xf numFmtId="186" fontId="3" fillId="0" borderId="10" xfId="42" applyNumberFormat="1" applyFont="1" applyBorder="1" applyAlignment="1" applyProtection="1">
      <alignment horizontal="right" vertical="center" wrapText="1"/>
      <protection hidden="1"/>
    </xf>
    <xf numFmtId="186" fontId="3" fillId="0" borderId="10" xfId="42" applyNumberFormat="1" applyFont="1" applyFill="1" applyBorder="1" applyAlignment="1" applyProtection="1">
      <alignment horizontal="right" vertical="center" wrapText="1"/>
      <protection hidden="1"/>
    </xf>
    <xf numFmtId="0" fontId="5" fillId="7" borderId="29" xfId="0" applyFont="1" applyFill="1" applyBorder="1" applyAlignment="1" applyProtection="1">
      <alignment horizontal="center" vertical="center" wrapText="1"/>
      <protection hidden="1"/>
    </xf>
    <xf numFmtId="0" fontId="5" fillId="7" borderId="20" xfId="0" applyFont="1" applyFill="1" applyBorder="1" applyAlignment="1" applyProtection="1">
      <alignment horizontal="center" vertical="center"/>
      <protection hidden="1"/>
    </xf>
    <xf numFmtId="0" fontId="3" fillId="7" borderId="20" xfId="0" applyFont="1" applyFill="1" applyBorder="1" applyAlignment="1" applyProtection="1">
      <alignment horizontal="center" vertical="center"/>
      <protection hidden="1"/>
    </xf>
    <xf numFmtId="1" fontId="3" fillId="7" borderId="20" xfId="0" applyNumberFormat="1" applyFont="1" applyFill="1" applyBorder="1" applyAlignment="1" applyProtection="1">
      <alignment horizontal="center" vertical="center"/>
      <protection hidden="1"/>
    </xf>
    <xf numFmtId="186" fontId="13" fillId="0" borderId="12" xfId="0" applyNumberFormat="1" applyFont="1" applyBorder="1" applyAlignment="1" applyProtection="1">
      <alignment horizontal="right" vertical="center"/>
      <protection hidden="1"/>
    </xf>
    <xf numFmtId="0" fontId="61" fillId="0" borderId="12" xfId="0" applyFont="1" applyBorder="1" applyAlignment="1" applyProtection="1">
      <alignment horizontal="center" vertical="center"/>
      <protection hidden="1"/>
    </xf>
    <xf numFmtId="4" fontId="61" fillId="0" borderId="12" xfId="0" applyNumberFormat="1" applyFont="1" applyFill="1" applyBorder="1" applyAlignment="1" applyProtection="1">
      <alignment vertical="center"/>
      <protection hidden="1"/>
    </xf>
    <xf numFmtId="4" fontId="61" fillId="0" borderId="12" xfId="0" applyNumberFormat="1" applyFont="1" applyBorder="1" applyAlignment="1" applyProtection="1">
      <alignment vertical="center"/>
      <protection hidden="1"/>
    </xf>
    <xf numFmtId="4" fontId="62" fillId="0" borderId="10" xfId="0" applyNumberFormat="1" applyFont="1" applyFill="1" applyBorder="1" applyAlignment="1" applyProtection="1">
      <alignment vertical="center"/>
      <protection hidden="1"/>
    </xf>
    <xf numFmtId="4" fontId="62" fillId="0" borderId="10" xfId="0" applyNumberFormat="1" applyFont="1" applyBorder="1" applyAlignment="1" applyProtection="1">
      <alignment vertical="center"/>
      <protection hidden="1"/>
    </xf>
    <xf numFmtId="0" fontId="62" fillId="0" borderId="10" xfId="0" applyFont="1" applyBorder="1" applyAlignment="1" applyProtection="1">
      <alignment horizontal="center" vertical="center" wrapText="1"/>
      <protection hidden="1"/>
    </xf>
    <xf numFmtId="4" fontId="62" fillId="0" borderId="10" xfId="0" applyNumberFormat="1" applyFont="1" applyFill="1" applyBorder="1" applyAlignment="1" applyProtection="1">
      <alignment horizontal="right" vertical="center"/>
      <protection hidden="1"/>
    </xf>
    <xf numFmtId="0" fontId="62" fillId="0" borderId="11" xfId="0" applyFont="1" applyBorder="1" applyAlignment="1" applyProtection="1">
      <alignment horizontal="center" vertical="center"/>
      <protection hidden="1"/>
    </xf>
    <xf numFmtId="4" fontId="62" fillId="0" borderId="11" xfId="0" applyNumberFormat="1" applyFont="1" applyFill="1" applyBorder="1" applyAlignment="1" applyProtection="1">
      <alignment vertical="center"/>
      <protection hidden="1"/>
    </xf>
    <xf numFmtId="4" fontId="62" fillId="0" borderId="11" xfId="0" applyNumberFormat="1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vertical="top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49" fontId="61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13" fillId="0" borderId="12" xfId="64" applyNumberFormat="1" applyFont="1" applyFill="1" applyBorder="1" applyAlignment="1" applyProtection="1">
      <alignment horizontal="right" vertical="center" wrapText="1"/>
      <protection hidden="1"/>
    </xf>
    <xf numFmtId="0" fontId="62" fillId="0" borderId="10" xfId="0" applyFont="1" applyFill="1" applyBorder="1" applyAlignment="1" applyProtection="1">
      <alignment horizontal="center" vertical="center"/>
      <protection hidden="1"/>
    </xf>
    <xf numFmtId="2" fontId="3" fillId="0" borderId="10" xfId="64" applyNumberFormat="1" applyFont="1" applyBorder="1" applyAlignment="1" applyProtection="1">
      <alignment horizontal="right" vertical="top" wrapText="1"/>
      <protection hidden="1"/>
    </xf>
    <xf numFmtId="2" fontId="3" fillId="0" borderId="10" xfId="64" applyNumberFormat="1" applyFont="1" applyFill="1" applyBorder="1" applyAlignment="1" applyProtection="1">
      <alignment horizontal="right" vertical="top" wrapText="1"/>
      <protection hidden="1"/>
    </xf>
    <xf numFmtId="49" fontId="6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vertical="top" wrapText="1"/>
      <protection hidden="1"/>
    </xf>
    <xf numFmtId="0" fontId="62" fillId="0" borderId="10" xfId="0" applyFont="1" applyFill="1" applyBorder="1" applyAlignment="1" applyProtection="1">
      <alignment horizontal="center" vertical="center" wrapText="1"/>
      <protection hidden="1"/>
    </xf>
    <xf numFmtId="2" fontId="3" fillId="0" borderId="11" xfId="64" applyNumberFormat="1" applyFont="1" applyBorder="1" applyAlignment="1" applyProtection="1">
      <alignment horizontal="right" vertical="top" wrapText="1"/>
      <protection hidden="1"/>
    </xf>
    <xf numFmtId="2" fontId="3" fillId="0" borderId="11" xfId="64" applyNumberFormat="1" applyFont="1" applyFill="1" applyBorder="1" applyAlignment="1" applyProtection="1">
      <alignment horizontal="right" vertical="top" wrapText="1"/>
      <protection hidden="1"/>
    </xf>
    <xf numFmtId="49" fontId="66" fillId="0" borderId="12" xfId="0" applyNumberFormat="1" applyFont="1" applyBorder="1" applyAlignment="1" applyProtection="1">
      <alignment horizontal="center" vertical="center" wrapText="1"/>
      <protection hidden="1"/>
    </xf>
    <xf numFmtId="2" fontId="13" fillId="0" borderId="12" xfId="0" applyNumberFormat="1" applyFont="1" applyBorder="1" applyAlignment="1" applyProtection="1">
      <alignment horizontal="right" vertical="center" wrapText="1"/>
      <protection hidden="1"/>
    </xf>
    <xf numFmtId="0" fontId="3" fillId="0" borderId="10" xfId="0" applyFont="1" applyBorder="1" applyAlignment="1" applyProtection="1">
      <alignment horizontal="right" vertical="center" wrapText="1"/>
      <protection hidden="1"/>
    </xf>
    <xf numFmtId="2" fontId="3" fillId="0" borderId="10" xfId="0" applyNumberFormat="1" applyFont="1" applyBorder="1" applyAlignment="1" applyProtection="1">
      <alignment horizontal="right" vertical="center" wrapText="1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horizontal="right" vertical="center" wrapText="1"/>
      <protection hidden="1"/>
    </xf>
    <xf numFmtId="2" fontId="3" fillId="0" borderId="11" xfId="0" applyNumberFormat="1" applyFont="1" applyBorder="1" applyAlignment="1" applyProtection="1">
      <alignment horizontal="right" vertical="center" wrapText="1"/>
      <protection hidden="1"/>
    </xf>
    <xf numFmtId="194" fontId="13" fillId="0" borderId="12" xfId="64" applyNumberFormat="1" applyFont="1" applyBorder="1" applyAlignment="1" applyProtection="1">
      <alignment horizontal="right" vertical="center" wrapText="1"/>
      <protection hidden="1"/>
    </xf>
    <xf numFmtId="195" fontId="13" fillId="0" borderId="12" xfId="64" applyNumberFormat="1" applyFont="1" applyFill="1" applyBorder="1" applyAlignment="1" applyProtection="1">
      <alignment horizontal="right" vertical="center" wrapText="1"/>
      <protection hidden="1"/>
    </xf>
    <xf numFmtId="4" fontId="3" fillId="0" borderId="10" xfId="64" applyNumberFormat="1" applyFont="1" applyBorder="1" applyAlignment="1" applyProtection="1">
      <alignment horizontal="right" vertical="center" wrapText="1"/>
      <protection hidden="1"/>
    </xf>
    <xf numFmtId="195" fontId="3" fillId="0" borderId="10" xfId="64" applyNumberFormat="1" applyFont="1" applyFill="1" applyBorder="1" applyAlignment="1" applyProtection="1">
      <alignment horizontal="right" vertical="center" wrapText="1"/>
      <protection hidden="1"/>
    </xf>
    <xf numFmtId="4" fontId="3" fillId="0" borderId="11" xfId="64" applyNumberFormat="1" applyFont="1" applyBorder="1" applyAlignment="1" applyProtection="1">
      <alignment horizontal="right" vertical="center" wrapText="1"/>
      <protection hidden="1"/>
    </xf>
    <xf numFmtId="201" fontId="3" fillId="0" borderId="10" xfId="64" applyNumberFormat="1" applyFont="1" applyBorder="1" applyAlignment="1" applyProtection="1">
      <alignment horizontal="right" vertical="center" wrapText="1"/>
      <protection hidden="1"/>
    </xf>
    <xf numFmtId="196" fontId="3" fillId="0" borderId="10" xfId="64" applyNumberFormat="1" applyFont="1" applyFill="1" applyBorder="1" applyAlignment="1" applyProtection="1">
      <alignment horizontal="right" vertical="center" wrapText="1"/>
      <protection hidden="1"/>
    </xf>
    <xf numFmtId="4" fontId="3" fillId="0" borderId="10" xfId="64" applyNumberFormat="1" applyFont="1" applyFill="1" applyBorder="1" applyAlignment="1" applyProtection="1">
      <alignment horizontal="right" vertical="center" wrapText="1"/>
      <protection hidden="1"/>
    </xf>
    <xf numFmtId="192" fontId="3" fillId="0" borderId="10" xfId="64" applyNumberFormat="1" applyFont="1" applyFill="1" applyBorder="1" applyAlignment="1" applyProtection="1">
      <alignment horizontal="right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61" fillId="0" borderId="12" xfId="0" applyFont="1" applyFill="1" applyBorder="1" applyAlignment="1" applyProtection="1" quotePrefix="1">
      <alignment horizontal="center" vertical="center"/>
      <protection hidden="1"/>
    </xf>
    <xf numFmtId="0" fontId="61" fillId="0" borderId="12" xfId="0" applyFont="1" applyFill="1" applyBorder="1" applyAlignment="1" applyProtection="1">
      <alignment vertical="center" wrapText="1"/>
      <protection hidden="1"/>
    </xf>
    <xf numFmtId="0" fontId="67" fillId="0" borderId="12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62" fillId="0" borderId="10" xfId="0" applyFont="1" applyFill="1" applyBorder="1" applyAlignment="1" applyProtection="1">
      <alignment vertical="center"/>
      <protection hidden="1"/>
    </xf>
    <xf numFmtId="0" fontId="68" fillId="0" borderId="10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1" xfId="0" applyFont="1" applyFill="1" applyBorder="1" applyAlignment="1" applyProtection="1">
      <alignment vertical="center" wrapText="1"/>
      <protection hidden="1"/>
    </xf>
    <xf numFmtId="0" fontId="62" fillId="0" borderId="11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49" fontId="1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left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right" vertical="center"/>
      <protection hidden="1"/>
    </xf>
    <xf numFmtId="186" fontId="13" fillId="0" borderId="12" xfId="0" applyNumberFormat="1" applyFont="1" applyFill="1" applyBorder="1" applyAlignment="1" applyProtection="1">
      <alignment horizontal="righ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 quotePrefix="1">
      <alignment horizontal="center" vertical="top" wrapText="1"/>
      <protection hidden="1"/>
    </xf>
    <xf numFmtId="0" fontId="3" fillId="0" borderId="10" xfId="0" applyFont="1" applyFill="1" applyBorder="1" applyAlignment="1" applyProtection="1">
      <alignment vertical="top" wrapText="1"/>
      <protection hidden="1"/>
    </xf>
    <xf numFmtId="0" fontId="3" fillId="0" borderId="10" xfId="0" applyFont="1" applyFill="1" applyBorder="1" applyAlignment="1" applyProtection="1">
      <alignment horizontal="center" vertical="top" wrapText="1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vertical="top" wrapText="1"/>
      <protection hidden="1"/>
    </xf>
    <xf numFmtId="0" fontId="3" fillId="0" borderId="11" xfId="0" applyFont="1" applyFill="1" applyBorder="1" applyAlignment="1" applyProtection="1">
      <alignment horizontal="center" vertical="top" wrapText="1"/>
      <protection hidden="1"/>
    </xf>
    <xf numFmtId="196" fontId="13" fillId="0" borderId="12" xfId="64" applyNumberFormat="1" applyFont="1" applyFill="1" applyBorder="1" applyAlignment="1" applyProtection="1">
      <alignment horizontal="right" vertical="center" wrapText="1"/>
      <protection hidden="1"/>
    </xf>
    <xf numFmtId="192" fontId="3" fillId="0" borderId="10" xfId="64" applyNumberFormat="1" applyFont="1" applyFill="1" applyBorder="1" applyAlignment="1" applyProtection="1">
      <alignment horizontal="right" vertical="top" wrapText="1"/>
      <protection hidden="1"/>
    </xf>
    <xf numFmtId="4" fontId="3" fillId="0" borderId="11" xfId="64" applyNumberFormat="1" applyFont="1" applyFill="1" applyBorder="1" applyAlignment="1" applyProtection="1">
      <alignment horizontal="right" vertical="top" wrapText="1"/>
      <protection hidden="1"/>
    </xf>
    <xf numFmtId="0" fontId="61" fillId="0" borderId="12" xfId="0" applyFont="1" applyBorder="1" applyAlignment="1" applyProtection="1">
      <alignment vertical="center" wrapText="1"/>
      <protection hidden="1"/>
    </xf>
    <xf numFmtId="0" fontId="61" fillId="0" borderId="12" xfId="0" applyFont="1" applyBorder="1" applyAlignment="1" applyProtection="1">
      <alignment horizontal="right" vertical="center"/>
      <protection hidden="1"/>
    </xf>
    <xf numFmtId="186" fontId="61" fillId="0" borderId="12" xfId="0" applyNumberFormat="1" applyFont="1" applyBorder="1" applyAlignment="1" applyProtection="1">
      <alignment horizontal="right" vertical="center"/>
      <protection hidden="1"/>
    </xf>
    <xf numFmtId="0" fontId="62" fillId="0" borderId="10" xfId="0" applyFont="1" applyBorder="1" applyAlignment="1" applyProtection="1">
      <alignment/>
      <protection hidden="1"/>
    </xf>
    <xf numFmtId="0" fontId="62" fillId="0" borderId="0" xfId="0" applyFont="1" applyBorder="1" applyAlignment="1" applyProtection="1">
      <alignment horizontal="center" vertical="center"/>
      <protection hidden="1"/>
    </xf>
    <xf numFmtId="0" fontId="62" fillId="0" borderId="10" xfId="0" applyFont="1" applyBorder="1" applyAlignment="1" applyProtection="1">
      <alignment horizontal="right" vertical="center"/>
      <protection hidden="1"/>
    </xf>
    <xf numFmtId="2" fontId="62" fillId="0" borderId="0" xfId="0" applyNumberFormat="1" applyFont="1" applyBorder="1" applyAlignment="1" applyProtection="1">
      <alignment horizontal="right" vertical="center"/>
      <protection hidden="1"/>
    </xf>
    <xf numFmtId="2" fontId="62" fillId="0" borderId="10" xfId="0" applyNumberFormat="1" applyFont="1" applyBorder="1" applyAlignment="1" applyProtection="1">
      <alignment horizontal="right" vertical="center"/>
      <protection hidden="1"/>
    </xf>
    <xf numFmtId="49" fontId="62" fillId="0" borderId="11" xfId="0" applyNumberFormat="1" applyFont="1" applyBorder="1" applyAlignment="1" applyProtection="1">
      <alignment horizontal="center" vertical="center" wrapText="1"/>
      <protection hidden="1"/>
    </xf>
    <xf numFmtId="0" fontId="62" fillId="0" borderId="11" xfId="0" applyFont="1" applyBorder="1" applyAlignment="1" applyProtection="1">
      <alignment/>
      <protection hidden="1"/>
    </xf>
    <xf numFmtId="0" fontId="62" fillId="0" borderId="11" xfId="0" applyFont="1" applyBorder="1" applyAlignment="1" applyProtection="1">
      <alignment horizontal="right" vertical="center"/>
      <protection hidden="1"/>
    </xf>
    <xf numFmtId="2" fontId="62" fillId="0" borderId="11" xfId="0" applyNumberFormat="1" applyFont="1" applyBorder="1" applyAlignment="1" applyProtection="1">
      <alignment horizontal="right" vertical="center"/>
      <protection hidden="1"/>
    </xf>
    <xf numFmtId="49" fontId="61" fillId="0" borderId="12" xfId="0" applyNumberFormat="1" applyFont="1" applyBorder="1" applyAlignment="1" applyProtection="1">
      <alignment horizontal="center" wrapText="1"/>
      <protection hidden="1"/>
    </xf>
    <xf numFmtId="0" fontId="61" fillId="0" borderId="12" xfId="0" applyFont="1" applyBorder="1" applyAlignment="1" applyProtection="1">
      <alignment wrapText="1"/>
      <protection hidden="1"/>
    </xf>
    <xf numFmtId="0" fontId="62" fillId="0" borderId="10" xfId="0" applyFont="1" applyBorder="1" applyAlignment="1" applyProtection="1">
      <alignment vertical="top" wrapText="1"/>
      <protection hidden="1"/>
    </xf>
    <xf numFmtId="0" fontId="62" fillId="0" borderId="10" xfId="0" applyFont="1" applyBorder="1" applyAlignment="1" applyProtection="1">
      <alignment wrapText="1"/>
      <protection hidden="1"/>
    </xf>
    <xf numFmtId="0" fontId="61" fillId="0" borderId="12" xfId="0" applyFont="1" applyBorder="1" applyAlignment="1" applyProtection="1">
      <alignment vertical="top" wrapText="1"/>
      <protection hidden="1"/>
    </xf>
    <xf numFmtId="186" fontId="62" fillId="0" borderId="11" xfId="0" applyNumberFormat="1" applyFont="1" applyBorder="1" applyAlignment="1" applyProtection="1">
      <alignment horizontal="right" vertical="center"/>
      <protection hidden="1"/>
    </xf>
    <xf numFmtId="2" fontId="13" fillId="0" borderId="12" xfId="64" applyNumberFormat="1" applyFont="1" applyBorder="1" applyAlignment="1" applyProtection="1">
      <alignment horizontal="right" vertical="center" wrapText="1"/>
      <protection hidden="1"/>
    </xf>
    <xf numFmtId="186" fontId="13" fillId="0" borderId="12" xfId="64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2" fontId="3" fillId="0" borderId="10" xfId="64" applyNumberFormat="1" applyFont="1" applyBorder="1" applyAlignment="1" applyProtection="1">
      <alignment horizontal="right" vertical="center" wrapText="1"/>
      <protection hidden="1"/>
    </xf>
    <xf numFmtId="2" fontId="3" fillId="0" borderId="10" xfId="64" applyNumberFormat="1" applyFont="1" applyFill="1" applyBorder="1" applyAlignment="1" applyProtection="1">
      <alignment horizontal="right" vertical="center" wrapText="1"/>
      <protection hidden="1"/>
    </xf>
    <xf numFmtId="192" fontId="3" fillId="0" borderId="10" xfId="64" applyNumberFormat="1" applyFont="1" applyBorder="1" applyAlignment="1" applyProtection="1">
      <alignment horizontal="right" vertical="center" wrapText="1"/>
      <protection hidden="1"/>
    </xf>
    <xf numFmtId="186" fontId="3" fillId="0" borderId="10" xfId="64" applyNumberFormat="1" applyFont="1" applyBorder="1" applyAlignment="1" applyProtection="1">
      <alignment horizontal="right" vertical="center" wrapText="1"/>
      <protection hidden="1"/>
    </xf>
    <xf numFmtId="2" fontId="3" fillId="0" borderId="11" xfId="64" applyNumberFormat="1" applyFont="1" applyBorder="1" applyAlignment="1" applyProtection="1">
      <alignment horizontal="right" vertical="center" wrapText="1"/>
      <protection hidden="1"/>
    </xf>
    <xf numFmtId="2" fontId="3" fillId="0" borderId="11" xfId="64" applyNumberFormat="1" applyFont="1" applyFill="1" applyBorder="1" applyAlignment="1" applyProtection="1">
      <alignment horizontal="right" vertical="center" wrapText="1"/>
      <protection hidden="1"/>
    </xf>
    <xf numFmtId="0" fontId="62" fillId="0" borderId="35" xfId="0" applyFont="1" applyBorder="1" applyAlignment="1" applyProtection="1">
      <alignment horizontal="center" vertical="center"/>
      <protection hidden="1"/>
    </xf>
    <xf numFmtId="0" fontId="61" fillId="0" borderId="12" xfId="0" applyFont="1" applyFill="1" applyBorder="1" applyAlignment="1" applyProtection="1">
      <alignment horizontal="center" vertical="center"/>
      <protection hidden="1"/>
    </xf>
    <xf numFmtId="2" fontId="61" fillId="0" borderId="12" xfId="0" applyNumberFormat="1" applyFont="1" applyFill="1" applyBorder="1" applyAlignment="1" applyProtection="1">
      <alignment horizontal="right" vertical="center"/>
      <protection hidden="1"/>
    </xf>
    <xf numFmtId="0" fontId="62" fillId="0" borderId="36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 wrapText="1"/>
      <protection hidden="1"/>
    </xf>
    <xf numFmtId="0" fontId="62" fillId="0" borderId="10" xfId="0" applyFont="1" applyFill="1" applyBorder="1" applyAlignment="1" applyProtection="1">
      <alignment/>
      <protection hidden="1"/>
    </xf>
    <xf numFmtId="0" fontId="62" fillId="0" borderId="0" xfId="0" applyFont="1" applyFill="1" applyBorder="1" applyAlignment="1" applyProtection="1">
      <alignment horizontal="center" vertical="center"/>
      <protection hidden="1"/>
    </xf>
    <xf numFmtId="2" fontId="62" fillId="0" borderId="10" xfId="0" applyNumberFormat="1" applyFont="1" applyFill="1" applyBorder="1" applyAlignment="1" applyProtection="1">
      <alignment horizontal="right" vertical="center"/>
      <protection hidden="1"/>
    </xf>
    <xf numFmtId="2" fontId="62" fillId="0" borderId="0" xfId="0" applyNumberFormat="1" applyFont="1" applyFill="1" applyBorder="1" applyAlignment="1" applyProtection="1">
      <alignment horizontal="right" vertical="center"/>
      <protection hidden="1"/>
    </xf>
    <xf numFmtId="0" fontId="62" fillId="0" borderId="10" xfId="0" applyFont="1" applyFill="1" applyBorder="1" applyAlignment="1" applyProtection="1">
      <alignment wrapText="1"/>
      <protection hidden="1"/>
    </xf>
    <xf numFmtId="0" fontId="62" fillId="0" borderId="10" xfId="0" applyFont="1" applyFill="1" applyBorder="1" applyAlignment="1" applyProtection="1">
      <alignment vertical="top" wrapText="1"/>
      <protection hidden="1"/>
    </xf>
    <xf numFmtId="0" fontId="62" fillId="0" borderId="38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62" fillId="0" borderId="11" xfId="0" applyFont="1" applyFill="1" applyBorder="1" applyAlignment="1" applyProtection="1">
      <alignment/>
      <protection hidden="1"/>
    </xf>
    <xf numFmtId="2" fontId="62" fillId="0" borderId="11" xfId="0" applyNumberFormat="1" applyFont="1" applyFill="1" applyBorder="1" applyAlignment="1" applyProtection="1">
      <alignment horizontal="right" vertical="center"/>
      <protection hidden="1"/>
    </xf>
    <xf numFmtId="0" fontId="62" fillId="0" borderId="16" xfId="0" applyFont="1" applyBorder="1" applyAlignment="1" applyProtection="1">
      <alignment horizontal="center" vertical="center"/>
      <protection hidden="1"/>
    </xf>
    <xf numFmtId="202" fontId="13" fillId="0" borderId="12" xfId="64" applyNumberFormat="1" applyFont="1" applyFill="1" applyBorder="1" applyAlignment="1" applyProtection="1">
      <alignment horizontal="right" vertical="center" wrapText="1"/>
      <protection hidden="1"/>
    </xf>
    <xf numFmtId="0" fontId="62" fillId="0" borderId="18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2" fontId="3" fillId="0" borderId="10" xfId="42" applyNumberFormat="1" applyFont="1" applyBorder="1" applyAlignment="1" applyProtection="1">
      <alignment horizontal="center" vertical="top" wrapText="1"/>
      <protection hidden="1"/>
    </xf>
    <xf numFmtId="2" fontId="3" fillId="0" borderId="10" xfId="42" applyNumberFormat="1" applyFont="1" applyFill="1" applyBorder="1" applyAlignment="1" applyProtection="1">
      <alignment horizontal="center" vertical="top" wrapText="1"/>
      <protection hidden="1"/>
    </xf>
    <xf numFmtId="0" fontId="62" fillId="0" borderId="19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2" fontId="3" fillId="0" borderId="11" xfId="42" applyNumberFormat="1" applyFont="1" applyBorder="1" applyAlignment="1" applyProtection="1">
      <alignment horizontal="center" vertical="center" wrapText="1"/>
      <protection hidden="1"/>
    </xf>
    <xf numFmtId="2" fontId="3" fillId="0" borderId="11" xfId="42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right" vertical="center"/>
      <protection hidden="1"/>
    </xf>
    <xf numFmtId="0" fontId="9" fillId="7" borderId="29" xfId="0" applyFont="1" applyFill="1" applyBorder="1" applyAlignment="1" applyProtection="1">
      <alignment horizontal="center" vertical="center"/>
      <protection hidden="1"/>
    </xf>
    <xf numFmtId="0" fontId="9" fillId="7" borderId="39" xfId="0" applyFont="1" applyFill="1" applyBorder="1" applyAlignment="1" applyProtection="1">
      <alignment horizontal="center" vertical="center"/>
      <protection hidden="1"/>
    </xf>
    <xf numFmtId="0" fontId="9" fillId="7" borderId="22" xfId="0" applyFont="1" applyFill="1" applyBorder="1" applyAlignment="1" applyProtection="1">
      <alignment horizontal="center" vertical="center"/>
      <protection hidden="1"/>
    </xf>
    <xf numFmtId="9" fontId="9" fillId="7" borderId="22" xfId="0" applyNumberFormat="1" applyFont="1" applyFill="1" applyBorder="1" applyAlignment="1" applyProtection="1">
      <alignment horizontal="center" vertical="center"/>
      <protection hidden="1"/>
    </xf>
    <xf numFmtId="0" fontId="9" fillId="7" borderId="13" xfId="0" applyFont="1" applyFill="1" applyBorder="1" applyAlignment="1" applyProtection="1">
      <alignment horizontal="center" vertical="center"/>
      <protection hidden="1"/>
    </xf>
    <xf numFmtId="0" fontId="9" fillId="13" borderId="39" xfId="0" applyFont="1" applyFill="1" applyBorder="1" applyAlignment="1" applyProtection="1">
      <alignment horizontal="center" vertical="center"/>
      <protection hidden="1"/>
    </xf>
    <xf numFmtId="0" fontId="17" fillId="13" borderId="22" xfId="0" applyFont="1" applyFill="1" applyBorder="1" applyAlignment="1" applyProtection="1">
      <alignment horizontal="center" vertical="center"/>
      <protection hidden="1"/>
    </xf>
    <xf numFmtId="0" fontId="9" fillId="13" borderId="22" xfId="0" applyFont="1" applyFill="1" applyBorder="1" applyAlignment="1" applyProtection="1">
      <alignment horizontal="center" vertical="center" wrapText="1"/>
      <protection hidden="1"/>
    </xf>
    <xf numFmtId="9" fontId="9" fillId="13" borderId="22" xfId="0" applyNumberFormat="1" applyFont="1" applyFill="1" applyBorder="1" applyAlignment="1" applyProtection="1">
      <alignment horizontal="center" vertical="center"/>
      <protection hidden="1"/>
    </xf>
    <xf numFmtId="0" fontId="9" fillId="13" borderId="22" xfId="0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მძიმე 2" xfId="64"/>
    <cellStyle name="სათაური3" xfId="65"/>
    <cellStyle name="ჩვეულებრივი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62"/>
  <sheetViews>
    <sheetView tabSelected="1" zoomScale="115" zoomScaleNormal="115" workbookViewId="0" topLeftCell="A1">
      <selection activeCell="R12" sqref="R12"/>
    </sheetView>
  </sheetViews>
  <sheetFormatPr defaultColWidth="9.140625" defaultRowHeight="15"/>
  <cols>
    <col min="1" max="1" width="2.7109375" style="6" customWidth="1"/>
    <col min="2" max="2" width="7.7109375" style="5" customWidth="1"/>
    <col min="3" max="3" width="38.7109375" style="2" customWidth="1"/>
    <col min="4" max="4" width="7.28125" style="6" customWidth="1"/>
    <col min="5" max="5" width="8.8515625" style="4" customWidth="1"/>
    <col min="6" max="6" width="10.140625" style="3" customWidth="1"/>
    <col min="7" max="7" width="8.7109375" style="4" customWidth="1"/>
    <col min="8" max="8" width="12.8515625" style="3" customWidth="1"/>
    <col min="9" max="9" width="14.28125" style="14" hidden="1" customWidth="1"/>
    <col min="10" max="10" width="14.7109375" style="1" hidden="1" customWidth="1"/>
    <col min="11" max="11" width="12.421875" style="1" hidden="1" customWidth="1"/>
    <col min="12" max="12" width="13.140625" style="1" hidden="1" customWidth="1"/>
    <col min="13" max="13" width="8.8515625" style="1" hidden="1" customWidth="1"/>
    <col min="14" max="14" width="0" style="1" hidden="1" customWidth="1"/>
    <col min="15" max="15" width="0.13671875" style="1" customWidth="1"/>
    <col min="16" max="16384" width="9.140625" style="1" customWidth="1"/>
  </cols>
  <sheetData>
    <row r="1" spans="1:8" ht="32.25" customHeight="1">
      <c r="A1" s="57" t="s">
        <v>106</v>
      </c>
      <c r="B1" s="58"/>
      <c r="C1" s="58"/>
      <c r="D1" s="58"/>
      <c r="E1" s="58"/>
      <c r="F1" s="58"/>
      <c r="G1" s="58"/>
      <c r="H1" s="58"/>
    </row>
    <row r="2" spans="1:8" ht="3" customHeight="1">
      <c r="A2" s="32"/>
      <c r="B2" s="33"/>
      <c r="C2" s="33"/>
      <c r="D2" s="33"/>
      <c r="E2" s="33"/>
      <c r="F2" s="33"/>
      <c r="G2" s="33"/>
      <c r="H2" s="33"/>
    </row>
    <row r="3" spans="1:10" ht="17.25" customHeight="1">
      <c r="A3" s="59" t="s">
        <v>69</v>
      </c>
      <c r="B3" s="60"/>
      <c r="C3" s="60"/>
      <c r="D3" s="60"/>
      <c r="E3" s="60"/>
      <c r="F3" s="60"/>
      <c r="G3" s="60"/>
      <c r="H3" s="60"/>
      <c r="J3" s="13"/>
    </row>
    <row r="4" spans="1:8" ht="3" customHeight="1">
      <c r="A4" s="30"/>
      <c r="B4" s="31"/>
      <c r="C4" s="31"/>
      <c r="D4" s="31"/>
      <c r="E4" s="31"/>
      <c r="F4" s="31"/>
      <c r="G4" s="31"/>
      <c r="H4" s="31"/>
    </row>
    <row r="5" spans="1:8" ht="18.75" customHeight="1">
      <c r="A5" s="63" t="s">
        <v>95</v>
      </c>
      <c r="B5" s="61"/>
      <c r="C5" s="61"/>
      <c r="D5" s="61"/>
      <c r="E5" s="61"/>
      <c r="F5" s="61"/>
      <c r="G5" s="61"/>
      <c r="H5" s="61"/>
    </row>
    <row r="6" spans="1:8" ht="2.25" customHeight="1">
      <c r="A6" s="30"/>
      <c r="B6" s="31"/>
      <c r="C6" s="31"/>
      <c r="D6" s="31"/>
      <c r="E6" s="31"/>
      <c r="F6" s="31"/>
      <c r="G6" s="31"/>
      <c r="H6" s="31"/>
    </row>
    <row r="7" spans="1:8" ht="15.75" customHeight="1">
      <c r="A7" s="61" t="s">
        <v>33</v>
      </c>
      <c r="B7" s="61"/>
      <c r="C7" s="61"/>
      <c r="D7" s="61"/>
      <c r="E7" s="61"/>
      <c r="F7" s="62">
        <f>H160</f>
        <v>0</v>
      </c>
      <c r="G7" s="62"/>
      <c r="H7" s="10" t="s">
        <v>1</v>
      </c>
    </row>
    <row r="8" spans="7:8" ht="6" customHeight="1" thickBot="1">
      <c r="G8" s="7"/>
      <c r="H8" s="8"/>
    </row>
    <row r="9" spans="1:9" s="12" customFormat="1" ht="22.5" customHeight="1" thickTop="1">
      <c r="A9" s="112" t="s">
        <v>6</v>
      </c>
      <c r="B9" s="113" t="s">
        <v>9</v>
      </c>
      <c r="C9" s="113" t="s">
        <v>0</v>
      </c>
      <c r="D9" s="114" t="s">
        <v>15</v>
      </c>
      <c r="E9" s="115" t="s">
        <v>5</v>
      </c>
      <c r="F9" s="115"/>
      <c r="G9" s="116" t="s">
        <v>2</v>
      </c>
      <c r="H9" s="117"/>
      <c r="I9" s="17"/>
    </row>
    <row r="10" spans="1:10" s="12" customFormat="1" ht="40.5" customHeight="1" thickBot="1">
      <c r="A10" s="118"/>
      <c r="B10" s="119"/>
      <c r="C10" s="120"/>
      <c r="D10" s="121"/>
      <c r="E10" s="122" t="s">
        <v>34</v>
      </c>
      <c r="F10" s="123" t="s">
        <v>10</v>
      </c>
      <c r="G10" s="123" t="s">
        <v>11</v>
      </c>
      <c r="H10" s="124" t="s">
        <v>12</v>
      </c>
      <c r="I10" s="17"/>
      <c r="J10" s="56" t="e">
        <f>#REF!</f>
        <v>#REF!</v>
      </c>
    </row>
    <row r="11" spans="1:18" ht="12" customHeight="1" thickBot="1" thickTop="1">
      <c r="A11" s="125">
        <v>1</v>
      </c>
      <c r="B11" s="125">
        <v>2</v>
      </c>
      <c r="C11" s="125">
        <v>3</v>
      </c>
      <c r="D11" s="125">
        <v>4</v>
      </c>
      <c r="E11" s="125">
        <v>5</v>
      </c>
      <c r="F11" s="126">
        <v>6</v>
      </c>
      <c r="G11" s="126">
        <v>7</v>
      </c>
      <c r="H11" s="127">
        <v>8</v>
      </c>
      <c r="I11" s="17"/>
      <c r="Q11" s="12"/>
      <c r="R11" s="12"/>
    </row>
    <row r="12" spans="1:18" s="14" customFormat="1" ht="18.75" customHeight="1" thickBot="1" thickTop="1">
      <c r="A12" s="128" t="s">
        <v>66</v>
      </c>
      <c r="B12" s="129"/>
      <c r="C12" s="130"/>
      <c r="D12" s="131"/>
      <c r="E12" s="131"/>
      <c r="F12" s="132"/>
      <c r="G12" s="64"/>
      <c r="H12" s="65"/>
      <c r="I12" s="17"/>
      <c r="Q12" s="12"/>
      <c r="R12" s="12"/>
    </row>
    <row r="13" spans="1:18" ht="20.25" customHeight="1" thickBot="1" thickTop="1">
      <c r="A13" s="133" t="s">
        <v>68</v>
      </c>
      <c r="B13" s="134"/>
      <c r="C13" s="135"/>
      <c r="D13" s="136"/>
      <c r="E13" s="136"/>
      <c r="F13" s="137"/>
      <c r="G13" s="66"/>
      <c r="H13" s="67"/>
      <c r="I13" s="17"/>
      <c r="J13" s="14"/>
      <c r="K13" s="14"/>
      <c r="Q13" s="12"/>
      <c r="R13" s="12"/>
    </row>
    <row r="14" spans="1:12" ht="41.25" thickTop="1">
      <c r="A14" s="138">
        <v>1</v>
      </c>
      <c r="B14" s="139" t="s">
        <v>70</v>
      </c>
      <c r="C14" s="140" t="s">
        <v>96</v>
      </c>
      <c r="D14" s="141" t="s">
        <v>71</v>
      </c>
      <c r="E14" s="142"/>
      <c r="F14" s="143">
        <f>K14/100</f>
        <v>1.75</v>
      </c>
      <c r="G14" s="29"/>
      <c r="H14" s="68"/>
      <c r="I14" s="17"/>
      <c r="J14" s="16">
        <v>3500</v>
      </c>
      <c r="K14" s="6">
        <f>J14*0.05</f>
        <v>175</v>
      </c>
      <c r="L14" s="6"/>
    </row>
    <row r="15" spans="1:12" ht="15.75">
      <c r="A15" s="144"/>
      <c r="B15" s="145"/>
      <c r="C15" s="146" t="s">
        <v>8</v>
      </c>
      <c r="D15" s="147" t="s">
        <v>3</v>
      </c>
      <c r="E15" s="148">
        <v>160</v>
      </c>
      <c r="F15" s="149">
        <f>F14*E15</f>
        <v>280</v>
      </c>
      <c r="G15" s="23"/>
      <c r="H15" s="69"/>
      <c r="I15" s="17"/>
      <c r="K15" s="6"/>
      <c r="L15" s="6"/>
    </row>
    <row r="16" spans="1:12" ht="15" customHeight="1">
      <c r="A16" s="144"/>
      <c r="B16" s="145"/>
      <c r="C16" s="146" t="s">
        <v>72</v>
      </c>
      <c r="D16" s="147" t="s">
        <v>18</v>
      </c>
      <c r="E16" s="148">
        <v>77.5</v>
      </c>
      <c r="F16" s="149">
        <f>F14*E16</f>
        <v>135.63</v>
      </c>
      <c r="G16" s="23"/>
      <c r="H16" s="69"/>
      <c r="I16" s="17"/>
      <c r="K16" s="6"/>
      <c r="L16" s="6"/>
    </row>
    <row r="17" spans="1:12" ht="27.75" thickBot="1">
      <c r="A17" s="150"/>
      <c r="B17" s="151"/>
      <c r="C17" s="152" t="s">
        <v>98</v>
      </c>
      <c r="D17" s="153" t="s">
        <v>16</v>
      </c>
      <c r="E17" s="154"/>
      <c r="F17" s="155">
        <f>J17/1000</f>
        <v>437.5</v>
      </c>
      <c r="G17" s="11"/>
      <c r="H17" s="70"/>
      <c r="I17" s="17"/>
      <c r="J17" s="28">
        <f>J14*K17</f>
        <v>437500</v>
      </c>
      <c r="K17" s="6">
        <v>125</v>
      </c>
      <c r="L17" s="6" t="s">
        <v>4</v>
      </c>
    </row>
    <row r="18" spans="1:12" ht="27.75" thickTop="1">
      <c r="A18" s="138">
        <v>2</v>
      </c>
      <c r="B18" s="156" t="s">
        <v>83</v>
      </c>
      <c r="C18" s="157" t="s">
        <v>107</v>
      </c>
      <c r="D18" s="158" t="s">
        <v>4</v>
      </c>
      <c r="E18" s="159"/>
      <c r="F18" s="160">
        <f>J18*L18</f>
        <v>2.56</v>
      </c>
      <c r="G18" s="37"/>
      <c r="H18" s="71"/>
      <c r="I18" s="17"/>
      <c r="J18" s="16">
        <v>8</v>
      </c>
      <c r="K18" s="18"/>
      <c r="L18" s="6">
        <v>0.32</v>
      </c>
    </row>
    <row r="19" spans="1:12" ht="15.75">
      <c r="A19" s="144"/>
      <c r="B19" s="161"/>
      <c r="C19" s="146" t="s">
        <v>22</v>
      </c>
      <c r="D19" s="147" t="s">
        <v>3</v>
      </c>
      <c r="E19" s="162">
        <v>4.99</v>
      </c>
      <c r="F19" s="163">
        <f>F18*E19</f>
        <v>12.77</v>
      </c>
      <c r="G19" s="40"/>
      <c r="H19" s="72"/>
      <c r="I19" s="17"/>
      <c r="J19" s="41"/>
      <c r="K19" s="18"/>
      <c r="L19" s="6"/>
    </row>
    <row r="20" spans="1:12" ht="15.75" customHeight="1">
      <c r="A20" s="144"/>
      <c r="B20" s="161"/>
      <c r="C20" s="164" t="s">
        <v>84</v>
      </c>
      <c r="D20" s="165" t="s">
        <v>18</v>
      </c>
      <c r="E20" s="162">
        <v>1.77</v>
      </c>
      <c r="F20" s="163">
        <f>F18*E20</f>
        <v>4.53</v>
      </c>
      <c r="G20" s="40"/>
      <c r="H20" s="72"/>
      <c r="I20" s="17"/>
      <c r="J20" s="41"/>
      <c r="K20" s="18"/>
      <c r="L20" s="6"/>
    </row>
    <row r="21" spans="1:12" ht="15.75">
      <c r="A21" s="144"/>
      <c r="B21" s="166"/>
      <c r="C21" s="146" t="s">
        <v>19</v>
      </c>
      <c r="D21" s="147" t="s">
        <v>1</v>
      </c>
      <c r="E21" s="162">
        <v>1.5</v>
      </c>
      <c r="F21" s="163">
        <f>F18*E21</f>
        <v>3.84</v>
      </c>
      <c r="G21" s="40"/>
      <c r="H21" s="72"/>
      <c r="I21" s="17"/>
      <c r="J21" s="41"/>
      <c r="K21" s="18"/>
      <c r="L21" s="6"/>
    </row>
    <row r="22" spans="1:12" ht="16.5" thickBot="1">
      <c r="A22" s="150"/>
      <c r="B22" s="167"/>
      <c r="C22" s="152" t="s">
        <v>67</v>
      </c>
      <c r="D22" s="168" t="s">
        <v>1</v>
      </c>
      <c r="E22" s="169">
        <v>0.227</v>
      </c>
      <c r="F22" s="170">
        <f>F18*E22</f>
        <v>0.58</v>
      </c>
      <c r="G22" s="42"/>
      <c r="H22" s="73"/>
      <c r="I22" s="17"/>
      <c r="J22" s="41"/>
      <c r="K22" s="18"/>
      <c r="L22" s="6"/>
    </row>
    <row r="23" spans="1:12" ht="41.25" thickTop="1">
      <c r="A23" s="138">
        <v>3</v>
      </c>
      <c r="B23" s="139" t="s">
        <v>85</v>
      </c>
      <c r="C23" s="171" t="s">
        <v>108</v>
      </c>
      <c r="D23" s="172" t="s">
        <v>71</v>
      </c>
      <c r="E23" s="173"/>
      <c r="F23" s="174">
        <f>J23*L23/100</f>
        <v>0.0064</v>
      </c>
      <c r="G23" s="74"/>
      <c r="H23" s="75"/>
      <c r="I23" s="17"/>
      <c r="J23" s="16">
        <f>J18</f>
        <v>8</v>
      </c>
      <c r="K23" s="18"/>
      <c r="L23" s="6">
        <f>0.24/3</f>
        <v>0.08</v>
      </c>
    </row>
    <row r="24" spans="1:10" ht="16.5" thickBot="1">
      <c r="A24" s="150"/>
      <c r="B24" s="175"/>
      <c r="C24" s="176" t="s">
        <v>86</v>
      </c>
      <c r="D24" s="177" t="s">
        <v>1</v>
      </c>
      <c r="E24" s="178">
        <v>1400</v>
      </c>
      <c r="F24" s="178">
        <f>F23*E24</f>
        <v>8.96</v>
      </c>
      <c r="G24" s="76"/>
      <c r="H24" s="77"/>
      <c r="I24" s="17"/>
      <c r="J24" s="38"/>
    </row>
    <row r="25" spans="1:10" ht="27.75" thickTop="1">
      <c r="A25" s="138">
        <v>4</v>
      </c>
      <c r="B25" s="156" t="s">
        <v>83</v>
      </c>
      <c r="C25" s="157" t="s">
        <v>109</v>
      </c>
      <c r="D25" s="158" t="s">
        <v>4</v>
      </c>
      <c r="E25" s="159"/>
      <c r="F25" s="160">
        <f>F18</f>
        <v>2.56</v>
      </c>
      <c r="G25" s="37"/>
      <c r="H25" s="71"/>
      <c r="I25" s="17"/>
      <c r="J25" s="38"/>
    </row>
    <row r="26" spans="1:10" ht="15.75">
      <c r="A26" s="144"/>
      <c r="B26" s="161"/>
      <c r="C26" s="146" t="s">
        <v>22</v>
      </c>
      <c r="D26" s="147" t="s">
        <v>3</v>
      </c>
      <c r="E26" s="162">
        <v>4.99</v>
      </c>
      <c r="F26" s="163">
        <f>F25*E26</f>
        <v>12.77</v>
      </c>
      <c r="G26" s="40"/>
      <c r="H26" s="72"/>
      <c r="I26" s="17"/>
      <c r="J26" s="38"/>
    </row>
    <row r="27" spans="1:10" ht="15.75">
      <c r="A27" s="144"/>
      <c r="B27" s="161"/>
      <c r="C27" s="146" t="s">
        <v>73</v>
      </c>
      <c r="D27" s="147" t="s">
        <v>4</v>
      </c>
      <c r="E27" s="179">
        <v>0.018</v>
      </c>
      <c r="F27" s="180">
        <f>F25*E27</f>
        <v>0.046</v>
      </c>
      <c r="G27" s="40"/>
      <c r="H27" s="72"/>
      <c r="I27" s="17"/>
      <c r="J27" s="38"/>
    </row>
    <row r="28" spans="1:10" ht="15.75" customHeight="1">
      <c r="A28" s="144"/>
      <c r="B28" s="161"/>
      <c r="C28" s="146" t="s">
        <v>84</v>
      </c>
      <c r="D28" s="147" t="s">
        <v>18</v>
      </c>
      <c r="E28" s="162">
        <v>1.77</v>
      </c>
      <c r="F28" s="163">
        <f>F25*E28</f>
        <v>4.53</v>
      </c>
      <c r="G28" s="40"/>
      <c r="H28" s="72"/>
      <c r="I28" s="17"/>
      <c r="J28" s="38"/>
    </row>
    <row r="29" spans="1:10" ht="15.75">
      <c r="A29" s="144"/>
      <c r="B29" s="166"/>
      <c r="C29" s="146" t="s">
        <v>19</v>
      </c>
      <c r="D29" s="147" t="s">
        <v>1</v>
      </c>
      <c r="E29" s="162">
        <v>1.5</v>
      </c>
      <c r="F29" s="163">
        <f>F25*E29</f>
        <v>3.84</v>
      </c>
      <c r="G29" s="40"/>
      <c r="H29" s="72"/>
      <c r="I29" s="17"/>
      <c r="J29" s="38"/>
    </row>
    <row r="30" spans="1:10" ht="16.5" thickBot="1">
      <c r="A30" s="150"/>
      <c r="B30" s="167"/>
      <c r="C30" s="152" t="s">
        <v>67</v>
      </c>
      <c r="D30" s="168" t="s">
        <v>1</v>
      </c>
      <c r="E30" s="169">
        <v>0.227</v>
      </c>
      <c r="F30" s="170">
        <f>F25*E30</f>
        <v>0.58</v>
      </c>
      <c r="G30" s="42"/>
      <c r="H30" s="73"/>
      <c r="I30" s="17"/>
      <c r="J30" s="38"/>
    </row>
    <row r="31" spans="1:10" ht="28.5" customHeight="1" thickBot="1" thickTop="1">
      <c r="A31" s="181" t="s">
        <v>59</v>
      </c>
      <c r="B31" s="182"/>
      <c r="C31" s="182"/>
      <c r="D31" s="183"/>
      <c r="E31" s="183"/>
      <c r="F31" s="184"/>
      <c r="G31" s="78"/>
      <c r="H31" s="79"/>
      <c r="I31" s="1"/>
      <c r="J31" s="6" t="s">
        <v>27</v>
      </c>
    </row>
    <row r="32" spans="1:12" ht="36" customHeight="1" hidden="1" thickTop="1">
      <c r="A32" s="138"/>
      <c r="B32" s="156"/>
      <c r="C32" s="157"/>
      <c r="D32" s="158"/>
      <c r="E32" s="159"/>
      <c r="F32" s="160"/>
      <c r="G32" s="37"/>
      <c r="H32" s="71"/>
      <c r="I32" s="1"/>
      <c r="J32" s="16"/>
      <c r="K32" s="18"/>
      <c r="L32" s="6"/>
    </row>
    <row r="33" spans="1:12" ht="15.75" hidden="1">
      <c r="A33" s="144"/>
      <c r="B33" s="161"/>
      <c r="C33" s="146"/>
      <c r="D33" s="147"/>
      <c r="E33" s="162"/>
      <c r="F33" s="163"/>
      <c r="G33" s="40"/>
      <c r="H33" s="72"/>
      <c r="I33" s="1"/>
      <c r="J33" s="41"/>
      <c r="K33" s="18"/>
      <c r="L33" s="6"/>
    </row>
    <row r="34" spans="1:12" ht="18" customHeight="1" hidden="1">
      <c r="A34" s="144"/>
      <c r="B34" s="161"/>
      <c r="C34" s="146"/>
      <c r="D34" s="147"/>
      <c r="E34" s="162"/>
      <c r="F34" s="163"/>
      <c r="G34" s="40"/>
      <c r="H34" s="72"/>
      <c r="I34" s="1"/>
      <c r="J34" s="41"/>
      <c r="K34" s="18"/>
      <c r="L34" s="6"/>
    </row>
    <row r="35" spans="1:12" ht="15.75" hidden="1">
      <c r="A35" s="144"/>
      <c r="B35" s="166"/>
      <c r="C35" s="146"/>
      <c r="D35" s="147"/>
      <c r="E35" s="162"/>
      <c r="F35" s="163"/>
      <c r="G35" s="40"/>
      <c r="H35" s="72"/>
      <c r="I35" s="1"/>
      <c r="J35" s="41"/>
      <c r="K35" s="18"/>
      <c r="L35" s="6"/>
    </row>
    <row r="36" spans="1:12" ht="16.5" hidden="1" thickBot="1">
      <c r="A36" s="150"/>
      <c r="B36" s="167"/>
      <c r="C36" s="152"/>
      <c r="D36" s="168"/>
      <c r="E36" s="169"/>
      <c r="F36" s="170"/>
      <c r="G36" s="42"/>
      <c r="H36" s="73"/>
      <c r="I36" s="1"/>
      <c r="J36" s="41"/>
      <c r="K36" s="18"/>
      <c r="L36" s="6"/>
    </row>
    <row r="37" spans="1:12" ht="16.5" hidden="1" thickTop="1">
      <c r="A37" s="138"/>
      <c r="B37" s="139"/>
      <c r="C37" s="171"/>
      <c r="D37" s="172"/>
      <c r="E37" s="173"/>
      <c r="F37" s="185"/>
      <c r="G37" s="74"/>
      <c r="H37" s="75"/>
      <c r="I37" s="1"/>
      <c r="J37" s="16"/>
      <c r="K37" s="18"/>
      <c r="L37" s="6"/>
    </row>
    <row r="38" spans="1:10" ht="16.5" hidden="1" thickBot="1">
      <c r="A38" s="150"/>
      <c r="B38" s="175"/>
      <c r="C38" s="176"/>
      <c r="D38" s="177"/>
      <c r="E38" s="178"/>
      <c r="F38" s="178"/>
      <c r="G38" s="76"/>
      <c r="H38" s="77"/>
      <c r="I38" s="1"/>
      <c r="J38" s="38"/>
    </row>
    <row r="39" spans="1:10" ht="16.5" hidden="1" thickTop="1">
      <c r="A39" s="138"/>
      <c r="B39" s="156"/>
      <c r="C39" s="157"/>
      <c r="D39" s="158"/>
      <c r="E39" s="159"/>
      <c r="F39" s="160"/>
      <c r="G39" s="37"/>
      <c r="H39" s="71"/>
      <c r="I39" s="1"/>
      <c r="J39" s="38"/>
    </row>
    <row r="40" spans="1:10" ht="15.75" hidden="1">
      <c r="A40" s="144"/>
      <c r="B40" s="161"/>
      <c r="C40" s="146"/>
      <c r="D40" s="147"/>
      <c r="E40" s="162"/>
      <c r="F40" s="163"/>
      <c r="G40" s="40"/>
      <c r="H40" s="72"/>
      <c r="I40" s="1"/>
      <c r="J40" s="38"/>
    </row>
    <row r="41" spans="1:10" ht="15.75" hidden="1">
      <c r="A41" s="144"/>
      <c r="B41" s="161"/>
      <c r="C41" s="146"/>
      <c r="D41" s="147"/>
      <c r="E41" s="179"/>
      <c r="F41" s="180"/>
      <c r="G41" s="40"/>
      <c r="H41" s="72"/>
      <c r="I41" s="1"/>
      <c r="J41" s="38"/>
    </row>
    <row r="42" spans="1:10" ht="21" customHeight="1" hidden="1">
      <c r="A42" s="144"/>
      <c r="B42" s="161"/>
      <c r="C42" s="146"/>
      <c r="D42" s="147"/>
      <c r="E42" s="162"/>
      <c r="F42" s="163"/>
      <c r="G42" s="40"/>
      <c r="H42" s="72"/>
      <c r="I42" s="1"/>
      <c r="J42" s="38"/>
    </row>
    <row r="43" spans="1:10" ht="15.75" hidden="1">
      <c r="A43" s="144"/>
      <c r="B43" s="166"/>
      <c r="C43" s="146"/>
      <c r="D43" s="147"/>
      <c r="E43" s="162"/>
      <c r="F43" s="163"/>
      <c r="G43" s="40"/>
      <c r="H43" s="72"/>
      <c r="I43" s="1"/>
      <c r="J43" s="38"/>
    </row>
    <row r="44" spans="1:11" ht="16.5" hidden="1" thickBot="1">
      <c r="A44" s="150"/>
      <c r="B44" s="167"/>
      <c r="C44" s="152"/>
      <c r="D44" s="168"/>
      <c r="E44" s="169"/>
      <c r="F44" s="170"/>
      <c r="G44" s="42"/>
      <c r="H44" s="73"/>
      <c r="I44" s="1"/>
      <c r="J44" s="38"/>
      <c r="K44" s="6"/>
    </row>
    <row r="45" spans="1:11" ht="21" customHeight="1" hidden="1" thickTop="1">
      <c r="A45" s="138"/>
      <c r="B45" s="156"/>
      <c r="C45" s="157"/>
      <c r="D45" s="186"/>
      <c r="E45" s="187"/>
      <c r="F45" s="188"/>
      <c r="G45" s="80"/>
      <c r="H45" s="81"/>
      <c r="I45" s="1"/>
      <c r="J45" s="16"/>
      <c r="K45" s="18"/>
    </row>
    <row r="46" spans="1:11" ht="15.75" hidden="1">
      <c r="A46" s="144"/>
      <c r="B46" s="161"/>
      <c r="C46" s="146"/>
      <c r="D46" s="161"/>
      <c r="E46" s="189"/>
      <c r="F46" s="190"/>
      <c r="G46" s="82"/>
      <c r="H46" s="83"/>
      <c r="I46" s="1"/>
      <c r="J46" s="18"/>
      <c r="K46" s="18"/>
    </row>
    <row r="47" spans="1:11" ht="15.75" hidden="1">
      <c r="A47" s="144"/>
      <c r="B47" s="161"/>
      <c r="C47" s="146"/>
      <c r="D47" s="161"/>
      <c r="E47" s="189"/>
      <c r="F47" s="190"/>
      <c r="G47" s="82"/>
      <c r="H47" s="83"/>
      <c r="I47" s="1"/>
      <c r="J47" s="18"/>
      <c r="K47" s="18"/>
    </row>
    <row r="48" spans="1:11" ht="15.75" hidden="1">
      <c r="A48" s="144"/>
      <c r="B48" s="191"/>
      <c r="C48" s="146"/>
      <c r="D48" s="161"/>
      <c r="E48" s="192"/>
      <c r="F48" s="190"/>
      <c r="G48" s="82"/>
      <c r="H48" s="83"/>
      <c r="I48" s="1"/>
      <c r="J48" s="18"/>
      <c r="K48" s="18"/>
    </row>
    <row r="49" spans="1:16" ht="15.75" hidden="1">
      <c r="A49" s="144"/>
      <c r="B49" s="161"/>
      <c r="C49" s="146"/>
      <c r="D49" s="161"/>
      <c r="E49" s="189"/>
      <c r="F49" s="190"/>
      <c r="G49" s="82"/>
      <c r="H49" s="83"/>
      <c r="I49" s="1"/>
      <c r="J49" s="14"/>
      <c r="K49" s="14"/>
      <c r="L49" s="14"/>
      <c r="M49" s="14"/>
      <c r="N49" s="14"/>
      <c r="O49" s="14"/>
      <c r="P49" s="14"/>
    </row>
    <row r="50" spans="1:16" ht="16.5" hidden="1" thickBot="1">
      <c r="A50" s="150"/>
      <c r="B50" s="193"/>
      <c r="C50" s="152"/>
      <c r="D50" s="193"/>
      <c r="E50" s="194"/>
      <c r="F50" s="195"/>
      <c r="G50" s="84"/>
      <c r="H50" s="85"/>
      <c r="I50" s="1"/>
      <c r="J50" s="14"/>
      <c r="K50" s="14"/>
      <c r="L50" s="14"/>
      <c r="M50" s="14"/>
      <c r="N50" s="14"/>
      <c r="O50" s="14"/>
      <c r="P50" s="14"/>
    </row>
    <row r="51" spans="1:12" ht="16.5" hidden="1" thickTop="1">
      <c r="A51" s="196"/>
      <c r="B51" s="156"/>
      <c r="C51" s="197"/>
      <c r="D51" s="186"/>
      <c r="E51" s="187"/>
      <c r="F51" s="188"/>
      <c r="G51" s="80"/>
      <c r="H51" s="68"/>
      <c r="I51" s="1"/>
      <c r="J51" s="16"/>
      <c r="L51" s="13"/>
    </row>
    <row r="52" spans="1:10" ht="15.75" hidden="1">
      <c r="A52" s="198"/>
      <c r="B52" s="161"/>
      <c r="C52" s="146"/>
      <c r="D52" s="161"/>
      <c r="E52" s="189"/>
      <c r="F52" s="190"/>
      <c r="G52" s="82"/>
      <c r="H52" s="86"/>
      <c r="I52" s="1"/>
      <c r="J52" s="38"/>
    </row>
    <row r="53" spans="1:10" ht="15.75" hidden="1">
      <c r="A53" s="198"/>
      <c r="B53" s="161"/>
      <c r="C53" s="146"/>
      <c r="D53" s="161"/>
      <c r="E53" s="189"/>
      <c r="F53" s="190"/>
      <c r="G53" s="82"/>
      <c r="H53" s="86"/>
      <c r="I53" s="1"/>
      <c r="J53" s="38"/>
    </row>
    <row r="54" spans="1:10" ht="15.75" hidden="1">
      <c r="A54" s="198"/>
      <c r="B54" s="191"/>
      <c r="C54" s="146"/>
      <c r="D54" s="161"/>
      <c r="E54" s="192"/>
      <c r="F54" s="190"/>
      <c r="G54" s="82"/>
      <c r="H54" s="86"/>
      <c r="I54" s="1"/>
      <c r="J54" s="38"/>
    </row>
    <row r="55" spans="1:10" ht="15.75" hidden="1">
      <c r="A55" s="198"/>
      <c r="B55" s="161"/>
      <c r="C55" s="146"/>
      <c r="D55" s="161"/>
      <c r="E55" s="189"/>
      <c r="F55" s="190"/>
      <c r="G55" s="82"/>
      <c r="H55" s="86"/>
      <c r="I55" s="1"/>
      <c r="J55" s="38"/>
    </row>
    <row r="56" spans="1:10" ht="16.5" hidden="1" thickBot="1">
      <c r="A56" s="199"/>
      <c r="B56" s="193"/>
      <c r="C56" s="152"/>
      <c r="D56" s="193"/>
      <c r="E56" s="194"/>
      <c r="F56" s="195"/>
      <c r="G56" s="84"/>
      <c r="H56" s="77"/>
      <c r="I56" s="1"/>
      <c r="J56" s="38"/>
    </row>
    <row r="57" spans="1:11" ht="16.5" hidden="1" thickTop="1">
      <c r="A57" s="196"/>
      <c r="B57" s="200"/>
      <c r="C57" s="140"/>
      <c r="D57" s="141"/>
      <c r="E57" s="201"/>
      <c r="F57" s="201"/>
      <c r="G57" s="35"/>
      <c r="H57" s="87"/>
      <c r="I57" s="1"/>
      <c r="J57" s="16"/>
      <c r="K57" s="27"/>
    </row>
    <row r="58" spans="1:11" ht="15.75" hidden="1">
      <c r="A58" s="198"/>
      <c r="B58" s="202"/>
      <c r="C58" s="146"/>
      <c r="D58" s="147"/>
      <c r="E58" s="203"/>
      <c r="F58" s="204"/>
      <c r="G58" s="46"/>
      <c r="H58" s="88"/>
      <c r="I58" s="1"/>
      <c r="K58" s="27"/>
    </row>
    <row r="59" spans="1:11" ht="15.75" hidden="1">
      <c r="A59" s="198"/>
      <c r="B59" s="205"/>
      <c r="C59" s="146"/>
      <c r="D59" s="147"/>
      <c r="E59" s="203"/>
      <c r="F59" s="204"/>
      <c r="G59" s="46"/>
      <c r="H59" s="88"/>
      <c r="I59" s="1"/>
      <c r="K59" s="27"/>
    </row>
    <row r="60" spans="1:11" ht="15.75" hidden="1">
      <c r="A60" s="198"/>
      <c r="B60" s="205"/>
      <c r="C60" s="206"/>
      <c r="D60" s="147"/>
      <c r="E60" s="203"/>
      <c r="F60" s="204"/>
      <c r="G60" s="46"/>
      <c r="H60" s="88"/>
      <c r="I60" s="1"/>
      <c r="J60" s="13"/>
      <c r="K60" s="27"/>
    </row>
    <row r="61" spans="1:11" ht="15.75" hidden="1">
      <c r="A61" s="198"/>
      <c r="B61" s="207"/>
      <c r="C61" s="206"/>
      <c r="D61" s="147"/>
      <c r="E61" s="203"/>
      <c r="F61" s="204"/>
      <c r="G61" s="46"/>
      <c r="H61" s="88"/>
      <c r="I61" s="1"/>
      <c r="J61" s="13"/>
      <c r="K61" s="27"/>
    </row>
    <row r="62" spans="1:11" ht="15.75" hidden="1">
      <c r="A62" s="198"/>
      <c r="B62" s="207"/>
      <c r="C62" s="206"/>
      <c r="D62" s="147"/>
      <c r="E62" s="203"/>
      <c r="F62" s="204"/>
      <c r="G62" s="46"/>
      <c r="H62" s="88"/>
      <c r="I62" s="1"/>
      <c r="J62" s="39"/>
      <c r="K62" s="27"/>
    </row>
    <row r="63" spans="1:11" ht="15.75" hidden="1">
      <c r="A63" s="198"/>
      <c r="B63" s="207"/>
      <c r="C63" s="206"/>
      <c r="D63" s="147"/>
      <c r="E63" s="203"/>
      <c r="F63" s="204"/>
      <c r="G63" s="46"/>
      <c r="H63" s="88"/>
      <c r="I63" s="1"/>
      <c r="J63" s="13"/>
      <c r="K63" s="27"/>
    </row>
    <row r="64" spans="1:11" ht="16.5" hidden="1" thickBot="1">
      <c r="A64" s="199"/>
      <c r="B64" s="193"/>
      <c r="C64" s="152"/>
      <c r="D64" s="168"/>
      <c r="E64" s="208"/>
      <c r="F64" s="209"/>
      <c r="G64" s="47"/>
      <c r="H64" s="89"/>
      <c r="I64" s="1"/>
      <c r="K64" s="27"/>
    </row>
    <row r="65" spans="1:10" ht="20.25" customHeight="1" hidden="1" thickTop="1">
      <c r="A65" s="196"/>
      <c r="B65" s="210"/>
      <c r="C65" s="157"/>
      <c r="D65" s="158"/>
      <c r="E65" s="158"/>
      <c r="F65" s="211"/>
      <c r="G65" s="90"/>
      <c r="H65" s="71"/>
      <c r="I65" s="1"/>
      <c r="J65" s="16"/>
    </row>
    <row r="66" spans="1:10" ht="15.75" hidden="1">
      <c r="A66" s="198"/>
      <c r="B66" s="161"/>
      <c r="C66" s="164"/>
      <c r="D66" s="165"/>
      <c r="E66" s="212"/>
      <c r="F66" s="213"/>
      <c r="G66" s="91"/>
      <c r="H66" s="72"/>
      <c r="I66" s="1"/>
      <c r="J66" s="38"/>
    </row>
    <row r="67" spans="1:10" ht="15.75" hidden="1">
      <c r="A67" s="198"/>
      <c r="B67" s="161"/>
      <c r="C67" s="164"/>
      <c r="D67" s="165"/>
      <c r="E67" s="212"/>
      <c r="F67" s="213"/>
      <c r="G67" s="91"/>
      <c r="H67" s="72"/>
      <c r="I67" s="1"/>
      <c r="J67" s="38"/>
    </row>
    <row r="68" spans="1:10" ht="15.75" hidden="1">
      <c r="A68" s="198"/>
      <c r="B68" s="166"/>
      <c r="C68" s="164"/>
      <c r="D68" s="165"/>
      <c r="E68" s="212"/>
      <c r="F68" s="213"/>
      <c r="G68" s="91"/>
      <c r="H68" s="72"/>
      <c r="I68" s="1"/>
      <c r="J68" s="38"/>
    </row>
    <row r="69" spans="1:10" ht="15.75" hidden="1">
      <c r="A69" s="198"/>
      <c r="B69" s="166"/>
      <c r="C69" s="164"/>
      <c r="D69" s="165"/>
      <c r="E69" s="212"/>
      <c r="F69" s="213"/>
      <c r="G69" s="91"/>
      <c r="H69" s="72"/>
      <c r="I69" s="1"/>
      <c r="J69" s="38"/>
    </row>
    <row r="70" spans="1:10" ht="16.5" hidden="1" thickBot="1">
      <c r="A70" s="199"/>
      <c r="B70" s="167"/>
      <c r="C70" s="214"/>
      <c r="D70" s="153"/>
      <c r="E70" s="215"/>
      <c r="F70" s="216"/>
      <c r="G70" s="92"/>
      <c r="H70" s="73"/>
      <c r="I70" s="1"/>
      <c r="J70" s="38"/>
    </row>
    <row r="71" spans="1:10" ht="16.5" hidden="1" thickTop="1">
      <c r="A71" s="138"/>
      <c r="B71" s="156"/>
      <c r="C71" s="197"/>
      <c r="D71" s="158"/>
      <c r="E71" s="217"/>
      <c r="F71" s="218"/>
      <c r="G71" s="22"/>
      <c r="H71" s="68"/>
      <c r="I71" s="1"/>
      <c r="J71" s="16"/>
    </row>
    <row r="72" spans="1:9" ht="15.75" hidden="1">
      <c r="A72" s="144"/>
      <c r="B72" s="161"/>
      <c r="C72" s="146"/>
      <c r="D72" s="147"/>
      <c r="E72" s="219"/>
      <c r="F72" s="220"/>
      <c r="G72" s="21"/>
      <c r="H72" s="93"/>
      <c r="I72" s="1"/>
    </row>
    <row r="73" spans="1:9" ht="15.75" hidden="1">
      <c r="A73" s="144"/>
      <c r="B73" s="191"/>
      <c r="C73" s="146"/>
      <c r="D73" s="147"/>
      <c r="E73" s="219"/>
      <c r="F73" s="220"/>
      <c r="G73" s="21"/>
      <c r="H73" s="93"/>
      <c r="I73" s="1"/>
    </row>
    <row r="74" spans="1:9" ht="17.25" customHeight="1" hidden="1" thickBot="1">
      <c r="A74" s="150"/>
      <c r="B74" s="193"/>
      <c r="C74" s="214"/>
      <c r="D74" s="168"/>
      <c r="E74" s="221"/>
      <c r="F74" s="155"/>
      <c r="G74" s="25"/>
      <c r="H74" s="70"/>
      <c r="I74" s="1"/>
    </row>
    <row r="75" spans="1:15" ht="16.5" hidden="1" thickTop="1">
      <c r="A75" s="138"/>
      <c r="B75" s="156"/>
      <c r="C75" s="197"/>
      <c r="D75" s="158"/>
      <c r="E75" s="217"/>
      <c r="F75" s="218"/>
      <c r="G75" s="22"/>
      <c r="H75" s="68"/>
      <c r="I75" s="1"/>
      <c r="J75" s="15"/>
      <c r="K75" s="36"/>
      <c r="L75" s="6"/>
      <c r="M75" s="36"/>
      <c r="N75" s="6"/>
      <c r="O75" s="28"/>
    </row>
    <row r="76" spans="1:15" ht="15.75" hidden="1">
      <c r="A76" s="144"/>
      <c r="B76" s="161"/>
      <c r="C76" s="146"/>
      <c r="D76" s="147"/>
      <c r="E76" s="219"/>
      <c r="F76" s="220"/>
      <c r="G76" s="21"/>
      <c r="H76" s="93"/>
      <c r="I76" s="1"/>
      <c r="N76" s="6"/>
      <c r="O76" s="28"/>
    </row>
    <row r="77" spans="1:15" ht="15.75" hidden="1">
      <c r="A77" s="144"/>
      <c r="B77" s="191"/>
      <c r="C77" s="146"/>
      <c r="D77" s="147"/>
      <c r="E77" s="219"/>
      <c r="F77" s="220"/>
      <c r="G77" s="21"/>
      <c r="H77" s="93"/>
      <c r="I77" s="1"/>
      <c r="N77" s="6"/>
      <c r="O77" s="28"/>
    </row>
    <row r="78" spans="1:15" ht="21" customHeight="1" hidden="1" thickBot="1">
      <c r="A78" s="150"/>
      <c r="B78" s="193"/>
      <c r="C78" s="214"/>
      <c r="D78" s="168"/>
      <c r="E78" s="221"/>
      <c r="F78" s="155"/>
      <c r="G78" s="25"/>
      <c r="H78" s="70"/>
      <c r="I78" s="1"/>
      <c r="J78" s="36"/>
      <c r="N78" s="6"/>
      <c r="O78" s="28"/>
    </row>
    <row r="79" spans="1:12" ht="41.25" thickTop="1">
      <c r="A79" s="196">
        <v>1</v>
      </c>
      <c r="B79" s="139" t="s">
        <v>24</v>
      </c>
      <c r="C79" s="171" t="s">
        <v>110</v>
      </c>
      <c r="D79" s="172" t="s">
        <v>45</v>
      </c>
      <c r="E79" s="173"/>
      <c r="F79" s="185">
        <f>L79/1000</f>
        <v>0.858</v>
      </c>
      <c r="G79" s="74"/>
      <c r="H79" s="80"/>
      <c r="I79" s="1"/>
      <c r="J79" s="16">
        <v>4290</v>
      </c>
      <c r="K79" s="34">
        <v>0.2</v>
      </c>
      <c r="L79" s="28">
        <f>J79*K79</f>
        <v>858</v>
      </c>
    </row>
    <row r="80" spans="1:9" ht="17.25" customHeight="1">
      <c r="A80" s="198"/>
      <c r="B80" s="145"/>
      <c r="C80" s="164" t="s">
        <v>8</v>
      </c>
      <c r="D80" s="165" t="s">
        <v>3</v>
      </c>
      <c r="E80" s="212">
        <v>486</v>
      </c>
      <c r="F80" s="213">
        <f>F79*E80</f>
        <v>416.99</v>
      </c>
      <c r="G80" s="91"/>
      <c r="H80" s="72"/>
      <c r="I80" s="1"/>
    </row>
    <row r="81" spans="1:9" ht="17.25" customHeight="1">
      <c r="A81" s="198"/>
      <c r="B81" s="145"/>
      <c r="C81" s="146" t="s">
        <v>60</v>
      </c>
      <c r="D81" s="147" t="s">
        <v>18</v>
      </c>
      <c r="E81" s="222">
        <v>9.65</v>
      </c>
      <c r="F81" s="223">
        <f>F79*E81</f>
        <v>8.2797</v>
      </c>
      <c r="G81" s="21"/>
      <c r="H81" s="93"/>
      <c r="I81" s="1"/>
    </row>
    <row r="82" spans="1:9" ht="17.25" customHeight="1">
      <c r="A82" s="198"/>
      <c r="B82" s="145"/>
      <c r="C82" s="206" t="s">
        <v>61</v>
      </c>
      <c r="D82" s="147" t="s">
        <v>18</v>
      </c>
      <c r="E82" s="222">
        <v>39.2</v>
      </c>
      <c r="F82" s="224">
        <f>F79*E82</f>
        <v>33.63</v>
      </c>
      <c r="G82" s="21"/>
      <c r="H82" s="93"/>
      <c r="I82" s="1"/>
    </row>
    <row r="83" spans="1:9" ht="17.25" customHeight="1" thickBot="1">
      <c r="A83" s="198"/>
      <c r="B83" s="145"/>
      <c r="C83" s="206" t="s">
        <v>25</v>
      </c>
      <c r="D83" s="147" t="s">
        <v>1</v>
      </c>
      <c r="E83" s="222">
        <v>2.28</v>
      </c>
      <c r="F83" s="225">
        <f>F79*E83</f>
        <v>1.956</v>
      </c>
      <c r="G83" s="21"/>
      <c r="H83" s="93"/>
      <c r="I83" s="1"/>
    </row>
    <row r="84" spans="1:11" ht="34.5" customHeight="1" thickTop="1">
      <c r="A84" s="226">
        <v>2</v>
      </c>
      <c r="B84" s="227" t="s">
        <v>37</v>
      </c>
      <c r="C84" s="228" t="s">
        <v>44</v>
      </c>
      <c r="D84" s="229" t="s">
        <v>38</v>
      </c>
      <c r="E84" s="187"/>
      <c r="F84" s="185">
        <f>J84/1000</f>
        <v>0.858</v>
      </c>
      <c r="G84" s="80"/>
      <c r="H84" s="80"/>
      <c r="I84" s="1"/>
      <c r="J84" s="28">
        <f>J79*K79</f>
        <v>858</v>
      </c>
      <c r="K84" s="6"/>
    </row>
    <row r="85" spans="1:9" ht="15.75">
      <c r="A85" s="230"/>
      <c r="B85" s="202"/>
      <c r="C85" s="231" t="s">
        <v>17</v>
      </c>
      <c r="D85" s="232" t="s">
        <v>35</v>
      </c>
      <c r="E85" s="189">
        <v>9.78</v>
      </c>
      <c r="F85" s="189">
        <f>F84*E85</f>
        <v>8.39</v>
      </c>
      <c r="G85" s="82"/>
      <c r="H85" s="82"/>
      <c r="I85" s="1"/>
    </row>
    <row r="86" spans="1:9" ht="15.75">
      <c r="A86" s="230"/>
      <c r="B86" s="202"/>
      <c r="C86" s="231" t="s">
        <v>39</v>
      </c>
      <c r="D86" s="232" t="s">
        <v>40</v>
      </c>
      <c r="E86" s="189">
        <v>14.2</v>
      </c>
      <c r="F86" s="189">
        <f>F84*E86</f>
        <v>12.18</v>
      </c>
      <c r="G86" s="82"/>
      <c r="H86" s="82"/>
      <c r="I86" s="1"/>
    </row>
    <row r="87" spans="1:9" ht="19.5" customHeight="1" thickBot="1">
      <c r="A87" s="233"/>
      <c r="B87" s="234"/>
      <c r="C87" s="235" t="s">
        <v>99</v>
      </c>
      <c r="D87" s="236" t="s">
        <v>36</v>
      </c>
      <c r="E87" s="194">
        <v>1550</v>
      </c>
      <c r="F87" s="194">
        <f>F84*E87</f>
        <v>1329.9</v>
      </c>
      <c r="G87" s="94"/>
      <c r="H87" s="84"/>
      <c r="I87" s="1"/>
    </row>
    <row r="88" spans="1:11" ht="30" customHeight="1" thickTop="1">
      <c r="A88" s="237">
        <v>3</v>
      </c>
      <c r="B88" s="238" t="s">
        <v>41</v>
      </c>
      <c r="C88" s="239" t="s">
        <v>57</v>
      </c>
      <c r="D88" s="240" t="s">
        <v>20</v>
      </c>
      <c r="E88" s="241"/>
      <c r="F88" s="242">
        <f>J88/1000</f>
        <v>4.29</v>
      </c>
      <c r="G88" s="95"/>
      <c r="H88" s="68"/>
      <c r="I88" s="1"/>
      <c r="J88" s="20">
        <f>J79</f>
        <v>4290</v>
      </c>
      <c r="K88" s="14"/>
    </row>
    <row r="89" spans="1:11" ht="17.25" customHeight="1">
      <c r="A89" s="243"/>
      <c r="B89" s="244"/>
      <c r="C89" s="245" t="s">
        <v>8</v>
      </c>
      <c r="D89" s="246" t="s">
        <v>3</v>
      </c>
      <c r="E89" s="224">
        <v>42.9</v>
      </c>
      <c r="F89" s="225">
        <f>F88*E89</f>
        <v>184.041</v>
      </c>
      <c r="G89" s="21"/>
      <c r="H89" s="93"/>
      <c r="I89" s="1"/>
      <c r="K89" s="14"/>
    </row>
    <row r="90" spans="1:9" ht="16.5" customHeight="1">
      <c r="A90" s="243"/>
      <c r="B90" s="244"/>
      <c r="C90" s="245" t="s">
        <v>31</v>
      </c>
      <c r="D90" s="246" t="s">
        <v>18</v>
      </c>
      <c r="E90" s="224">
        <v>3.88</v>
      </c>
      <c r="F90" s="224">
        <f>F88*E90</f>
        <v>16.65</v>
      </c>
      <c r="G90" s="21"/>
      <c r="H90" s="93"/>
      <c r="I90" s="1"/>
    </row>
    <row r="91" spans="1:9" ht="15.75">
      <c r="A91" s="243"/>
      <c r="B91" s="244"/>
      <c r="C91" s="245" t="s">
        <v>29</v>
      </c>
      <c r="D91" s="202" t="s">
        <v>18</v>
      </c>
      <c r="E91" s="189">
        <v>8.22</v>
      </c>
      <c r="F91" s="189">
        <f>F88*E91</f>
        <v>35.26</v>
      </c>
      <c r="G91" s="82"/>
      <c r="H91" s="93"/>
      <c r="I91" s="1"/>
    </row>
    <row r="92" spans="1:9" ht="15.75">
      <c r="A92" s="243"/>
      <c r="B92" s="244"/>
      <c r="C92" s="245" t="s">
        <v>30</v>
      </c>
      <c r="D92" s="202" t="s">
        <v>18</v>
      </c>
      <c r="E92" s="189">
        <v>21.4</v>
      </c>
      <c r="F92" s="189">
        <f>F88*E92</f>
        <v>91.81</v>
      </c>
      <c r="G92" s="82"/>
      <c r="H92" s="93"/>
      <c r="I92" s="1"/>
    </row>
    <row r="93" spans="1:9" ht="15.75">
      <c r="A93" s="243"/>
      <c r="B93" s="244"/>
      <c r="C93" s="245" t="s">
        <v>42</v>
      </c>
      <c r="D93" s="202" t="s">
        <v>18</v>
      </c>
      <c r="E93" s="224">
        <v>0.71</v>
      </c>
      <c r="F93" s="224">
        <f>F88*E93</f>
        <v>3.05</v>
      </c>
      <c r="G93" s="21"/>
      <c r="H93" s="93"/>
      <c r="I93" s="1"/>
    </row>
    <row r="94" spans="1:9" ht="15.75">
      <c r="A94" s="243"/>
      <c r="B94" s="244"/>
      <c r="C94" s="245" t="s">
        <v>43</v>
      </c>
      <c r="D94" s="202" t="s">
        <v>18</v>
      </c>
      <c r="E94" s="189">
        <v>3.5</v>
      </c>
      <c r="F94" s="189">
        <f>F88*E94</f>
        <v>15.02</v>
      </c>
      <c r="G94" s="82"/>
      <c r="H94" s="93"/>
      <c r="I94" s="1"/>
    </row>
    <row r="95" spans="1:9" ht="15.75">
      <c r="A95" s="243"/>
      <c r="B95" s="244"/>
      <c r="C95" s="245" t="s">
        <v>26</v>
      </c>
      <c r="D95" s="246" t="s">
        <v>4</v>
      </c>
      <c r="E95" s="224">
        <v>25</v>
      </c>
      <c r="F95" s="224">
        <f>F88*E95</f>
        <v>107.25</v>
      </c>
      <c r="G95" s="21"/>
      <c r="H95" s="93"/>
      <c r="I95" s="1"/>
    </row>
    <row r="96" spans="1:9" ht="16.5" customHeight="1" thickBot="1">
      <c r="A96" s="243"/>
      <c r="B96" s="247"/>
      <c r="C96" s="248" t="s">
        <v>19</v>
      </c>
      <c r="D96" s="249" t="s">
        <v>18</v>
      </c>
      <c r="E96" s="155">
        <v>1.02</v>
      </c>
      <c r="F96" s="155">
        <f>F88*E96</f>
        <v>4.38</v>
      </c>
      <c r="G96" s="25"/>
      <c r="H96" s="70"/>
      <c r="I96" s="1"/>
    </row>
    <row r="97" spans="1:10" ht="36" customHeight="1" thickTop="1">
      <c r="A97" s="196">
        <v>4</v>
      </c>
      <c r="B97" s="156" t="s">
        <v>47</v>
      </c>
      <c r="C97" s="140" t="s">
        <v>111</v>
      </c>
      <c r="D97" s="141" t="s">
        <v>21</v>
      </c>
      <c r="E97" s="250"/>
      <c r="F97" s="143">
        <f>J97/1000</f>
        <v>4.29</v>
      </c>
      <c r="G97" s="22"/>
      <c r="H97" s="68"/>
      <c r="I97" s="1"/>
      <c r="J97" s="20">
        <f>J88</f>
        <v>4290</v>
      </c>
    </row>
    <row r="98" spans="1:9" ht="17.25" customHeight="1">
      <c r="A98" s="198"/>
      <c r="B98" s="161"/>
      <c r="C98" s="146" t="s">
        <v>8</v>
      </c>
      <c r="D98" s="147" t="s">
        <v>3</v>
      </c>
      <c r="E98" s="148">
        <v>38.82</v>
      </c>
      <c r="F98" s="149">
        <f>F97*E98</f>
        <v>166.54</v>
      </c>
      <c r="G98" s="23"/>
      <c r="H98" s="69"/>
      <c r="I98" s="1"/>
    </row>
    <row r="99" spans="1:9" ht="17.25" customHeight="1">
      <c r="A99" s="198"/>
      <c r="B99" s="161"/>
      <c r="C99" s="146" t="s">
        <v>28</v>
      </c>
      <c r="D99" s="147" t="s">
        <v>18</v>
      </c>
      <c r="E99" s="148">
        <v>2.58</v>
      </c>
      <c r="F99" s="251">
        <f>F97*E99</f>
        <v>11.068</v>
      </c>
      <c r="G99" s="9"/>
      <c r="H99" s="69"/>
      <c r="I99" s="1"/>
    </row>
    <row r="100" spans="1:9" ht="17.25" customHeight="1">
      <c r="A100" s="198"/>
      <c r="B100" s="161"/>
      <c r="C100" s="146" t="s">
        <v>31</v>
      </c>
      <c r="D100" s="161" t="s">
        <v>18</v>
      </c>
      <c r="E100" s="189">
        <v>4.05</v>
      </c>
      <c r="F100" s="190">
        <f>F97*E100</f>
        <v>17.37</v>
      </c>
      <c r="G100" s="82"/>
      <c r="H100" s="86"/>
      <c r="I100" s="1"/>
    </row>
    <row r="101" spans="1:9" ht="17.25" customHeight="1">
      <c r="A101" s="198"/>
      <c r="B101" s="161"/>
      <c r="C101" s="146" t="s">
        <v>46</v>
      </c>
      <c r="D101" s="161" t="s">
        <v>18</v>
      </c>
      <c r="E101" s="189">
        <v>8.9</v>
      </c>
      <c r="F101" s="190">
        <f>F97*E101</f>
        <v>38.18</v>
      </c>
      <c r="G101" s="82"/>
      <c r="H101" s="86"/>
      <c r="I101" s="1"/>
    </row>
    <row r="102" spans="1:13" ht="17.25" customHeight="1">
      <c r="A102" s="198"/>
      <c r="B102" s="161"/>
      <c r="C102" s="146" t="s">
        <v>30</v>
      </c>
      <c r="D102" s="161" t="s">
        <v>18</v>
      </c>
      <c r="E102" s="189">
        <v>12.3</v>
      </c>
      <c r="F102" s="190">
        <f>F97*E102</f>
        <v>52.77</v>
      </c>
      <c r="G102" s="82"/>
      <c r="H102" s="86"/>
      <c r="I102" s="1"/>
      <c r="M102" s="6">
        <v>12</v>
      </c>
    </row>
    <row r="103" spans="1:13" ht="17.25" customHeight="1">
      <c r="A103" s="198"/>
      <c r="B103" s="161"/>
      <c r="C103" s="146" t="s">
        <v>32</v>
      </c>
      <c r="D103" s="161" t="s">
        <v>18</v>
      </c>
      <c r="E103" s="189">
        <v>4.14</v>
      </c>
      <c r="F103" s="190">
        <f>F97*E103</f>
        <v>17.76</v>
      </c>
      <c r="G103" s="82"/>
      <c r="H103" s="86"/>
      <c r="I103" s="1"/>
      <c r="M103" s="15">
        <v>15</v>
      </c>
    </row>
    <row r="104" spans="1:14" ht="17.25" customHeight="1">
      <c r="A104" s="198"/>
      <c r="B104" s="166"/>
      <c r="C104" s="146" t="s">
        <v>103</v>
      </c>
      <c r="D104" s="147" t="s">
        <v>4</v>
      </c>
      <c r="E104" s="149">
        <f>J104+10</f>
        <v>161.3</v>
      </c>
      <c r="F104" s="149">
        <f>F97*E104</f>
        <v>691.98</v>
      </c>
      <c r="G104" s="23"/>
      <c r="H104" s="69"/>
      <c r="I104" s="1"/>
      <c r="J104" s="28">
        <f>K104-L104</f>
        <v>151.3</v>
      </c>
      <c r="K104" s="19">
        <v>121</v>
      </c>
      <c r="L104" s="6">
        <f>M104*N104</f>
        <v>-30.3</v>
      </c>
      <c r="M104" s="19">
        <f>M102-M103</f>
        <v>-3</v>
      </c>
      <c r="N104" s="14">
        <v>10.1</v>
      </c>
    </row>
    <row r="105" spans="1:10" ht="17.25" customHeight="1">
      <c r="A105" s="198"/>
      <c r="B105" s="166"/>
      <c r="C105" s="146" t="s">
        <v>26</v>
      </c>
      <c r="D105" s="147" t="s">
        <v>4</v>
      </c>
      <c r="E105" s="148">
        <v>30</v>
      </c>
      <c r="F105" s="149">
        <f>F97*E105</f>
        <v>128.7</v>
      </c>
      <c r="G105" s="23"/>
      <c r="H105" s="69"/>
      <c r="I105" s="1"/>
      <c r="J105" s="26">
        <f>SUM(F104:F104)</f>
        <v>691.98</v>
      </c>
    </row>
    <row r="106" spans="1:9" ht="17.25" customHeight="1" thickBot="1">
      <c r="A106" s="199"/>
      <c r="B106" s="167"/>
      <c r="C106" s="152" t="s">
        <v>102</v>
      </c>
      <c r="D106" s="168" t="s">
        <v>16</v>
      </c>
      <c r="E106" s="154">
        <v>1.55</v>
      </c>
      <c r="F106" s="252">
        <f>J105*E106</f>
        <v>1072.57</v>
      </c>
      <c r="G106" s="24"/>
      <c r="H106" s="96"/>
      <c r="I106" s="1"/>
    </row>
    <row r="107" spans="1:10" ht="33" customHeight="1" thickTop="1">
      <c r="A107" s="196">
        <v>5</v>
      </c>
      <c r="B107" s="156" t="s">
        <v>48</v>
      </c>
      <c r="C107" s="253" t="s">
        <v>58</v>
      </c>
      <c r="D107" s="186" t="s">
        <v>20</v>
      </c>
      <c r="E107" s="254"/>
      <c r="F107" s="255">
        <f>J107/1000</f>
        <v>4.29</v>
      </c>
      <c r="G107" s="97"/>
      <c r="H107" s="68"/>
      <c r="I107" s="1"/>
      <c r="J107" s="20">
        <f>J97</f>
        <v>4290</v>
      </c>
    </row>
    <row r="108" spans="1:9" ht="17.25" customHeight="1">
      <c r="A108" s="198"/>
      <c r="B108" s="161"/>
      <c r="C108" s="256" t="s">
        <v>22</v>
      </c>
      <c r="D108" s="257" t="s">
        <v>49</v>
      </c>
      <c r="E108" s="258">
        <v>16.7</v>
      </c>
      <c r="F108" s="259">
        <f>F107*E108</f>
        <v>71.64</v>
      </c>
      <c r="G108" s="98"/>
      <c r="H108" s="72"/>
      <c r="I108" s="1"/>
    </row>
    <row r="109" spans="1:9" ht="17.25" customHeight="1">
      <c r="A109" s="198"/>
      <c r="B109" s="161"/>
      <c r="C109" s="256" t="s">
        <v>50</v>
      </c>
      <c r="D109" s="257" t="s">
        <v>51</v>
      </c>
      <c r="E109" s="258">
        <v>0.47</v>
      </c>
      <c r="F109" s="259">
        <f>F107*E109</f>
        <v>2.02</v>
      </c>
      <c r="G109" s="98"/>
      <c r="H109" s="72"/>
      <c r="I109" s="1"/>
    </row>
    <row r="110" spans="1:9" ht="17.25" customHeight="1" thickBot="1">
      <c r="A110" s="199"/>
      <c r="B110" s="261"/>
      <c r="C110" s="262" t="s">
        <v>52</v>
      </c>
      <c r="D110" s="193" t="s">
        <v>16</v>
      </c>
      <c r="E110" s="263">
        <v>1.4</v>
      </c>
      <c r="F110" s="264">
        <f>F107*E110</f>
        <v>6.01</v>
      </c>
      <c r="G110" s="99"/>
      <c r="H110" s="73"/>
      <c r="I110" s="1"/>
    </row>
    <row r="111" spans="1:10" ht="48" customHeight="1" thickTop="1">
      <c r="A111" s="196">
        <v>6</v>
      </c>
      <c r="B111" s="265" t="s">
        <v>81</v>
      </c>
      <c r="C111" s="266" t="s">
        <v>80</v>
      </c>
      <c r="D111" s="186" t="s">
        <v>20</v>
      </c>
      <c r="E111" s="254"/>
      <c r="F111" s="255">
        <f>J111/1000</f>
        <v>4.29</v>
      </c>
      <c r="G111" s="97"/>
      <c r="H111" s="68"/>
      <c r="I111" s="1"/>
      <c r="J111" s="20">
        <f>J107</f>
        <v>4290</v>
      </c>
    </row>
    <row r="112" spans="1:9" ht="17.25" customHeight="1">
      <c r="A112" s="198"/>
      <c r="B112" s="161"/>
      <c r="C112" s="256" t="s">
        <v>22</v>
      </c>
      <c r="D112" s="257" t="s">
        <v>49</v>
      </c>
      <c r="E112" s="258">
        <v>44.972</v>
      </c>
      <c r="F112" s="259">
        <f>F111*E112</f>
        <v>192.93</v>
      </c>
      <c r="G112" s="98"/>
      <c r="H112" s="72"/>
      <c r="I112" s="1"/>
    </row>
    <row r="113" spans="1:9" ht="17.25" customHeight="1">
      <c r="A113" s="198"/>
      <c r="B113" s="161"/>
      <c r="C113" s="256" t="s">
        <v>53</v>
      </c>
      <c r="D113" s="257" t="s">
        <v>51</v>
      </c>
      <c r="E113" s="258">
        <v>6.04</v>
      </c>
      <c r="F113" s="259">
        <f>F111*E113</f>
        <v>25.91</v>
      </c>
      <c r="G113" s="98"/>
      <c r="H113" s="72"/>
      <c r="I113" s="1"/>
    </row>
    <row r="114" spans="1:9" ht="17.25" customHeight="1">
      <c r="A114" s="198"/>
      <c r="B114" s="166"/>
      <c r="C114" s="267" t="s">
        <v>74</v>
      </c>
      <c r="D114" s="257" t="s">
        <v>51</v>
      </c>
      <c r="E114" s="258">
        <v>4.44</v>
      </c>
      <c r="F114" s="259">
        <f>F111*E114</f>
        <v>19.05</v>
      </c>
      <c r="G114" s="98"/>
      <c r="H114" s="72"/>
      <c r="I114" s="1"/>
    </row>
    <row r="115" spans="1:13" ht="17.25" customHeight="1">
      <c r="A115" s="198"/>
      <c r="B115" s="166"/>
      <c r="C115" s="267" t="s">
        <v>75</v>
      </c>
      <c r="D115" s="257" t="s">
        <v>51</v>
      </c>
      <c r="E115" s="258">
        <v>22.2</v>
      </c>
      <c r="F115" s="259">
        <f>F111*E115</f>
        <v>95.24</v>
      </c>
      <c r="G115" s="98"/>
      <c r="H115" s="72"/>
      <c r="I115" s="1"/>
      <c r="L115" s="1">
        <v>5</v>
      </c>
      <c r="M115" s="1">
        <v>121.5</v>
      </c>
    </row>
    <row r="116" spans="1:13" ht="17.25" customHeight="1">
      <c r="A116" s="198"/>
      <c r="B116" s="161"/>
      <c r="C116" s="267" t="s">
        <v>76</v>
      </c>
      <c r="D116" s="257" t="s">
        <v>16</v>
      </c>
      <c r="E116" s="260">
        <v>121.5</v>
      </c>
      <c r="F116" s="259">
        <f>F111*E116</f>
        <v>521.24</v>
      </c>
      <c r="G116" s="98"/>
      <c r="H116" s="72"/>
      <c r="I116" s="1"/>
      <c r="L116" s="1">
        <v>3</v>
      </c>
      <c r="M116" s="1">
        <f>M115*L116/L115</f>
        <v>72.9</v>
      </c>
    </row>
    <row r="117" spans="1:9" ht="30" customHeight="1">
      <c r="A117" s="198"/>
      <c r="B117" s="161"/>
      <c r="C117" s="268" t="s">
        <v>100</v>
      </c>
      <c r="D117" s="257" t="s">
        <v>16</v>
      </c>
      <c r="E117" s="260">
        <v>121.5</v>
      </c>
      <c r="F117" s="259">
        <f>F111*E117</f>
        <v>521.24</v>
      </c>
      <c r="G117" s="98"/>
      <c r="H117" s="72"/>
      <c r="I117" s="1"/>
    </row>
    <row r="118" spans="1:9" ht="17.25" customHeight="1">
      <c r="A118" s="198"/>
      <c r="B118" s="166"/>
      <c r="C118" s="256" t="s">
        <v>23</v>
      </c>
      <c r="D118" s="257" t="s">
        <v>1</v>
      </c>
      <c r="E118" s="258">
        <v>14.2</v>
      </c>
      <c r="F118" s="259">
        <f>F111*E118</f>
        <v>60.92</v>
      </c>
      <c r="G118" s="98"/>
      <c r="H118" s="72"/>
      <c r="I118" s="1"/>
    </row>
    <row r="119" spans="1:9" ht="17.25" customHeight="1" thickBot="1">
      <c r="A119" s="199"/>
      <c r="B119" s="261"/>
      <c r="C119" s="262" t="s">
        <v>54</v>
      </c>
      <c r="D119" s="193" t="s">
        <v>1</v>
      </c>
      <c r="E119" s="263">
        <v>2.3</v>
      </c>
      <c r="F119" s="264">
        <f>F111*E119</f>
        <v>9.87</v>
      </c>
      <c r="G119" s="99"/>
      <c r="H119" s="73"/>
      <c r="I119" s="1"/>
    </row>
    <row r="120" spans="1:10" ht="16.5" thickTop="1">
      <c r="A120" s="196">
        <v>7</v>
      </c>
      <c r="B120" s="156" t="s">
        <v>77</v>
      </c>
      <c r="C120" s="269" t="s">
        <v>78</v>
      </c>
      <c r="D120" s="186" t="s">
        <v>20</v>
      </c>
      <c r="E120" s="254"/>
      <c r="F120" s="255">
        <f>J120/1000</f>
        <v>4.29</v>
      </c>
      <c r="G120" s="97"/>
      <c r="H120" s="68"/>
      <c r="I120" s="1"/>
      <c r="J120" s="20">
        <f>J111</f>
        <v>4290</v>
      </c>
    </row>
    <row r="121" spans="1:9" ht="15.75">
      <c r="A121" s="198"/>
      <c r="B121" s="161"/>
      <c r="C121" s="256" t="s">
        <v>22</v>
      </c>
      <c r="D121" s="257" t="s">
        <v>49</v>
      </c>
      <c r="E121" s="258">
        <v>14.4</v>
      </c>
      <c r="F121" s="259">
        <f>F120*E121</f>
        <v>61.78</v>
      </c>
      <c r="G121" s="98"/>
      <c r="H121" s="72"/>
      <c r="I121" s="1"/>
    </row>
    <row r="122" spans="1:9" ht="15.75">
      <c r="A122" s="198"/>
      <c r="B122" s="161"/>
      <c r="C122" s="256" t="s">
        <v>50</v>
      </c>
      <c r="D122" s="257" t="s">
        <v>51</v>
      </c>
      <c r="E122" s="258">
        <v>0.288</v>
      </c>
      <c r="F122" s="259">
        <f>F120*E122</f>
        <v>1.24</v>
      </c>
      <c r="G122" s="98"/>
      <c r="H122" s="72"/>
      <c r="I122" s="1"/>
    </row>
    <row r="123" spans="1:9" ht="16.5" thickBot="1">
      <c r="A123" s="199"/>
      <c r="B123" s="261"/>
      <c r="C123" s="262" t="s">
        <v>79</v>
      </c>
      <c r="D123" s="193" t="s">
        <v>16</v>
      </c>
      <c r="E123" s="263">
        <v>0.06</v>
      </c>
      <c r="F123" s="270">
        <f>F120*E123</f>
        <v>0.257</v>
      </c>
      <c r="G123" s="99"/>
      <c r="H123" s="73"/>
      <c r="I123" s="1"/>
    </row>
    <row r="124" spans="1:13" ht="41.25" thickTop="1">
      <c r="A124" s="138">
        <v>8</v>
      </c>
      <c r="B124" s="156" t="s">
        <v>55</v>
      </c>
      <c r="C124" s="269" t="s">
        <v>87</v>
      </c>
      <c r="D124" s="186" t="s">
        <v>20</v>
      </c>
      <c r="E124" s="254"/>
      <c r="F124" s="255">
        <f>J124/1000</f>
        <v>4.29</v>
      </c>
      <c r="G124" s="97"/>
      <c r="H124" s="68"/>
      <c r="I124" s="1"/>
      <c r="J124" s="20">
        <f>J107</f>
        <v>4290</v>
      </c>
      <c r="M124" s="36">
        <f>H124/J124</f>
        <v>0</v>
      </c>
    </row>
    <row r="125" spans="1:9" ht="15.75">
      <c r="A125" s="144"/>
      <c r="B125" s="161"/>
      <c r="C125" s="256" t="s">
        <v>22</v>
      </c>
      <c r="D125" s="257" t="s">
        <v>49</v>
      </c>
      <c r="E125" s="258">
        <v>44.692</v>
      </c>
      <c r="F125" s="259">
        <f>F124*E125</f>
        <v>191.73</v>
      </c>
      <c r="G125" s="98"/>
      <c r="H125" s="72"/>
      <c r="I125" s="1"/>
    </row>
    <row r="126" spans="1:14" ht="15.75">
      <c r="A126" s="144"/>
      <c r="B126" s="161"/>
      <c r="C126" s="256" t="s">
        <v>53</v>
      </c>
      <c r="D126" s="257" t="s">
        <v>51</v>
      </c>
      <c r="E126" s="260">
        <v>6.04</v>
      </c>
      <c r="F126" s="259">
        <f>F124*E126</f>
        <v>25.91</v>
      </c>
      <c r="G126" s="98"/>
      <c r="H126" s="72"/>
      <c r="I126" s="1"/>
      <c r="M126" s="1">
        <v>5</v>
      </c>
      <c r="N126" s="1">
        <v>125</v>
      </c>
    </row>
    <row r="127" spans="1:14" ht="18" customHeight="1">
      <c r="A127" s="144"/>
      <c r="B127" s="166"/>
      <c r="C127" s="267" t="s">
        <v>62</v>
      </c>
      <c r="D127" s="257" t="s">
        <v>51</v>
      </c>
      <c r="E127" s="260">
        <v>4.44</v>
      </c>
      <c r="F127" s="259">
        <f>F124*E127</f>
        <v>19.05</v>
      </c>
      <c r="G127" s="98"/>
      <c r="H127" s="72"/>
      <c r="I127" s="1"/>
      <c r="M127" s="1">
        <v>3</v>
      </c>
      <c r="N127" s="1">
        <f>N126*M127/M126</f>
        <v>75</v>
      </c>
    </row>
    <row r="128" spans="1:9" ht="18" customHeight="1">
      <c r="A128" s="144"/>
      <c r="B128" s="166"/>
      <c r="C128" s="267" t="s">
        <v>63</v>
      </c>
      <c r="D128" s="257" t="s">
        <v>51</v>
      </c>
      <c r="E128" s="260">
        <v>22.2</v>
      </c>
      <c r="F128" s="259">
        <f>F124*E128</f>
        <v>95.24</v>
      </c>
      <c r="G128" s="98"/>
      <c r="H128" s="72"/>
      <c r="I128" s="1"/>
    </row>
    <row r="129" spans="1:9" ht="18.75" customHeight="1">
      <c r="A129" s="144"/>
      <c r="B129" s="161"/>
      <c r="C129" s="267" t="s">
        <v>56</v>
      </c>
      <c r="D129" s="257" t="s">
        <v>16</v>
      </c>
      <c r="E129" s="260">
        <v>72.9</v>
      </c>
      <c r="F129" s="259">
        <f>F124*E129</f>
        <v>312.74</v>
      </c>
      <c r="G129" s="98"/>
      <c r="H129" s="72"/>
      <c r="I129" s="1"/>
    </row>
    <row r="130" spans="1:9" ht="27.75">
      <c r="A130" s="144"/>
      <c r="B130" s="161"/>
      <c r="C130" s="268" t="s">
        <v>101</v>
      </c>
      <c r="D130" s="257" t="s">
        <v>16</v>
      </c>
      <c r="E130" s="260">
        <v>72.9</v>
      </c>
      <c r="F130" s="259">
        <f>F124*E130</f>
        <v>312.74</v>
      </c>
      <c r="G130" s="98"/>
      <c r="H130" s="72"/>
      <c r="I130" s="1"/>
    </row>
    <row r="131" spans="1:9" ht="15.75">
      <c r="A131" s="144"/>
      <c r="B131" s="166"/>
      <c r="C131" s="256" t="s">
        <v>23</v>
      </c>
      <c r="D131" s="257" t="s">
        <v>1</v>
      </c>
      <c r="E131" s="260">
        <v>14.2</v>
      </c>
      <c r="F131" s="259">
        <f>F124*E131</f>
        <v>60.92</v>
      </c>
      <c r="G131" s="98"/>
      <c r="H131" s="72"/>
      <c r="I131" s="1"/>
    </row>
    <row r="132" spans="1:10" ht="16.5" thickBot="1">
      <c r="A132" s="150"/>
      <c r="B132" s="261"/>
      <c r="C132" s="262" t="s">
        <v>54</v>
      </c>
      <c r="D132" s="193" t="s">
        <v>1</v>
      </c>
      <c r="E132" s="264">
        <v>2.3</v>
      </c>
      <c r="F132" s="264">
        <f>F124*E132</f>
        <v>9.87</v>
      </c>
      <c r="G132" s="99"/>
      <c r="H132" s="73"/>
      <c r="I132" s="1"/>
      <c r="J132" s="54" t="s">
        <v>94</v>
      </c>
    </row>
    <row r="133" spans="1:12" ht="16.5" hidden="1" thickTop="1">
      <c r="A133" s="196"/>
      <c r="B133" s="156"/>
      <c r="C133" s="157"/>
      <c r="D133" s="158"/>
      <c r="E133" s="271"/>
      <c r="F133" s="272"/>
      <c r="G133" s="35"/>
      <c r="H133" s="71"/>
      <c r="I133" s="1"/>
      <c r="J133" s="20"/>
      <c r="K133" s="20"/>
      <c r="L133" s="20"/>
    </row>
    <row r="134" spans="1:10" ht="15.75" hidden="1">
      <c r="A134" s="198"/>
      <c r="B134" s="273"/>
      <c r="C134" s="146"/>
      <c r="D134" s="147"/>
      <c r="E134" s="274"/>
      <c r="F134" s="275"/>
      <c r="G134" s="45"/>
      <c r="H134" s="72"/>
      <c r="I134" s="1"/>
      <c r="J134" s="16"/>
    </row>
    <row r="135" spans="1:9" ht="14.25" customHeight="1" hidden="1">
      <c r="A135" s="198"/>
      <c r="B135" s="273"/>
      <c r="C135" s="164"/>
      <c r="D135" s="165"/>
      <c r="E135" s="276"/>
      <c r="F135" s="225"/>
      <c r="G135" s="21"/>
      <c r="H135" s="93"/>
      <c r="I135" s="1"/>
    </row>
    <row r="136" spans="1:9" ht="16.5" customHeight="1" hidden="1">
      <c r="A136" s="198"/>
      <c r="B136" s="273"/>
      <c r="C136" s="164"/>
      <c r="D136" s="165"/>
      <c r="E136" s="277"/>
      <c r="F136" s="275"/>
      <c r="G136" s="45"/>
      <c r="H136" s="72"/>
      <c r="I136" s="1"/>
    </row>
    <row r="137" spans="1:9" ht="15.75" customHeight="1" hidden="1">
      <c r="A137" s="198"/>
      <c r="B137" s="273"/>
      <c r="C137" s="164"/>
      <c r="D137" s="165"/>
      <c r="E137" s="274"/>
      <c r="F137" s="275"/>
      <c r="G137" s="45"/>
      <c r="H137" s="72"/>
      <c r="I137" s="1"/>
    </row>
    <row r="138" spans="1:9" ht="20.25" customHeight="1" hidden="1">
      <c r="A138" s="198"/>
      <c r="B138" s="273"/>
      <c r="C138" s="164"/>
      <c r="D138" s="165"/>
      <c r="E138" s="274"/>
      <c r="F138" s="275"/>
      <c r="G138" s="45"/>
      <c r="H138" s="72"/>
      <c r="I138" s="1"/>
    </row>
    <row r="139" spans="1:9" ht="15.75" hidden="1">
      <c r="A139" s="198"/>
      <c r="B139" s="273"/>
      <c r="C139" s="164"/>
      <c r="D139" s="165"/>
      <c r="E139" s="274"/>
      <c r="F139" s="275"/>
      <c r="G139" s="45"/>
      <c r="H139" s="72"/>
      <c r="I139" s="1"/>
    </row>
    <row r="140" spans="1:9" ht="15.75" hidden="1">
      <c r="A140" s="198"/>
      <c r="B140" s="273"/>
      <c r="C140" s="164"/>
      <c r="D140" s="165"/>
      <c r="E140" s="274"/>
      <c r="F140" s="275"/>
      <c r="G140" s="45"/>
      <c r="H140" s="72"/>
      <c r="I140" s="1"/>
    </row>
    <row r="141" spans="1:9" ht="15.75" hidden="1">
      <c r="A141" s="198"/>
      <c r="B141" s="273"/>
      <c r="C141" s="164"/>
      <c r="D141" s="165"/>
      <c r="E141" s="274"/>
      <c r="F141" s="275"/>
      <c r="G141" s="45"/>
      <c r="H141" s="72"/>
      <c r="I141" s="1"/>
    </row>
    <row r="142" spans="1:9" ht="16.5" hidden="1" thickBot="1">
      <c r="A142" s="199"/>
      <c r="B142" s="261"/>
      <c r="C142" s="152"/>
      <c r="D142" s="168"/>
      <c r="E142" s="278"/>
      <c r="F142" s="279"/>
      <c r="G142" s="49"/>
      <c r="H142" s="73"/>
      <c r="I142" s="1"/>
    </row>
    <row r="143" spans="1:14" ht="27.75" thickTop="1">
      <c r="A143" s="280">
        <v>9</v>
      </c>
      <c r="B143" s="156" t="s">
        <v>88</v>
      </c>
      <c r="C143" s="228" t="s">
        <v>105</v>
      </c>
      <c r="D143" s="281" t="s">
        <v>89</v>
      </c>
      <c r="E143" s="281"/>
      <c r="F143" s="282">
        <f>K143/100</f>
        <v>0.89</v>
      </c>
      <c r="G143" s="100"/>
      <c r="H143" s="101"/>
      <c r="I143" s="1"/>
      <c r="J143" s="16">
        <v>886</v>
      </c>
      <c r="K143" s="20">
        <f>L143*M143*2*J143</f>
        <v>88.6</v>
      </c>
      <c r="L143" s="36">
        <v>0.5</v>
      </c>
      <c r="M143" s="6">
        <v>0.1</v>
      </c>
      <c r="N143" s="6"/>
    </row>
    <row r="144" spans="1:9" ht="15.75">
      <c r="A144" s="283"/>
      <c r="B144" s="284"/>
      <c r="C144" s="285" t="s">
        <v>22</v>
      </c>
      <c r="D144" s="286" t="s">
        <v>49</v>
      </c>
      <c r="E144" s="287">
        <v>15</v>
      </c>
      <c r="F144" s="288">
        <f>F143*E144</f>
        <v>13.35</v>
      </c>
      <c r="G144" s="102"/>
      <c r="H144" s="103"/>
      <c r="I144" s="1"/>
    </row>
    <row r="145" spans="1:9" ht="15.75">
      <c r="A145" s="283"/>
      <c r="B145" s="284"/>
      <c r="C145" s="289" t="s">
        <v>31</v>
      </c>
      <c r="D145" s="286" t="s">
        <v>51</v>
      </c>
      <c r="E145" s="287">
        <v>2.16</v>
      </c>
      <c r="F145" s="288">
        <f>F143*E145</f>
        <v>1.92</v>
      </c>
      <c r="G145" s="102"/>
      <c r="H145" s="103"/>
      <c r="I145" s="1"/>
    </row>
    <row r="146" spans="1:9" ht="19.5" customHeight="1">
      <c r="A146" s="283"/>
      <c r="B146" s="284"/>
      <c r="C146" s="290" t="s">
        <v>90</v>
      </c>
      <c r="D146" s="286" t="s">
        <v>51</v>
      </c>
      <c r="E146" s="287">
        <v>2.73</v>
      </c>
      <c r="F146" s="288">
        <f>F143*E146</f>
        <v>2.43</v>
      </c>
      <c r="G146" s="102"/>
      <c r="H146" s="103"/>
      <c r="I146" s="1"/>
    </row>
    <row r="147" spans="1:9" ht="18" customHeight="1">
      <c r="A147" s="283"/>
      <c r="B147" s="284"/>
      <c r="C147" s="290" t="s">
        <v>91</v>
      </c>
      <c r="D147" s="286" t="s">
        <v>51</v>
      </c>
      <c r="E147" s="287">
        <v>0.97</v>
      </c>
      <c r="F147" s="288">
        <f>F143*E147</f>
        <v>0.86</v>
      </c>
      <c r="G147" s="102"/>
      <c r="H147" s="103"/>
      <c r="I147" s="1"/>
    </row>
    <row r="148" spans="1:9" ht="15.75">
      <c r="A148" s="283"/>
      <c r="B148" s="284"/>
      <c r="C148" s="285" t="s">
        <v>103</v>
      </c>
      <c r="D148" s="286" t="s">
        <v>4</v>
      </c>
      <c r="E148" s="287">
        <v>122</v>
      </c>
      <c r="F148" s="288">
        <f>F143*E148</f>
        <v>108.58</v>
      </c>
      <c r="G148" s="102"/>
      <c r="H148" s="103"/>
      <c r="I148" s="1"/>
    </row>
    <row r="149" spans="1:9" ht="15.75">
      <c r="A149" s="283"/>
      <c r="B149" s="284"/>
      <c r="C149" s="285" t="s">
        <v>92</v>
      </c>
      <c r="D149" s="286" t="s">
        <v>93</v>
      </c>
      <c r="E149" s="287">
        <v>7</v>
      </c>
      <c r="F149" s="288">
        <f>F143*E149</f>
        <v>6.23</v>
      </c>
      <c r="G149" s="102"/>
      <c r="H149" s="103"/>
      <c r="I149" s="1"/>
    </row>
    <row r="150" spans="1:11" ht="16.5" thickBot="1">
      <c r="A150" s="291"/>
      <c r="B150" s="292"/>
      <c r="C150" s="293" t="s">
        <v>102</v>
      </c>
      <c r="D150" s="236" t="s">
        <v>16</v>
      </c>
      <c r="E150" s="294">
        <v>1.55</v>
      </c>
      <c r="F150" s="294">
        <f>F148*E150</f>
        <v>168.3</v>
      </c>
      <c r="G150" s="104"/>
      <c r="H150" s="105"/>
      <c r="I150" s="1"/>
      <c r="K150" s="53"/>
    </row>
    <row r="151" spans="1:12" ht="27.75" thickTop="1">
      <c r="A151" s="295">
        <v>10</v>
      </c>
      <c r="B151" s="156" t="s">
        <v>97</v>
      </c>
      <c r="C151" s="157" t="s">
        <v>104</v>
      </c>
      <c r="D151" s="158" t="s">
        <v>45</v>
      </c>
      <c r="E151" s="217"/>
      <c r="F151" s="296">
        <f>L151/1000</f>
        <v>0.275</v>
      </c>
      <c r="G151" s="22"/>
      <c r="H151" s="68"/>
      <c r="I151" s="1"/>
      <c r="J151" s="16">
        <f>310+105+426+176+130</f>
        <v>1147</v>
      </c>
      <c r="K151" s="52">
        <f>0.8*0.3</f>
        <v>0.24</v>
      </c>
      <c r="L151" s="52">
        <f>K151*J151</f>
        <v>275.28</v>
      </c>
    </row>
    <row r="152" spans="1:9" ht="15.75">
      <c r="A152" s="297"/>
      <c r="B152" s="284"/>
      <c r="C152" s="298" t="s">
        <v>8</v>
      </c>
      <c r="D152" s="147" t="s">
        <v>3</v>
      </c>
      <c r="E152" s="299">
        <v>677</v>
      </c>
      <c r="F152" s="300">
        <f>F151*E152</f>
        <v>186.18</v>
      </c>
      <c r="G152" s="51"/>
      <c r="H152" s="106"/>
      <c r="I152" s="1"/>
    </row>
    <row r="153" spans="1:9" ht="18.75" customHeight="1" thickBot="1">
      <c r="A153" s="301"/>
      <c r="B153" s="292"/>
      <c r="C153" s="302" t="s">
        <v>39</v>
      </c>
      <c r="D153" s="153" t="s">
        <v>18</v>
      </c>
      <c r="E153" s="303">
        <v>578</v>
      </c>
      <c r="F153" s="304">
        <f>F151*E153</f>
        <v>158.95</v>
      </c>
      <c r="G153" s="42"/>
      <c r="H153" s="107"/>
      <c r="I153" s="1"/>
    </row>
    <row r="154" spans="1:10" ht="17.25" thickBot="1" thickTop="1">
      <c r="A154" s="305"/>
      <c r="B154" s="139"/>
      <c r="C154" s="171" t="s">
        <v>64</v>
      </c>
      <c r="D154" s="172" t="s">
        <v>1</v>
      </c>
      <c r="E154" s="306"/>
      <c r="F154" s="173"/>
      <c r="G154" s="74"/>
      <c r="H154" s="75"/>
      <c r="I154" s="48">
        <f>J154*5%</f>
        <v>0</v>
      </c>
      <c r="J154" s="44">
        <f>H149+H131+H123+H118+H110+H105+H95+H83+H30+H28+H27+H22</f>
        <v>0</v>
      </c>
    </row>
    <row r="155" spans="1:10" ht="17.25" thickBot="1" thickTop="1">
      <c r="A155" s="307"/>
      <c r="B155" s="308"/>
      <c r="C155" s="309" t="s">
        <v>65</v>
      </c>
      <c r="D155" s="309"/>
      <c r="E155" s="309"/>
      <c r="F155" s="309"/>
      <c r="G155" s="108"/>
      <c r="H155" s="109"/>
      <c r="I155" s="43">
        <f>J155/2+H154</f>
        <v>0</v>
      </c>
      <c r="J155" s="43">
        <f>SUM(H14:H153)</f>
        <v>0</v>
      </c>
    </row>
    <row r="156" spans="1:10" ht="17.25" thickBot="1" thickTop="1">
      <c r="A156" s="307"/>
      <c r="B156" s="308"/>
      <c r="C156" s="309" t="s">
        <v>13</v>
      </c>
      <c r="D156" s="310">
        <v>0.1</v>
      </c>
      <c r="E156" s="309"/>
      <c r="F156" s="309"/>
      <c r="G156" s="108"/>
      <c r="H156" s="109"/>
      <c r="I156" s="27"/>
      <c r="J156" s="27"/>
    </row>
    <row r="157" spans="1:13" ht="17.25" thickBot="1" thickTop="1">
      <c r="A157" s="307"/>
      <c r="B157" s="308"/>
      <c r="C157" s="309" t="s">
        <v>7</v>
      </c>
      <c r="D157" s="310"/>
      <c r="E157" s="309"/>
      <c r="F157" s="309"/>
      <c r="G157" s="108"/>
      <c r="H157" s="109"/>
      <c r="I157" s="27"/>
      <c r="J157" s="27"/>
      <c r="M157" s="6"/>
    </row>
    <row r="158" spans="1:13" ht="17.25" thickBot="1" thickTop="1">
      <c r="A158" s="307"/>
      <c r="B158" s="308"/>
      <c r="C158" s="309" t="s">
        <v>14</v>
      </c>
      <c r="D158" s="310">
        <v>0.08</v>
      </c>
      <c r="E158" s="309"/>
      <c r="F158" s="309"/>
      <c r="G158" s="108"/>
      <c r="H158" s="109"/>
      <c r="I158" s="27"/>
      <c r="J158" s="27"/>
      <c r="M158" s="6"/>
    </row>
    <row r="159" spans="1:13" ht="17.25" thickBot="1" thickTop="1">
      <c r="A159" s="307"/>
      <c r="B159" s="311"/>
      <c r="C159" s="309" t="s">
        <v>112</v>
      </c>
      <c r="D159" s="310">
        <v>0.18</v>
      </c>
      <c r="E159" s="309"/>
      <c r="F159" s="309"/>
      <c r="G159" s="108"/>
      <c r="H159" s="109"/>
      <c r="I159" s="27"/>
      <c r="J159" s="27"/>
      <c r="M159" s="6"/>
    </row>
    <row r="160" spans="1:13" ht="27" thickBot="1" thickTop="1">
      <c r="A160" s="312"/>
      <c r="B160" s="313"/>
      <c r="C160" s="314" t="s">
        <v>82</v>
      </c>
      <c r="D160" s="315"/>
      <c r="E160" s="316"/>
      <c r="F160" s="316"/>
      <c r="G160" s="110"/>
      <c r="H160" s="111"/>
      <c r="I160" s="50">
        <f>I155*1.1*1.08</f>
        <v>0</v>
      </c>
      <c r="J160" s="16">
        <f>I160-H160</f>
        <v>0</v>
      </c>
      <c r="K160" s="55" t="e">
        <f>#REF!</f>
        <v>#REF!</v>
      </c>
      <c r="M160" s="6"/>
    </row>
    <row r="161" spans="9:13" ht="15.75" customHeight="1" thickTop="1">
      <c r="I161" s="1"/>
      <c r="M161" s="6"/>
    </row>
    <row r="162" spans="10:11" ht="15.75">
      <c r="J162" s="27"/>
      <c r="K162" s="27"/>
    </row>
  </sheetData>
  <sheetProtection password="CC1D" sheet="1"/>
  <mergeCells count="38">
    <mergeCell ref="A39:A44"/>
    <mergeCell ref="A45:A50"/>
    <mergeCell ref="A143:A150"/>
    <mergeCell ref="A151:A153"/>
    <mergeCell ref="A107:A110"/>
    <mergeCell ref="A57:A64"/>
    <mergeCell ref="A97:A106"/>
    <mergeCell ref="A88:A96"/>
    <mergeCell ref="A23:A24"/>
    <mergeCell ref="A133:A142"/>
    <mergeCell ref="A124:A132"/>
    <mergeCell ref="A84:A87"/>
    <mergeCell ref="A111:A119"/>
    <mergeCell ref="A120:A123"/>
    <mergeCell ref="A79:A83"/>
    <mergeCell ref="A65:A70"/>
    <mergeCell ref="A51:A56"/>
    <mergeCell ref="A71:A74"/>
    <mergeCell ref="A1:H1"/>
    <mergeCell ref="A3:H3"/>
    <mergeCell ref="A7:E7"/>
    <mergeCell ref="F7:G7"/>
    <mergeCell ref="A9:A10"/>
    <mergeCell ref="A75:A78"/>
    <mergeCell ref="A14:A17"/>
    <mergeCell ref="B9:B10"/>
    <mergeCell ref="E9:F9"/>
    <mergeCell ref="A5:H5"/>
    <mergeCell ref="A37:A38"/>
    <mergeCell ref="A12:C12"/>
    <mergeCell ref="D9:D10"/>
    <mergeCell ref="G9:H9"/>
    <mergeCell ref="C9:C10"/>
    <mergeCell ref="A32:A36"/>
    <mergeCell ref="A13:C13"/>
    <mergeCell ref="A31:C31"/>
    <mergeCell ref="A25:A30"/>
    <mergeCell ref="A18:A22"/>
  </mergeCells>
  <printOptions/>
  <pageMargins left="0.3937007874015748" right="0.1968503937007874" top="0.36" bottom="0.28" header="0.1968503937007874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shesyidvebi1</cp:lastModifiedBy>
  <cp:lastPrinted>2015-12-09T12:08:07Z</cp:lastPrinted>
  <dcterms:created xsi:type="dcterms:W3CDTF">2011-02-25T06:29:41Z</dcterms:created>
  <dcterms:modified xsi:type="dcterms:W3CDTF">2016-02-11T14:38:04Z</dcterms:modified>
  <cp:category/>
  <cp:version/>
  <cp:contentType/>
  <cp:contentStatus/>
</cp:coreProperties>
</file>