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15" windowHeight="9435" activeTab="0"/>
  </bookViews>
  <sheets>
    <sheet name="1-1" sheetId="1" r:id="rId1"/>
  </sheets>
  <definedNames/>
  <calcPr fullCalcOnLoad="1"/>
</workbook>
</file>

<file path=xl/sharedStrings.xml><?xml version="1.0" encoding="utf-8"?>
<sst xmlns="http://schemas.openxmlformats.org/spreadsheetml/2006/main" count="493" uniqueCount="151">
  <si>
    <t>#</t>
  </si>
  <si>
    <t>samuSaos dasaxeleba</t>
  </si>
  <si>
    <t>ganz.</t>
  </si>
  <si>
    <t>raod</t>
  </si>
  <si>
    <t>m2</t>
  </si>
  <si>
    <t>m3</t>
  </si>
  <si>
    <t>t</t>
  </si>
  <si>
    <t>kar-fanjara</t>
  </si>
  <si>
    <t>metaloplastmasis fanjris mowyoba</t>
  </si>
  <si>
    <t>c</t>
  </si>
  <si>
    <t>CamrTveli ormagi</t>
  </si>
  <si>
    <t xml:space="preserve">Stepseli rozeti </t>
  </si>
  <si>
    <t>kolofi samontaJo</t>
  </si>
  <si>
    <t>kolofi gamanawilebeli</t>
  </si>
  <si>
    <t>avtomati 1f 25a АЕ3710Б</t>
  </si>
  <si>
    <t>m</t>
  </si>
  <si>
    <t>iataki</t>
  </si>
  <si>
    <t>naTura 100vt 220v</t>
  </si>
  <si>
    <t>CamrTveli erTmagi</t>
  </si>
  <si>
    <t>kg</t>
  </si>
  <si>
    <t>masala</t>
  </si>
  <si>
    <t>xelfasi</t>
  </si>
  <si>
    <t>meqanizmi</t>
  </si>
  <si>
    <t>jami</t>
  </si>
  <si>
    <t>norm. erT.</t>
  </si>
  <si>
    <t>sul</t>
  </si>
  <si>
    <t>erT. Ffasi</t>
  </si>
  <si>
    <t>13</t>
  </si>
  <si>
    <r>
      <t>m</t>
    </r>
    <r>
      <rPr>
        <vertAlign val="superscript"/>
        <sz val="10"/>
        <rFont val="AcadNusx"/>
        <family val="0"/>
      </rPr>
      <t>3</t>
    </r>
  </si>
  <si>
    <t>Sromis danaxarji</t>
  </si>
  <si>
    <t>kac/sT</t>
  </si>
  <si>
    <t>sxva manqanebi</t>
  </si>
  <si>
    <t>l</t>
  </si>
  <si>
    <t>lari</t>
  </si>
  <si>
    <t>sxva masalebi</t>
  </si>
  <si>
    <t>fiTxi</t>
  </si>
  <si>
    <t>gaji</t>
  </si>
  <si>
    <t>m/cv</t>
  </si>
  <si>
    <t>xsnaris tumbo 3m3/s</t>
  </si>
  <si>
    <t>cementis xsnari m200</t>
  </si>
  <si>
    <t>sxva manqana</t>
  </si>
  <si>
    <t>man/sT</t>
  </si>
  <si>
    <t>sxva masala</t>
  </si>
  <si>
    <t>jami:</t>
  </si>
  <si>
    <t>sul:</t>
  </si>
  <si>
    <t>spilenZis samontaJo mavTuli kv. 2X2.5mm2 SeZena da montaJi</t>
  </si>
  <si>
    <t>spilenZis samontaJo mavTuli kv. 2X2.5mm2</t>
  </si>
  <si>
    <t>spilenZis samontaJo mavTuli kv. 2X4mm2 SeZena da montaJi</t>
  </si>
  <si>
    <t>spilenZis samontaJo mavTuli kv. 2X4mm2</t>
  </si>
  <si>
    <t>ferdoebis Selesva gajiT</t>
  </si>
  <si>
    <t>ferdoebis Selesva qv/cementiT</t>
  </si>
  <si>
    <t>manqanebi</t>
  </si>
  <si>
    <t>mdf-s karis blokebi</t>
  </si>
  <si>
    <t>daz. xis karis blokis demontaJi</t>
  </si>
  <si>
    <t>daz. xis fanjris blokis demontaJi</t>
  </si>
  <si>
    <t>sxvadasxva samuSaoebi</t>
  </si>
  <si>
    <t>Rarebis gayvana sadenisaTvis</t>
  </si>
  <si>
    <t>igives Selesva gajiT</t>
  </si>
  <si>
    <t>nagvis gatana Senobidan</t>
  </si>
  <si>
    <t>zedmeti gruntis gatana 5km-ze</t>
  </si>
  <si>
    <t>mdf-is yru karis blokis mowyoba</t>
  </si>
  <si>
    <t>plintusebi</t>
  </si>
  <si>
    <t>dazianebuli linoliumis ayra</t>
  </si>
  <si>
    <t>linoleumi</t>
  </si>
  <si>
    <t>xis iatakis SeRebva zeTis saRebaviT</t>
  </si>
  <si>
    <t xml:space="preserve">koleri </t>
  </si>
  <si>
    <t>olifa</t>
  </si>
  <si>
    <t>pigmenti</t>
  </si>
  <si>
    <t>amwe pnevmosvlaze 25t</t>
  </si>
  <si>
    <t>manq/sT</t>
  </si>
  <si>
    <t>liTonis karebi</t>
  </si>
  <si>
    <t>samontaJo liTonkonstruqciebi</t>
  </si>
  <si>
    <t>eleqtrodebi</t>
  </si>
  <si>
    <t>WanWiki</t>
  </si>
  <si>
    <t>liTonis cxauris demontaJi</t>
  </si>
  <si>
    <r>
      <t xml:space="preserve">sanaTi </t>
    </r>
    <r>
      <rPr>
        <sz val="10"/>
        <rFont val="Arial"/>
        <family val="2"/>
      </rPr>
      <t>1X100</t>
    </r>
  </si>
  <si>
    <r>
      <t xml:space="preserve">Weris sanaTis montaJi  </t>
    </r>
    <r>
      <rPr>
        <sz val="10"/>
        <rFont val="Arial"/>
        <family val="2"/>
      </rPr>
      <t>1X100</t>
    </r>
  </si>
  <si>
    <t xml:space="preserve">RorRis fenilis mowyoba </t>
  </si>
  <si>
    <t>RorRi</t>
  </si>
  <si>
    <t>სხვა მასალა</t>
  </si>
  <si>
    <t>ლ</t>
  </si>
  <si>
    <t>wertilovani  saZirkvlis betonireba m150</t>
  </si>
  <si>
    <t>betoni m150</t>
  </si>
  <si>
    <t>yalibis fari</t>
  </si>
  <si>
    <t>xis ficari 40mm IIIx</t>
  </si>
  <si>
    <t>eleqtrodi</t>
  </si>
  <si>
    <t>100g.m</t>
  </si>
  <si>
    <t>samontaJo mavTuli</t>
  </si>
  <si>
    <t>mavTuli  glinula 4mm</t>
  </si>
  <si>
    <t>liT. WiSkrisa da Robis  Zelebis dafarva antikoroziuli saRebaviT</t>
  </si>
  <si>
    <t>100m2</t>
  </si>
  <si>
    <t>antikoroziuli saRebavi</t>
  </si>
  <si>
    <t>gruntis damuSaveba xeliT wertilovani saZirkvlis mosawyobad</t>
  </si>
  <si>
    <t>SemoRobvis mosawyobad liTonis d=40 milebis montaJi /simaRliT 2,0m/</t>
  </si>
  <si>
    <t>avtomati 1f 16a АЕ3710Б</t>
  </si>
  <si>
    <t xml:space="preserve">Robis montaJi moTuTiebuli mavTulbadiT, ujrediT 30X30 </t>
  </si>
  <si>
    <t>liTonis mili d40*3</t>
  </si>
  <si>
    <t>metaloplastmasis rafis mowyoba</t>
  </si>
  <si>
    <t>grZm</t>
  </si>
  <si>
    <t xml:space="preserve">liTonis karis montaJi /mza kari/ </t>
  </si>
  <si>
    <t xml:space="preserve">fanjrebze arsebuli liTonis cxauris SeRebva zeTis saRebaviT </t>
  </si>
  <si>
    <t>moTuTiebuli mavTulbade sim. 1.5m</t>
  </si>
  <si>
    <t>Tunuqis furceli</t>
  </si>
  <si>
    <t>samontaJo elementebi</t>
  </si>
  <si>
    <t>dazianebuli saxuravis SekeTeba azbocementis filebiT</t>
  </si>
  <si>
    <t>azbocementis filebi</t>
  </si>
  <si>
    <t>kexis da Cafenebis SekeTeba brtyeli TunuqiT</t>
  </si>
  <si>
    <t>samSeneblo nagvis datvirTva a/TviTmcvlelze</t>
  </si>
  <si>
    <t>WiSkari</t>
  </si>
  <si>
    <t>liT. WiSkris SekeTeba</t>
  </si>
  <si>
    <t>linoleumis dageba xis plintusebiT</t>
  </si>
  <si>
    <t>Senobis II sarTulze sami oTaxis SekeTeba</t>
  </si>
  <si>
    <t xml:space="preserve">TabaSirmuyaos filebis mowyoba kedelze </t>
  </si>
  <si>
    <t>TabaSirmuyaos filebi</t>
  </si>
  <si>
    <t>fiTxiT damuSaveba</t>
  </si>
  <si>
    <t xml:space="preserve">kedlebis SeRebva wyalemulsiiT </t>
  </si>
  <si>
    <t>wyalemulsia</t>
  </si>
  <si>
    <t>Weri</t>
  </si>
  <si>
    <t xml:space="preserve">SeRebva wyalemulsiiT </t>
  </si>
  <si>
    <t>laminirebuli iatakis dageba /plintusebiT/</t>
  </si>
  <si>
    <t>webo</t>
  </si>
  <si>
    <t>laminirebuli parketi</t>
  </si>
  <si>
    <t>metaloplastmasis fanjris rafa</t>
  </si>
  <si>
    <t>mdf-is erTfrTiani yru karis blokis mowyoba</t>
  </si>
  <si>
    <t xml:space="preserve">TabaSirmuyaos filebis mowyoba </t>
  </si>
  <si>
    <t>betonis blokebi</t>
  </si>
  <si>
    <t>kir-cementis xsnari m25</t>
  </si>
  <si>
    <t>Riobis amoSeneba wvrili samSeneblo blokiT</t>
  </si>
  <si>
    <t>Riobis gamongreva tixarSi</t>
  </si>
  <si>
    <t>kedlis Selesva gajiT</t>
  </si>
  <si>
    <t>metaloplastmasis vitraJis mowyoba kariT</t>
  </si>
  <si>
    <t>daz. xis fanjris blokisa da vitraJis demontaJi</t>
  </si>
  <si>
    <t>satransporto xarjebi (inertuli masalebis da betonis gareSe)</t>
  </si>
  <si>
    <t xml:space="preserve">zednadebi xarjebi </t>
  </si>
  <si>
    <t xml:space="preserve">gegmiuri dagroveba </t>
  </si>
  <si>
    <r>
      <rPr>
        <b/>
        <sz val="10"/>
        <color indexed="10"/>
        <rFont val="AcadNusx"/>
        <family val="0"/>
      </rPr>
      <t>*</t>
    </r>
    <r>
      <rPr>
        <sz val="10"/>
        <rFont val="AcadNusx"/>
        <family val="0"/>
      </rPr>
      <t xml:space="preserve">gauTvaliswinebeli xarji </t>
    </r>
  </si>
  <si>
    <t>___%</t>
  </si>
  <si>
    <t>ელმომარაგება</t>
  </si>
  <si>
    <t xml:space="preserve">zednadebi xarjebi (ხელფასიდან) </t>
  </si>
  <si>
    <t xml:space="preserve">satransporto xarjebi </t>
  </si>
  <si>
    <t xml:space="preserve">q. bolnisSi samxedro aRricxvis, gawvevis da mobilizaciis samsaxuris Senobis nawilobrivi reabilitaciis სამუშაოების </t>
  </si>
  <si>
    <t>ხარჯთაღრიცხვა</t>
  </si>
  <si>
    <t>დანართი N2</t>
  </si>
  <si>
    <t>შემოღობვის აღდგენა</t>
  </si>
  <si>
    <t>სულ (სამშენებლო სამუშაოებს + ელმომარაგება + შემოღობვის აღდგენა)</t>
  </si>
  <si>
    <t>SeniSvna:</t>
  </si>
  <si>
    <r>
      <t xml:space="preserve">(*) </t>
    </r>
    <r>
      <rPr>
        <b/>
        <sz val="12"/>
        <rFont val="AcadNusx"/>
        <family val="0"/>
      </rPr>
      <t>gauTvaliswinebeli xarji</t>
    </r>
    <r>
      <rPr>
        <sz val="12"/>
        <rFont val="AcadNusx"/>
        <family val="0"/>
      </rPr>
      <t xml:space="preserve"> -- dauSvebelia pretendentis mier gauTvaliswinebeli xarjis procentuli maCveneblis Secvla </t>
    </r>
    <r>
      <rPr>
        <b/>
        <sz val="12"/>
        <color indexed="10"/>
        <rFont val="AcadNusx"/>
        <family val="0"/>
      </rPr>
      <t>(3%)</t>
    </r>
  </si>
  <si>
    <t>განფასება შედგენილ იქნას resursuli meTodiT, საქართველოს მთავრობის 2014 წლის 14 იანვრის #55 დადგენილების  მოთხოვნათა გათვალისწინებით.</t>
  </si>
  <si>
    <t>xarjTaRricxva წარმოდგენილ უნდა იყოს დღგ-ს გარეშე, იმის მიუხედავად არის თუ არა პრეტენდენტი დღგ-ს გადამხდელად რეგისტრირებული. (იმ შემთხვევაში, თუ გამარჯვებული პრეტენდენტი ხელშეკრულების გაფორმების მომენტისათვის შემსყიდველ ორგანიზაციაში წარმოადგენს ცნობას შემოსავლების სამსახურიდან დ.ღ.გ-ს გადამხდელად რეგისტრაციის შესახებ, ხელშეკრულების საერთო ღირებულებაში განისაზღვრება ხარჯთაღრიცხვით/დაზუსტებული ხარჯთაღრიცხვით დაფიქსირებული საბოლოო ჯამური ფასის შესაბამისი დ.ღ.გ.) (შემოსავლების სამსახურიდან გაცემული ზემოაღნიშნული ცნობა გაცემული უნდა იყოს -- კონკრეტული ტენდერის „მიმდინარეობს ხელშეკრულების მომზადება“ სტატუსის მინიჭებიდან -- ხელშეკრულების გაფორმების დღის ჩათვლით პერიოდში).</t>
  </si>
  <si>
    <t>პრეტენდენტი ორგანიზაცია</t>
  </si>
  <si>
    <t>ხელმოწერა  ბ.ა</t>
  </si>
</sst>
</file>

<file path=xl/styles.xml><?xml version="1.0" encoding="utf-8"?>
<styleSheet xmlns="http://schemas.openxmlformats.org/spreadsheetml/2006/main">
  <numFmts count="65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"/>
    <numFmt numFmtId="195" formatCode="0.000"/>
    <numFmt numFmtId="196" formatCode="0.0%"/>
    <numFmt numFmtId="197" formatCode="0.0000"/>
    <numFmt numFmtId="198" formatCode="0.00000000"/>
    <numFmt numFmtId="199" formatCode="0.0000000"/>
    <numFmt numFmtId="200" formatCode="0.000000"/>
    <numFmt numFmtId="201" formatCode="0.00000"/>
    <numFmt numFmtId="202" formatCode="_(* #,##0.00_);_(* \(#,##0.00\);_(* &quot;-&quot;???_);_(@_)"/>
    <numFmt numFmtId="203" formatCode="_(* #,##0.000_);_(* \(#,##0.000\);_(* &quot;-&quot;???_);_(@_)"/>
    <numFmt numFmtId="204" formatCode="_-* #,##0.0_р_._-;\-* #,##0.0_р_._-;_-* &quot;-&quot;??_р_._-;_-@_-"/>
    <numFmt numFmtId="205" formatCode="_-* #,##0_р_._-;\-* #,##0_р_._-;_-* &quot;-&quot;??_р_._-;_-@_-"/>
    <numFmt numFmtId="206" formatCode="_-* #,##0.000_р_._-;\-* #,##0.000_р_._-;_-* &quot;-&quot;??_р_._-;_-@_-"/>
    <numFmt numFmtId="207" formatCode="0.0;[Red]0.0"/>
    <numFmt numFmtId="208" formatCode="_-* #,##0.000\ _L_a_r_i_-;\-* #,##0.000\ _L_a_r_i_-;_-* &quot;-&quot;???\ _L_a_r_i_-;_-@_-"/>
    <numFmt numFmtId="209" formatCode="0.00;[Red]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"/>
    <numFmt numFmtId="215" formatCode="_(* #,##0_);_(* \(#,##0\);_(* &quot;-&quot;???_);_(@_)"/>
    <numFmt numFmtId="216" formatCode="_(* #,##0.0_);_(* \(#,##0.0\);_(* &quot;-&quot;???_);_(@_)"/>
    <numFmt numFmtId="217" formatCode="_(* #,##0.000_);_(* \(#,##0.000\);_(* &quot;-&quot;??_);_(@_)"/>
    <numFmt numFmtId="218" formatCode="_(* #,##0.0_);_(* \(#,##0.0\);_(* &quot;-&quot;??_);_(@_)"/>
    <numFmt numFmtId="219" formatCode="_-* #,##0.0\ _L_a_r_i_-;\-* #,##0.0\ _L_a_r_i_-;_-* &quot;-&quot;??\ _L_a_r_i_-;_-@_-"/>
    <numFmt numFmtId="220" formatCode="_-* #,##0.0\ _L_a_r_i_-;\-* #,##0.0\ _L_a_r_i_-;_-* &quot;-&quot;?\ _L_a_r_i_-;_-@_-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name val="LitNusx"/>
      <family val="0"/>
    </font>
    <font>
      <b/>
      <sz val="12"/>
      <name val="AcadMtavr"/>
      <family val="0"/>
    </font>
    <font>
      <sz val="9"/>
      <name val="AcadNusx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14"/>
      <name val="Arial Cyr"/>
      <family val="0"/>
    </font>
    <font>
      <vertAlign val="superscript"/>
      <sz val="10"/>
      <name val="AcadNusx"/>
      <family val="0"/>
    </font>
    <font>
      <b/>
      <sz val="11"/>
      <name val="AcadMtavr"/>
      <family val="0"/>
    </font>
    <font>
      <b/>
      <sz val="12"/>
      <name val="AcadNusx"/>
      <family val="0"/>
    </font>
    <font>
      <sz val="10"/>
      <color indexed="8"/>
      <name val="AcadNusx"/>
      <family val="0"/>
    </font>
    <font>
      <b/>
      <sz val="10"/>
      <color indexed="10"/>
      <name val="AcadNusx"/>
      <family val="0"/>
    </font>
    <font>
      <b/>
      <sz val="10"/>
      <name val="Arial Cyr"/>
      <family val="0"/>
    </font>
    <font>
      <sz val="11"/>
      <name val="AcadNusx"/>
      <family val="0"/>
    </font>
    <font>
      <sz val="12"/>
      <name val="AcadNusx"/>
      <family val="0"/>
    </font>
    <font>
      <b/>
      <sz val="12"/>
      <color indexed="10"/>
      <name val="AcadNusx"/>
      <family val="0"/>
    </font>
    <font>
      <b/>
      <sz val="14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b/>
      <sz val="14"/>
      <color indexed="8"/>
      <name val="Calibri"/>
      <family val="2"/>
    </font>
    <font>
      <b/>
      <sz val="11"/>
      <color indexed="8"/>
      <name val="AcadNusx"/>
      <family val="0"/>
    </font>
    <font>
      <sz val="12"/>
      <color indexed="10"/>
      <name val="AcadNusx"/>
      <family val="0"/>
    </font>
    <font>
      <sz val="12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1"/>
      <color theme="1"/>
      <name val="AcadNusx"/>
      <family val="0"/>
    </font>
    <font>
      <b/>
      <sz val="10"/>
      <color rgb="FFFF0000"/>
      <name val="AcadNusx"/>
      <family val="0"/>
    </font>
    <font>
      <b/>
      <sz val="14"/>
      <color theme="1"/>
      <name val="Calibri"/>
      <family val="2"/>
    </font>
    <font>
      <b/>
      <sz val="11"/>
      <color theme="1"/>
      <name val="AcadNusx"/>
      <family val="0"/>
    </font>
    <font>
      <sz val="12"/>
      <color rgb="FFFF0000"/>
      <name val="AcadNusx"/>
      <family val="0"/>
    </font>
    <font>
      <sz val="12"/>
      <color theme="1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</cellStyleXfs>
  <cellXfs count="18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/>
    </xf>
    <xf numFmtId="202" fontId="7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vertical="center"/>
    </xf>
    <xf numFmtId="194" fontId="3" fillId="33" borderId="10" xfId="0" applyNumberFormat="1" applyFont="1" applyFill="1" applyBorder="1" applyAlignment="1">
      <alignment horizontal="center" vertical="center"/>
    </xf>
    <xf numFmtId="0" fontId="3" fillId="33" borderId="10" xfId="66" applyFont="1" applyFill="1" applyBorder="1" applyAlignment="1">
      <alignment horizontal="center" vertical="center"/>
      <protection/>
    </xf>
    <xf numFmtId="0" fontId="60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195" fontId="60" fillId="33" borderId="10" xfId="0" applyNumberFormat="1" applyFont="1" applyFill="1" applyBorder="1" applyAlignment="1">
      <alignment/>
    </xf>
    <xf numFmtId="0" fontId="60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0" fontId="60" fillId="33" borderId="10" xfId="0" applyFont="1" applyFill="1" applyBorder="1" applyAlignment="1">
      <alignment/>
    </xf>
    <xf numFmtId="2" fontId="3" fillId="33" borderId="10" xfId="66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wrapText="1"/>
    </xf>
    <xf numFmtId="0" fontId="3" fillId="33" borderId="10" xfId="66" applyFont="1" applyFill="1" applyBorder="1" applyAlignment="1">
      <alignment wrapText="1"/>
      <protection/>
    </xf>
    <xf numFmtId="0" fontId="3" fillId="33" borderId="10" xfId="66" applyFont="1" applyFill="1" applyBorder="1" applyAlignment="1">
      <alignment horizontal="center"/>
      <protection/>
    </xf>
    <xf numFmtId="195" fontId="61" fillId="33" borderId="10" xfId="0" applyNumberFormat="1" applyFont="1" applyFill="1" applyBorder="1" applyAlignment="1">
      <alignment/>
    </xf>
    <xf numFmtId="0" fontId="3" fillId="33" borderId="10" xfId="66" applyFont="1" applyFill="1" applyBorder="1" applyAlignment="1">
      <alignment vertical="center" wrapText="1"/>
      <protection/>
    </xf>
    <xf numFmtId="2" fontId="60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left" vertical="center" wrapText="1"/>
    </xf>
    <xf numFmtId="20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/>
    </xf>
    <xf numFmtId="171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top" wrapText="1"/>
    </xf>
    <xf numFmtId="195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203" fontId="3" fillId="33" borderId="10" xfId="0" applyNumberFormat="1" applyFont="1" applyFill="1" applyBorder="1" applyAlignment="1">
      <alignment horizontal="center" vertical="center"/>
    </xf>
    <xf numFmtId="202" fontId="3" fillId="33" borderId="10" xfId="0" applyNumberFormat="1" applyFont="1" applyFill="1" applyBorder="1" applyAlignment="1">
      <alignment vertical="center"/>
    </xf>
    <xf numFmtId="194" fontId="3" fillId="33" borderId="10" xfId="0" applyNumberFormat="1" applyFont="1" applyFill="1" applyBorder="1" applyAlignment="1">
      <alignment horizontal="center" vertical="center" wrapText="1"/>
    </xf>
    <xf numFmtId="215" fontId="3" fillId="33" borderId="10" xfId="0" applyNumberFormat="1" applyFont="1" applyFill="1" applyBorder="1" applyAlignment="1">
      <alignment horizontal="center" vertical="center"/>
    </xf>
    <xf numFmtId="171" fontId="3" fillId="33" borderId="10" xfId="0" applyNumberFormat="1" applyFont="1" applyFill="1" applyBorder="1" applyAlignment="1">
      <alignment horizontal="center"/>
    </xf>
    <xf numFmtId="195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/>
    </xf>
    <xf numFmtId="4" fontId="3" fillId="33" borderId="10" xfId="59" applyNumberFormat="1" applyFont="1" applyFill="1" applyBorder="1" applyAlignment="1">
      <alignment wrapText="1"/>
      <protection/>
    </xf>
    <xf numFmtId="194" fontId="3" fillId="33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 vertical="center"/>
    </xf>
    <xf numFmtId="195" fontId="3" fillId="33" borderId="10" xfId="0" applyNumberFormat="1" applyFont="1" applyFill="1" applyBorder="1" applyAlignment="1">
      <alignment horizontal="center" vertical="center"/>
    </xf>
    <xf numFmtId="194" fontId="3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center"/>
    </xf>
    <xf numFmtId="194" fontId="3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wrapText="1"/>
    </xf>
    <xf numFmtId="17" fontId="0" fillId="0" borderId="0" xfId="0" applyNumberFormat="1" applyAlignment="1">
      <alignment/>
    </xf>
    <xf numFmtId="202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197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20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203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/>
    </xf>
    <xf numFmtId="216" fontId="7" fillId="33" borderId="10" xfId="0" applyNumberFormat="1" applyFont="1" applyFill="1" applyBorder="1" applyAlignment="1">
      <alignment vertical="center"/>
    </xf>
    <xf numFmtId="202" fontId="7" fillId="33" borderId="10" xfId="0" applyNumberFormat="1" applyFont="1" applyFill="1" applyBorder="1" applyAlignment="1">
      <alignment vertical="center"/>
    </xf>
    <xf numFmtId="217" fontId="7" fillId="33" borderId="10" xfId="44" applyNumberFormat="1" applyFont="1" applyFill="1" applyBorder="1" applyAlignment="1">
      <alignment vertical="center"/>
    </xf>
    <xf numFmtId="216" fontId="3" fillId="33" borderId="10" xfId="0" applyNumberFormat="1" applyFont="1" applyFill="1" applyBorder="1" applyAlignment="1">
      <alignment vertical="center"/>
    </xf>
    <xf numFmtId="215" fontId="3" fillId="33" borderId="10" xfId="0" applyNumberFormat="1" applyFont="1" applyFill="1" applyBorder="1" applyAlignment="1">
      <alignment horizontal="center"/>
    </xf>
    <xf numFmtId="215" fontId="7" fillId="33" borderId="10" xfId="0" applyNumberFormat="1" applyFont="1" applyFill="1" applyBorder="1" applyAlignment="1">
      <alignment vertical="center"/>
    </xf>
    <xf numFmtId="202" fontId="3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left" vertical="top" wrapText="1"/>
    </xf>
    <xf numFmtId="215" fontId="7" fillId="33" borderId="10" xfId="0" applyNumberFormat="1" applyFont="1" applyFill="1" applyBorder="1" applyAlignment="1">
      <alignment horizontal="center" vertical="center"/>
    </xf>
    <xf numFmtId="203" fontId="7" fillId="33" borderId="10" xfId="0" applyNumberFormat="1" applyFont="1" applyFill="1" applyBorder="1" applyAlignment="1">
      <alignment vertical="center"/>
    </xf>
    <xf numFmtId="216" fontId="3" fillId="33" borderId="10" xfId="0" applyNumberFormat="1" applyFont="1" applyFill="1" applyBorder="1" applyAlignment="1">
      <alignment horizontal="center" vertical="center"/>
    </xf>
    <xf numFmtId="216" fontId="7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 vertical="center" wrapText="1"/>
    </xf>
    <xf numFmtId="220" fontId="3" fillId="33" borderId="10" xfId="0" applyNumberFormat="1" applyFont="1" applyFill="1" applyBorder="1" applyAlignment="1">
      <alignment vertical="center"/>
    </xf>
    <xf numFmtId="0" fontId="60" fillId="33" borderId="10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/>
    </xf>
    <xf numFmtId="2" fontId="61" fillId="33" borderId="10" xfId="0" applyNumberFormat="1" applyFont="1" applyFill="1" applyBorder="1" applyAlignment="1">
      <alignment/>
    </xf>
    <xf numFmtId="2" fontId="3" fillId="33" borderId="10" xfId="66" applyNumberFormat="1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left" wrapText="1"/>
    </xf>
    <xf numFmtId="194" fontId="60" fillId="33" borderId="10" xfId="0" applyNumberFormat="1" applyFont="1" applyFill="1" applyBorder="1" applyAlignment="1">
      <alignment horizontal="center"/>
    </xf>
    <xf numFmtId="9" fontId="62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2" fontId="3" fillId="33" borderId="14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2" fontId="3" fillId="33" borderId="12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194" fontId="3" fillId="33" borderId="0" xfId="0" applyNumberFormat="1" applyFont="1" applyFill="1" applyBorder="1" applyAlignment="1">
      <alignment/>
    </xf>
    <xf numFmtId="0" fontId="60" fillId="33" borderId="12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/>
    </xf>
    <xf numFmtId="9" fontId="62" fillId="33" borderId="14" xfId="0" applyNumberFormat="1" applyFont="1" applyFill="1" applyBorder="1" applyAlignment="1">
      <alignment horizontal="center"/>
    </xf>
    <xf numFmtId="194" fontId="3" fillId="33" borderId="14" xfId="0" applyNumberFormat="1" applyFont="1" applyFill="1" applyBorder="1" applyAlignment="1">
      <alignment/>
    </xf>
    <xf numFmtId="194" fontId="3" fillId="33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194" fontId="4" fillId="0" borderId="16" xfId="0" applyNumberFormat="1" applyFont="1" applyFill="1" applyBorder="1" applyAlignment="1">
      <alignment horizontal="center" vertical="center" wrapText="1"/>
    </xf>
    <xf numFmtId="195" fontId="4" fillId="0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1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>
      <alignment/>
    </xf>
    <xf numFmtId="0" fontId="61" fillId="0" borderId="15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2" fontId="6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22" xfId="0" applyFont="1" applyBorder="1" applyAlignment="1" applyProtection="1">
      <alignment horizontal="center" vertical="top"/>
      <protection hidden="1"/>
    </xf>
    <xf numFmtId="0" fontId="3" fillId="33" borderId="13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right" wrapText="1"/>
    </xf>
    <xf numFmtId="0" fontId="3" fillId="33" borderId="23" xfId="0" applyFont="1" applyFill="1" applyBorder="1" applyAlignment="1">
      <alignment horizontal="right" wrapText="1"/>
    </xf>
    <xf numFmtId="0" fontId="3" fillId="33" borderId="24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right"/>
    </xf>
    <xf numFmtId="0" fontId="16" fillId="0" borderId="25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0" fontId="64" fillId="0" borderId="0" xfId="0" applyFont="1" applyAlignment="1" applyProtection="1">
      <alignment horizontal="left" vertical="center" wrapText="1"/>
      <protection hidden="1"/>
    </xf>
    <xf numFmtId="0" fontId="65" fillId="0" borderId="26" xfId="0" applyFont="1" applyBorder="1" applyAlignment="1" applyProtection="1">
      <alignment horizontal="left" vertical="center" wrapText="1"/>
      <protection hidden="1"/>
    </xf>
    <xf numFmtId="0" fontId="65" fillId="0" borderId="18" xfId="0" applyFont="1" applyBorder="1" applyAlignment="1" applyProtection="1">
      <alignment horizontal="left" vertical="center" wrapText="1"/>
      <protection hidden="1"/>
    </xf>
    <xf numFmtId="0" fontId="65" fillId="0" borderId="19" xfId="0" applyFont="1" applyBorder="1" applyAlignment="1" applyProtection="1">
      <alignment horizontal="left" vertical="center" wrapText="1"/>
      <protection hidden="1"/>
    </xf>
    <xf numFmtId="0" fontId="66" fillId="33" borderId="27" xfId="0" applyNumberFormat="1" applyFont="1" applyFill="1" applyBorder="1" applyAlignment="1" applyProtection="1">
      <alignment horizontal="left" vertical="center" wrapText="1"/>
      <protection hidden="1"/>
    </xf>
    <xf numFmtId="0" fontId="66" fillId="33" borderId="28" xfId="0" applyNumberFormat="1" applyFont="1" applyFill="1" applyBorder="1" applyAlignment="1" applyProtection="1">
      <alignment horizontal="left" vertical="center" wrapText="1"/>
      <protection hidden="1"/>
    </xf>
    <xf numFmtId="0" fontId="66" fillId="33" borderId="29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3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30" xfId="0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right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center"/>
    </xf>
    <xf numFmtId="0" fontId="16" fillId="36" borderId="20" xfId="0" applyFont="1" applyFill="1" applyBorder="1" applyAlignment="1">
      <alignment horizontal="center"/>
    </xf>
    <xf numFmtId="0" fontId="16" fillId="36" borderId="2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171" fontId="12" fillId="0" borderId="0" xfId="0" applyNumberFormat="1" applyFont="1" applyFill="1" applyAlignment="1">
      <alignment horizontal="center" vertical="center" wrapText="1"/>
    </xf>
    <xf numFmtId="171" fontId="6" fillId="0" borderId="0" xfId="0" applyNumberFormat="1" applyFont="1" applyFill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right" wrapText="1"/>
    </xf>
    <xf numFmtId="0" fontId="3" fillId="33" borderId="22" xfId="0" applyFont="1" applyFill="1" applyBorder="1" applyAlignment="1">
      <alignment horizontal="right" wrapText="1"/>
    </xf>
    <xf numFmtId="0" fontId="3" fillId="33" borderId="40" xfId="0" applyFont="1" applyFill="1" applyBorder="1" applyAlignment="1">
      <alignment horizontal="right" wrapText="1"/>
    </xf>
    <xf numFmtId="0" fontId="3" fillId="33" borderId="25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0" fontId="3" fillId="33" borderId="21" xfId="0" applyFont="1" applyFill="1" applyBorder="1" applyAlignment="1">
      <alignment horizontal="right"/>
    </xf>
    <xf numFmtId="171" fontId="12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salendjixa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Лист1" xfId="66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zoomScalePageLayoutView="0" workbookViewId="0" topLeftCell="A1">
      <selection activeCell="A2" sqref="A2:L2"/>
    </sheetView>
  </sheetViews>
  <sheetFormatPr defaultColWidth="9.00390625" defaultRowHeight="12.75"/>
  <cols>
    <col min="1" max="1" width="4.25390625" style="0" customWidth="1"/>
    <col min="2" max="2" width="51.375" style="0" customWidth="1"/>
    <col min="5" max="5" width="9.25390625" style="0" bestFit="1" customWidth="1"/>
    <col min="8" max="8" width="7.75390625" style="0" customWidth="1"/>
    <col min="10" max="10" width="7.00390625" style="0" customWidth="1"/>
    <col min="11" max="12" width="9.25390625" style="0" bestFit="1" customWidth="1"/>
    <col min="15" max="15" width="9.25390625" style="0" bestFit="1" customWidth="1"/>
  </cols>
  <sheetData>
    <row r="1" spans="9:12" ht="19.5" customHeight="1">
      <c r="I1" s="188" t="s">
        <v>142</v>
      </c>
      <c r="J1" s="188"/>
      <c r="K1" s="188"/>
      <c r="L1" s="188"/>
    </row>
    <row r="2" spans="1:12" s="4" customFormat="1" ht="30.75" customHeight="1">
      <c r="A2" s="171" t="s">
        <v>140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s="4" customFormat="1" ht="20.25" customHeight="1" thickBot="1">
      <c r="A3" s="187" t="s">
        <v>141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s="3" customFormat="1" ht="13.5" customHeight="1">
      <c r="A4" s="179" t="s">
        <v>0</v>
      </c>
      <c r="B4" s="173" t="s">
        <v>1</v>
      </c>
      <c r="C4" s="173" t="s">
        <v>2</v>
      </c>
      <c r="D4" s="175" t="s">
        <v>3</v>
      </c>
      <c r="E4" s="176"/>
      <c r="F4" s="173" t="s">
        <v>20</v>
      </c>
      <c r="G4" s="173"/>
      <c r="H4" s="173" t="s">
        <v>21</v>
      </c>
      <c r="I4" s="173"/>
      <c r="J4" s="173" t="s">
        <v>22</v>
      </c>
      <c r="K4" s="173"/>
      <c r="L4" s="177" t="s">
        <v>23</v>
      </c>
    </row>
    <row r="5" spans="1:12" s="3" customFormat="1" ht="27.75" thickBot="1">
      <c r="A5" s="180"/>
      <c r="B5" s="174"/>
      <c r="C5" s="174"/>
      <c r="D5" s="118" t="s">
        <v>24</v>
      </c>
      <c r="E5" s="118" t="s">
        <v>25</v>
      </c>
      <c r="F5" s="118" t="s">
        <v>26</v>
      </c>
      <c r="G5" s="119" t="s">
        <v>23</v>
      </c>
      <c r="H5" s="120" t="s">
        <v>26</v>
      </c>
      <c r="I5" s="118" t="s">
        <v>23</v>
      </c>
      <c r="J5" s="118" t="s">
        <v>26</v>
      </c>
      <c r="K5" s="118" t="s">
        <v>23</v>
      </c>
      <c r="L5" s="178"/>
    </row>
    <row r="6" spans="1:12" s="3" customFormat="1" ht="14.25" thickBot="1">
      <c r="A6" s="131">
        <v>1</v>
      </c>
      <c r="B6" s="132">
        <v>3</v>
      </c>
      <c r="C6" s="133">
        <v>4</v>
      </c>
      <c r="D6" s="132">
        <v>5</v>
      </c>
      <c r="E6" s="133">
        <v>6</v>
      </c>
      <c r="F6" s="134">
        <v>7</v>
      </c>
      <c r="G6" s="133">
        <v>8</v>
      </c>
      <c r="H6" s="132">
        <v>9</v>
      </c>
      <c r="I6" s="133">
        <v>10</v>
      </c>
      <c r="J6" s="132">
        <v>11</v>
      </c>
      <c r="K6" s="133">
        <v>12</v>
      </c>
      <c r="L6" s="135" t="s">
        <v>27</v>
      </c>
    </row>
    <row r="7" spans="1:12" ht="13.5">
      <c r="A7" s="162" t="s">
        <v>16</v>
      </c>
      <c r="B7" s="163"/>
      <c r="C7" s="163"/>
      <c r="D7" s="163"/>
      <c r="E7" s="164"/>
      <c r="F7" s="130"/>
      <c r="G7" s="130"/>
      <c r="H7" s="130"/>
      <c r="I7" s="130"/>
      <c r="J7" s="130"/>
      <c r="K7" s="130"/>
      <c r="L7" s="130"/>
    </row>
    <row r="8" spans="1:12" s="3" customFormat="1" ht="13.5">
      <c r="A8" s="9">
        <v>1</v>
      </c>
      <c r="B8" s="6" t="s">
        <v>62</v>
      </c>
      <c r="C8" s="20" t="s">
        <v>4</v>
      </c>
      <c r="D8" s="9"/>
      <c r="E8" s="46">
        <v>114.8</v>
      </c>
      <c r="F8" s="13"/>
      <c r="G8" s="11"/>
      <c r="H8" s="13"/>
      <c r="I8" s="10"/>
      <c r="J8" s="12"/>
      <c r="K8" s="15"/>
      <c r="L8" s="19"/>
    </row>
    <row r="9" spans="1:12" s="5" customFormat="1" ht="13.5">
      <c r="A9" s="9"/>
      <c r="B9" s="8" t="s">
        <v>29</v>
      </c>
      <c r="C9" s="9" t="s">
        <v>30</v>
      </c>
      <c r="D9" s="9">
        <v>0.472</v>
      </c>
      <c r="E9" s="15">
        <f>D9*E8</f>
        <v>54.185599999999994</v>
      </c>
      <c r="F9" s="12"/>
      <c r="G9" s="12"/>
      <c r="H9" s="15"/>
      <c r="I9" s="13"/>
      <c r="J9" s="12"/>
      <c r="K9" s="12"/>
      <c r="L9" s="15"/>
    </row>
    <row r="10" spans="1:12" s="3" customFormat="1" ht="13.5">
      <c r="A10" s="9"/>
      <c r="B10" s="24" t="s">
        <v>31</v>
      </c>
      <c r="C10" s="9" t="s">
        <v>33</v>
      </c>
      <c r="D10" s="9">
        <f>3.01*0.01</f>
        <v>0.0301</v>
      </c>
      <c r="E10" s="11">
        <f>D10*E8</f>
        <v>3.4554799999999997</v>
      </c>
      <c r="F10" s="13"/>
      <c r="G10" s="11"/>
      <c r="H10" s="13"/>
      <c r="I10" s="10"/>
      <c r="J10" s="28"/>
      <c r="K10" s="25"/>
      <c r="L10" s="19"/>
    </row>
    <row r="11" spans="1:12" s="3" customFormat="1" ht="13.5">
      <c r="A11" s="9">
        <v>2</v>
      </c>
      <c r="B11" s="6" t="s">
        <v>110</v>
      </c>
      <c r="C11" s="20" t="s">
        <v>4</v>
      </c>
      <c r="D11" s="9"/>
      <c r="E11" s="46">
        <v>177.25</v>
      </c>
      <c r="F11" s="13"/>
      <c r="G11" s="11"/>
      <c r="H11" s="13"/>
      <c r="I11" s="10"/>
      <c r="J11" s="12"/>
      <c r="K11" s="15"/>
      <c r="L11" s="19"/>
    </row>
    <row r="12" spans="1:12" s="5" customFormat="1" ht="13.5">
      <c r="A12" s="9"/>
      <c r="B12" s="8" t="s">
        <v>29</v>
      </c>
      <c r="C12" s="9" t="s">
        <v>30</v>
      </c>
      <c r="D12" s="9">
        <v>0.472</v>
      </c>
      <c r="E12" s="15">
        <f>D12*E11</f>
        <v>83.66199999999999</v>
      </c>
      <c r="F12" s="12"/>
      <c r="G12" s="12"/>
      <c r="H12" s="15"/>
      <c r="I12" s="13"/>
      <c r="J12" s="12"/>
      <c r="K12" s="12"/>
      <c r="L12" s="15"/>
    </row>
    <row r="13" spans="1:12" s="3" customFormat="1" ht="13.5">
      <c r="A13" s="9"/>
      <c r="B13" s="24" t="s">
        <v>31</v>
      </c>
      <c r="C13" s="9" t="s">
        <v>33</v>
      </c>
      <c r="D13" s="9">
        <f>2.51*0.01</f>
        <v>0.025099999999999997</v>
      </c>
      <c r="E13" s="11">
        <f>D13*E11</f>
        <v>4.448975</v>
      </c>
      <c r="F13" s="13"/>
      <c r="G13" s="11"/>
      <c r="H13" s="13"/>
      <c r="I13" s="10"/>
      <c r="J13" s="28"/>
      <c r="K13" s="25"/>
      <c r="L13" s="19"/>
    </row>
    <row r="14" spans="1:13" ht="13.5">
      <c r="A14" s="17"/>
      <c r="B14" s="17" t="s">
        <v>63</v>
      </c>
      <c r="C14" s="16" t="s">
        <v>4</v>
      </c>
      <c r="D14" s="39">
        <v>1</v>
      </c>
      <c r="E14" s="39">
        <f>D14*E11</f>
        <v>177.25</v>
      </c>
      <c r="F14" s="16"/>
      <c r="G14" s="11"/>
      <c r="H14" s="17"/>
      <c r="I14" s="17"/>
      <c r="J14" s="17"/>
      <c r="K14" s="17"/>
      <c r="L14" s="19"/>
      <c r="M14" s="61"/>
    </row>
    <row r="15" spans="1:12" ht="13.5">
      <c r="A15" s="17"/>
      <c r="B15" s="17" t="s">
        <v>61</v>
      </c>
      <c r="C15" s="16" t="s">
        <v>15</v>
      </c>
      <c r="D15" s="17"/>
      <c r="E15" s="39">
        <v>69</v>
      </c>
      <c r="F15" s="17"/>
      <c r="G15" s="11"/>
      <c r="H15" s="17"/>
      <c r="I15" s="17"/>
      <c r="J15" s="17"/>
      <c r="K15" s="17"/>
      <c r="L15" s="19"/>
    </row>
    <row r="16" spans="1:12" s="3" customFormat="1" ht="13.5">
      <c r="A16" s="9"/>
      <c r="B16" s="8" t="s">
        <v>34</v>
      </c>
      <c r="C16" s="9" t="s">
        <v>32</v>
      </c>
      <c r="D16" s="9">
        <v>0.182</v>
      </c>
      <c r="E16" s="11">
        <f>D16*E13</f>
        <v>0.80971345</v>
      </c>
      <c r="F16" s="13"/>
      <c r="G16" s="11"/>
      <c r="H16" s="13"/>
      <c r="I16" s="10"/>
      <c r="J16" s="12"/>
      <c r="K16" s="15"/>
      <c r="L16" s="19"/>
    </row>
    <row r="17" spans="1:12" s="7" customFormat="1" ht="15" customHeight="1">
      <c r="A17" s="9">
        <v>3</v>
      </c>
      <c r="B17" s="8" t="s">
        <v>64</v>
      </c>
      <c r="C17" s="9" t="s">
        <v>4</v>
      </c>
      <c r="D17" s="12"/>
      <c r="E17" s="9">
        <v>59.1</v>
      </c>
      <c r="F17" s="12"/>
      <c r="G17" s="12"/>
      <c r="H17" s="12"/>
      <c r="I17" s="12"/>
      <c r="J17" s="12"/>
      <c r="K17" s="12"/>
      <c r="L17" s="12"/>
    </row>
    <row r="18" spans="1:12" s="5" customFormat="1" ht="13.5">
      <c r="A18" s="9"/>
      <c r="B18" s="8" t="s">
        <v>29</v>
      </c>
      <c r="C18" s="9" t="s">
        <v>30</v>
      </c>
      <c r="D18" s="9">
        <v>0.35</v>
      </c>
      <c r="E18" s="13">
        <f>D18*E17</f>
        <v>20.685</v>
      </c>
      <c r="F18" s="12"/>
      <c r="G18" s="12"/>
      <c r="H18" s="15"/>
      <c r="I18" s="13"/>
      <c r="J18" s="12"/>
      <c r="K18" s="12"/>
      <c r="L18" s="15"/>
    </row>
    <row r="19" spans="1:12" s="2" customFormat="1" ht="13.5">
      <c r="A19" s="16"/>
      <c r="B19" s="41" t="s">
        <v>40</v>
      </c>
      <c r="C19" s="14" t="s">
        <v>41</v>
      </c>
      <c r="D19" s="44">
        <f>0.08*0.01</f>
        <v>0.0008</v>
      </c>
      <c r="E19" s="55">
        <f>D19*E17</f>
        <v>0.04728</v>
      </c>
      <c r="F19" s="39"/>
      <c r="G19" s="13"/>
      <c r="H19" s="42"/>
      <c r="I19" s="16"/>
      <c r="J19" s="39"/>
      <c r="K19" s="11"/>
      <c r="L19" s="13"/>
    </row>
    <row r="20" spans="1:12" ht="13.5">
      <c r="A20" s="17"/>
      <c r="B20" s="6" t="s">
        <v>65</v>
      </c>
      <c r="C20" s="9" t="s">
        <v>19</v>
      </c>
      <c r="D20" s="17">
        <v>0.246</v>
      </c>
      <c r="E20" s="55">
        <f>D20*E18</f>
        <v>5.088509999999999</v>
      </c>
      <c r="F20" s="13"/>
      <c r="G20" s="11"/>
      <c r="H20" s="17"/>
      <c r="I20" s="17"/>
      <c r="J20" s="17"/>
      <c r="K20" s="17"/>
      <c r="L20" s="13"/>
    </row>
    <row r="21" spans="1:12" ht="13.5">
      <c r="A21" s="17"/>
      <c r="B21" s="6" t="s">
        <v>35</v>
      </c>
      <c r="C21" s="9" t="s">
        <v>19</v>
      </c>
      <c r="D21" s="17">
        <v>0.41</v>
      </c>
      <c r="E21" s="55">
        <f>D21*E17</f>
        <v>24.230999999999998</v>
      </c>
      <c r="F21" s="13"/>
      <c r="G21" s="11"/>
      <c r="H21" s="17"/>
      <c r="I21" s="17"/>
      <c r="J21" s="17"/>
      <c r="K21" s="17"/>
      <c r="L21" s="13"/>
    </row>
    <row r="22" spans="1:12" ht="13.5">
      <c r="A22" s="17"/>
      <c r="B22" s="6" t="s">
        <v>66</v>
      </c>
      <c r="C22" s="9" t="s">
        <v>19</v>
      </c>
      <c r="D22" s="17">
        <v>0.025</v>
      </c>
      <c r="E22" s="55">
        <f>D22*E17</f>
        <v>1.4775</v>
      </c>
      <c r="F22" s="13"/>
      <c r="G22" s="11"/>
      <c r="H22" s="17"/>
      <c r="I22" s="17"/>
      <c r="J22" s="17"/>
      <c r="K22" s="17"/>
      <c r="L22" s="13"/>
    </row>
    <row r="23" spans="1:12" ht="13.5">
      <c r="A23" s="17"/>
      <c r="B23" s="6" t="s">
        <v>67</v>
      </c>
      <c r="C23" s="9" t="s">
        <v>19</v>
      </c>
      <c r="D23" s="17">
        <v>0.001</v>
      </c>
      <c r="E23" s="55">
        <f>D23*E17</f>
        <v>0.0591</v>
      </c>
      <c r="F23" s="13"/>
      <c r="G23" s="11"/>
      <c r="H23" s="17"/>
      <c r="I23" s="17"/>
      <c r="J23" s="17"/>
      <c r="K23" s="17"/>
      <c r="L23" s="13"/>
    </row>
    <row r="24" spans="1:12" ht="13.5">
      <c r="A24" s="17"/>
      <c r="B24" s="41" t="s">
        <v>42</v>
      </c>
      <c r="C24" s="14" t="s">
        <v>32</v>
      </c>
      <c r="D24" s="17">
        <v>0.007</v>
      </c>
      <c r="E24" s="55">
        <f>D24*E17</f>
        <v>0.4137</v>
      </c>
      <c r="F24" s="13"/>
      <c r="G24" s="11"/>
      <c r="H24" s="17"/>
      <c r="I24" s="17"/>
      <c r="J24" s="17"/>
      <c r="K24" s="17"/>
      <c r="L24" s="13"/>
    </row>
    <row r="25" spans="1:12" s="3" customFormat="1" ht="13.5">
      <c r="A25" s="168" t="s">
        <v>7</v>
      </c>
      <c r="B25" s="169"/>
      <c r="C25" s="169"/>
      <c r="D25" s="169"/>
      <c r="E25" s="170"/>
      <c r="F25" s="104"/>
      <c r="G25" s="105"/>
      <c r="H25" s="104"/>
      <c r="I25" s="106"/>
      <c r="J25" s="107"/>
      <c r="K25" s="108"/>
      <c r="L25" s="108"/>
    </row>
    <row r="26" spans="1:12" s="3" customFormat="1" ht="13.5">
      <c r="A26" s="9">
        <v>1</v>
      </c>
      <c r="B26" s="8" t="s">
        <v>74</v>
      </c>
      <c r="C26" s="9" t="s">
        <v>4</v>
      </c>
      <c r="D26" s="11"/>
      <c r="E26" s="11">
        <v>3.7</v>
      </c>
      <c r="F26" s="15"/>
      <c r="G26" s="11"/>
      <c r="H26" s="13"/>
      <c r="I26" s="11"/>
      <c r="J26" s="9"/>
      <c r="K26" s="15"/>
      <c r="L26" s="39"/>
    </row>
    <row r="27" spans="1:12" s="1" customFormat="1" ht="13.5">
      <c r="A27" s="9"/>
      <c r="B27" s="36" t="s">
        <v>51</v>
      </c>
      <c r="C27" s="14" t="s">
        <v>32</v>
      </c>
      <c r="D27" s="66">
        <v>0.0984</v>
      </c>
      <c r="E27" s="62">
        <f>D27*E26</f>
        <v>0.36408</v>
      </c>
      <c r="F27" s="13"/>
      <c r="G27" s="13"/>
      <c r="H27" s="13"/>
      <c r="I27" s="38"/>
      <c r="J27" s="9"/>
      <c r="K27" s="40"/>
      <c r="L27" s="39"/>
    </row>
    <row r="28" spans="1:12" s="1" customFormat="1" ht="13.5">
      <c r="A28" s="9">
        <v>2</v>
      </c>
      <c r="B28" s="8" t="s">
        <v>53</v>
      </c>
      <c r="C28" s="9" t="s">
        <v>4</v>
      </c>
      <c r="D28" s="67"/>
      <c r="E28" s="9">
        <v>28.49</v>
      </c>
      <c r="F28" s="15"/>
      <c r="G28" s="11"/>
      <c r="H28" s="13"/>
      <c r="I28" s="11"/>
      <c r="J28" s="9"/>
      <c r="K28" s="15"/>
      <c r="L28" s="39"/>
    </row>
    <row r="29" spans="1:12" s="5" customFormat="1" ht="13.5">
      <c r="A29" s="9"/>
      <c r="B29" s="36" t="s">
        <v>51</v>
      </c>
      <c r="C29" s="14" t="s">
        <v>32</v>
      </c>
      <c r="D29" s="68">
        <v>0.0984</v>
      </c>
      <c r="E29" s="13">
        <f>D29*E28</f>
        <v>2.803416</v>
      </c>
      <c r="F29" s="13"/>
      <c r="G29" s="13"/>
      <c r="H29" s="13"/>
      <c r="I29" s="38"/>
      <c r="J29" s="9"/>
      <c r="K29" s="40"/>
      <c r="L29" s="39"/>
    </row>
    <row r="30" spans="1:12" s="1" customFormat="1" ht="13.5">
      <c r="A30" s="9">
        <v>3</v>
      </c>
      <c r="B30" s="8" t="s">
        <v>131</v>
      </c>
      <c r="C30" s="9" t="s">
        <v>4</v>
      </c>
      <c r="D30" s="67"/>
      <c r="E30" s="9">
        <f>58.2+33</f>
        <v>91.2</v>
      </c>
      <c r="F30" s="15"/>
      <c r="G30" s="11"/>
      <c r="H30" s="13"/>
      <c r="I30" s="11"/>
      <c r="J30" s="9"/>
      <c r="K30" s="15"/>
      <c r="L30" s="39"/>
    </row>
    <row r="31" spans="1:12" s="5" customFormat="1" ht="13.5">
      <c r="A31" s="9"/>
      <c r="B31" s="36" t="s">
        <v>51</v>
      </c>
      <c r="C31" s="14" t="s">
        <v>32</v>
      </c>
      <c r="D31" s="68">
        <v>0.0984</v>
      </c>
      <c r="E31" s="13">
        <f>D31*E30</f>
        <v>8.97408</v>
      </c>
      <c r="F31" s="13"/>
      <c r="G31" s="13"/>
      <c r="H31" s="13"/>
      <c r="I31" s="38"/>
      <c r="J31" s="9"/>
      <c r="K31" s="40"/>
      <c r="L31" s="39"/>
    </row>
    <row r="32" spans="1:12" s="7" customFormat="1" ht="15.75" customHeight="1">
      <c r="A32" s="58">
        <v>4</v>
      </c>
      <c r="B32" s="6" t="s">
        <v>8</v>
      </c>
      <c r="C32" s="13" t="s">
        <v>4</v>
      </c>
      <c r="D32" s="27"/>
      <c r="E32" s="13">
        <f>58.2+33</f>
        <v>91.2</v>
      </c>
      <c r="F32" s="9"/>
      <c r="G32" s="11"/>
      <c r="H32" s="27"/>
      <c r="I32" s="27"/>
      <c r="J32" s="27"/>
      <c r="K32" s="27"/>
      <c r="L32" s="15"/>
    </row>
    <row r="33" spans="1:12" s="7" customFormat="1" ht="15.75">
      <c r="A33" s="58">
        <v>5</v>
      </c>
      <c r="B33" s="6" t="s">
        <v>130</v>
      </c>
      <c r="C33" s="13" t="s">
        <v>4</v>
      </c>
      <c r="D33" s="27"/>
      <c r="E33" s="13">
        <v>5</v>
      </c>
      <c r="F33" s="9"/>
      <c r="G33" s="11"/>
      <c r="H33" s="27"/>
      <c r="I33" s="27"/>
      <c r="J33" s="27"/>
      <c r="K33" s="27"/>
      <c r="L33" s="15"/>
    </row>
    <row r="34" spans="1:12" s="7" customFormat="1" ht="15.75" customHeight="1">
      <c r="A34" s="58">
        <v>6</v>
      </c>
      <c r="B34" s="6" t="s">
        <v>97</v>
      </c>
      <c r="C34" s="13" t="s">
        <v>98</v>
      </c>
      <c r="D34" s="27"/>
      <c r="E34" s="13">
        <f>34.2+19.25</f>
        <v>53.45</v>
      </c>
      <c r="F34" s="9"/>
      <c r="G34" s="11"/>
      <c r="H34" s="27"/>
      <c r="I34" s="27"/>
      <c r="J34" s="27"/>
      <c r="K34" s="27"/>
      <c r="L34" s="15"/>
    </row>
    <row r="35" spans="1:12" s="1" customFormat="1" ht="13.5">
      <c r="A35" s="9">
        <v>7</v>
      </c>
      <c r="B35" s="8" t="s">
        <v>60</v>
      </c>
      <c r="C35" s="9" t="s">
        <v>4</v>
      </c>
      <c r="D35" s="13"/>
      <c r="E35" s="13">
        <v>24.75</v>
      </c>
      <c r="F35" s="12"/>
      <c r="G35" s="12"/>
      <c r="H35" s="13"/>
      <c r="I35" s="13"/>
      <c r="J35" s="13"/>
      <c r="K35" s="13"/>
      <c r="L35" s="11"/>
    </row>
    <row r="36" spans="1:12" s="5" customFormat="1" ht="13.5">
      <c r="A36" s="9"/>
      <c r="B36" s="8" t="s">
        <v>29</v>
      </c>
      <c r="C36" s="9" t="s">
        <v>30</v>
      </c>
      <c r="D36" s="9">
        <v>0.914</v>
      </c>
      <c r="E36" s="15">
        <f>D36*E35</f>
        <v>22.6215</v>
      </c>
      <c r="F36" s="12"/>
      <c r="G36" s="12"/>
      <c r="H36" s="15"/>
      <c r="I36" s="13"/>
      <c r="J36" s="12"/>
      <c r="K36" s="12"/>
      <c r="L36" s="15"/>
    </row>
    <row r="37" spans="1:12" s="5" customFormat="1" ht="13.5">
      <c r="A37" s="16"/>
      <c r="B37" s="41" t="s">
        <v>40</v>
      </c>
      <c r="C37" s="14" t="s">
        <v>41</v>
      </c>
      <c r="D37" s="37">
        <v>0.353</v>
      </c>
      <c r="E37" s="15">
        <f>D37*E35</f>
        <v>8.736749999999999</v>
      </c>
      <c r="F37" s="13"/>
      <c r="G37" s="39"/>
      <c r="H37" s="13"/>
      <c r="I37" s="42"/>
      <c r="J37" s="16"/>
      <c r="K37" s="39"/>
      <c r="L37" s="11"/>
    </row>
    <row r="38" spans="1:12" s="2" customFormat="1" ht="13.5">
      <c r="A38" s="9"/>
      <c r="B38" s="30" t="s">
        <v>52</v>
      </c>
      <c r="C38" s="16" t="s">
        <v>4</v>
      </c>
      <c r="D38" s="43">
        <v>1</v>
      </c>
      <c r="E38" s="13">
        <f>D38*E35</f>
        <v>24.75</v>
      </c>
      <c r="F38" s="16"/>
      <c r="G38" s="16"/>
      <c r="H38" s="17"/>
      <c r="I38" s="17"/>
      <c r="J38" s="16"/>
      <c r="K38" s="39"/>
      <c r="L38" s="11"/>
    </row>
    <row r="39" spans="1:12" s="2" customFormat="1" ht="13.5">
      <c r="A39" s="16"/>
      <c r="B39" s="41" t="s">
        <v>42</v>
      </c>
      <c r="C39" s="14" t="s">
        <v>32</v>
      </c>
      <c r="D39" s="45">
        <v>0.276</v>
      </c>
      <c r="E39" s="13">
        <f>E35*D39</f>
        <v>6.831</v>
      </c>
      <c r="F39" s="13"/>
      <c r="G39" s="39"/>
      <c r="H39" s="17"/>
      <c r="I39" s="17"/>
      <c r="J39" s="16"/>
      <c r="K39" s="39"/>
      <c r="L39" s="11"/>
    </row>
    <row r="40" spans="1:12" s="2" customFormat="1" ht="13.5">
      <c r="A40" s="9">
        <v>8</v>
      </c>
      <c r="B40" s="6" t="s">
        <v>99</v>
      </c>
      <c r="C40" s="9" t="s">
        <v>4</v>
      </c>
      <c r="D40" s="13"/>
      <c r="E40" s="13">
        <v>3.7</v>
      </c>
      <c r="F40" s="17"/>
      <c r="G40" s="17"/>
      <c r="H40" s="13"/>
      <c r="I40" s="13"/>
      <c r="J40" s="13"/>
      <c r="K40" s="39"/>
      <c r="L40" s="11"/>
    </row>
    <row r="41" spans="1:12" s="2" customFormat="1" ht="13.5">
      <c r="A41" s="9"/>
      <c r="B41" s="6" t="s">
        <v>68</v>
      </c>
      <c r="C41" s="9" t="s">
        <v>69</v>
      </c>
      <c r="D41" s="11">
        <v>0.151</v>
      </c>
      <c r="E41" s="11">
        <f>D41*E40</f>
        <v>0.5587</v>
      </c>
      <c r="F41" s="17"/>
      <c r="G41" s="17"/>
      <c r="H41" s="13"/>
      <c r="I41" s="13"/>
      <c r="J41" s="13"/>
      <c r="K41" s="39"/>
      <c r="L41" s="11"/>
    </row>
    <row r="42" spans="1:12" s="2" customFormat="1" ht="13.5">
      <c r="A42" s="16"/>
      <c r="B42" s="41" t="s">
        <v>40</v>
      </c>
      <c r="C42" s="14" t="s">
        <v>41</v>
      </c>
      <c r="D42" s="62">
        <v>0.516</v>
      </c>
      <c r="E42" s="62">
        <f>D42*E40</f>
        <v>1.9092000000000002</v>
      </c>
      <c r="F42" s="13"/>
      <c r="G42" s="39"/>
      <c r="H42" s="13"/>
      <c r="I42" s="42"/>
      <c r="J42" s="16"/>
      <c r="K42" s="39"/>
      <c r="L42" s="11"/>
    </row>
    <row r="43" spans="1:12" s="2" customFormat="1" ht="13.5">
      <c r="A43" s="9"/>
      <c r="B43" s="30" t="s">
        <v>70</v>
      </c>
      <c r="C43" s="16" t="s">
        <v>4</v>
      </c>
      <c r="D43" s="60"/>
      <c r="E43" s="60">
        <f>E40</f>
        <v>3.7</v>
      </c>
      <c r="F43" s="16"/>
      <c r="G43" s="16"/>
      <c r="H43" s="17"/>
      <c r="I43" s="17"/>
      <c r="J43" s="16"/>
      <c r="K43" s="39"/>
      <c r="L43" s="11"/>
    </row>
    <row r="44" spans="1:12" s="2" customFormat="1" ht="13.5">
      <c r="A44" s="9"/>
      <c r="B44" s="30" t="s">
        <v>71</v>
      </c>
      <c r="C44" s="16" t="s">
        <v>19</v>
      </c>
      <c r="D44" s="60">
        <v>1.56</v>
      </c>
      <c r="E44" s="60">
        <f>D44*E40</f>
        <v>5.772</v>
      </c>
      <c r="F44" s="16"/>
      <c r="G44" s="16"/>
      <c r="H44" s="17"/>
      <c r="I44" s="17"/>
      <c r="J44" s="16"/>
      <c r="K44" s="39"/>
      <c r="L44" s="11"/>
    </row>
    <row r="45" spans="1:12" s="2" customFormat="1" ht="13.5">
      <c r="A45" s="9"/>
      <c r="B45" s="30" t="s">
        <v>72</v>
      </c>
      <c r="C45" s="16" t="s">
        <v>19</v>
      </c>
      <c r="D45" s="60">
        <v>0.048</v>
      </c>
      <c r="E45" s="60">
        <f>D45*E40</f>
        <v>0.1776</v>
      </c>
      <c r="F45" s="16"/>
      <c r="G45" s="16"/>
      <c r="H45" s="17"/>
      <c r="I45" s="17"/>
      <c r="J45" s="16"/>
      <c r="K45" s="39"/>
      <c r="L45" s="11"/>
    </row>
    <row r="46" spans="1:12" s="2" customFormat="1" ht="13.5">
      <c r="A46" s="9"/>
      <c r="B46" s="30" t="s">
        <v>73</v>
      </c>
      <c r="C46" s="16" t="s">
        <v>19</v>
      </c>
      <c r="D46" s="60">
        <v>0.06</v>
      </c>
      <c r="E46" s="60">
        <f>D46*E40</f>
        <v>0.222</v>
      </c>
      <c r="F46" s="16"/>
      <c r="G46" s="16"/>
      <c r="H46" s="17"/>
      <c r="I46" s="17"/>
      <c r="J46" s="16"/>
      <c r="K46" s="39"/>
      <c r="L46" s="11"/>
    </row>
    <row r="47" spans="1:12" s="2" customFormat="1" ht="13.5">
      <c r="A47" s="16"/>
      <c r="B47" s="41" t="s">
        <v>42</v>
      </c>
      <c r="C47" s="14" t="s">
        <v>32</v>
      </c>
      <c r="D47" s="62">
        <v>0.276</v>
      </c>
      <c r="E47" s="62">
        <f>D47*E40</f>
        <v>1.0212</v>
      </c>
      <c r="F47" s="13"/>
      <c r="G47" s="39"/>
      <c r="H47" s="17"/>
      <c r="I47" s="17"/>
      <c r="J47" s="16"/>
      <c r="K47" s="39"/>
      <c r="L47" s="11"/>
    </row>
    <row r="48" spans="1:12" s="1" customFormat="1" ht="27">
      <c r="A48" s="9">
        <v>9</v>
      </c>
      <c r="B48" s="84" t="s">
        <v>100</v>
      </c>
      <c r="C48" s="63" t="s">
        <v>4</v>
      </c>
      <c r="D48" s="11"/>
      <c r="E48" s="11">
        <v>18.3</v>
      </c>
      <c r="F48" s="15"/>
      <c r="G48" s="10"/>
      <c r="H48" s="13"/>
      <c r="I48" s="11"/>
      <c r="J48" s="9"/>
      <c r="K48" s="13"/>
      <c r="L48" s="13"/>
    </row>
    <row r="49" spans="1:12" s="5" customFormat="1" ht="13.5">
      <c r="A49" s="9"/>
      <c r="B49" s="8" t="s">
        <v>29</v>
      </c>
      <c r="C49" s="9" t="s">
        <v>30</v>
      </c>
      <c r="D49" s="9">
        <v>0.35</v>
      </c>
      <c r="E49" s="13">
        <f>D49*E48</f>
        <v>6.405</v>
      </c>
      <c r="F49" s="12"/>
      <c r="G49" s="12"/>
      <c r="H49" s="15"/>
      <c r="I49" s="13"/>
      <c r="J49" s="12"/>
      <c r="K49" s="12"/>
      <c r="L49" s="15"/>
    </row>
    <row r="50" spans="1:12" s="1" customFormat="1" ht="13.5">
      <c r="A50" s="9"/>
      <c r="B50" s="36" t="s">
        <v>51</v>
      </c>
      <c r="C50" s="14" t="s">
        <v>32</v>
      </c>
      <c r="D50" s="64">
        <v>0.0003</v>
      </c>
      <c r="E50" s="11">
        <f>D50*E48</f>
        <v>0.00549</v>
      </c>
      <c r="F50" s="13"/>
      <c r="G50" s="13"/>
      <c r="H50" s="13"/>
      <c r="I50" s="13"/>
      <c r="J50" s="9"/>
      <c r="K50" s="13"/>
      <c r="L50" s="39"/>
    </row>
    <row r="51" spans="1:12" s="2" customFormat="1" ht="13.5">
      <c r="A51" s="9"/>
      <c r="B51" s="6" t="s">
        <v>65</v>
      </c>
      <c r="C51" s="9" t="s">
        <v>19</v>
      </c>
      <c r="D51" s="66">
        <v>0.251</v>
      </c>
      <c r="E51" s="66">
        <f>D51*E48</f>
        <v>4.5933</v>
      </c>
      <c r="F51" s="13"/>
      <c r="G51" s="13"/>
      <c r="H51" s="13"/>
      <c r="I51" s="12"/>
      <c r="J51" s="9"/>
      <c r="K51" s="13"/>
      <c r="L51" s="11"/>
    </row>
    <row r="52" spans="1:12" s="2" customFormat="1" ht="13.5">
      <c r="A52" s="9"/>
      <c r="B52" s="6" t="s">
        <v>66</v>
      </c>
      <c r="C52" s="9" t="s">
        <v>19</v>
      </c>
      <c r="D52" s="49">
        <v>0.027</v>
      </c>
      <c r="E52" s="11">
        <f>D52*E48</f>
        <v>0.49410000000000004</v>
      </c>
      <c r="F52" s="13"/>
      <c r="G52" s="13"/>
      <c r="H52" s="13"/>
      <c r="I52" s="13"/>
      <c r="J52" s="13"/>
      <c r="K52" s="39"/>
      <c r="L52" s="39"/>
    </row>
    <row r="53" spans="1:12" s="2" customFormat="1" ht="13.5">
      <c r="A53" s="9"/>
      <c r="B53" s="6" t="s">
        <v>67</v>
      </c>
      <c r="C53" s="9" t="s">
        <v>19</v>
      </c>
      <c r="D53" s="49">
        <v>0.002</v>
      </c>
      <c r="E53" s="49">
        <f>D53*E48</f>
        <v>0.0366</v>
      </c>
      <c r="F53" s="13"/>
      <c r="G53" s="13"/>
      <c r="H53" s="13"/>
      <c r="I53" s="13"/>
      <c r="J53" s="13"/>
      <c r="K53" s="39"/>
      <c r="L53" s="39"/>
    </row>
    <row r="54" spans="1:12" s="2" customFormat="1" ht="13.5">
      <c r="A54" s="16"/>
      <c r="B54" s="41" t="s">
        <v>42</v>
      </c>
      <c r="C54" s="14" t="s">
        <v>32</v>
      </c>
      <c r="D54" s="64">
        <v>0.0019</v>
      </c>
      <c r="E54" s="11">
        <f>D54*E48</f>
        <v>0.03477</v>
      </c>
      <c r="F54" s="65"/>
      <c r="G54" s="13"/>
      <c r="H54" s="13"/>
      <c r="I54" s="13"/>
      <c r="J54" s="13"/>
      <c r="K54" s="39"/>
      <c r="L54" s="39"/>
    </row>
    <row r="55" spans="1:12" s="7" customFormat="1" ht="15" customHeight="1">
      <c r="A55" s="9">
        <v>10</v>
      </c>
      <c r="B55" s="6" t="s">
        <v>49</v>
      </c>
      <c r="C55" s="9" t="s">
        <v>4</v>
      </c>
      <c r="D55" s="12"/>
      <c r="E55" s="13">
        <f>30+13</f>
        <v>43</v>
      </c>
      <c r="F55" s="12"/>
      <c r="G55" s="12"/>
      <c r="H55" s="12"/>
      <c r="I55" s="12"/>
      <c r="J55" s="12"/>
      <c r="K55" s="12"/>
      <c r="L55" s="12"/>
    </row>
    <row r="56" spans="1:12" s="5" customFormat="1" ht="13.5">
      <c r="A56" s="9"/>
      <c r="B56" s="8" t="s">
        <v>29</v>
      </c>
      <c r="C56" s="9" t="s">
        <v>30</v>
      </c>
      <c r="D56" s="13">
        <v>2.07</v>
      </c>
      <c r="E56" s="19">
        <f>E55*D56</f>
        <v>89.00999999999999</v>
      </c>
      <c r="F56" s="9"/>
      <c r="G56" s="12"/>
      <c r="H56" s="9"/>
      <c r="I56" s="13"/>
      <c r="J56" s="12"/>
      <c r="K56" s="12"/>
      <c r="L56" s="15"/>
    </row>
    <row r="57" spans="1:12" ht="13.5">
      <c r="A57" s="17"/>
      <c r="B57" s="8" t="s">
        <v>36</v>
      </c>
      <c r="C57" s="9" t="s">
        <v>6</v>
      </c>
      <c r="D57" s="17"/>
      <c r="E57" s="46">
        <f>38*E55*0.001</f>
        <v>1.6340000000000001</v>
      </c>
      <c r="F57" s="16"/>
      <c r="G57" s="11"/>
      <c r="H57" s="17"/>
      <c r="I57" s="17"/>
      <c r="J57" s="17"/>
      <c r="K57" s="17"/>
      <c r="L57" s="15"/>
    </row>
    <row r="58" spans="1:12" ht="15.75">
      <c r="A58" s="57">
        <v>11</v>
      </c>
      <c r="B58" s="30" t="s">
        <v>50</v>
      </c>
      <c r="C58" s="21" t="s">
        <v>4</v>
      </c>
      <c r="D58" s="22"/>
      <c r="E58" s="21">
        <f>20+10</f>
        <v>30</v>
      </c>
      <c r="F58" s="23"/>
      <c r="G58" s="23"/>
      <c r="H58" s="23"/>
      <c r="I58" s="23"/>
      <c r="J58" s="23"/>
      <c r="K58" s="23"/>
      <c r="L58" s="15"/>
    </row>
    <row r="59" spans="1:12" s="5" customFormat="1" ht="13.5">
      <c r="A59" s="9"/>
      <c r="B59" s="8" t="s">
        <v>29</v>
      </c>
      <c r="C59" s="9" t="s">
        <v>30</v>
      </c>
      <c r="D59" s="13">
        <v>0.574</v>
      </c>
      <c r="E59" s="13">
        <f>E58*D59</f>
        <v>17.22</v>
      </c>
      <c r="F59" s="12"/>
      <c r="G59" s="12"/>
      <c r="H59" s="9"/>
      <c r="I59" s="13"/>
      <c r="J59" s="12"/>
      <c r="K59" s="12"/>
      <c r="L59" s="15"/>
    </row>
    <row r="60" spans="1:12" s="5" customFormat="1" ht="15.75">
      <c r="A60" s="9"/>
      <c r="B60" s="31" t="s">
        <v>38</v>
      </c>
      <c r="C60" s="32" t="s">
        <v>37</v>
      </c>
      <c r="D60" s="13">
        <v>0.024</v>
      </c>
      <c r="E60" s="13">
        <f>E59*D60</f>
        <v>0.41328</v>
      </c>
      <c r="F60" s="12"/>
      <c r="G60" s="12"/>
      <c r="H60" s="9"/>
      <c r="I60" s="13"/>
      <c r="J60" s="12"/>
      <c r="K60" s="33"/>
      <c r="L60" s="15"/>
    </row>
    <row r="61" spans="1:12" s="3" customFormat="1" ht="15.75">
      <c r="A61" s="9"/>
      <c r="B61" s="24" t="s">
        <v>31</v>
      </c>
      <c r="C61" s="9" t="s">
        <v>33</v>
      </c>
      <c r="D61" s="9">
        <v>0.021</v>
      </c>
      <c r="E61" s="11">
        <f>D61*E58</f>
        <v>0.63</v>
      </c>
      <c r="F61" s="13"/>
      <c r="G61" s="11"/>
      <c r="H61" s="13"/>
      <c r="I61" s="10"/>
      <c r="J61" s="23"/>
      <c r="K61" s="33"/>
      <c r="L61" s="15"/>
    </row>
    <row r="62" spans="1:12" ht="15.75">
      <c r="A62" s="57"/>
      <c r="B62" s="34" t="s">
        <v>39</v>
      </c>
      <c r="C62" s="14" t="s">
        <v>5</v>
      </c>
      <c r="D62" s="29">
        <f>1.89*0.01</f>
        <v>0.0189</v>
      </c>
      <c r="E62" s="35">
        <f>D62*E58</f>
        <v>0.567</v>
      </c>
      <c r="F62" s="13"/>
      <c r="G62" s="11"/>
      <c r="H62" s="23"/>
      <c r="I62" s="23"/>
      <c r="J62" s="23"/>
      <c r="K62" s="23"/>
      <c r="L62" s="15"/>
    </row>
    <row r="63" spans="1:12" s="3" customFormat="1" ht="13.5">
      <c r="A63" s="168" t="s">
        <v>55</v>
      </c>
      <c r="B63" s="169"/>
      <c r="C63" s="169"/>
      <c r="D63" s="169"/>
      <c r="E63" s="170"/>
      <c r="F63" s="104"/>
      <c r="G63" s="105"/>
      <c r="H63" s="104"/>
      <c r="I63" s="106"/>
      <c r="J63" s="107"/>
      <c r="K63" s="108"/>
      <c r="L63" s="108"/>
    </row>
    <row r="64" spans="1:12" s="1" customFormat="1" ht="27">
      <c r="A64" s="9">
        <v>1</v>
      </c>
      <c r="B64" s="6" t="s">
        <v>104</v>
      </c>
      <c r="C64" s="9" t="s">
        <v>4</v>
      </c>
      <c r="D64" s="9"/>
      <c r="E64" s="19">
        <v>10</v>
      </c>
      <c r="F64" s="12"/>
      <c r="G64" s="55"/>
      <c r="H64" s="13"/>
      <c r="I64" s="11"/>
      <c r="J64" s="12"/>
      <c r="K64" s="12"/>
      <c r="L64" s="15"/>
    </row>
    <row r="65" spans="1:12" s="5" customFormat="1" ht="13.5">
      <c r="A65" s="9"/>
      <c r="B65" s="8" t="s">
        <v>29</v>
      </c>
      <c r="C65" s="9" t="s">
        <v>30</v>
      </c>
      <c r="D65" s="19">
        <v>1.5</v>
      </c>
      <c r="E65" s="15">
        <f>D65*E64</f>
        <v>15</v>
      </c>
      <c r="F65" s="12"/>
      <c r="G65" s="12"/>
      <c r="H65" s="13"/>
      <c r="I65" s="13"/>
      <c r="J65" s="12"/>
      <c r="K65" s="12"/>
      <c r="L65" s="15"/>
    </row>
    <row r="66" spans="1:12" s="3" customFormat="1" ht="13.5">
      <c r="A66" s="9"/>
      <c r="B66" s="24" t="s">
        <v>31</v>
      </c>
      <c r="C66" s="9" t="s">
        <v>33</v>
      </c>
      <c r="D66" s="9">
        <f>0.34*0.01</f>
        <v>0.0034000000000000002</v>
      </c>
      <c r="E66" s="13">
        <f>D66*E64</f>
        <v>0.034</v>
      </c>
      <c r="F66" s="13"/>
      <c r="G66" s="19"/>
      <c r="H66" s="13"/>
      <c r="I66" s="13"/>
      <c r="J66" s="38"/>
      <c r="K66" s="13"/>
      <c r="L66" s="13"/>
    </row>
    <row r="67" spans="1:12" s="2" customFormat="1" ht="13.5">
      <c r="A67" s="17"/>
      <c r="B67" s="6" t="s">
        <v>105</v>
      </c>
      <c r="C67" s="10" t="s">
        <v>4</v>
      </c>
      <c r="D67" s="16">
        <v>1.35</v>
      </c>
      <c r="E67" s="16">
        <f>D67*E64</f>
        <v>13.5</v>
      </c>
      <c r="F67" s="10"/>
      <c r="G67" s="39"/>
      <c r="H67" s="17"/>
      <c r="I67" s="17"/>
      <c r="J67" s="70"/>
      <c r="K67" s="48"/>
      <c r="L67" s="15"/>
    </row>
    <row r="68" spans="1:12" s="2" customFormat="1" ht="13.5">
      <c r="A68" s="17"/>
      <c r="B68" s="6" t="s">
        <v>103</v>
      </c>
      <c r="C68" s="10" t="s">
        <v>19</v>
      </c>
      <c r="D68" s="16">
        <v>0.05</v>
      </c>
      <c r="E68" s="17">
        <f>D68*E64</f>
        <v>0.5</v>
      </c>
      <c r="F68" s="10"/>
      <c r="G68" s="39"/>
      <c r="H68" s="17"/>
      <c r="I68" s="17"/>
      <c r="J68" s="70"/>
      <c r="K68" s="48"/>
      <c r="L68" s="15"/>
    </row>
    <row r="69" spans="1:12" s="3" customFormat="1" ht="13.5">
      <c r="A69" s="9"/>
      <c r="B69" s="8" t="s">
        <v>34</v>
      </c>
      <c r="C69" s="9" t="s">
        <v>32</v>
      </c>
      <c r="D69" s="9">
        <f>3.86*0.01</f>
        <v>0.0386</v>
      </c>
      <c r="E69" s="11">
        <f>D69*E64</f>
        <v>0.386</v>
      </c>
      <c r="F69" s="13"/>
      <c r="G69" s="11"/>
      <c r="H69" s="13"/>
      <c r="I69" s="10"/>
      <c r="J69" s="12"/>
      <c r="K69" s="15"/>
      <c r="L69" s="19"/>
    </row>
    <row r="70" spans="1:12" s="1" customFormat="1" ht="18" customHeight="1">
      <c r="A70" s="9">
        <v>2</v>
      </c>
      <c r="B70" s="6" t="s">
        <v>106</v>
      </c>
      <c r="C70" s="9" t="s">
        <v>4</v>
      </c>
      <c r="D70" s="9"/>
      <c r="E70" s="19">
        <v>10</v>
      </c>
      <c r="F70" s="12"/>
      <c r="G70" s="55"/>
      <c r="H70" s="13"/>
      <c r="I70" s="11"/>
      <c r="J70" s="12"/>
      <c r="K70" s="12"/>
      <c r="L70" s="15"/>
    </row>
    <row r="71" spans="1:12" s="5" customFormat="1" ht="13.5">
      <c r="A71" s="9"/>
      <c r="B71" s="8" t="s">
        <v>29</v>
      </c>
      <c r="C71" s="9" t="s">
        <v>30</v>
      </c>
      <c r="D71" s="9">
        <v>0.75</v>
      </c>
      <c r="E71" s="15">
        <f>D71*E70</f>
        <v>7.5</v>
      </c>
      <c r="F71" s="12"/>
      <c r="G71" s="12"/>
      <c r="H71" s="13"/>
      <c r="I71" s="13"/>
      <c r="J71" s="12"/>
      <c r="K71" s="12"/>
      <c r="L71" s="15"/>
    </row>
    <row r="72" spans="1:12" s="3" customFormat="1" ht="13.5">
      <c r="A72" s="9"/>
      <c r="B72" s="24" t="s">
        <v>31</v>
      </c>
      <c r="C72" s="9" t="s">
        <v>33</v>
      </c>
      <c r="D72" s="9">
        <f>0.34*0.01</f>
        <v>0.0034000000000000002</v>
      </c>
      <c r="E72" s="13">
        <f>D72*E70</f>
        <v>0.034</v>
      </c>
      <c r="F72" s="13"/>
      <c r="G72" s="19"/>
      <c r="H72" s="13"/>
      <c r="I72" s="13"/>
      <c r="J72" s="38"/>
      <c r="K72" s="13"/>
      <c r="L72" s="13"/>
    </row>
    <row r="73" spans="1:12" s="2" customFormat="1" ht="13.5">
      <c r="A73" s="17"/>
      <c r="B73" s="6" t="s">
        <v>102</v>
      </c>
      <c r="C73" s="10" t="s">
        <v>4</v>
      </c>
      <c r="D73" s="16">
        <v>1.2</v>
      </c>
      <c r="E73" s="17">
        <f>D73*E70</f>
        <v>12</v>
      </c>
      <c r="F73" s="10"/>
      <c r="G73" s="39"/>
      <c r="H73" s="17"/>
      <c r="I73" s="17"/>
      <c r="J73" s="70"/>
      <c r="K73" s="48"/>
      <c r="L73" s="15"/>
    </row>
    <row r="74" spans="1:12" s="2" customFormat="1" ht="13.5">
      <c r="A74" s="17"/>
      <c r="B74" s="6" t="s">
        <v>103</v>
      </c>
      <c r="C74" s="10" t="s">
        <v>19</v>
      </c>
      <c r="D74" s="16">
        <v>0.05</v>
      </c>
      <c r="E74" s="17">
        <f>D74*E70</f>
        <v>0.5</v>
      </c>
      <c r="F74" s="10"/>
      <c r="G74" s="39"/>
      <c r="H74" s="17"/>
      <c r="I74" s="17"/>
      <c r="J74" s="70"/>
      <c r="K74" s="48"/>
      <c r="L74" s="15"/>
    </row>
    <row r="75" spans="1:12" s="3" customFormat="1" ht="13.5">
      <c r="A75" s="9"/>
      <c r="B75" s="8" t="s">
        <v>34</v>
      </c>
      <c r="C75" s="9" t="s">
        <v>32</v>
      </c>
      <c r="D75" s="9">
        <f>3.86*0.01</f>
        <v>0.0386</v>
      </c>
      <c r="E75" s="11">
        <f>D75*E70</f>
        <v>0.386</v>
      </c>
      <c r="F75" s="13"/>
      <c r="G75" s="11"/>
      <c r="H75" s="13"/>
      <c r="I75" s="10"/>
      <c r="J75" s="12"/>
      <c r="K75" s="15"/>
      <c r="L75" s="19"/>
    </row>
    <row r="76" spans="1:12" ht="13.5">
      <c r="A76" s="9">
        <v>3</v>
      </c>
      <c r="B76" s="52" t="s">
        <v>56</v>
      </c>
      <c r="C76" s="10" t="s">
        <v>15</v>
      </c>
      <c r="D76" s="10"/>
      <c r="E76" s="87">
        <v>110</v>
      </c>
      <c r="F76" s="15"/>
      <c r="G76" s="10"/>
      <c r="H76" s="13"/>
      <c r="I76" s="13"/>
      <c r="J76" s="9"/>
      <c r="K76" s="13"/>
      <c r="L76" s="15"/>
    </row>
    <row r="77" spans="1:12" s="5" customFormat="1" ht="13.5">
      <c r="A77" s="9"/>
      <c r="B77" s="8" t="s">
        <v>29</v>
      </c>
      <c r="C77" s="9" t="s">
        <v>30</v>
      </c>
      <c r="D77" s="9">
        <v>0.25</v>
      </c>
      <c r="E77" s="9">
        <f>D77*E76</f>
        <v>27.5</v>
      </c>
      <c r="F77" s="12"/>
      <c r="G77" s="12"/>
      <c r="H77" s="9"/>
      <c r="I77" s="13"/>
      <c r="J77" s="12"/>
      <c r="K77" s="12"/>
      <c r="L77" s="15"/>
    </row>
    <row r="78" spans="1:12" s="1" customFormat="1" ht="13.5">
      <c r="A78" s="9"/>
      <c r="B78" s="8" t="s">
        <v>34</v>
      </c>
      <c r="C78" s="9" t="s">
        <v>32</v>
      </c>
      <c r="D78" s="9">
        <v>0.016</v>
      </c>
      <c r="E78" s="13">
        <f>D78*E76</f>
        <v>1.76</v>
      </c>
      <c r="F78" s="13"/>
      <c r="G78" s="13"/>
      <c r="H78" s="9"/>
      <c r="I78" s="12"/>
      <c r="J78" s="9"/>
      <c r="K78" s="12"/>
      <c r="L78" s="13"/>
    </row>
    <row r="79" spans="1:12" s="7" customFormat="1" ht="13.5">
      <c r="A79" s="9">
        <v>4</v>
      </c>
      <c r="B79" s="6" t="s">
        <v>57</v>
      </c>
      <c r="C79" s="9" t="s">
        <v>4</v>
      </c>
      <c r="D79" s="12"/>
      <c r="E79" s="19">
        <v>11</v>
      </c>
      <c r="F79" s="12"/>
      <c r="G79" s="12"/>
      <c r="H79" s="12"/>
      <c r="I79" s="12"/>
      <c r="J79" s="12"/>
      <c r="K79" s="12"/>
      <c r="L79" s="12"/>
    </row>
    <row r="80" spans="1:12" s="5" customFormat="1" ht="13.5">
      <c r="A80" s="9"/>
      <c r="B80" s="8" t="s">
        <v>29</v>
      </c>
      <c r="C80" s="9" t="s">
        <v>30</v>
      </c>
      <c r="D80" s="13">
        <f>1.54+0.27</f>
        <v>1.81</v>
      </c>
      <c r="E80" s="13">
        <f>E79*D80</f>
        <v>19.91</v>
      </c>
      <c r="F80" s="9"/>
      <c r="G80" s="12"/>
      <c r="H80" s="9"/>
      <c r="I80" s="9"/>
      <c r="J80" s="12"/>
      <c r="K80" s="12"/>
      <c r="L80" s="15"/>
    </row>
    <row r="81" spans="1:12" ht="13.5">
      <c r="A81" s="17"/>
      <c r="B81" s="8" t="s">
        <v>36</v>
      </c>
      <c r="C81" s="9" t="s">
        <v>6</v>
      </c>
      <c r="D81" s="17"/>
      <c r="E81" s="10">
        <f>38*E79*0.001</f>
        <v>0.418</v>
      </c>
      <c r="F81" s="16"/>
      <c r="G81" s="11"/>
      <c r="H81" s="17"/>
      <c r="I81" s="17"/>
      <c r="J81" s="17"/>
      <c r="K81" s="17"/>
      <c r="L81" s="15"/>
    </row>
    <row r="82" spans="1:12" s="3" customFormat="1" ht="15.75">
      <c r="A82" s="9">
        <v>5</v>
      </c>
      <c r="B82" s="50" t="s">
        <v>58</v>
      </c>
      <c r="C82" s="10" t="s">
        <v>28</v>
      </c>
      <c r="D82" s="10"/>
      <c r="E82" s="88">
        <v>4</v>
      </c>
      <c r="F82" s="15"/>
      <c r="G82" s="10"/>
      <c r="H82" s="13"/>
      <c r="I82" s="19"/>
      <c r="J82" s="9"/>
      <c r="K82" s="13"/>
      <c r="L82" s="15"/>
    </row>
    <row r="83" spans="1:12" s="5" customFormat="1" ht="13.5">
      <c r="A83" s="9"/>
      <c r="B83" s="8" t="s">
        <v>29</v>
      </c>
      <c r="C83" s="9" t="s">
        <v>30</v>
      </c>
      <c r="D83" s="9">
        <v>2.99</v>
      </c>
      <c r="E83" s="9">
        <f>D83*E82</f>
        <v>11.96</v>
      </c>
      <c r="F83" s="12"/>
      <c r="G83" s="12"/>
      <c r="H83" s="9"/>
      <c r="I83" s="19"/>
      <c r="J83" s="12"/>
      <c r="K83" s="12"/>
      <c r="L83" s="15"/>
    </row>
    <row r="84" spans="1:12" s="3" customFormat="1" ht="18.75" customHeight="1">
      <c r="A84" s="9">
        <v>6</v>
      </c>
      <c r="B84" s="50" t="s">
        <v>107</v>
      </c>
      <c r="C84" s="10" t="s">
        <v>6</v>
      </c>
      <c r="D84" s="10"/>
      <c r="E84" s="88">
        <v>15.4</v>
      </c>
      <c r="F84" s="15"/>
      <c r="G84" s="10"/>
      <c r="H84" s="13"/>
      <c r="I84" s="19"/>
      <c r="J84" s="9"/>
      <c r="K84" s="13"/>
      <c r="L84" s="15"/>
    </row>
    <row r="85" spans="1:12" s="5" customFormat="1" ht="13.5">
      <c r="A85" s="9"/>
      <c r="B85" s="8" t="s">
        <v>29</v>
      </c>
      <c r="C85" s="9" t="s">
        <v>30</v>
      </c>
      <c r="D85" s="9">
        <v>0.53</v>
      </c>
      <c r="E85" s="9">
        <f>D85*E84</f>
        <v>8.162</v>
      </c>
      <c r="F85" s="12"/>
      <c r="G85" s="12"/>
      <c r="H85" s="9"/>
      <c r="I85" s="19"/>
      <c r="J85" s="12"/>
      <c r="K85" s="12"/>
      <c r="L85" s="15"/>
    </row>
    <row r="86" spans="1:12" s="1" customFormat="1" ht="13.5">
      <c r="A86" s="9">
        <v>7</v>
      </c>
      <c r="B86" s="34" t="s">
        <v>59</v>
      </c>
      <c r="C86" s="9" t="s">
        <v>6</v>
      </c>
      <c r="D86" s="9"/>
      <c r="E86" s="15">
        <f>E84</f>
        <v>15.4</v>
      </c>
      <c r="F86" s="9"/>
      <c r="G86" s="19"/>
      <c r="H86" s="9"/>
      <c r="I86" s="59"/>
      <c r="J86" s="9"/>
      <c r="K86" s="13"/>
      <c r="L86" s="15"/>
    </row>
    <row r="87" spans="1:12" s="3" customFormat="1" ht="13.5">
      <c r="A87" s="168" t="s">
        <v>111</v>
      </c>
      <c r="B87" s="169"/>
      <c r="C87" s="169"/>
      <c r="D87" s="169"/>
      <c r="E87" s="170"/>
      <c r="F87" s="104"/>
      <c r="G87" s="105"/>
      <c r="H87" s="104"/>
      <c r="I87" s="106"/>
      <c r="J87" s="107"/>
      <c r="K87" s="108"/>
      <c r="L87" s="108"/>
    </row>
    <row r="88" spans="1:12" s="1" customFormat="1" ht="15" customHeight="1">
      <c r="A88" s="9">
        <v>1</v>
      </c>
      <c r="B88" s="92" t="s">
        <v>128</v>
      </c>
      <c r="C88" s="9" t="s">
        <v>5</v>
      </c>
      <c r="D88" s="9"/>
      <c r="E88" s="13">
        <v>0.3</v>
      </c>
      <c r="F88" s="9"/>
      <c r="G88" s="13"/>
      <c r="H88" s="9"/>
      <c r="I88" s="9"/>
      <c r="J88" s="9"/>
      <c r="K88" s="12"/>
      <c r="L88" s="13"/>
    </row>
    <row r="89" spans="1:12" s="5" customFormat="1" ht="13.5">
      <c r="A89" s="9"/>
      <c r="B89" s="8" t="s">
        <v>29</v>
      </c>
      <c r="C89" s="9" t="s">
        <v>30</v>
      </c>
      <c r="D89" s="9">
        <v>6.5</v>
      </c>
      <c r="E89" s="13">
        <f>D89*E88</f>
        <v>1.95</v>
      </c>
      <c r="F89" s="12"/>
      <c r="G89" s="12"/>
      <c r="H89" s="9"/>
      <c r="I89" s="9"/>
      <c r="J89" s="12"/>
      <c r="K89" s="12"/>
      <c r="L89" s="15"/>
    </row>
    <row r="90" spans="1:12" s="1" customFormat="1" ht="13.5">
      <c r="A90" s="9"/>
      <c r="B90" s="8" t="s">
        <v>31</v>
      </c>
      <c r="C90" s="9" t="s">
        <v>32</v>
      </c>
      <c r="D90" s="9">
        <v>1.8</v>
      </c>
      <c r="E90" s="13">
        <f>D90*E88</f>
        <v>0.54</v>
      </c>
      <c r="F90" s="9"/>
      <c r="G90" s="13"/>
      <c r="H90" s="9"/>
      <c r="I90" s="12"/>
      <c r="J90" s="9"/>
      <c r="K90" s="13"/>
      <c r="L90" s="13"/>
    </row>
    <row r="91" spans="1:12" s="1" customFormat="1" ht="13.5">
      <c r="A91" s="9">
        <v>2</v>
      </c>
      <c r="B91" s="6" t="s">
        <v>127</v>
      </c>
      <c r="C91" s="9" t="s">
        <v>5</v>
      </c>
      <c r="D91" s="9"/>
      <c r="E91" s="13">
        <v>0.4</v>
      </c>
      <c r="F91" s="12"/>
      <c r="G91" s="55"/>
      <c r="H91" s="13"/>
      <c r="I91" s="11"/>
      <c r="J91" s="12"/>
      <c r="K91" s="12"/>
      <c r="L91" s="15"/>
    </row>
    <row r="92" spans="1:12" s="5" customFormat="1" ht="13.5">
      <c r="A92" s="9"/>
      <c r="B92" s="8" t="s">
        <v>29</v>
      </c>
      <c r="C92" s="9" t="s">
        <v>30</v>
      </c>
      <c r="D92" s="9">
        <v>3.36</v>
      </c>
      <c r="E92" s="15">
        <f>D92*E91</f>
        <v>1.344</v>
      </c>
      <c r="F92" s="12"/>
      <c r="G92" s="12"/>
      <c r="H92" s="13"/>
      <c r="I92" s="13"/>
      <c r="J92" s="12"/>
      <c r="K92" s="12"/>
      <c r="L92" s="15"/>
    </row>
    <row r="93" spans="1:12" s="3" customFormat="1" ht="13.5">
      <c r="A93" s="9"/>
      <c r="B93" s="24" t="s">
        <v>31</v>
      </c>
      <c r="C93" s="9" t="s">
        <v>33</v>
      </c>
      <c r="D93" s="9">
        <f>0.92*0.01</f>
        <v>0.0092</v>
      </c>
      <c r="E93" s="13">
        <f>D93*E91</f>
        <v>0.00368</v>
      </c>
      <c r="F93" s="13"/>
      <c r="G93" s="19"/>
      <c r="H93" s="13"/>
      <c r="I93" s="13"/>
      <c r="J93" s="13"/>
      <c r="K93" s="13"/>
      <c r="L93" s="13"/>
    </row>
    <row r="94" spans="1:12" s="2" customFormat="1" ht="13.5">
      <c r="A94" s="17"/>
      <c r="B94" s="30" t="s">
        <v>125</v>
      </c>
      <c r="C94" s="16" t="s">
        <v>9</v>
      </c>
      <c r="D94" s="16">
        <v>57.5</v>
      </c>
      <c r="E94" s="17">
        <f>D94*E91</f>
        <v>23</v>
      </c>
      <c r="F94" s="39"/>
      <c r="G94" s="39"/>
      <c r="H94" s="17"/>
      <c r="I94" s="17"/>
      <c r="J94" s="16"/>
      <c r="K94" s="48"/>
      <c r="L94" s="15"/>
    </row>
    <row r="95" spans="1:12" s="2" customFormat="1" ht="13.5">
      <c r="A95" s="17"/>
      <c r="B95" s="6" t="s">
        <v>126</v>
      </c>
      <c r="C95" s="10" t="s">
        <v>5</v>
      </c>
      <c r="D95" s="16">
        <v>0.011</v>
      </c>
      <c r="E95" s="17">
        <f>D95*E91</f>
        <v>0.0044</v>
      </c>
      <c r="F95" s="39"/>
      <c r="G95" s="39"/>
      <c r="H95" s="17"/>
      <c r="I95" s="17"/>
      <c r="J95" s="16"/>
      <c r="K95" s="48"/>
      <c r="L95" s="19"/>
    </row>
    <row r="96" spans="1:12" s="3" customFormat="1" ht="13.5">
      <c r="A96" s="9"/>
      <c r="B96" s="8" t="s">
        <v>34</v>
      </c>
      <c r="C96" s="9" t="s">
        <v>32</v>
      </c>
      <c r="D96" s="9">
        <f>0.16*0.01</f>
        <v>0.0016</v>
      </c>
      <c r="E96" s="11">
        <f>D96*E91</f>
        <v>0.00064</v>
      </c>
      <c r="F96" s="13"/>
      <c r="G96" s="11"/>
      <c r="H96" s="13"/>
      <c r="I96" s="10"/>
      <c r="J96" s="9"/>
      <c r="K96" s="15"/>
      <c r="L96" s="55"/>
    </row>
    <row r="97" spans="1:12" s="3" customFormat="1" ht="13.5">
      <c r="A97" s="9">
        <v>3</v>
      </c>
      <c r="B97" s="6" t="s">
        <v>112</v>
      </c>
      <c r="C97" s="20" t="s">
        <v>4</v>
      </c>
      <c r="D97" s="9"/>
      <c r="E97" s="11">
        <v>150</v>
      </c>
      <c r="F97" s="13"/>
      <c r="G97" s="11"/>
      <c r="H97" s="13"/>
      <c r="I97" s="10"/>
      <c r="J97" s="12"/>
      <c r="K97" s="15"/>
      <c r="L97" s="19"/>
    </row>
    <row r="98" spans="1:12" s="5" customFormat="1" ht="13.5">
      <c r="A98" s="9"/>
      <c r="B98" s="8" t="s">
        <v>29</v>
      </c>
      <c r="C98" s="9" t="s">
        <v>30</v>
      </c>
      <c r="D98" s="9">
        <v>1.1</v>
      </c>
      <c r="E98" s="15">
        <f>D98*E97</f>
        <v>165</v>
      </c>
      <c r="F98" s="12"/>
      <c r="G98" s="12"/>
      <c r="H98" s="15"/>
      <c r="I98" s="13"/>
      <c r="J98" s="12"/>
      <c r="K98" s="12"/>
      <c r="L98" s="15"/>
    </row>
    <row r="99" spans="1:12" s="3" customFormat="1" ht="13.5">
      <c r="A99" s="9"/>
      <c r="B99" s="6" t="s">
        <v>113</v>
      </c>
      <c r="C99" s="9" t="s">
        <v>4</v>
      </c>
      <c r="D99" s="9">
        <v>1</v>
      </c>
      <c r="E99" s="11">
        <f>E97*D99</f>
        <v>150</v>
      </c>
      <c r="F99" s="13"/>
      <c r="G99" s="11"/>
      <c r="H99" s="13"/>
      <c r="I99" s="10"/>
      <c r="J99" s="12"/>
      <c r="K99" s="15"/>
      <c r="L99" s="15"/>
    </row>
    <row r="100" spans="1:12" s="3" customFormat="1" ht="13.5">
      <c r="A100" s="9"/>
      <c r="B100" s="8" t="s">
        <v>34</v>
      </c>
      <c r="C100" s="9" t="s">
        <v>32</v>
      </c>
      <c r="D100" s="9">
        <v>0.016</v>
      </c>
      <c r="E100" s="11">
        <f>D100*E97</f>
        <v>2.4</v>
      </c>
      <c r="F100" s="13"/>
      <c r="G100" s="11"/>
      <c r="H100" s="13"/>
      <c r="I100" s="10"/>
      <c r="J100" s="12"/>
      <c r="K100" s="15"/>
      <c r="L100" s="19"/>
    </row>
    <row r="101" spans="1:12" ht="15.75">
      <c r="A101" s="57">
        <v>4</v>
      </c>
      <c r="B101" s="6" t="s">
        <v>114</v>
      </c>
      <c r="C101" s="21" t="s">
        <v>4</v>
      </c>
      <c r="D101" s="22"/>
      <c r="E101" s="93">
        <v>150</v>
      </c>
      <c r="F101" s="23"/>
      <c r="G101" s="23"/>
      <c r="H101" s="23"/>
      <c r="I101" s="23"/>
      <c r="J101" s="23"/>
      <c r="K101" s="23"/>
      <c r="L101" s="15"/>
    </row>
    <row r="102" spans="1:12" s="5" customFormat="1" ht="13.5">
      <c r="A102" s="9"/>
      <c r="B102" s="8" t="s">
        <v>29</v>
      </c>
      <c r="C102" s="9" t="s">
        <v>30</v>
      </c>
      <c r="D102" s="55">
        <v>0.115</v>
      </c>
      <c r="E102" s="13">
        <f>E101*D102</f>
        <v>17.25</v>
      </c>
      <c r="F102" s="12"/>
      <c r="G102" s="12"/>
      <c r="H102" s="9"/>
      <c r="I102" s="13"/>
      <c r="J102" s="12"/>
      <c r="K102" s="12"/>
      <c r="L102" s="15"/>
    </row>
    <row r="103" spans="1:12" s="3" customFormat="1" ht="13.5">
      <c r="A103" s="9"/>
      <c r="B103" s="24" t="s">
        <v>31</v>
      </c>
      <c r="C103" s="9" t="s">
        <v>33</v>
      </c>
      <c r="D103" s="9">
        <f>0.02*0.01</f>
        <v>0.0002</v>
      </c>
      <c r="E103" s="11">
        <f>D103*E101</f>
        <v>0.030000000000000002</v>
      </c>
      <c r="F103" s="13"/>
      <c r="G103" s="11"/>
      <c r="H103" s="13"/>
      <c r="I103" s="10"/>
      <c r="J103" s="22"/>
      <c r="K103" s="25"/>
      <c r="L103" s="19"/>
    </row>
    <row r="104" spans="1:12" ht="13.5">
      <c r="A104" s="17"/>
      <c r="B104" s="17" t="s">
        <v>35</v>
      </c>
      <c r="C104" s="16" t="s">
        <v>19</v>
      </c>
      <c r="D104" s="16">
        <v>0.29</v>
      </c>
      <c r="E104" s="16">
        <f>D104*E101</f>
        <v>43.5</v>
      </c>
      <c r="F104" s="16"/>
      <c r="G104" s="39"/>
      <c r="H104" s="17"/>
      <c r="I104" s="17"/>
      <c r="J104" s="17"/>
      <c r="K104" s="17"/>
      <c r="L104" s="15"/>
    </row>
    <row r="105" spans="1:12" s="3" customFormat="1" ht="13.5">
      <c r="A105" s="9"/>
      <c r="B105" s="8" t="s">
        <v>34</v>
      </c>
      <c r="C105" s="9" t="s">
        <v>32</v>
      </c>
      <c r="D105" s="9">
        <f>0.42*0.01</f>
        <v>0.0042</v>
      </c>
      <c r="E105" s="11">
        <f>D105*E101</f>
        <v>0.63</v>
      </c>
      <c r="F105" s="13"/>
      <c r="G105" s="11"/>
      <c r="H105" s="13"/>
      <c r="I105" s="10"/>
      <c r="J105" s="9"/>
      <c r="K105" s="15"/>
      <c r="L105" s="15"/>
    </row>
    <row r="106" spans="1:12" ht="15.75">
      <c r="A106" s="57">
        <v>5</v>
      </c>
      <c r="B106" s="6" t="s">
        <v>115</v>
      </c>
      <c r="C106" s="20" t="s">
        <v>4</v>
      </c>
      <c r="D106" s="22"/>
      <c r="E106" s="93">
        <v>150</v>
      </c>
      <c r="F106" s="23"/>
      <c r="G106" s="23"/>
      <c r="H106" s="23"/>
      <c r="I106" s="23"/>
      <c r="J106" s="89"/>
      <c r="K106" s="23"/>
      <c r="L106" s="15"/>
    </row>
    <row r="107" spans="1:12" s="5" customFormat="1" ht="13.5">
      <c r="A107" s="9"/>
      <c r="B107" s="8" t="s">
        <v>29</v>
      </c>
      <c r="C107" s="9" t="s">
        <v>30</v>
      </c>
      <c r="D107" s="55">
        <v>0.658</v>
      </c>
      <c r="E107" s="13">
        <f>E106*D107</f>
        <v>98.7</v>
      </c>
      <c r="F107" s="12"/>
      <c r="G107" s="12"/>
      <c r="H107" s="9"/>
      <c r="I107" s="13"/>
      <c r="J107" s="12"/>
      <c r="K107" s="12"/>
      <c r="L107" s="15"/>
    </row>
    <row r="108" spans="1:12" s="3" customFormat="1" ht="13.5">
      <c r="A108" s="9"/>
      <c r="B108" s="24" t="s">
        <v>31</v>
      </c>
      <c r="C108" s="9" t="s">
        <v>33</v>
      </c>
      <c r="D108" s="9">
        <v>0.01</v>
      </c>
      <c r="E108" s="11">
        <f>D108*E106</f>
        <v>1.5</v>
      </c>
      <c r="F108" s="13"/>
      <c r="G108" s="11"/>
      <c r="H108" s="13"/>
      <c r="I108" s="10"/>
      <c r="J108" s="28"/>
      <c r="K108" s="25"/>
      <c r="L108" s="15"/>
    </row>
    <row r="109" spans="1:12" ht="15.75">
      <c r="A109" s="23"/>
      <c r="B109" s="8" t="s">
        <v>116</v>
      </c>
      <c r="C109" s="9" t="s">
        <v>19</v>
      </c>
      <c r="D109" s="29">
        <v>0.63</v>
      </c>
      <c r="E109" s="90">
        <f>D109*E106</f>
        <v>94.5</v>
      </c>
      <c r="F109" s="13"/>
      <c r="G109" s="11"/>
      <c r="H109" s="23"/>
      <c r="I109" s="23"/>
      <c r="J109" s="89"/>
      <c r="K109" s="23"/>
      <c r="L109" s="15"/>
    </row>
    <row r="110" spans="1:12" ht="15.75">
      <c r="A110" s="23"/>
      <c r="B110" s="8" t="s">
        <v>35</v>
      </c>
      <c r="C110" s="9" t="s">
        <v>19</v>
      </c>
      <c r="D110" s="29">
        <v>0.79</v>
      </c>
      <c r="E110" s="23">
        <f>D110*E106</f>
        <v>118.5</v>
      </c>
      <c r="F110" s="91"/>
      <c r="G110" s="11"/>
      <c r="H110" s="23"/>
      <c r="I110" s="23"/>
      <c r="J110" s="89"/>
      <c r="K110" s="23"/>
      <c r="L110" s="15"/>
    </row>
    <row r="111" spans="1:12" s="3" customFormat="1" ht="13.5">
      <c r="A111" s="9"/>
      <c r="B111" s="8" t="s">
        <v>34</v>
      </c>
      <c r="C111" s="9" t="s">
        <v>32</v>
      </c>
      <c r="D111" s="9">
        <v>0.016</v>
      </c>
      <c r="E111" s="11">
        <f>D111*E106</f>
        <v>2.4</v>
      </c>
      <c r="F111" s="13"/>
      <c r="G111" s="11"/>
      <c r="H111" s="13"/>
      <c r="I111" s="10"/>
      <c r="J111" s="12"/>
      <c r="K111" s="15"/>
      <c r="L111" s="15"/>
    </row>
    <row r="112" spans="1:12" s="7" customFormat="1" ht="13.5">
      <c r="A112" s="9">
        <v>6</v>
      </c>
      <c r="B112" s="6" t="s">
        <v>129</v>
      </c>
      <c r="C112" s="9" t="s">
        <v>4</v>
      </c>
      <c r="D112" s="12"/>
      <c r="E112" s="19">
        <v>2</v>
      </c>
      <c r="F112" s="12"/>
      <c r="G112" s="12"/>
      <c r="H112" s="12"/>
      <c r="I112" s="12"/>
      <c r="J112" s="12"/>
      <c r="K112" s="12"/>
      <c r="L112" s="12"/>
    </row>
    <row r="113" spans="1:12" s="5" customFormat="1" ht="13.5">
      <c r="A113" s="9"/>
      <c r="B113" s="8" t="s">
        <v>29</v>
      </c>
      <c r="C113" s="9" t="s">
        <v>30</v>
      </c>
      <c r="D113" s="13">
        <f>1.54+0.27</f>
        <v>1.81</v>
      </c>
      <c r="E113" s="13">
        <f>E112*D113</f>
        <v>3.62</v>
      </c>
      <c r="F113" s="9"/>
      <c r="G113" s="12"/>
      <c r="H113" s="9"/>
      <c r="I113" s="9"/>
      <c r="J113" s="12"/>
      <c r="K113" s="12"/>
      <c r="L113" s="15"/>
    </row>
    <row r="114" spans="1:12" ht="13.5">
      <c r="A114" s="17"/>
      <c r="B114" s="8" t="s">
        <v>36</v>
      </c>
      <c r="C114" s="9" t="s">
        <v>6</v>
      </c>
      <c r="D114" s="17"/>
      <c r="E114" s="10">
        <f>38*E112*0.001</f>
        <v>0.076</v>
      </c>
      <c r="F114" s="17"/>
      <c r="G114" s="11"/>
      <c r="H114" s="17"/>
      <c r="I114" s="17"/>
      <c r="J114" s="17"/>
      <c r="K114" s="17"/>
      <c r="L114" s="15"/>
    </row>
    <row r="115" spans="1:12" ht="15.75">
      <c r="A115" s="57">
        <v>7</v>
      </c>
      <c r="B115" s="30" t="s">
        <v>50</v>
      </c>
      <c r="C115" s="21" t="s">
        <v>4</v>
      </c>
      <c r="D115" s="22"/>
      <c r="E115" s="93">
        <v>6</v>
      </c>
      <c r="F115" s="23"/>
      <c r="G115" s="23"/>
      <c r="H115" s="23"/>
      <c r="I115" s="23"/>
      <c r="J115" s="23"/>
      <c r="K115" s="23"/>
      <c r="L115" s="15"/>
    </row>
    <row r="116" spans="1:12" s="5" customFormat="1" ht="13.5">
      <c r="A116" s="9"/>
      <c r="B116" s="8" t="s">
        <v>29</v>
      </c>
      <c r="C116" s="9" t="s">
        <v>30</v>
      </c>
      <c r="D116" s="13">
        <v>0.574</v>
      </c>
      <c r="E116" s="13">
        <f>E115*D116</f>
        <v>3.444</v>
      </c>
      <c r="F116" s="12"/>
      <c r="G116" s="12"/>
      <c r="H116" s="9"/>
      <c r="I116" s="13"/>
      <c r="J116" s="12"/>
      <c r="K116" s="12"/>
      <c r="L116" s="15"/>
    </row>
    <row r="117" spans="1:12" s="5" customFormat="1" ht="15.75">
      <c r="A117" s="9"/>
      <c r="B117" s="31" t="s">
        <v>38</v>
      </c>
      <c r="C117" s="32" t="s">
        <v>37</v>
      </c>
      <c r="D117" s="13">
        <v>0.024</v>
      </c>
      <c r="E117" s="13">
        <f>E116*D117</f>
        <v>0.08265600000000001</v>
      </c>
      <c r="F117" s="12"/>
      <c r="G117" s="12"/>
      <c r="H117" s="9"/>
      <c r="I117" s="13"/>
      <c r="J117" s="12"/>
      <c r="K117" s="33"/>
      <c r="L117" s="15"/>
    </row>
    <row r="118" spans="1:12" s="3" customFormat="1" ht="15.75">
      <c r="A118" s="9"/>
      <c r="B118" s="24" t="s">
        <v>31</v>
      </c>
      <c r="C118" s="9" t="s">
        <v>33</v>
      </c>
      <c r="D118" s="9">
        <v>0.021</v>
      </c>
      <c r="E118" s="11">
        <f>D118*E115</f>
        <v>0.126</v>
      </c>
      <c r="F118" s="13"/>
      <c r="G118" s="11"/>
      <c r="H118" s="13"/>
      <c r="I118" s="10"/>
      <c r="J118" s="23"/>
      <c r="K118" s="33"/>
      <c r="L118" s="15"/>
    </row>
    <row r="119" spans="1:12" ht="15.75">
      <c r="A119" s="57"/>
      <c r="B119" s="34" t="s">
        <v>39</v>
      </c>
      <c r="C119" s="14" t="s">
        <v>5</v>
      </c>
      <c r="D119" s="29">
        <f>1.89*0.01</f>
        <v>0.0189</v>
      </c>
      <c r="E119" s="35">
        <f>D119*E115</f>
        <v>0.1134</v>
      </c>
      <c r="F119" s="13"/>
      <c r="G119" s="11"/>
      <c r="H119" s="23"/>
      <c r="I119" s="23"/>
      <c r="J119" s="23"/>
      <c r="K119" s="23"/>
      <c r="L119" s="15"/>
    </row>
    <row r="120" spans="1:12" s="3" customFormat="1" ht="13.5">
      <c r="A120" s="168" t="s">
        <v>117</v>
      </c>
      <c r="B120" s="169"/>
      <c r="C120" s="169"/>
      <c r="D120" s="169"/>
      <c r="E120" s="170"/>
      <c r="F120" s="104"/>
      <c r="G120" s="105"/>
      <c r="H120" s="104"/>
      <c r="I120" s="106"/>
      <c r="J120" s="109"/>
      <c r="K120" s="108"/>
      <c r="L120" s="108"/>
    </row>
    <row r="121" spans="1:12" s="3" customFormat="1" ht="13.5">
      <c r="A121" s="9">
        <v>1</v>
      </c>
      <c r="B121" s="6" t="s">
        <v>124</v>
      </c>
      <c r="C121" s="20" t="s">
        <v>4</v>
      </c>
      <c r="D121" s="9"/>
      <c r="E121" s="11">
        <v>64</v>
      </c>
      <c r="F121" s="13"/>
      <c r="G121" s="11"/>
      <c r="H121" s="13"/>
      <c r="I121" s="10"/>
      <c r="J121" s="12"/>
      <c r="K121" s="15"/>
      <c r="L121" s="19"/>
    </row>
    <row r="122" spans="1:12" s="5" customFormat="1" ht="13.5">
      <c r="A122" s="9"/>
      <c r="B122" s="8" t="s">
        <v>29</v>
      </c>
      <c r="C122" s="9" t="s">
        <v>30</v>
      </c>
      <c r="D122" s="9">
        <v>1.1</v>
      </c>
      <c r="E122" s="15">
        <f>D122*E121</f>
        <v>70.4</v>
      </c>
      <c r="F122" s="12"/>
      <c r="G122" s="12"/>
      <c r="H122" s="15"/>
      <c r="I122" s="13"/>
      <c r="J122" s="12"/>
      <c r="K122" s="12"/>
      <c r="L122" s="15"/>
    </row>
    <row r="123" spans="1:12" s="3" customFormat="1" ht="13.5">
      <c r="A123" s="9"/>
      <c r="B123" s="6" t="s">
        <v>113</v>
      </c>
      <c r="C123" s="9" t="s">
        <v>4</v>
      </c>
      <c r="D123" s="9">
        <v>1</v>
      </c>
      <c r="E123" s="11">
        <f>E121*D123</f>
        <v>64</v>
      </c>
      <c r="F123" s="13"/>
      <c r="G123" s="11"/>
      <c r="H123" s="13"/>
      <c r="I123" s="10"/>
      <c r="J123" s="12"/>
      <c r="K123" s="15"/>
      <c r="L123" s="15"/>
    </row>
    <row r="124" spans="1:12" s="3" customFormat="1" ht="13.5">
      <c r="A124" s="9"/>
      <c r="B124" s="8" t="s">
        <v>34</v>
      </c>
      <c r="C124" s="9" t="s">
        <v>32</v>
      </c>
      <c r="D124" s="9">
        <v>0.016</v>
      </c>
      <c r="E124" s="11">
        <f>D124*E121</f>
        <v>1.024</v>
      </c>
      <c r="F124" s="13"/>
      <c r="G124" s="11"/>
      <c r="H124" s="13"/>
      <c r="I124" s="10"/>
      <c r="J124" s="12"/>
      <c r="K124" s="15"/>
      <c r="L124" s="19"/>
    </row>
    <row r="125" spans="1:12" ht="15.75">
      <c r="A125" s="57">
        <v>2</v>
      </c>
      <c r="B125" s="6" t="s">
        <v>114</v>
      </c>
      <c r="C125" s="21" t="s">
        <v>4</v>
      </c>
      <c r="D125" s="22"/>
      <c r="E125" s="21">
        <v>64</v>
      </c>
      <c r="F125" s="23"/>
      <c r="G125" s="23"/>
      <c r="H125" s="23"/>
      <c r="I125" s="23"/>
      <c r="J125" s="23"/>
      <c r="K125" s="23"/>
      <c r="L125" s="15"/>
    </row>
    <row r="126" spans="1:12" s="5" customFormat="1" ht="13.5">
      <c r="A126" s="9"/>
      <c r="B126" s="8" t="s">
        <v>29</v>
      </c>
      <c r="C126" s="9" t="s">
        <v>30</v>
      </c>
      <c r="D126" s="19">
        <v>0.2</v>
      </c>
      <c r="E126" s="13">
        <f>E125*D126</f>
        <v>12.8</v>
      </c>
      <c r="F126" s="12"/>
      <c r="G126" s="12"/>
      <c r="H126" s="9"/>
      <c r="I126" s="13"/>
      <c r="J126" s="12"/>
      <c r="K126" s="12"/>
      <c r="L126" s="15"/>
    </row>
    <row r="127" spans="1:12" s="3" customFormat="1" ht="13.5">
      <c r="A127" s="9"/>
      <c r="B127" s="24" t="s">
        <v>31</v>
      </c>
      <c r="C127" s="9" t="s">
        <v>33</v>
      </c>
      <c r="D127" s="9">
        <f>0.02*0.01</f>
        <v>0.0002</v>
      </c>
      <c r="E127" s="11">
        <f>D127*E125</f>
        <v>0.0128</v>
      </c>
      <c r="F127" s="13"/>
      <c r="G127" s="11"/>
      <c r="H127" s="13"/>
      <c r="I127" s="10"/>
      <c r="J127" s="22"/>
      <c r="K127" s="25"/>
      <c r="L127" s="19"/>
    </row>
    <row r="128" spans="1:12" ht="13.5">
      <c r="A128" s="17"/>
      <c r="B128" s="17" t="s">
        <v>35</v>
      </c>
      <c r="C128" s="16" t="s">
        <v>19</v>
      </c>
      <c r="D128" s="16">
        <v>0.29</v>
      </c>
      <c r="E128" s="16">
        <f>D128*E125</f>
        <v>18.56</v>
      </c>
      <c r="F128" s="16"/>
      <c r="G128" s="17"/>
      <c r="H128" s="17"/>
      <c r="I128" s="17"/>
      <c r="J128" s="17"/>
      <c r="K128" s="17"/>
      <c r="L128" s="15"/>
    </row>
    <row r="129" spans="1:12" s="3" customFormat="1" ht="13.5">
      <c r="A129" s="9"/>
      <c r="B129" s="8" t="s">
        <v>34</v>
      </c>
      <c r="C129" s="9" t="s">
        <v>32</v>
      </c>
      <c r="D129" s="9">
        <f>0.42*0.01</f>
        <v>0.0042</v>
      </c>
      <c r="E129" s="11">
        <f>D129*E125</f>
        <v>0.2688</v>
      </c>
      <c r="F129" s="13"/>
      <c r="G129" s="11"/>
      <c r="H129" s="13"/>
      <c r="I129" s="10"/>
      <c r="J129" s="9"/>
      <c r="K129" s="15"/>
      <c r="L129" s="15"/>
    </row>
    <row r="130" spans="1:12" s="7" customFormat="1" ht="15.75">
      <c r="A130" s="58">
        <v>3</v>
      </c>
      <c r="B130" s="6" t="s">
        <v>118</v>
      </c>
      <c r="C130" s="20" t="s">
        <v>4</v>
      </c>
      <c r="D130" s="26"/>
      <c r="E130" s="54">
        <v>64</v>
      </c>
      <c r="F130" s="27"/>
      <c r="G130" s="27"/>
      <c r="H130" s="27"/>
      <c r="I130" s="27"/>
      <c r="J130" s="27"/>
      <c r="K130" s="27"/>
      <c r="L130" s="15"/>
    </row>
    <row r="131" spans="1:12" s="5" customFormat="1" ht="13.5">
      <c r="A131" s="9"/>
      <c r="B131" s="8" t="s">
        <v>29</v>
      </c>
      <c r="C131" s="9" t="s">
        <v>30</v>
      </c>
      <c r="D131" s="19">
        <v>0.8</v>
      </c>
      <c r="E131" s="13">
        <f>E130*D131</f>
        <v>51.2</v>
      </c>
      <c r="F131" s="12"/>
      <c r="G131" s="12"/>
      <c r="H131" s="9"/>
      <c r="I131" s="13"/>
      <c r="J131" s="12"/>
      <c r="K131" s="12"/>
      <c r="L131" s="15"/>
    </row>
    <row r="132" spans="1:12" s="3" customFormat="1" ht="13.5">
      <c r="A132" s="9"/>
      <c r="B132" s="24" t="s">
        <v>31</v>
      </c>
      <c r="C132" s="9" t="s">
        <v>33</v>
      </c>
      <c r="D132" s="9">
        <v>0.01</v>
      </c>
      <c r="E132" s="11">
        <f>D132*E130</f>
        <v>0.64</v>
      </c>
      <c r="F132" s="13"/>
      <c r="G132" s="11"/>
      <c r="H132" s="13"/>
      <c r="I132" s="10"/>
      <c r="J132" s="28"/>
      <c r="K132" s="25"/>
      <c r="L132" s="15"/>
    </row>
    <row r="133" spans="1:12" ht="15.75">
      <c r="A133" s="23"/>
      <c r="B133" s="8" t="s">
        <v>116</v>
      </c>
      <c r="C133" s="9" t="s">
        <v>19</v>
      </c>
      <c r="D133" s="29">
        <v>0.63</v>
      </c>
      <c r="E133" s="90">
        <f>D133*E130</f>
        <v>40.32</v>
      </c>
      <c r="F133" s="13"/>
      <c r="G133" s="11"/>
      <c r="H133" s="23"/>
      <c r="I133" s="23"/>
      <c r="J133" s="89"/>
      <c r="K133" s="23"/>
      <c r="L133" s="15"/>
    </row>
    <row r="134" spans="1:12" ht="15.75">
      <c r="A134" s="23"/>
      <c r="B134" s="8" t="s">
        <v>35</v>
      </c>
      <c r="C134" s="9" t="s">
        <v>19</v>
      </c>
      <c r="D134" s="29">
        <v>0.79</v>
      </c>
      <c r="E134" s="23">
        <f>D134*E130</f>
        <v>50.56</v>
      </c>
      <c r="F134" s="91"/>
      <c r="G134" s="11"/>
      <c r="H134" s="23"/>
      <c r="I134" s="23"/>
      <c r="J134" s="89"/>
      <c r="K134" s="23"/>
      <c r="L134" s="15"/>
    </row>
    <row r="135" spans="1:12" s="3" customFormat="1" ht="13.5">
      <c r="A135" s="9"/>
      <c r="B135" s="8" t="s">
        <v>34</v>
      </c>
      <c r="C135" s="9" t="s">
        <v>32</v>
      </c>
      <c r="D135" s="9">
        <v>0.016</v>
      </c>
      <c r="E135" s="11">
        <f>D135*E130</f>
        <v>1.024</v>
      </c>
      <c r="F135" s="13"/>
      <c r="G135" s="11"/>
      <c r="H135" s="13"/>
      <c r="I135" s="10"/>
      <c r="J135" s="12"/>
      <c r="K135" s="15"/>
      <c r="L135" s="15"/>
    </row>
    <row r="136" spans="1:12" ht="13.5">
      <c r="A136" s="168" t="s">
        <v>16</v>
      </c>
      <c r="B136" s="169"/>
      <c r="C136" s="169"/>
      <c r="D136" s="169"/>
      <c r="E136" s="170"/>
      <c r="F136" s="95"/>
      <c r="G136" s="95"/>
      <c r="H136" s="95"/>
      <c r="I136" s="95"/>
      <c r="J136" s="95"/>
      <c r="K136" s="95"/>
      <c r="L136" s="95"/>
    </row>
    <row r="137" spans="1:12" s="7" customFormat="1" ht="13.5">
      <c r="A137" s="9">
        <v>1</v>
      </c>
      <c r="B137" s="30" t="s">
        <v>119</v>
      </c>
      <c r="C137" s="9" t="s">
        <v>4</v>
      </c>
      <c r="D137" s="10"/>
      <c r="E137" s="54">
        <v>64</v>
      </c>
      <c r="F137" s="15"/>
      <c r="G137" s="11"/>
      <c r="H137" s="13"/>
      <c r="I137" s="11"/>
      <c r="J137" s="9"/>
      <c r="K137" s="15"/>
      <c r="L137" s="13"/>
    </row>
    <row r="138" spans="1:12" s="5" customFormat="1" ht="13.5">
      <c r="A138" s="9"/>
      <c r="B138" s="8" t="s">
        <v>29</v>
      </c>
      <c r="C138" s="9" t="s">
        <v>30</v>
      </c>
      <c r="D138" s="9">
        <v>0.994</v>
      </c>
      <c r="E138" s="15">
        <f>D138*E137</f>
        <v>63.616</v>
      </c>
      <c r="F138" s="12"/>
      <c r="G138" s="12"/>
      <c r="H138" s="15"/>
      <c r="I138" s="13"/>
      <c r="J138" s="12"/>
      <c r="K138" s="12"/>
      <c r="L138" s="15"/>
    </row>
    <row r="139" spans="1:12" s="5" customFormat="1" ht="13.5">
      <c r="A139" s="9"/>
      <c r="B139" s="36" t="s">
        <v>51</v>
      </c>
      <c r="C139" s="14" t="s">
        <v>32</v>
      </c>
      <c r="D139" s="45">
        <v>0.034</v>
      </c>
      <c r="E139" s="13">
        <f>E137*D139</f>
        <v>2.176</v>
      </c>
      <c r="F139" s="13"/>
      <c r="G139" s="13"/>
      <c r="H139" s="13"/>
      <c r="I139" s="10"/>
      <c r="J139" s="9"/>
      <c r="K139" s="40"/>
      <c r="L139" s="13"/>
    </row>
    <row r="140" spans="1:12" s="5" customFormat="1" ht="13.5">
      <c r="A140" s="9"/>
      <c r="B140" s="8" t="s">
        <v>120</v>
      </c>
      <c r="C140" s="9" t="s">
        <v>19</v>
      </c>
      <c r="D140" s="10">
        <v>0.5</v>
      </c>
      <c r="E140" s="13">
        <f>D140*E137</f>
        <v>32</v>
      </c>
      <c r="F140" s="19"/>
      <c r="G140" s="11"/>
      <c r="H140" s="13"/>
      <c r="I140" s="10"/>
      <c r="J140" s="9"/>
      <c r="K140" s="15"/>
      <c r="L140" s="13"/>
    </row>
    <row r="141" spans="1:12" ht="13.5">
      <c r="A141" s="9"/>
      <c r="B141" s="8" t="s">
        <v>121</v>
      </c>
      <c r="C141" s="9" t="s">
        <v>4</v>
      </c>
      <c r="D141" s="46">
        <v>1.015</v>
      </c>
      <c r="E141" s="35">
        <f>D141*E137</f>
        <v>64.96</v>
      </c>
      <c r="F141" s="15"/>
      <c r="G141" s="11"/>
      <c r="H141" s="13"/>
      <c r="I141" s="10"/>
      <c r="J141" s="9"/>
      <c r="K141" s="15"/>
      <c r="L141" s="13"/>
    </row>
    <row r="142" spans="1:12" s="3" customFormat="1" ht="13.5">
      <c r="A142" s="9"/>
      <c r="B142" s="8" t="s">
        <v>34</v>
      </c>
      <c r="C142" s="9" t="s">
        <v>32</v>
      </c>
      <c r="D142" s="11">
        <v>0.18</v>
      </c>
      <c r="E142" s="11">
        <f>D142*E137</f>
        <v>11.52</v>
      </c>
      <c r="F142" s="13"/>
      <c r="G142" s="11"/>
      <c r="H142" s="13"/>
      <c r="I142" s="10"/>
      <c r="J142" s="9"/>
      <c r="K142" s="15"/>
      <c r="L142" s="13"/>
    </row>
    <row r="143" spans="1:12" s="3" customFormat="1" ht="13.5">
      <c r="A143" s="168" t="s">
        <v>7</v>
      </c>
      <c r="B143" s="169"/>
      <c r="C143" s="169"/>
      <c r="D143" s="169"/>
      <c r="E143" s="170"/>
      <c r="F143" s="104"/>
      <c r="G143" s="105"/>
      <c r="H143" s="104"/>
      <c r="I143" s="106"/>
      <c r="J143" s="107"/>
      <c r="K143" s="108"/>
      <c r="L143" s="108"/>
    </row>
    <row r="144" spans="1:12" s="1" customFormat="1" ht="13.5">
      <c r="A144" s="9">
        <v>1</v>
      </c>
      <c r="B144" s="8" t="s">
        <v>53</v>
      </c>
      <c r="C144" s="9" t="s">
        <v>4</v>
      </c>
      <c r="D144" s="11"/>
      <c r="E144" s="9">
        <v>6</v>
      </c>
      <c r="F144" s="15"/>
      <c r="G144" s="11"/>
      <c r="H144" s="13"/>
      <c r="I144" s="11"/>
      <c r="J144" s="9"/>
      <c r="K144" s="15"/>
      <c r="L144" s="39"/>
    </row>
    <row r="145" spans="1:12" s="5" customFormat="1" ht="13.5">
      <c r="A145" s="9"/>
      <c r="B145" s="36" t="s">
        <v>51</v>
      </c>
      <c r="C145" s="14" t="s">
        <v>32</v>
      </c>
      <c r="D145" s="44">
        <v>0.0984</v>
      </c>
      <c r="E145" s="13">
        <f>D145*E144</f>
        <v>0.5904</v>
      </c>
      <c r="F145" s="13"/>
      <c r="G145" s="13"/>
      <c r="H145" s="13"/>
      <c r="I145" s="38"/>
      <c r="J145" s="9"/>
      <c r="K145" s="40"/>
      <c r="L145" s="39"/>
    </row>
    <row r="146" spans="1:12" s="1" customFormat="1" ht="15" customHeight="1">
      <c r="A146" s="9">
        <v>2</v>
      </c>
      <c r="B146" s="8" t="s">
        <v>54</v>
      </c>
      <c r="C146" s="9" t="s">
        <v>4</v>
      </c>
      <c r="D146" s="11"/>
      <c r="E146" s="9">
        <v>15</v>
      </c>
      <c r="F146" s="15"/>
      <c r="G146" s="11"/>
      <c r="H146" s="13"/>
      <c r="I146" s="11"/>
      <c r="J146" s="9"/>
      <c r="K146" s="15"/>
      <c r="L146" s="39"/>
    </row>
    <row r="147" spans="1:12" s="5" customFormat="1" ht="13.5">
      <c r="A147" s="9"/>
      <c r="B147" s="36" t="s">
        <v>51</v>
      </c>
      <c r="C147" s="14" t="s">
        <v>32</v>
      </c>
      <c r="D147" s="44">
        <v>0.0984</v>
      </c>
      <c r="E147" s="13">
        <f>D147*E146</f>
        <v>1.476</v>
      </c>
      <c r="F147" s="13"/>
      <c r="G147" s="13"/>
      <c r="H147" s="13"/>
      <c r="I147" s="38"/>
      <c r="J147" s="9"/>
      <c r="K147" s="40"/>
      <c r="L147" s="39"/>
    </row>
    <row r="148" spans="1:12" s="7" customFormat="1" ht="15.75" customHeight="1">
      <c r="A148" s="58">
        <v>3</v>
      </c>
      <c r="B148" s="6" t="s">
        <v>8</v>
      </c>
      <c r="C148" s="13" t="s">
        <v>4</v>
      </c>
      <c r="D148" s="27"/>
      <c r="E148" s="13">
        <v>15</v>
      </c>
      <c r="F148" s="9"/>
      <c r="G148" s="11"/>
      <c r="H148" s="27"/>
      <c r="I148" s="27"/>
      <c r="J148" s="27"/>
      <c r="K148" s="27"/>
      <c r="L148" s="15"/>
    </row>
    <row r="149" spans="1:12" s="7" customFormat="1" ht="15.75" customHeight="1">
      <c r="A149" s="58">
        <v>4</v>
      </c>
      <c r="B149" s="6" t="s">
        <v>122</v>
      </c>
      <c r="C149" s="13" t="s">
        <v>98</v>
      </c>
      <c r="D149" s="27"/>
      <c r="E149" s="13">
        <v>9</v>
      </c>
      <c r="F149" s="9"/>
      <c r="G149" s="11"/>
      <c r="H149" s="27"/>
      <c r="I149" s="27"/>
      <c r="J149" s="27"/>
      <c r="K149" s="27"/>
      <c r="L149" s="15"/>
    </row>
    <row r="150" spans="1:12" s="2" customFormat="1" ht="13.5">
      <c r="A150" s="9">
        <v>5</v>
      </c>
      <c r="B150" s="30" t="s">
        <v>123</v>
      </c>
      <c r="C150" s="9" t="s">
        <v>4</v>
      </c>
      <c r="D150" s="13"/>
      <c r="E150" s="13">
        <v>6</v>
      </c>
      <c r="F150" s="17"/>
      <c r="G150" s="17"/>
      <c r="H150" s="13"/>
      <c r="I150" s="13"/>
      <c r="J150" s="13"/>
      <c r="K150" s="39"/>
      <c r="L150" s="11"/>
    </row>
    <row r="151" spans="1:12" s="5" customFormat="1" ht="13.5">
      <c r="A151" s="9"/>
      <c r="B151" s="8" t="s">
        <v>29</v>
      </c>
      <c r="C151" s="9" t="s">
        <v>30</v>
      </c>
      <c r="D151" s="9">
        <v>0.914</v>
      </c>
      <c r="E151" s="15">
        <f>D151*E150</f>
        <v>5.484</v>
      </c>
      <c r="F151" s="12"/>
      <c r="G151" s="12"/>
      <c r="H151" s="15"/>
      <c r="I151" s="13"/>
      <c r="J151" s="12"/>
      <c r="K151" s="12"/>
      <c r="L151" s="15"/>
    </row>
    <row r="152" spans="1:12" s="5" customFormat="1" ht="13.5">
      <c r="A152" s="16"/>
      <c r="B152" s="41" t="s">
        <v>40</v>
      </c>
      <c r="C152" s="14" t="s">
        <v>41</v>
      </c>
      <c r="D152" s="37">
        <v>0.353</v>
      </c>
      <c r="E152" s="15">
        <f>D152*E150</f>
        <v>2.118</v>
      </c>
      <c r="F152" s="13"/>
      <c r="G152" s="39"/>
      <c r="H152" s="13"/>
      <c r="I152" s="42"/>
      <c r="J152" s="16"/>
      <c r="K152" s="39"/>
      <c r="L152" s="11"/>
    </row>
    <row r="153" spans="1:12" s="2" customFormat="1" ht="13.5">
      <c r="A153" s="9"/>
      <c r="B153" s="30" t="s">
        <v>52</v>
      </c>
      <c r="C153" s="16" t="s">
        <v>4</v>
      </c>
      <c r="D153" s="43">
        <v>1</v>
      </c>
      <c r="E153" s="13">
        <f>D153*E150</f>
        <v>6</v>
      </c>
      <c r="F153" s="16"/>
      <c r="G153" s="16"/>
      <c r="H153" s="17"/>
      <c r="I153" s="17"/>
      <c r="J153" s="16"/>
      <c r="K153" s="39"/>
      <c r="L153" s="11"/>
    </row>
    <row r="154" spans="1:12" s="2" customFormat="1" ht="14.25" thickBot="1">
      <c r="A154" s="16"/>
      <c r="B154" s="41" t="s">
        <v>42</v>
      </c>
      <c r="C154" s="14" t="s">
        <v>32</v>
      </c>
      <c r="D154" s="45">
        <v>0.276</v>
      </c>
      <c r="E154" s="13">
        <f>E150*D154</f>
        <v>1.6560000000000001</v>
      </c>
      <c r="F154" s="13"/>
      <c r="G154" s="97"/>
      <c r="H154" s="17"/>
      <c r="I154" s="100"/>
      <c r="J154" s="16"/>
      <c r="K154" s="97"/>
      <c r="L154" s="102"/>
    </row>
    <row r="155" spans="1:12" ht="14.25" thickBot="1">
      <c r="A155" s="155" t="s">
        <v>23</v>
      </c>
      <c r="B155" s="156"/>
      <c r="C155" s="156"/>
      <c r="D155" s="156"/>
      <c r="E155" s="158"/>
      <c r="F155" s="96"/>
      <c r="G155" s="98"/>
      <c r="H155" s="99"/>
      <c r="I155" s="98"/>
      <c r="J155" s="99"/>
      <c r="K155" s="98"/>
      <c r="L155" s="98"/>
    </row>
    <row r="156" spans="1:12" s="7" customFormat="1" ht="13.5">
      <c r="A156" s="155" t="s">
        <v>132</v>
      </c>
      <c r="B156" s="156"/>
      <c r="C156" s="156"/>
      <c r="D156" s="156"/>
      <c r="E156" s="156"/>
      <c r="F156" s="156"/>
      <c r="G156" s="157"/>
      <c r="H156" s="156"/>
      <c r="I156" s="157"/>
      <c r="J156" s="158"/>
      <c r="K156" s="103" t="s">
        <v>136</v>
      </c>
      <c r="L156" s="101"/>
    </row>
    <row r="157" spans="1:12" ht="13.5">
      <c r="A157" s="140" t="s">
        <v>23</v>
      </c>
      <c r="B157" s="141"/>
      <c r="C157" s="141"/>
      <c r="D157" s="141"/>
      <c r="E157" s="141"/>
      <c r="F157" s="141"/>
      <c r="G157" s="141"/>
      <c r="H157" s="141"/>
      <c r="I157" s="141"/>
      <c r="J157" s="141"/>
      <c r="K157" s="142"/>
      <c r="L157" s="51"/>
    </row>
    <row r="158" spans="1:12" ht="13.5" customHeight="1">
      <c r="A158" s="140" t="s">
        <v>133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K158" s="103" t="s">
        <v>136</v>
      </c>
      <c r="L158" s="51"/>
    </row>
    <row r="159" spans="1:12" ht="13.5">
      <c r="A159" s="140" t="s">
        <v>43</v>
      </c>
      <c r="B159" s="141"/>
      <c r="C159" s="141"/>
      <c r="D159" s="141"/>
      <c r="E159" s="141"/>
      <c r="F159" s="141"/>
      <c r="G159" s="141"/>
      <c r="H159" s="141"/>
      <c r="I159" s="141"/>
      <c r="J159" s="141"/>
      <c r="K159" s="142"/>
      <c r="L159" s="56"/>
    </row>
    <row r="160" spans="1:12" ht="13.5">
      <c r="A160" s="140" t="s">
        <v>134</v>
      </c>
      <c r="B160" s="141"/>
      <c r="C160" s="141"/>
      <c r="D160" s="141"/>
      <c r="E160" s="141"/>
      <c r="F160" s="141"/>
      <c r="G160" s="141"/>
      <c r="H160" s="141"/>
      <c r="I160" s="141"/>
      <c r="J160" s="142"/>
      <c r="K160" s="103" t="s">
        <v>136</v>
      </c>
      <c r="L160" s="56"/>
    </row>
    <row r="161" spans="1:12" ht="13.5">
      <c r="A161" s="159" t="s">
        <v>44</v>
      </c>
      <c r="B161" s="160"/>
      <c r="C161" s="160"/>
      <c r="D161" s="160"/>
      <c r="E161" s="160"/>
      <c r="F161" s="160"/>
      <c r="G161" s="160"/>
      <c r="H161" s="160"/>
      <c r="I161" s="160"/>
      <c r="J161" s="160"/>
      <c r="K161" s="161"/>
      <c r="L161" s="56"/>
    </row>
    <row r="162" spans="1:12" ht="14.25" thickBot="1">
      <c r="A162" s="140" t="s">
        <v>135</v>
      </c>
      <c r="B162" s="141"/>
      <c r="C162" s="141"/>
      <c r="D162" s="141"/>
      <c r="E162" s="141"/>
      <c r="F162" s="141"/>
      <c r="G162" s="141"/>
      <c r="H162" s="141"/>
      <c r="I162" s="141"/>
      <c r="J162" s="142"/>
      <c r="K162" s="94">
        <v>0.03</v>
      </c>
      <c r="L162" s="116"/>
    </row>
    <row r="163" spans="1:12" ht="14.25" thickBot="1">
      <c r="A163" s="159" t="s">
        <v>44</v>
      </c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17"/>
    </row>
    <row r="164" spans="1:12" ht="14.25" thickBot="1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1"/>
    </row>
    <row r="165" spans="1:5" ht="13.5" thickBot="1">
      <c r="A165" s="165" t="s">
        <v>137</v>
      </c>
      <c r="B165" s="166"/>
      <c r="C165" s="166"/>
      <c r="D165" s="166"/>
      <c r="E165" s="167"/>
    </row>
    <row r="166" spans="1:12" ht="13.5">
      <c r="A166" s="112">
        <v>1</v>
      </c>
      <c r="B166" s="113" t="s">
        <v>76</v>
      </c>
      <c r="C166" s="63" t="s">
        <v>9</v>
      </c>
      <c r="D166" s="114"/>
      <c r="E166" s="112">
        <f>32+8</f>
        <v>40</v>
      </c>
      <c r="F166" s="22"/>
      <c r="G166" s="22"/>
      <c r="H166" s="22"/>
      <c r="I166" s="22"/>
      <c r="J166" s="22"/>
      <c r="K166" s="22"/>
      <c r="L166" s="22"/>
    </row>
    <row r="167" spans="1:12" ht="13.5">
      <c r="A167" s="9"/>
      <c r="B167" s="8" t="s">
        <v>29</v>
      </c>
      <c r="C167" s="9" t="s">
        <v>30</v>
      </c>
      <c r="D167" s="9">
        <v>0.556</v>
      </c>
      <c r="E167" s="13">
        <f>D167*E166</f>
        <v>22.240000000000002</v>
      </c>
      <c r="F167" s="12"/>
      <c r="G167" s="12"/>
      <c r="H167" s="13"/>
      <c r="I167" s="13"/>
      <c r="J167" s="12"/>
      <c r="K167" s="12"/>
      <c r="L167" s="15"/>
    </row>
    <row r="168" spans="1:12" ht="13.5">
      <c r="A168" s="16"/>
      <c r="B168" s="36" t="s">
        <v>75</v>
      </c>
      <c r="C168" s="16" t="s">
        <v>9</v>
      </c>
      <c r="D168" s="21">
        <v>1</v>
      </c>
      <c r="E168" s="47">
        <f>D168*E166</f>
        <v>40</v>
      </c>
      <c r="F168" s="39"/>
      <c r="G168" s="39"/>
      <c r="H168" s="17"/>
      <c r="I168" s="17"/>
      <c r="J168" s="16"/>
      <c r="K168" s="48"/>
      <c r="L168" s="15"/>
    </row>
    <row r="169" spans="1:12" ht="13.5">
      <c r="A169" s="9"/>
      <c r="B169" s="8" t="s">
        <v>34</v>
      </c>
      <c r="C169" s="9" t="s">
        <v>32</v>
      </c>
      <c r="D169" s="9">
        <v>0.524</v>
      </c>
      <c r="E169" s="13">
        <f>D169*E166</f>
        <v>20.96</v>
      </c>
      <c r="F169" s="13"/>
      <c r="G169" s="13"/>
      <c r="H169" s="9"/>
      <c r="I169" s="12"/>
      <c r="J169" s="9"/>
      <c r="K169" s="12"/>
      <c r="L169" s="13"/>
    </row>
    <row r="170" spans="1:12" ht="13.5">
      <c r="A170" s="16">
        <v>2</v>
      </c>
      <c r="B170" s="36" t="s">
        <v>17</v>
      </c>
      <c r="C170" s="16" t="s">
        <v>9</v>
      </c>
      <c r="D170" s="22"/>
      <c r="E170" s="21">
        <f>32+8</f>
        <v>40</v>
      </c>
      <c r="F170" s="39"/>
      <c r="G170" s="39"/>
      <c r="H170" s="17"/>
      <c r="I170" s="17"/>
      <c r="J170" s="16"/>
      <c r="K170" s="48"/>
      <c r="L170" s="15"/>
    </row>
    <row r="171" spans="1:12" ht="13.5">
      <c r="A171" s="21">
        <v>3</v>
      </c>
      <c r="B171" s="36" t="s">
        <v>18</v>
      </c>
      <c r="C171" s="14" t="s">
        <v>9</v>
      </c>
      <c r="D171" s="22"/>
      <c r="E171" s="21">
        <f>15+3</f>
        <v>18</v>
      </c>
      <c r="F171" s="22"/>
      <c r="G171" s="22"/>
      <c r="H171" s="22"/>
      <c r="I171" s="22"/>
      <c r="J171" s="22"/>
      <c r="K171" s="22"/>
      <c r="L171" s="22"/>
    </row>
    <row r="172" spans="1:12" ht="13.5">
      <c r="A172" s="9"/>
      <c r="B172" s="8" t="s">
        <v>29</v>
      </c>
      <c r="C172" s="9" t="s">
        <v>30</v>
      </c>
      <c r="D172" s="9">
        <v>0.372</v>
      </c>
      <c r="E172" s="13">
        <f>D172*E171</f>
        <v>6.696</v>
      </c>
      <c r="F172" s="12"/>
      <c r="G172" s="12"/>
      <c r="H172" s="13"/>
      <c r="I172" s="13"/>
      <c r="J172" s="12"/>
      <c r="K172" s="12"/>
      <c r="L172" s="15"/>
    </row>
    <row r="173" spans="1:12" ht="13.5">
      <c r="A173" s="16"/>
      <c r="B173" s="36" t="s">
        <v>18</v>
      </c>
      <c r="C173" s="16" t="s">
        <v>9</v>
      </c>
      <c r="D173" s="22">
        <v>1</v>
      </c>
      <c r="E173" s="47">
        <f>D173*E171</f>
        <v>18</v>
      </c>
      <c r="F173" s="39"/>
      <c r="G173" s="39"/>
      <c r="H173" s="17"/>
      <c r="I173" s="17"/>
      <c r="J173" s="16"/>
      <c r="K173" s="48"/>
      <c r="L173" s="15"/>
    </row>
    <row r="174" spans="1:12" ht="13.5">
      <c r="A174" s="9"/>
      <c r="B174" s="8" t="s">
        <v>34</v>
      </c>
      <c r="C174" s="9" t="s">
        <v>32</v>
      </c>
      <c r="D174" s="9">
        <v>0.1274</v>
      </c>
      <c r="E174" s="13">
        <f>D174*E171</f>
        <v>2.2932</v>
      </c>
      <c r="F174" s="13"/>
      <c r="G174" s="13"/>
      <c r="H174" s="9"/>
      <c r="I174" s="12"/>
      <c r="J174" s="9"/>
      <c r="K174" s="12"/>
      <c r="L174" s="13"/>
    </row>
    <row r="175" spans="1:12" ht="13.5">
      <c r="A175" s="21">
        <v>4</v>
      </c>
      <c r="B175" s="36" t="s">
        <v>11</v>
      </c>
      <c r="C175" s="14" t="s">
        <v>9</v>
      </c>
      <c r="D175" s="22"/>
      <c r="E175" s="21">
        <f>24+9</f>
        <v>33</v>
      </c>
      <c r="F175" s="22"/>
      <c r="G175" s="22"/>
      <c r="H175" s="22"/>
      <c r="I175" s="22"/>
      <c r="J175" s="22"/>
      <c r="K175" s="22"/>
      <c r="L175" s="22"/>
    </row>
    <row r="176" spans="1:12" ht="13.5">
      <c r="A176" s="9"/>
      <c r="B176" s="8" t="s">
        <v>29</v>
      </c>
      <c r="C176" s="9" t="s">
        <v>30</v>
      </c>
      <c r="D176" s="9">
        <v>0.192</v>
      </c>
      <c r="E176" s="13">
        <f>D176*E175</f>
        <v>6.336</v>
      </c>
      <c r="F176" s="12"/>
      <c r="G176" s="12"/>
      <c r="H176" s="13"/>
      <c r="I176" s="13"/>
      <c r="J176" s="12"/>
      <c r="K176" s="12"/>
      <c r="L176" s="15"/>
    </row>
    <row r="177" spans="1:12" ht="13.5">
      <c r="A177" s="16"/>
      <c r="B177" s="36" t="s">
        <v>10</v>
      </c>
      <c r="C177" s="16" t="s">
        <v>9</v>
      </c>
      <c r="D177" s="22">
        <v>1</v>
      </c>
      <c r="E177" s="47">
        <f>D177*E175</f>
        <v>33</v>
      </c>
      <c r="F177" s="39"/>
      <c r="G177" s="39"/>
      <c r="H177" s="17"/>
      <c r="I177" s="17"/>
      <c r="J177" s="16"/>
      <c r="K177" s="48"/>
      <c r="L177" s="15"/>
    </row>
    <row r="178" spans="1:12" ht="13.5">
      <c r="A178" s="9"/>
      <c r="B178" s="8" t="s">
        <v>34</v>
      </c>
      <c r="C178" s="9" t="s">
        <v>32</v>
      </c>
      <c r="D178" s="9">
        <v>0.0234</v>
      </c>
      <c r="E178" s="13">
        <f>D178*E175</f>
        <v>0.7722</v>
      </c>
      <c r="F178" s="13"/>
      <c r="G178" s="13"/>
      <c r="H178" s="9"/>
      <c r="I178" s="12"/>
      <c r="J178" s="9"/>
      <c r="K178" s="12"/>
      <c r="L178" s="13"/>
    </row>
    <row r="179" spans="1:12" ht="27">
      <c r="A179" s="9">
        <v>5</v>
      </c>
      <c r="B179" s="52" t="s">
        <v>45</v>
      </c>
      <c r="C179" s="10" t="s">
        <v>15</v>
      </c>
      <c r="D179" s="10"/>
      <c r="E179" s="87">
        <f>200+60</f>
        <v>260</v>
      </c>
      <c r="F179" s="15"/>
      <c r="G179" s="10"/>
      <c r="H179" s="13"/>
      <c r="I179" s="13"/>
      <c r="J179" s="9"/>
      <c r="K179" s="13"/>
      <c r="L179" s="15"/>
    </row>
    <row r="180" spans="1:12" ht="13.5">
      <c r="A180" s="9"/>
      <c r="B180" s="8" t="s">
        <v>29</v>
      </c>
      <c r="C180" s="9" t="s">
        <v>30</v>
      </c>
      <c r="D180" s="9">
        <v>0.139</v>
      </c>
      <c r="E180" s="9">
        <f>D180*E179</f>
        <v>36.14</v>
      </c>
      <c r="F180" s="12"/>
      <c r="G180" s="12"/>
      <c r="H180" s="9"/>
      <c r="I180" s="13"/>
      <c r="J180" s="12"/>
      <c r="K180" s="12"/>
      <c r="L180" s="15"/>
    </row>
    <row r="181" spans="1:12" ht="13.5">
      <c r="A181" s="9"/>
      <c r="B181" s="52" t="s">
        <v>46</v>
      </c>
      <c r="C181" s="9" t="s">
        <v>15</v>
      </c>
      <c r="D181" s="9"/>
      <c r="E181" s="15">
        <f>E179</f>
        <v>260</v>
      </c>
      <c r="F181" s="9"/>
      <c r="G181" s="10"/>
      <c r="H181" s="9"/>
      <c r="I181" s="13"/>
      <c r="J181" s="12"/>
      <c r="K181" s="12"/>
      <c r="L181" s="15"/>
    </row>
    <row r="182" spans="1:12" ht="13.5">
      <c r="A182" s="9"/>
      <c r="B182" s="8" t="s">
        <v>34</v>
      </c>
      <c r="C182" s="9" t="s">
        <v>32</v>
      </c>
      <c r="D182" s="9">
        <v>0.0097</v>
      </c>
      <c r="E182" s="13">
        <f>D182*E179</f>
        <v>2.5220000000000002</v>
      </c>
      <c r="F182" s="13"/>
      <c r="G182" s="13"/>
      <c r="H182" s="9"/>
      <c r="I182" s="12"/>
      <c r="J182" s="9"/>
      <c r="K182" s="12"/>
      <c r="L182" s="13"/>
    </row>
    <row r="183" spans="1:12" ht="27">
      <c r="A183" s="9">
        <v>6</v>
      </c>
      <c r="B183" s="52" t="s">
        <v>47</v>
      </c>
      <c r="C183" s="10" t="s">
        <v>15</v>
      </c>
      <c r="D183" s="10"/>
      <c r="E183" s="87">
        <f>115+30</f>
        <v>145</v>
      </c>
      <c r="F183" s="15"/>
      <c r="G183" s="10"/>
      <c r="H183" s="13"/>
      <c r="I183" s="13"/>
      <c r="J183" s="9"/>
      <c r="K183" s="13"/>
      <c r="L183" s="15"/>
    </row>
    <row r="184" spans="1:12" ht="13.5">
      <c r="A184" s="9"/>
      <c r="B184" s="8" t="s">
        <v>29</v>
      </c>
      <c r="C184" s="9" t="s">
        <v>30</v>
      </c>
      <c r="D184" s="9">
        <v>0.139</v>
      </c>
      <c r="E184" s="9">
        <f>D184*E183</f>
        <v>20.155</v>
      </c>
      <c r="F184" s="12"/>
      <c r="G184" s="12"/>
      <c r="H184" s="9"/>
      <c r="I184" s="13"/>
      <c r="J184" s="12"/>
      <c r="K184" s="12"/>
      <c r="L184" s="15"/>
    </row>
    <row r="185" spans="1:12" ht="13.5">
      <c r="A185" s="9"/>
      <c r="B185" s="52" t="s">
        <v>48</v>
      </c>
      <c r="C185" s="9" t="s">
        <v>15</v>
      </c>
      <c r="D185" s="9"/>
      <c r="E185" s="15">
        <f>E183</f>
        <v>145</v>
      </c>
      <c r="F185" s="9"/>
      <c r="G185" s="10"/>
      <c r="H185" s="9"/>
      <c r="I185" s="13"/>
      <c r="J185" s="12"/>
      <c r="K185" s="12"/>
      <c r="L185" s="15"/>
    </row>
    <row r="186" spans="1:12" ht="13.5">
      <c r="A186" s="9"/>
      <c r="B186" s="8" t="s">
        <v>34</v>
      </c>
      <c r="C186" s="9" t="s">
        <v>32</v>
      </c>
      <c r="D186" s="9">
        <v>0.0097</v>
      </c>
      <c r="E186" s="13">
        <f>D186*E183</f>
        <v>1.4065</v>
      </c>
      <c r="F186" s="13"/>
      <c r="G186" s="13"/>
      <c r="H186" s="9"/>
      <c r="I186" s="12"/>
      <c r="J186" s="9"/>
      <c r="K186" s="12"/>
      <c r="L186" s="13"/>
    </row>
    <row r="187" spans="1:12" ht="13.5">
      <c r="A187" s="21">
        <v>7</v>
      </c>
      <c r="B187" s="36" t="s">
        <v>12</v>
      </c>
      <c r="C187" s="9" t="s">
        <v>9</v>
      </c>
      <c r="D187" s="21"/>
      <c r="E187" s="21">
        <f>39+12</f>
        <v>51</v>
      </c>
      <c r="F187" s="22"/>
      <c r="G187" s="22"/>
      <c r="H187" s="22"/>
      <c r="I187" s="22"/>
      <c r="J187" s="22"/>
      <c r="K187" s="22"/>
      <c r="L187" s="22"/>
    </row>
    <row r="188" spans="1:12" ht="13.5">
      <c r="A188" s="9"/>
      <c r="B188" s="8" t="s">
        <v>29</v>
      </c>
      <c r="C188" s="9" t="s">
        <v>30</v>
      </c>
      <c r="D188" s="9">
        <v>2</v>
      </c>
      <c r="E188" s="13">
        <f>D188*E187</f>
        <v>102</v>
      </c>
      <c r="F188" s="12"/>
      <c r="G188" s="12"/>
      <c r="H188" s="13"/>
      <c r="I188" s="13"/>
      <c r="J188" s="12"/>
      <c r="K188" s="12"/>
      <c r="L188" s="15"/>
    </row>
    <row r="189" spans="1:12" ht="13.5">
      <c r="A189" s="16"/>
      <c r="B189" s="36" t="s">
        <v>12</v>
      </c>
      <c r="C189" s="16" t="s">
        <v>9</v>
      </c>
      <c r="D189" s="21">
        <v>1</v>
      </c>
      <c r="E189" s="47">
        <f>D189*E187</f>
        <v>51</v>
      </c>
      <c r="F189" s="53"/>
      <c r="G189" s="39"/>
      <c r="H189" s="17"/>
      <c r="I189" s="17"/>
      <c r="J189" s="16"/>
      <c r="K189" s="48"/>
      <c r="L189" s="15"/>
    </row>
    <row r="190" spans="1:12" ht="13.5">
      <c r="A190" s="21">
        <v>8</v>
      </c>
      <c r="B190" s="36" t="s">
        <v>13</v>
      </c>
      <c r="C190" s="9" t="s">
        <v>9</v>
      </c>
      <c r="D190" s="21"/>
      <c r="E190" s="21">
        <f>14+3</f>
        <v>17</v>
      </c>
      <c r="F190" s="22"/>
      <c r="G190" s="22"/>
      <c r="H190" s="22"/>
      <c r="I190" s="22"/>
      <c r="J190" s="22"/>
      <c r="K190" s="22"/>
      <c r="L190" s="22"/>
    </row>
    <row r="191" spans="1:12" ht="13.5">
      <c r="A191" s="9"/>
      <c r="B191" s="8" t="s">
        <v>29</v>
      </c>
      <c r="C191" s="9" t="s">
        <v>30</v>
      </c>
      <c r="D191" s="9">
        <v>2</v>
      </c>
      <c r="E191" s="13">
        <f>D191*E190</f>
        <v>34</v>
      </c>
      <c r="F191" s="12"/>
      <c r="G191" s="12"/>
      <c r="H191" s="13"/>
      <c r="I191" s="13"/>
      <c r="J191" s="12"/>
      <c r="K191" s="12"/>
      <c r="L191" s="15"/>
    </row>
    <row r="192" spans="1:12" ht="13.5">
      <c r="A192" s="16"/>
      <c r="B192" s="36" t="s">
        <v>13</v>
      </c>
      <c r="C192" s="16" t="s">
        <v>9</v>
      </c>
      <c r="D192" s="21">
        <v>1</v>
      </c>
      <c r="E192" s="47">
        <f>D192*E190</f>
        <v>17</v>
      </c>
      <c r="F192" s="53"/>
      <c r="G192" s="39"/>
      <c r="H192" s="17"/>
      <c r="I192" s="17"/>
      <c r="J192" s="16"/>
      <c r="K192" s="48"/>
      <c r="L192" s="15"/>
    </row>
    <row r="193" spans="1:12" ht="13.5">
      <c r="A193" s="54">
        <v>9</v>
      </c>
      <c r="B193" s="36" t="s">
        <v>14</v>
      </c>
      <c r="C193" s="14" t="s">
        <v>9</v>
      </c>
      <c r="D193" s="26"/>
      <c r="E193" s="54">
        <v>1</v>
      </c>
      <c r="F193" s="26"/>
      <c r="G193" s="26"/>
      <c r="H193" s="26"/>
      <c r="I193" s="26"/>
      <c r="J193" s="26"/>
      <c r="K193" s="26"/>
      <c r="L193" s="26"/>
    </row>
    <row r="194" spans="1:12" ht="13.5">
      <c r="A194" s="9"/>
      <c r="B194" s="8" t="s">
        <v>29</v>
      </c>
      <c r="C194" s="9" t="s">
        <v>30</v>
      </c>
      <c r="D194" s="9">
        <f>1*2</f>
        <v>2</v>
      </c>
      <c r="E194" s="13">
        <f>D194*E193</f>
        <v>2</v>
      </c>
      <c r="F194" s="12"/>
      <c r="G194" s="12"/>
      <c r="H194" s="13"/>
      <c r="I194" s="13"/>
      <c r="J194" s="12"/>
      <c r="K194" s="12"/>
      <c r="L194" s="15"/>
    </row>
    <row r="195" spans="1:12" ht="13.5">
      <c r="A195" s="16"/>
      <c r="B195" s="36" t="s">
        <v>14</v>
      </c>
      <c r="C195" s="16" t="s">
        <v>9</v>
      </c>
      <c r="D195" s="22">
        <v>1</v>
      </c>
      <c r="E195" s="47">
        <f>D195*E193</f>
        <v>1</v>
      </c>
      <c r="F195" s="39"/>
      <c r="G195" s="39"/>
      <c r="H195" s="17"/>
      <c r="I195" s="17"/>
      <c r="J195" s="16"/>
      <c r="K195" s="48"/>
      <c r="L195" s="15"/>
    </row>
    <row r="196" spans="1:12" ht="13.5">
      <c r="A196" s="54">
        <v>10</v>
      </c>
      <c r="B196" s="36" t="s">
        <v>94</v>
      </c>
      <c r="C196" s="14" t="s">
        <v>9</v>
      </c>
      <c r="D196" s="26"/>
      <c r="E196" s="54">
        <f>2+1</f>
        <v>3</v>
      </c>
      <c r="F196" s="26"/>
      <c r="G196" s="26"/>
      <c r="H196" s="26"/>
      <c r="I196" s="26"/>
      <c r="J196" s="26"/>
      <c r="K196" s="26"/>
      <c r="L196" s="26"/>
    </row>
    <row r="197" spans="1:12" ht="13.5">
      <c r="A197" s="9"/>
      <c r="B197" s="8" t="s">
        <v>29</v>
      </c>
      <c r="C197" s="9" t="s">
        <v>30</v>
      </c>
      <c r="D197" s="9">
        <f>1*2</f>
        <v>2</v>
      </c>
      <c r="E197" s="13">
        <f>D197*E196</f>
        <v>6</v>
      </c>
      <c r="F197" s="12"/>
      <c r="G197" s="12"/>
      <c r="H197" s="13"/>
      <c r="I197" s="13"/>
      <c r="J197" s="12"/>
      <c r="K197" s="12"/>
      <c r="L197" s="15"/>
    </row>
    <row r="198" spans="1:12" ht="14.25" thickBot="1">
      <c r="A198" s="16"/>
      <c r="B198" s="36" t="s">
        <v>94</v>
      </c>
      <c r="C198" s="16" t="s">
        <v>9</v>
      </c>
      <c r="D198" s="22">
        <v>1</v>
      </c>
      <c r="E198" s="47">
        <f>D198*E196</f>
        <v>3</v>
      </c>
      <c r="F198" s="39"/>
      <c r="G198" s="39"/>
      <c r="H198" s="17"/>
      <c r="I198" s="17"/>
      <c r="J198" s="16"/>
      <c r="K198" s="48"/>
      <c r="L198" s="15"/>
    </row>
    <row r="199" spans="1:12" ht="14.25" thickBot="1">
      <c r="A199" s="155" t="s">
        <v>23</v>
      </c>
      <c r="B199" s="156"/>
      <c r="C199" s="156"/>
      <c r="D199" s="156"/>
      <c r="E199" s="158"/>
      <c r="F199" s="96"/>
      <c r="G199" s="98"/>
      <c r="H199" s="99"/>
      <c r="I199" s="98"/>
      <c r="J199" s="99"/>
      <c r="K199" s="98"/>
      <c r="L199" s="98"/>
    </row>
    <row r="200" spans="1:12" ht="13.5">
      <c r="A200" s="155" t="s">
        <v>139</v>
      </c>
      <c r="B200" s="156"/>
      <c r="C200" s="156"/>
      <c r="D200" s="156"/>
      <c r="E200" s="156"/>
      <c r="F200" s="156"/>
      <c r="G200" s="157"/>
      <c r="H200" s="156"/>
      <c r="I200" s="157"/>
      <c r="J200" s="158"/>
      <c r="K200" s="103" t="s">
        <v>136</v>
      </c>
      <c r="L200" s="101"/>
    </row>
    <row r="201" spans="1:12" ht="13.5">
      <c r="A201" s="140" t="s">
        <v>23</v>
      </c>
      <c r="B201" s="141"/>
      <c r="C201" s="141"/>
      <c r="D201" s="141"/>
      <c r="E201" s="141"/>
      <c r="F201" s="141"/>
      <c r="G201" s="141"/>
      <c r="H201" s="141"/>
      <c r="I201" s="141"/>
      <c r="J201" s="141"/>
      <c r="K201" s="142"/>
      <c r="L201" s="51"/>
    </row>
    <row r="202" spans="1:12" ht="13.5">
      <c r="A202" s="140" t="s">
        <v>138</v>
      </c>
      <c r="B202" s="141"/>
      <c r="C202" s="141"/>
      <c r="D202" s="141"/>
      <c r="E202" s="141"/>
      <c r="F202" s="141"/>
      <c r="G202" s="141"/>
      <c r="H202" s="141"/>
      <c r="I202" s="141"/>
      <c r="J202" s="141"/>
      <c r="K202" s="103" t="s">
        <v>136</v>
      </c>
      <c r="L202" s="51"/>
    </row>
    <row r="203" spans="1:12" ht="13.5">
      <c r="A203" s="140" t="s">
        <v>43</v>
      </c>
      <c r="B203" s="141"/>
      <c r="C203" s="141"/>
      <c r="D203" s="141"/>
      <c r="E203" s="141"/>
      <c r="F203" s="141"/>
      <c r="G203" s="141"/>
      <c r="H203" s="141"/>
      <c r="I203" s="141"/>
      <c r="J203" s="141"/>
      <c r="K203" s="142"/>
      <c r="L203" s="56"/>
    </row>
    <row r="204" spans="1:12" ht="13.5">
      <c r="A204" s="140" t="s">
        <v>134</v>
      </c>
      <c r="B204" s="141"/>
      <c r="C204" s="141"/>
      <c r="D204" s="141"/>
      <c r="E204" s="141"/>
      <c r="F204" s="141"/>
      <c r="G204" s="141"/>
      <c r="H204" s="141"/>
      <c r="I204" s="141"/>
      <c r="J204" s="142"/>
      <c r="K204" s="103" t="s">
        <v>136</v>
      </c>
      <c r="L204" s="56"/>
    </row>
    <row r="205" spans="1:12" ht="13.5">
      <c r="A205" s="159" t="s">
        <v>44</v>
      </c>
      <c r="B205" s="160"/>
      <c r="C205" s="160"/>
      <c r="D205" s="160"/>
      <c r="E205" s="160"/>
      <c r="F205" s="160"/>
      <c r="G205" s="160"/>
      <c r="H205" s="160"/>
      <c r="I205" s="160"/>
      <c r="J205" s="160"/>
      <c r="K205" s="161"/>
      <c r="L205" s="56"/>
    </row>
    <row r="206" spans="1:12" ht="14.25" thickBot="1">
      <c r="A206" s="181" t="s">
        <v>135</v>
      </c>
      <c r="B206" s="182"/>
      <c r="C206" s="182"/>
      <c r="D206" s="182"/>
      <c r="E206" s="182"/>
      <c r="F206" s="182"/>
      <c r="G206" s="182"/>
      <c r="H206" s="182"/>
      <c r="I206" s="182"/>
      <c r="J206" s="183"/>
      <c r="K206" s="115">
        <v>0.03</v>
      </c>
      <c r="L206" s="116"/>
    </row>
    <row r="207" spans="1:12" ht="14.25" thickBot="1">
      <c r="A207" s="184" t="s">
        <v>44</v>
      </c>
      <c r="B207" s="185"/>
      <c r="C207" s="185"/>
      <c r="D207" s="185"/>
      <c r="E207" s="185"/>
      <c r="F207" s="185"/>
      <c r="G207" s="185"/>
      <c r="H207" s="185"/>
      <c r="I207" s="185"/>
      <c r="J207" s="185"/>
      <c r="K207" s="186"/>
      <c r="L207" s="117"/>
    </row>
    <row r="208" ht="13.5" thickBot="1"/>
    <row r="209" spans="1:5" ht="13.5" thickBot="1">
      <c r="A209" s="165" t="s">
        <v>143</v>
      </c>
      <c r="B209" s="166"/>
      <c r="C209" s="166"/>
      <c r="D209" s="166"/>
      <c r="E209" s="167"/>
    </row>
    <row r="210" spans="1:12" ht="27">
      <c r="A210" s="9">
        <v>1</v>
      </c>
      <c r="B210" s="6" t="s">
        <v>92</v>
      </c>
      <c r="C210" s="10" t="s">
        <v>28</v>
      </c>
      <c r="D210" s="10"/>
      <c r="E210" s="88">
        <v>0.25</v>
      </c>
      <c r="F210" s="15"/>
      <c r="G210" s="10"/>
      <c r="H210" s="13"/>
      <c r="I210" s="19"/>
      <c r="J210" s="9"/>
      <c r="K210" s="13"/>
      <c r="L210" s="15"/>
    </row>
    <row r="211" spans="1:12" ht="13.5">
      <c r="A211" s="9"/>
      <c r="B211" s="8" t="s">
        <v>29</v>
      </c>
      <c r="C211" s="9" t="s">
        <v>30</v>
      </c>
      <c r="D211" s="9">
        <v>2.99</v>
      </c>
      <c r="E211" s="13">
        <f>D211*E210</f>
        <v>0.7475</v>
      </c>
      <c r="F211" s="12"/>
      <c r="G211" s="12"/>
      <c r="H211" s="9"/>
      <c r="I211" s="19"/>
      <c r="J211" s="12"/>
      <c r="K211" s="12"/>
      <c r="L211" s="15"/>
    </row>
    <row r="212" spans="1:12" ht="13.5">
      <c r="A212" s="9">
        <v>2</v>
      </c>
      <c r="B212" s="6" t="s">
        <v>77</v>
      </c>
      <c r="C212" s="9" t="s">
        <v>5</v>
      </c>
      <c r="D212" s="9"/>
      <c r="E212" s="10">
        <v>0.05</v>
      </c>
      <c r="F212" s="15"/>
      <c r="G212" s="10"/>
      <c r="H212" s="13"/>
      <c r="I212" s="19"/>
      <c r="J212" s="12"/>
      <c r="K212" s="15"/>
      <c r="L212" s="13"/>
    </row>
    <row r="213" spans="1:12" ht="13.5">
      <c r="A213" s="9"/>
      <c r="B213" s="8" t="s">
        <v>29</v>
      </c>
      <c r="C213" s="9" t="s">
        <v>30</v>
      </c>
      <c r="D213" s="13">
        <v>3.52</v>
      </c>
      <c r="E213" s="13">
        <f>D213*E212</f>
        <v>0.17600000000000002</v>
      </c>
      <c r="F213" s="12"/>
      <c r="G213" s="12"/>
      <c r="H213" s="9"/>
      <c r="I213" s="19"/>
      <c r="J213" s="12"/>
      <c r="K213" s="12"/>
      <c r="L213" s="15"/>
    </row>
    <row r="214" spans="1:12" ht="13.5">
      <c r="A214" s="9"/>
      <c r="B214" s="8" t="s">
        <v>31</v>
      </c>
      <c r="C214" s="9" t="s">
        <v>32</v>
      </c>
      <c r="D214" s="9">
        <v>1.06</v>
      </c>
      <c r="E214" s="13">
        <f>D214*E212</f>
        <v>0.053000000000000005</v>
      </c>
      <c r="F214" s="9"/>
      <c r="G214" s="13"/>
      <c r="H214" s="9"/>
      <c r="I214" s="12"/>
      <c r="J214" s="9"/>
      <c r="K214" s="13"/>
      <c r="L214" s="13"/>
    </row>
    <row r="215" spans="1:12" ht="13.5">
      <c r="A215" s="9"/>
      <c r="B215" s="8" t="s">
        <v>78</v>
      </c>
      <c r="C215" s="9" t="s">
        <v>5</v>
      </c>
      <c r="D215" s="13">
        <v>1.24</v>
      </c>
      <c r="E215" s="13">
        <f>D215*E212</f>
        <v>0.062</v>
      </c>
      <c r="F215" s="9"/>
      <c r="G215" s="53"/>
      <c r="H215" s="9"/>
      <c r="I215" s="19"/>
      <c r="J215" s="12"/>
      <c r="K215" s="12"/>
      <c r="L215" s="15"/>
    </row>
    <row r="216" spans="1:12" ht="13.5">
      <c r="A216" s="16"/>
      <c r="B216" s="41" t="s">
        <v>79</v>
      </c>
      <c r="C216" s="14" t="s">
        <v>80</v>
      </c>
      <c r="D216" s="14">
        <v>0.02</v>
      </c>
      <c r="E216" s="37">
        <f>D216*E212</f>
        <v>0.001</v>
      </c>
      <c r="F216" s="13"/>
      <c r="G216" s="39"/>
      <c r="H216" s="13"/>
      <c r="I216" s="39"/>
      <c r="J216" s="70"/>
      <c r="K216" s="48"/>
      <c r="L216" s="13"/>
    </row>
    <row r="217" spans="1:12" ht="13.5">
      <c r="A217" s="9">
        <v>3</v>
      </c>
      <c r="B217" s="34" t="s">
        <v>81</v>
      </c>
      <c r="C217" s="9" t="s">
        <v>5</v>
      </c>
      <c r="D217" s="13"/>
      <c r="E217" s="13">
        <v>0.2</v>
      </c>
      <c r="F217" s="9"/>
      <c r="G217" s="13"/>
      <c r="H217" s="13"/>
      <c r="I217" s="13"/>
      <c r="J217" s="13"/>
      <c r="K217" s="13"/>
      <c r="L217" s="13"/>
    </row>
    <row r="218" spans="1:12" ht="13.5">
      <c r="A218" s="9"/>
      <c r="B218" s="8" t="s">
        <v>29</v>
      </c>
      <c r="C218" s="9" t="s">
        <v>30</v>
      </c>
      <c r="D218" s="9">
        <v>6.56</v>
      </c>
      <c r="E218" s="9">
        <f>E217*D218</f>
        <v>1.312</v>
      </c>
      <c r="F218" s="12"/>
      <c r="G218" s="12"/>
      <c r="H218" s="9"/>
      <c r="I218" s="13"/>
      <c r="J218" s="12"/>
      <c r="K218" s="12"/>
      <c r="L218" s="13"/>
    </row>
    <row r="219" spans="1:12" ht="13.5">
      <c r="A219" s="16"/>
      <c r="B219" s="41" t="s">
        <v>51</v>
      </c>
      <c r="C219" s="14" t="s">
        <v>32</v>
      </c>
      <c r="D219" s="71">
        <f>59*0.01</f>
        <v>0.59</v>
      </c>
      <c r="E219" s="37">
        <f>D219*E217</f>
        <v>0.118</v>
      </c>
      <c r="F219" s="13"/>
      <c r="G219" s="53"/>
      <c r="H219" s="13"/>
      <c r="I219" s="39"/>
      <c r="J219" s="16"/>
      <c r="K219" s="48"/>
      <c r="L219" s="13"/>
    </row>
    <row r="220" spans="1:12" ht="13.5">
      <c r="A220" s="16"/>
      <c r="B220" s="41" t="s">
        <v>82</v>
      </c>
      <c r="C220" s="14" t="s">
        <v>5</v>
      </c>
      <c r="D220" s="72">
        <v>1.02</v>
      </c>
      <c r="E220" s="37">
        <f>D220*E217</f>
        <v>0.20400000000000001</v>
      </c>
      <c r="F220" s="15"/>
      <c r="G220" s="53"/>
      <c r="H220" s="13"/>
      <c r="I220" s="39"/>
      <c r="J220" s="16"/>
      <c r="K220" s="48"/>
      <c r="L220" s="13"/>
    </row>
    <row r="221" spans="1:12" ht="13.5">
      <c r="A221" s="16"/>
      <c r="B221" s="41" t="s">
        <v>83</v>
      </c>
      <c r="C221" s="14" t="s">
        <v>4</v>
      </c>
      <c r="D221" s="72">
        <v>1.6</v>
      </c>
      <c r="E221" s="37">
        <f>D221*E217</f>
        <v>0.32000000000000006</v>
      </c>
      <c r="F221" s="15"/>
      <c r="G221" s="53"/>
      <c r="H221" s="13"/>
      <c r="I221" s="39"/>
      <c r="J221" s="16"/>
      <c r="K221" s="48"/>
      <c r="L221" s="13"/>
    </row>
    <row r="222" spans="1:12" ht="13.5">
      <c r="A222" s="16"/>
      <c r="B222" s="41" t="s">
        <v>84</v>
      </c>
      <c r="C222" s="14" t="s">
        <v>5</v>
      </c>
      <c r="D222" s="73">
        <f>1.83*0.01</f>
        <v>0.0183</v>
      </c>
      <c r="E222" s="37">
        <f>D222*E217</f>
        <v>0.00366</v>
      </c>
      <c r="F222" s="13"/>
      <c r="G222" s="53"/>
      <c r="H222" s="13"/>
      <c r="I222" s="39"/>
      <c r="J222" s="16"/>
      <c r="K222" s="48"/>
      <c r="L222" s="13"/>
    </row>
    <row r="223" spans="1:12" ht="13.5">
      <c r="A223" s="16"/>
      <c r="B223" s="41" t="s">
        <v>79</v>
      </c>
      <c r="C223" s="14" t="s">
        <v>80</v>
      </c>
      <c r="D223" s="14">
        <v>0.4</v>
      </c>
      <c r="E223" s="37">
        <f>D223*E217</f>
        <v>0.08000000000000002</v>
      </c>
      <c r="F223" s="13"/>
      <c r="G223" s="53"/>
      <c r="H223" s="13"/>
      <c r="I223" s="39"/>
      <c r="J223" s="16"/>
      <c r="K223" s="48"/>
      <c r="L223" s="13"/>
    </row>
    <row r="224" spans="1:12" ht="27">
      <c r="A224" s="9">
        <v>4</v>
      </c>
      <c r="B224" s="34" t="s">
        <v>93</v>
      </c>
      <c r="C224" s="9" t="s">
        <v>6</v>
      </c>
      <c r="D224" s="13"/>
      <c r="E224" s="13">
        <f>10*2.74*0.001</f>
        <v>0.027400000000000004</v>
      </c>
      <c r="F224" s="9"/>
      <c r="G224" s="13"/>
      <c r="H224" s="13"/>
      <c r="I224" s="13"/>
      <c r="J224" s="13"/>
      <c r="K224" s="13"/>
      <c r="L224" s="13"/>
    </row>
    <row r="225" spans="1:12" ht="13.5">
      <c r="A225" s="9"/>
      <c r="B225" s="8" t="s">
        <v>29</v>
      </c>
      <c r="C225" s="9" t="s">
        <v>30</v>
      </c>
      <c r="D225" s="9">
        <v>62.6</v>
      </c>
      <c r="E225" s="9">
        <f>E224*D225</f>
        <v>1.7152400000000003</v>
      </c>
      <c r="F225" s="12"/>
      <c r="G225" s="12"/>
      <c r="H225" s="9"/>
      <c r="I225" s="13"/>
      <c r="J225" s="12"/>
      <c r="K225" s="12"/>
      <c r="L225" s="13"/>
    </row>
    <row r="226" spans="1:12" ht="13.5">
      <c r="A226" s="16"/>
      <c r="B226" s="41" t="s">
        <v>51</v>
      </c>
      <c r="C226" s="14" t="s">
        <v>32</v>
      </c>
      <c r="D226" s="71">
        <v>1</v>
      </c>
      <c r="E226" s="45">
        <f>D226*E224</f>
        <v>0.027400000000000004</v>
      </c>
      <c r="F226" s="13"/>
      <c r="G226" s="53"/>
      <c r="H226" s="13"/>
      <c r="I226" s="39"/>
      <c r="J226" s="16"/>
      <c r="K226" s="48"/>
      <c r="L226" s="13"/>
    </row>
    <row r="227" spans="1:12" ht="13.5">
      <c r="A227" s="16"/>
      <c r="B227" s="41" t="s">
        <v>96</v>
      </c>
      <c r="C227" s="14" t="s">
        <v>15</v>
      </c>
      <c r="D227" s="72"/>
      <c r="E227" s="74">
        <v>10</v>
      </c>
      <c r="F227" s="19"/>
      <c r="G227" s="53"/>
      <c r="H227" s="13"/>
      <c r="I227" s="39"/>
      <c r="J227" s="16"/>
      <c r="K227" s="48"/>
      <c r="L227" s="13"/>
    </row>
    <row r="228" spans="1:12" ht="13.5">
      <c r="A228" s="16"/>
      <c r="B228" s="41" t="s">
        <v>85</v>
      </c>
      <c r="C228" s="14" t="s">
        <v>19</v>
      </c>
      <c r="D228" s="72">
        <v>4</v>
      </c>
      <c r="E228" s="45">
        <f>D228*E224</f>
        <v>0.10960000000000002</v>
      </c>
      <c r="F228" s="15"/>
      <c r="G228" s="53"/>
      <c r="H228" s="13"/>
      <c r="I228" s="39"/>
      <c r="J228" s="16"/>
      <c r="K228" s="48"/>
      <c r="L228" s="13"/>
    </row>
    <row r="229" spans="1:12" ht="13.5">
      <c r="A229" s="16"/>
      <c r="B229" s="41" t="s">
        <v>79</v>
      </c>
      <c r="C229" s="14" t="s">
        <v>80</v>
      </c>
      <c r="D229" s="14">
        <v>2.78</v>
      </c>
      <c r="E229" s="45">
        <f>D229*E224</f>
        <v>0.076172</v>
      </c>
      <c r="F229" s="13"/>
      <c r="G229" s="53"/>
      <c r="H229" s="13"/>
      <c r="I229" s="39"/>
      <c r="J229" s="16"/>
      <c r="K229" s="48"/>
      <c r="L229" s="13"/>
    </row>
    <row r="230" spans="1:12" ht="27">
      <c r="A230" s="9">
        <v>5</v>
      </c>
      <c r="B230" s="86" t="s">
        <v>95</v>
      </c>
      <c r="C230" s="9" t="s">
        <v>86</v>
      </c>
      <c r="D230" s="13"/>
      <c r="E230" s="13">
        <v>0.16</v>
      </c>
      <c r="F230" s="9"/>
      <c r="G230" s="13"/>
      <c r="H230" s="13"/>
      <c r="I230" s="13"/>
      <c r="J230" s="13"/>
      <c r="K230" s="13"/>
      <c r="L230" s="13"/>
    </row>
    <row r="231" spans="1:12" ht="13.5">
      <c r="A231" s="9"/>
      <c r="B231" s="8" t="s">
        <v>29</v>
      </c>
      <c r="C231" s="9" t="s">
        <v>30</v>
      </c>
      <c r="D231" s="9">
        <f>223</f>
        <v>223</v>
      </c>
      <c r="E231" s="9">
        <f>E230*D231</f>
        <v>35.68</v>
      </c>
      <c r="F231" s="12"/>
      <c r="G231" s="12"/>
      <c r="H231" s="9"/>
      <c r="I231" s="13"/>
      <c r="J231" s="12"/>
      <c r="K231" s="12"/>
      <c r="L231" s="13"/>
    </row>
    <row r="232" spans="1:12" ht="13.5">
      <c r="A232" s="16"/>
      <c r="B232" s="41" t="s">
        <v>51</v>
      </c>
      <c r="C232" s="14" t="s">
        <v>32</v>
      </c>
      <c r="D232" s="71">
        <f>5</f>
        <v>5</v>
      </c>
      <c r="E232" s="75">
        <f>D232*E230</f>
        <v>0.8</v>
      </c>
      <c r="F232" s="13"/>
      <c r="G232" s="53"/>
      <c r="H232" s="13"/>
      <c r="I232" s="39"/>
      <c r="J232" s="16"/>
      <c r="K232" s="48"/>
      <c r="L232" s="13"/>
    </row>
    <row r="233" spans="1:12" ht="13.5">
      <c r="A233" s="16"/>
      <c r="B233" s="41" t="s">
        <v>87</v>
      </c>
      <c r="C233" s="14" t="s">
        <v>19</v>
      </c>
      <c r="D233" s="76">
        <v>2</v>
      </c>
      <c r="E233" s="77">
        <v>2</v>
      </c>
      <c r="F233" s="13"/>
      <c r="G233" s="53"/>
      <c r="H233" s="13"/>
      <c r="I233" s="39"/>
      <c r="J233" s="16"/>
      <c r="K233" s="48"/>
      <c r="L233" s="13"/>
    </row>
    <row r="234" spans="1:12" ht="13.5">
      <c r="A234" s="9"/>
      <c r="B234" s="8" t="s">
        <v>101</v>
      </c>
      <c r="C234" s="14" t="s">
        <v>4</v>
      </c>
      <c r="D234" s="76">
        <v>150</v>
      </c>
      <c r="E234" s="37">
        <f>E230*D234</f>
        <v>24</v>
      </c>
      <c r="F234" s="13"/>
      <c r="G234" s="19"/>
      <c r="H234" s="13"/>
      <c r="I234" s="13"/>
      <c r="J234" s="9"/>
      <c r="K234" s="40"/>
      <c r="L234" s="13"/>
    </row>
    <row r="235" spans="1:12" ht="13.5">
      <c r="A235" s="16"/>
      <c r="B235" s="41" t="s">
        <v>88</v>
      </c>
      <c r="C235" s="14" t="s">
        <v>15</v>
      </c>
      <c r="D235" s="76">
        <v>210</v>
      </c>
      <c r="E235" s="47">
        <f>E230*D235</f>
        <v>33.6</v>
      </c>
      <c r="F235" s="13"/>
      <c r="G235" s="53"/>
      <c r="H235" s="13"/>
      <c r="I235" s="39"/>
      <c r="J235" s="16"/>
      <c r="K235" s="48"/>
      <c r="L235" s="13"/>
    </row>
    <row r="236" spans="1:12" ht="13.5">
      <c r="A236" s="16"/>
      <c r="B236" s="78" t="s">
        <v>79</v>
      </c>
      <c r="C236" s="14" t="s">
        <v>80</v>
      </c>
      <c r="D236" s="79">
        <v>4</v>
      </c>
      <c r="E236" s="37">
        <f>D236*E230</f>
        <v>0.64</v>
      </c>
      <c r="F236" s="13"/>
      <c r="G236" s="53"/>
      <c r="H236" s="13"/>
      <c r="I236" s="39"/>
      <c r="J236" s="16"/>
      <c r="K236" s="48"/>
      <c r="L236" s="13"/>
    </row>
    <row r="237" spans="1:12" ht="13.5">
      <c r="A237" s="9">
        <v>6</v>
      </c>
      <c r="B237" s="18" t="s">
        <v>109</v>
      </c>
      <c r="C237" s="9" t="s">
        <v>9</v>
      </c>
      <c r="D237" s="13"/>
      <c r="E237" s="9">
        <v>1</v>
      </c>
      <c r="F237" s="9"/>
      <c r="G237" s="13"/>
      <c r="H237" s="9"/>
      <c r="I237" s="13"/>
      <c r="J237" s="9"/>
      <c r="K237" s="9"/>
      <c r="L237" s="13"/>
    </row>
    <row r="238" spans="1:12" ht="13.5">
      <c r="A238" s="9"/>
      <c r="B238" s="8" t="s">
        <v>51</v>
      </c>
      <c r="C238" s="9" t="s">
        <v>32</v>
      </c>
      <c r="D238" s="13">
        <v>1.178</v>
      </c>
      <c r="E238" s="85">
        <f>D238*E237</f>
        <v>1.178</v>
      </c>
      <c r="F238" s="9"/>
      <c r="G238" s="13"/>
      <c r="H238" s="9"/>
      <c r="I238" s="13"/>
      <c r="J238" s="9"/>
      <c r="K238" s="13"/>
      <c r="L238" s="13"/>
    </row>
    <row r="239" spans="1:12" ht="13.5">
      <c r="A239" s="9"/>
      <c r="B239" s="8" t="s">
        <v>108</v>
      </c>
      <c r="C239" s="14" t="s">
        <v>4</v>
      </c>
      <c r="D239" s="72"/>
      <c r="E239" s="13">
        <v>8.4</v>
      </c>
      <c r="F239" s="13"/>
      <c r="G239" s="11"/>
      <c r="H239" s="55"/>
      <c r="I239" s="13"/>
      <c r="J239" s="9"/>
      <c r="K239" s="40"/>
      <c r="L239" s="13"/>
    </row>
    <row r="240" spans="1:12" ht="13.5">
      <c r="A240" s="9"/>
      <c r="B240" s="36" t="s">
        <v>85</v>
      </c>
      <c r="C240" s="14" t="s">
        <v>19</v>
      </c>
      <c r="D240" s="72">
        <v>1.5</v>
      </c>
      <c r="E240" s="13">
        <f>E237*D240</f>
        <v>1.5</v>
      </c>
      <c r="F240" s="13"/>
      <c r="G240" s="13"/>
      <c r="H240" s="13"/>
      <c r="I240" s="13"/>
      <c r="J240" s="13"/>
      <c r="K240" s="13"/>
      <c r="L240" s="13"/>
    </row>
    <row r="241" spans="1:12" ht="13.5">
      <c r="A241" s="9"/>
      <c r="B241" s="8" t="s">
        <v>34</v>
      </c>
      <c r="C241" s="9" t="s">
        <v>32</v>
      </c>
      <c r="D241" s="14">
        <f>7*0.01</f>
        <v>0.07</v>
      </c>
      <c r="E241" s="11">
        <f>D241*E237</f>
        <v>0.07</v>
      </c>
      <c r="F241" s="13"/>
      <c r="G241" s="13"/>
      <c r="H241" s="13"/>
      <c r="I241" s="13"/>
      <c r="J241" s="13"/>
      <c r="K241" s="13"/>
      <c r="L241" s="13"/>
    </row>
    <row r="242" spans="1:12" ht="27">
      <c r="A242" s="9">
        <v>7</v>
      </c>
      <c r="B242" s="83" t="s">
        <v>89</v>
      </c>
      <c r="C242" s="69" t="s">
        <v>90</v>
      </c>
      <c r="D242" s="13"/>
      <c r="E242" s="13">
        <v>0.3</v>
      </c>
      <c r="F242" s="9"/>
      <c r="G242" s="13"/>
      <c r="H242" s="13"/>
      <c r="I242" s="13"/>
      <c r="J242" s="13"/>
      <c r="K242" s="13"/>
      <c r="L242" s="13"/>
    </row>
    <row r="243" spans="1:12" ht="13.5">
      <c r="A243" s="9"/>
      <c r="B243" s="8" t="s">
        <v>29</v>
      </c>
      <c r="C243" s="9" t="s">
        <v>30</v>
      </c>
      <c r="D243" s="9">
        <v>68</v>
      </c>
      <c r="E243" s="9">
        <f>E242*D243</f>
        <v>20.4</v>
      </c>
      <c r="F243" s="12"/>
      <c r="G243" s="12"/>
      <c r="H243" s="9"/>
      <c r="I243" s="13"/>
      <c r="J243" s="12"/>
      <c r="K243" s="12"/>
      <c r="L243" s="13"/>
    </row>
    <row r="244" spans="1:12" ht="13.5">
      <c r="A244" s="16"/>
      <c r="B244" s="41" t="s">
        <v>51</v>
      </c>
      <c r="C244" s="14" t="s">
        <v>32</v>
      </c>
      <c r="D244" s="80">
        <v>0.18</v>
      </c>
      <c r="E244" s="44">
        <f>D244*E242</f>
        <v>0.054</v>
      </c>
      <c r="F244" s="13"/>
      <c r="G244" s="53"/>
      <c r="H244" s="13"/>
      <c r="I244" s="39"/>
      <c r="J244" s="16"/>
      <c r="K244" s="48"/>
      <c r="L244" s="13"/>
    </row>
    <row r="245" spans="1:12" ht="13.5">
      <c r="A245" s="16"/>
      <c r="B245" s="41" t="s">
        <v>91</v>
      </c>
      <c r="C245" s="14" t="s">
        <v>19</v>
      </c>
      <c r="D245" s="71">
        <v>6</v>
      </c>
      <c r="E245" s="81">
        <f>D245*E242</f>
        <v>1.7999999999999998</v>
      </c>
      <c r="F245" s="13"/>
      <c r="G245" s="53"/>
      <c r="H245" s="13"/>
      <c r="I245" s="39"/>
      <c r="J245" s="16"/>
      <c r="K245" s="48"/>
      <c r="L245" s="13"/>
    </row>
    <row r="246" spans="1:12" ht="13.5">
      <c r="A246" s="16"/>
      <c r="B246" s="41" t="s">
        <v>79</v>
      </c>
      <c r="C246" s="14" t="s">
        <v>80</v>
      </c>
      <c r="D246" s="82">
        <v>0.6</v>
      </c>
      <c r="E246" s="37">
        <f>D246*E242</f>
        <v>0.18</v>
      </c>
      <c r="F246" s="13"/>
      <c r="G246" s="53"/>
      <c r="H246" s="13"/>
      <c r="I246" s="39"/>
      <c r="J246" s="16"/>
      <c r="K246" s="48"/>
      <c r="L246" s="13"/>
    </row>
    <row r="247" spans="1:12" ht="13.5">
      <c r="A247" s="155" t="s">
        <v>132</v>
      </c>
      <c r="B247" s="156"/>
      <c r="C247" s="156"/>
      <c r="D247" s="156"/>
      <c r="E247" s="156"/>
      <c r="F247" s="156"/>
      <c r="G247" s="157"/>
      <c r="H247" s="156"/>
      <c r="I247" s="157"/>
      <c r="J247" s="158"/>
      <c r="K247" s="103" t="s">
        <v>136</v>
      </c>
      <c r="L247" s="101"/>
    </row>
    <row r="248" spans="1:12" ht="13.5">
      <c r="A248" s="140" t="s">
        <v>23</v>
      </c>
      <c r="B248" s="141"/>
      <c r="C248" s="141"/>
      <c r="D248" s="141"/>
      <c r="E248" s="141"/>
      <c r="F248" s="141"/>
      <c r="G248" s="141"/>
      <c r="H248" s="141"/>
      <c r="I248" s="141"/>
      <c r="J248" s="141"/>
      <c r="K248" s="142"/>
      <c r="L248" s="51"/>
    </row>
    <row r="249" spans="1:12" ht="13.5">
      <c r="A249" s="140" t="s">
        <v>133</v>
      </c>
      <c r="B249" s="141"/>
      <c r="C249" s="141"/>
      <c r="D249" s="141"/>
      <c r="E249" s="141"/>
      <c r="F249" s="141"/>
      <c r="G249" s="141"/>
      <c r="H249" s="141"/>
      <c r="I249" s="141"/>
      <c r="J249" s="141"/>
      <c r="K249" s="103" t="s">
        <v>136</v>
      </c>
      <c r="L249" s="51"/>
    </row>
    <row r="250" spans="1:12" ht="13.5">
      <c r="A250" s="140" t="s">
        <v>43</v>
      </c>
      <c r="B250" s="141"/>
      <c r="C250" s="141"/>
      <c r="D250" s="141"/>
      <c r="E250" s="141"/>
      <c r="F250" s="141"/>
      <c r="G250" s="141"/>
      <c r="H250" s="141"/>
      <c r="I250" s="141"/>
      <c r="J250" s="141"/>
      <c r="K250" s="142"/>
      <c r="L250" s="56"/>
    </row>
    <row r="251" spans="1:12" ht="13.5">
      <c r="A251" s="140" t="s">
        <v>134</v>
      </c>
      <c r="B251" s="141"/>
      <c r="C251" s="141"/>
      <c r="D251" s="141"/>
      <c r="E251" s="141"/>
      <c r="F251" s="141"/>
      <c r="G251" s="141"/>
      <c r="H251" s="141"/>
      <c r="I251" s="141"/>
      <c r="J251" s="142"/>
      <c r="K251" s="103" t="s">
        <v>136</v>
      </c>
      <c r="L251" s="56"/>
    </row>
    <row r="252" spans="1:12" ht="13.5">
      <c r="A252" s="159" t="s">
        <v>44</v>
      </c>
      <c r="B252" s="160"/>
      <c r="C252" s="160"/>
      <c r="D252" s="160"/>
      <c r="E252" s="160"/>
      <c r="F252" s="160"/>
      <c r="G252" s="160"/>
      <c r="H252" s="160"/>
      <c r="I252" s="160"/>
      <c r="J252" s="160"/>
      <c r="K252" s="161"/>
      <c r="L252" s="56"/>
    </row>
    <row r="253" spans="1:12" ht="14.25" thickBot="1">
      <c r="A253" s="140" t="s">
        <v>135</v>
      </c>
      <c r="B253" s="141"/>
      <c r="C253" s="141"/>
      <c r="D253" s="141"/>
      <c r="E253" s="141"/>
      <c r="F253" s="141"/>
      <c r="G253" s="141"/>
      <c r="H253" s="141"/>
      <c r="I253" s="141"/>
      <c r="J253" s="142"/>
      <c r="K253" s="94">
        <v>0.03</v>
      </c>
      <c r="L253" s="116"/>
    </row>
    <row r="254" spans="1:12" ht="14.25" thickBot="1">
      <c r="A254" s="143" t="s">
        <v>44</v>
      </c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17"/>
    </row>
    <row r="255" spans="1:12" ht="21.75" customHeight="1" thickBot="1">
      <c r="A255" s="145" t="s">
        <v>144</v>
      </c>
      <c r="B255" s="146"/>
      <c r="C255" s="146"/>
      <c r="D255" s="146"/>
      <c r="E255" s="146"/>
      <c r="F255" s="146"/>
      <c r="G255" s="146"/>
      <c r="H255" s="146"/>
      <c r="I255" s="146"/>
      <c r="J255" s="146"/>
      <c r="K255" s="147"/>
      <c r="L255" s="121"/>
    </row>
    <row r="257" spans="1:12" ht="21">
      <c r="A257" s="126"/>
      <c r="B257" s="127"/>
      <c r="C257" s="127"/>
      <c r="D257" s="128"/>
      <c r="E257" s="128"/>
      <c r="F257" s="128"/>
      <c r="G257" s="138"/>
      <c r="H257" s="138"/>
      <c r="I257" s="138"/>
      <c r="J257" s="128"/>
      <c r="K257" s="128"/>
      <c r="L257" s="129"/>
    </row>
    <row r="258" spans="1:12" ht="18.75">
      <c r="A258" s="139" t="s">
        <v>149</v>
      </c>
      <c r="B258" s="139"/>
      <c r="C258" s="139"/>
      <c r="D258" s="128"/>
      <c r="E258" s="128"/>
      <c r="F258" s="128"/>
      <c r="G258" s="139" t="s">
        <v>150</v>
      </c>
      <c r="H258" s="139"/>
      <c r="I258" s="139"/>
      <c r="J258" s="128"/>
      <c r="K258" s="128"/>
      <c r="L258" s="123"/>
    </row>
    <row r="259" spans="1:12" ht="16.5" thickBot="1">
      <c r="A259" s="148" t="s">
        <v>145</v>
      </c>
      <c r="B259" s="148"/>
      <c r="C259" s="122"/>
      <c r="D259" s="122"/>
      <c r="E259" s="122"/>
      <c r="F259" s="122"/>
      <c r="G259" s="122"/>
      <c r="H259" s="122"/>
      <c r="I259" s="122"/>
      <c r="J259" s="122"/>
      <c r="K259" s="122"/>
      <c r="L259" s="123"/>
    </row>
    <row r="260" spans="1:12" ht="34.5" customHeight="1" thickBot="1">
      <c r="A260" s="124">
        <v>1</v>
      </c>
      <c r="B260" s="149" t="s">
        <v>146</v>
      </c>
      <c r="C260" s="150"/>
      <c r="D260" s="150"/>
      <c r="E260" s="150"/>
      <c r="F260" s="150"/>
      <c r="G260" s="150"/>
      <c r="H260" s="150"/>
      <c r="I260" s="150"/>
      <c r="J260" s="150"/>
      <c r="K260" s="150"/>
      <c r="L260" s="151"/>
    </row>
    <row r="261" spans="1:12" ht="37.5" customHeight="1" thickBot="1">
      <c r="A261" s="124">
        <v>2</v>
      </c>
      <c r="B261" s="152" t="s">
        <v>147</v>
      </c>
      <c r="C261" s="153"/>
      <c r="D261" s="153"/>
      <c r="E261" s="153"/>
      <c r="F261" s="153"/>
      <c r="G261" s="153"/>
      <c r="H261" s="153"/>
      <c r="I261" s="153"/>
      <c r="J261" s="153"/>
      <c r="K261" s="153"/>
      <c r="L261" s="154"/>
    </row>
    <row r="262" spans="1:12" ht="115.5" customHeight="1" thickBot="1">
      <c r="A262" s="125">
        <v>3</v>
      </c>
      <c r="B262" s="136" t="s">
        <v>148</v>
      </c>
      <c r="C262" s="136"/>
      <c r="D262" s="136"/>
      <c r="E262" s="136"/>
      <c r="F262" s="136"/>
      <c r="G262" s="136"/>
      <c r="H262" s="136"/>
      <c r="I262" s="136"/>
      <c r="J262" s="136"/>
      <c r="K262" s="136"/>
      <c r="L262" s="137"/>
    </row>
  </sheetData>
  <sheetProtection/>
  <mergeCells count="54">
    <mergeCell ref="A205:K205"/>
    <mergeCell ref="A206:J206"/>
    <mergeCell ref="A207:K207"/>
    <mergeCell ref="A3:L3"/>
    <mergeCell ref="I1:L1"/>
    <mergeCell ref="A162:J162"/>
    <mergeCell ref="A163:K163"/>
    <mergeCell ref="A155:E155"/>
    <mergeCell ref="A158:J158"/>
    <mergeCell ref="A120:E120"/>
    <mergeCell ref="A136:E136"/>
    <mergeCell ref="A143:E143"/>
    <mergeCell ref="A165:E165"/>
    <mergeCell ref="A199:E199"/>
    <mergeCell ref="A156:J156"/>
    <mergeCell ref="A157:K157"/>
    <mergeCell ref="A159:K159"/>
    <mergeCell ref="A160:J160"/>
    <mergeCell ref="A161:K161"/>
    <mergeCell ref="A2:L2"/>
    <mergeCell ref="B4:B5"/>
    <mergeCell ref="C4:C5"/>
    <mergeCell ref="D4:E4"/>
    <mergeCell ref="F4:G4"/>
    <mergeCell ref="H4:I4"/>
    <mergeCell ref="J4:K4"/>
    <mergeCell ref="L4:L5"/>
    <mergeCell ref="A4:A5"/>
    <mergeCell ref="A7:E7"/>
    <mergeCell ref="A201:K201"/>
    <mergeCell ref="A202:J202"/>
    <mergeCell ref="A203:K203"/>
    <mergeCell ref="A204:J204"/>
    <mergeCell ref="A209:E209"/>
    <mergeCell ref="A200:J200"/>
    <mergeCell ref="A25:E25"/>
    <mergeCell ref="A63:E63"/>
    <mergeCell ref="A87:E87"/>
    <mergeCell ref="A247:J247"/>
    <mergeCell ref="A248:K248"/>
    <mergeCell ref="A249:J249"/>
    <mergeCell ref="A250:K250"/>
    <mergeCell ref="A251:J251"/>
    <mergeCell ref="A252:K252"/>
    <mergeCell ref="B262:L262"/>
    <mergeCell ref="G257:I257"/>
    <mergeCell ref="A258:C258"/>
    <mergeCell ref="G258:I258"/>
    <mergeCell ref="A253:J253"/>
    <mergeCell ref="A254:K254"/>
    <mergeCell ref="A255:K255"/>
    <mergeCell ref="A259:B259"/>
    <mergeCell ref="B260:L260"/>
    <mergeCell ref="B261:L261"/>
  </mergeCells>
  <conditionalFormatting sqref="G55:G62 C55 E56:IT56 L55:L62 F32:IT34 B35:B36 C32:E39 A26:A54 M35:IT54 M17:IT25 C33:IT34 A56:C56 B37:E37 B36:IT36 B26:IT31 B40:L54 F25:L25 A8:IT24 F58:IT154 A58:E62 A64:E86 A88:E119 A121:E135 A137:E142 A144:E154 B188 B191 B194 B176:B178 B180:B186 B172 B167 C166:L178 B197 C180:L198 B179:L179 B174 B169 A166:A198 B211:B246 A210:A246 C210:L246">
    <cfRule type="cellIs" priority="101" dxfId="1" operator="equal" stopIfTrue="1">
      <formula>8223.307275</formula>
    </cfRule>
  </conditionalFormatting>
  <printOptions/>
  <pageMargins left="0.24" right="0.2755905511811024" top="0.2755905511811024" bottom="0.275590551181102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XUROTMODZGVARI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Xurotmodzgvari</dc:creator>
  <cp:keywords/>
  <dc:description/>
  <cp:lastModifiedBy>giorgi</cp:lastModifiedBy>
  <cp:lastPrinted>2016-02-03T08:10:34Z</cp:lastPrinted>
  <dcterms:created xsi:type="dcterms:W3CDTF">2003-05-18T12:48:00Z</dcterms:created>
  <dcterms:modified xsi:type="dcterms:W3CDTF">2016-02-03T10:42:24Z</dcterms:modified>
  <cp:category/>
  <cp:version/>
  <cp:contentType/>
  <cp:contentStatus/>
</cp:coreProperties>
</file>