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</sheets>
  <definedNames>
    <definedName name="_xlnm.Print_Titles" localSheetId="0">'nakrebi'!$15:$15</definedName>
    <definedName name="_xlnm.Print_Titles" localSheetId="1">'x.a.1'!$17:$17</definedName>
    <definedName name="_xlnm.Print_Titles" localSheetId="2">'x.a.2'!$16:$16</definedName>
    <definedName name="_xlnm.Print_Titles" localSheetId="3">'x.a.3'!$16:$16</definedName>
    <definedName name="_xlnm.Print_Titles" localSheetId="4">'x.a.4'!$17:$17</definedName>
  </definedNames>
  <calcPr fullCalcOnLoad="1"/>
</workbook>
</file>

<file path=xl/sharedStrings.xml><?xml version="1.0" encoding="utf-8"?>
<sst xmlns="http://schemas.openxmlformats.org/spreadsheetml/2006/main" count="620" uniqueCount="164">
  <si>
    <t xml:space="preserve"> lokalur-resursuli </t>
  </si>
  <si>
    <t>safuZveli:samuSaoTa moculobebis uwyisi</t>
  </si>
  <si>
    <t>saxarjTaRricxvo Rirebuleba</t>
  </si>
  <si>
    <t>lari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</si>
  <si>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</si>
  <si>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</si>
  <si>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</si>
  <si>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</si>
  <si>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</si>
  <si>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</si>
  <si>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</si>
  <si>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</si>
  <si>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</si>
  <si>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</si>
  <si>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</si>
  <si>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</si>
  <si>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</si>
  <si>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</si>
  <si>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</si>
  <si>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</si>
  <si>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</si>
  <si>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</si>
  <si>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</si>
  <si>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</si>
  <si>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</si>
  <si>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</si>
  <si>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</si>
  <si>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</si>
  <si>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</si>
  <si>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r>
      <t>m</t>
    </r>
    <r>
      <rPr>
        <vertAlign val="superscript"/>
        <sz val="11"/>
        <rFont val="Arachveulebrivi Thin"/>
        <family val="2"/>
      </rPr>
      <t>3</t>
    </r>
  </si>
  <si>
    <r>
      <t>m</t>
    </r>
    <r>
      <rPr>
        <vertAlign val="superscript"/>
        <sz val="11"/>
        <rFont val="Arachveulebrivi Thin"/>
        <family val="2"/>
      </rPr>
      <t>2</t>
    </r>
  </si>
  <si>
    <t xml:space="preserve">sul </t>
  </si>
  <si>
    <t>zednadebi xarjebi 10%</t>
  </si>
  <si>
    <t>gegmiuri dagroveba 8%</t>
  </si>
  <si>
    <t>dRg 18%</t>
  </si>
  <si>
    <t>x.a.#1</t>
  </si>
  <si>
    <t>x.a.#2</t>
  </si>
  <si>
    <t>gauTvaliswinebeli xarjebi 3%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</si>
  <si>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</si>
  <si>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</si>
  <si>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</si>
  <si>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</si>
  <si>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</si>
  <si>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samSeneblo samuSaoe-bis</t>
  </si>
  <si>
    <t>samontaJo samu-Saoebis</t>
  </si>
  <si>
    <t>mowyobilo-bebis, inven-taris</t>
  </si>
  <si>
    <t>sxva dana-xarjebis</t>
  </si>
  <si>
    <t>sul mSeneblobis Rirebulebis nakrebi saxarjTaRrivxvo angariSebiT</t>
  </si>
  <si>
    <t>saxarjTaRricxvo Rirebuleba  lari</t>
  </si>
  <si>
    <t>normatiuli Sromatevadoba</t>
  </si>
  <si>
    <t>kac/sT</t>
  </si>
  <si>
    <t>manq/sT</t>
  </si>
  <si>
    <t>meqanizmebze momsaxure personalis xelfasi</t>
  </si>
  <si>
    <t>t</t>
  </si>
  <si>
    <t>Sedgenilia 2015 wlis fasebSi</t>
  </si>
  <si>
    <t>miwis vakisi</t>
  </si>
  <si>
    <t>xarjTaRricxva #2</t>
  </si>
  <si>
    <t>mosamzadebeli samuSaoebi</t>
  </si>
  <si>
    <t>wyali</t>
  </si>
  <si>
    <t>Tavi I</t>
  </si>
  <si>
    <t>sul Tavi I</t>
  </si>
  <si>
    <t xml:space="preserve"> sagzao samosi</t>
  </si>
  <si>
    <t>sagzao samosis mowyoba</t>
  </si>
  <si>
    <t>xarjTaRricxva #1</t>
  </si>
  <si>
    <t>xarjTaRricxva #3</t>
  </si>
  <si>
    <t>g.m.</t>
  </si>
  <si>
    <t>xarjTaRricxva #4</t>
  </si>
  <si>
    <t>Tavi III</t>
  </si>
  <si>
    <t>sul Tavi III</t>
  </si>
  <si>
    <t>x.a.#3</t>
  </si>
  <si>
    <t>x.a.#4</t>
  </si>
  <si>
    <t>aT.lari</t>
  </si>
  <si>
    <t>saerTo   saxajTaR-ricxvo   Rirebuleba,   aT.lari</t>
  </si>
  <si>
    <t xml:space="preserve">Sedgenilia: 2015 wlis II kv. doneze </t>
  </si>
  <si>
    <t>defeqturi aqti</t>
  </si>
  <si>
    <t>saval nawilze a/betonis safaris moxsna pnevmaturi CaquCebiT saSualo sisqiT 10 sm  da datvirTva a/TviTmclelebze.</t>
  </si>
  <si>
    <t>dazianebuli bazaltis bordiurebis (10X30) sm. daSla pnevmaturi CaquCebiT da datvirTva a/TviTmclelebze.</t>
  </si>
  <si>
    <t>bordiurebis betonis safuZvlis daSla pnevmaturi CaquCebiT da datvirTva a/TviTmclelebze</t>
  </si>
  <si>
    <t>arakldovani gruntis damuSaveba meqanizmebiT da datvirTva avtoTviTmclelze.</t>
  </si>
  <si>
    <t>arakldovani gruntis damuSaveba xeliT da datvirTva avtoTviTmclelze.</t>
  </si>
  <si>
    <t>samSeneblo nagvis gatana nagavsayrelze 15 km-mde.</t>
  </si>
  <si>
    <r>
      <t xml:space="preserve">axali bazaltis bordiurebis (15X30sm)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0,035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m-ze.</t>
    </r>
  </si>
  <si>
    <t xml:space="preserve">nawiburebis damuSaveba xerxiT. </t>
  </si>
  <si>
    <t xml:space="preserve"> sagzao samosi tipi I</t>
  </si>
  <si>
    <t>bitumis emulsiis mosxma mTel farTze 0,35l/m2.</t>
  </si>
  <si>
    <r>
      <t xml:space="preserve">safaris zeda fenis mowyoba wvrilmarcvlovani mkvrivi RorRovani a/betonis cxeli nareviT sisqiT 4 sm, tipi </t>
    </r>
    <r>
      <rPr>
        <sz val="11"/>
        <rFont val="Arial"/>
        <family val="2"/>
      </rPr>
      <t>"B"</t>
    </r>
    <r>
      <rPr>
        <sz val="11"/>
        <rFont val="Arachveulebrivi Thin"/>
        <family val="2"/>
      </rPr>
      <t xml:space="preserve">   marka II</t>
    </r>
  </si>
  <si>
    <t>safaris qveda fenis mowyoba msxvilmarcvlovani forovani RorRovani a/betonis cxeli nareviT sisqiT 6 sm, marka II</t>
  </si>
  <si>
    <t>trotuarebis mowyoba tipi I</t>
  </si>
  <si>
    <t>safaris zeda fenis mowyoba qviSovani a/betonis cxeli nareviT, sisqiT 3 sm.</t>
  </si>
  <si>
    <r>
      <t>safaris zeda fenis mowyoba wvrilmarcvlovani mkvrivi RorRovani a/betonis cxeli nareviT sisqiT 5 sm, tipi "</t>
    </r>
    <r>
      <rPr>
        <sz val="11"/>
        <rFont val="Arial"/>
        <family val="2"/>
      </rPr>
      <t>B</t>
    </r>
    <r>
      <rPr>
        <sz val="11"/>
        <rFont val="Arachveulebrivi Thin"/>
        <family val="2"/>
      </rPr>
      <t>"   marka II</t>
    </r>
  </si>
  <si>
    <t>27-9-4</t>
  </si>
  <si>
    <t>avtogreideri saSualo tipis 79kvt</t>
  </si>
  <si>
    <t>sangrevi CaquCebi</t>
  </si>
  <si>
    <t>samSeneblo nagavis datvirTva avtoTviTmclelebze</t>
  </si>
  <si>
    <t>saf.#3, gv.6, p.29</t>
  </si>
  <si>
    <t>27-9-7</t>
  </si>
  <si>
    <t>30-11-2.</t>
  </si>
  <si>
    <t>saf.#3, gv.6, p.14</t>
  </si>
  <si>
    <t>manqanebi</t>
  </si>
  <si>
    <t>1-22-15</t>
  </si>
  <si>
    <t>eqskavatori</t>
  </si>
  <si>
    <t>sxva manqanebi</t>
  </si>
  <si>
    <t xml:space="preserve">RorRi </t>
  </si>
  <si>
    <t>1-80-3</t>
  </si>
  <si>
    <t>27-19-4</t>
  </si>
  <si>
    <t xml:space="preserve">bazaltis bordiuri  </t>
  </si>
  <si>
    <t>cementis xsnari М-100</t>
  </si>
  <si>
    <t>sxva masalebi</t>
  </si>
  <si>
    <r>
      <t xml:space="preserve">betoni </t>
    </r>
    <r>
      <rPr>
        <sz val="11"/>
        <rFont val="Arial"/>
        <family val="2"/>
      </rPr>
      <t>B10</t>
    </r>
  </si>
  <si>
    <t>6-11-1</t>
  </si>
  <si>
    <t>betoni</t>
  </si>
  <si>
    <t>fari ficris yalibis</t>
  </si>
  <si>
    <t>27-63-1</t>
  </si>
  <si>
    <t>avtogudronatori 3500 l</t>
  </si>
  <si>
    <t>bitumis emulsia</t>
  </si>
  <si>
    <t>27-39-1,2                 27-40-1,2</t>
  </si>
  <si>
    <t>12.p.223</t>
  </si>
  <si>
    <t>asfaltobetonis damgebi</t>
  </si>
  <si>
    <t>satkepni sagzao TviTmavali gluvi 5t</t>
  </si>
  <si>
    <t>igive, 10t</t>
  </si>
  <si>
    <t>msxvilmarcvlovani asfaltobetoni</t>
  </si>
  <si>
    <t>27-39-1                    27-40-1</t>
  </si>
  <si>
    <t>wvrilmarcvlovani asfaltobetoni</t>
  </si>
  <si>
    <t>27-7-4</t>
  </si>
  <si>
    <t>buldozeri 79kvt</t>
  </si>
  <si>
    <t>satkepni sagzao TviTmavali pnevmosvlaze 18t</t>
  </si>
  <si>
    <t>mosarwyav-mosarecxi manqana 6000l</t>
  </si>
  <si>
    <t>27-42-5</t>
  </si>
  <si>
    <t xml:space="preserve"> satkepni sagzao TviTmavali gluvi 5t</t>
  </si>
  <si>
    <t>trotuaris asfaltbetoni</t>
  </si>
  <si>
    <t>bitumi Txevadi</t>
  </si>
  <si>
    <r>
      <t>bitumis mosxma qveda fenis dagebis win (0,7l/m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)</t>
    </r>
  </si>
  <si>
    <t>27-39-1,2 27-40-1,2</t>
  </si>
  <si>
    <t>samuSaoebis, resursebis   dasaxeleba</t>
  </si>
  <si>
    <t>gzebis kuTvnileba da sagzao mowyobiloba</t>
  </si>
  <si>
    <t>arsebuli dazianebuli  monoliTuri betonis daSla samtvrevi CaquCebiT da datvirTva a/TviTmclelebze.</t>
  </si>
  <si>
    <t>trotuarze dazianebuli a/betonis safaris moxsna meqanizmebiT saSualo sisqiT 3 sm  da datvirTva a/TviTmclelebze.</t>
  </si>
  <si>
    <t>trotuarze dazianebuli a/betonis safaris moxsna pnevmaturi CaquCebiT saSualo sisqiT 3 sm  da datvirTva a/TviTmclelebze.</t>
  </si>
  <si>
    <t>27-19-2</t>
  </si>
  <si>
    <r>
      <t xml:space="preserve">axali betonis bordiurebis (10X20sm) mowyoba  betonis </t>
    </r>
    <r>
      <rPr>
        <sz val="11"/>
        <rFont val="Arial"/>
        <family val="2"/>
      </rPr>
      <t xml:space="preserve"> B10 </t>
    </r>
    <r>
      <rPr>
        <sz val="11"/>
        <rFont val="Arachveulebrivi Thin"/>
        <family val="2"/>
      </rPr>
      <t>safuZvelze aranakleb 0,02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/grZ m-ze  (xeebisa da gazonis garSemo)</t>
    </r>
  </si>
  <si>
    <t xml:space="preserve">betonis bordiuri  </t>
  </si>
  <si>
    <r>
      <t xml:space="preserve">arsebuli miwisqveSa komunikaciebis Webis moyvana gzis niSnulze monoliTuri betoniT                                </t>
    </r>
    <r>
      <rPr>
        <sz val="11"/>
        <rFont val="Arial"/>
        <family val="2"/>
      </rPr>
      <t xml:space="preserve">B-20: F-100: W-6  </t>
    </r>
    <r>
      <rPr>
        <sz val="11"/>
        <rFont val="Arachveulebrivi Thin"/>
        <family val="2"/>
      </rPr>
      <t>(5 cali)</t>
    </r>
  </si>
  <si>
    <t>ezoSi Sesasvlelebi tipi I</t>
  </si>
  <si>
    <t xml:space="preserve">delisis me2 quCis sareabilitacio samuSaoebis     </t>
  </si>
  <si>
    <t xml:space="preserve">delisis me2 quCis sareabilitacio samuSaoebis      </t>
  </si>
  <si>
    <t>Tavi II</t>
  </si>
  <si>
    <t>sul Tavi II</t>
  </si>
  <si>
    <t>ezoSi Sesasvlelebis mowyoba tipi I</t>
  </si>
  <si>
    <t>sul Tavi I-III</t>
  </si>
  <si>
    <t>saval nawilze dazianebuli a/betonis safaris moxsna meqanizmebiT  saSualo sisqiT 10 sm  da datvirTva a/TviTmclelebze</t>
  </si>
  <si>
    <t>1</t>
  </si>
  <si>
    <t>27-7-2</t>
  </si>
  <si>
    <t>qviSa-xreSovani safuZvlis mowyoba asfaltobetonis safaris qveS, sisqiT 15 sm</t>
  </si>
  <si>
    <t>satkepni sagzao TviTmavali pnevmosvlaze 18 t</t>
  </si>
  <si>
    <t>qviSa-xreSovani narevi</t>
  </si>
  <si>
    <t>2</t>
  </si>
  <si>
    <t>27-11-1   27-11-4</t>
  </si>
  <si>
    <t xml:space="preserve"> safuZvilis qveda fenis mowyoba  fraqciuli  (0-40 mm) RorRiT saSualo  sisqiT 8 sm </t>
  </si>
  <si>
    <t>qvis wvrilmanis dakiduli manawilebeli</t>
  </si>
  <si>
    <t>RorRi 40-70</t>
  </si>
  <si>
    <t>igive, 10-20mm</t>
  </si>
  <si>
    <t>bitumis mosxma qveda fenis dagebis win (0,7l/m2)</t>
  </si>
  <si>
    <t>trotuaris safuZvlis mowyoba fraqciuli RorRisa 0-40mm nareviT sisqiT 10 sm.</t>
  </si>
  <si>
    <t>safuZvlis mowyoba fraqciuli RorRisa 0-40mm nareviT sisqiT 15 sm.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</si>
</sst>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0;[Red]0"/>
  </numFmts>
  <fonts count="46">
    <font>
      <sz val="10"/>
      <name val="Arial"/>
      <family val="0"/>
    </font>
    <font>
      <sz val="11"/>
      <name val="Arachveulebrivi Thin"/>
      <family val="2"/>
    </font>
    <font>
      <sz val="11"/>
      <color indexed="10"/>
      <name val="Arachveulebrivi Thin"/>
      <family val="2"/>
    </font>
    <font>
      <sz val="11"/>
      <name val="Calibri"/>
      <family val="2"/>
    </font>
    <font>
      <b/>
      <sz val="11"/>
      <name val="Arachveulebrivi Thin"/>
      <family val="2"/>
    </font>
    <font>
      <vertAlign val="superscript"/>
      <sz val="11"/>
      <name val="Arachveulebrivi Thin"/>
      <family val="2"/>
    </font>
    <font>
      <u val="single"/>
      <sz val="11"/>
      <name val="Arachveulebrivi Thin"/>
      <family val="2"/>
    </font>
    <font>
      <sz val="8"/>
      <name val="Arial"/>
      <family val="0"/>
    </font>
    <font>
      <b/>
      <sz val="12"/>
      <name val="Arachveulebrivi Thin"/>
      <family val="2"/>
    </font>
    <font>
      <sz val="14"/>
      <name val="Arachveulebrivi Thin"/>
      <family val="2"/>
    </font>
    <font>
      <sz val="11"/>
      <name val="Arial"/>
      <family val="2"/>
    </font>
    <font>
      <u val="single"/>
      <sz val="11"/>
      <color indexed="10"/>
      <name val="Arachveulebrivi Thi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vertical="center"/>
      <protection/>
    </xf>
    <xf numFmtId="2" fontId="1" fillId="0" borderId="15" xfId="59" applyNumberFormat="1" applyFont="1" applyBorder="1" applyAlignment="1">
      <alignment horizontal="center" vertical="center"/>
      <protection/>
    </xf>
    <xf numFmtId="2" fontId="1" fillId="0" borderId="14" xfId="59" applyNumberFormat="1" applyFont="1" applyBorder="1" applyAlignment="1">
      <alignment horizontal="center" vertical="center"/>
      <protection/>
    </xf>
    <xf numFmtId="2" fontId="1" fillId="0" borderId="12" xfId="59" applyNumberFormat="1" applyFont="1" applyBorder="1" applyAlignment="1">
      <alignment horizontal="center" vertical="center"/>
      <protection/>
    </xf>
    <xf numFmtId="2" fontId="1" fillId="0" borderId="13" xfId="59" applyNumberFormat="1" applyFont="1" applyBorder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2" fontId="1" fillId="0" borderId="16" xfId="59" applyNumberFormat="1" applyFont="1" applyBorder="1" applyAlignment="1">
      <alignment horizontal="center" vertical="center"/>
      <protection/>
    </xf>
    <xf numFmtId="2" fontId="6" fillId="0" borderId="17" xfId="5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6" xfId="59" applyFont="1" applyFill="1" applyBorder="1" applyAlignment="1">
      <alignment horizontal="center" vertical="center"/>
      <protection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6" fillId="0" borderId="17" xfId="59" applyNumberFormat="1" applyFont="1" applyFill="1" applyBorder="1" applyAlignment="1">
      <alignment horizontal="center" vertical="center"/>
      <protection/>
    </xf>
    <xf numFmtId="2" fontId="1" fillId="0" borderId="0" xfId="59" applyNumberFormat="1" applyFont="1" applyFill="1" applyBorder="1" applyAlignment="1">
      <alignment horizontal="center" vertical="center"/>
      <protection/>
    </xf>
    <xf numFmtId="2" fontId="1" fillId="0" borderId="16" xfId="59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1" fillId="0" borderId="0" xfId="59" applyFont="1" applyBorder="1" applyAlignment="1">
      <alignment horizontal="center" wrapText="1"/>
      <protection/>
    </xf>
    <xf numFmtId="2" fontId="1" fillId="0" borderId="17" xfId="59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81" fontId="6" fillId="0" borderId="17" xfId="59" applyNumberFormat="1" applyFont="1" applyBorder="1" applyAlignment="1">
      <alignment horizontal="center" vertical="center"/>
      <protection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59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1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4" xfId="59" applyFont="1" applyBorder="1" applyAlignment="1">
      <alignment horizontal="center" vertical="center" wrapText="1"/>
      <protection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1" xfId="59" applyNumberFormat="1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 wrapText="1"/>
      <protection/>
    </xf>
    <xf numFmtId="2" fontId="1" fillId="0" borderId="23" xfId="59" applyNumberFormat="1" applyFont="1" applyBorder="1" applyAlignment="1">
      <alignment horizontal="center" vertical="center"/>
      <protection/>
    </xf>
    <xf numFmtId="2" fontId="1" fillId="0" borderId="22" xfId="59" applyNumberFormat="1" applyFont="1" applyBorder="1" applyAlignment="1">
      <alignment horizontal="center" vertical="center"/>
      <protection/>
    </xf>
    <xf numFmtId="2" fontId="1" fillId="0" borderId="21" xfId="59" applyNumberFormat="1" applyFont="1" applyBorder="1" applyAlignment="1">
      <alignment horizontal="center" vertical="center"/>
      <protection/>
    </xf>
    <xf numFmtId="182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6" fillId="0" borderId="15" xfId="59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182" fontId="6" fillId="0" borderId="17" xfId="59" applyNumberFormat="1" applyFont="1" applyBorder="1" applyAlignment="1">
      <alignment horizontal="center" vertical="center"/>
      <protection/>
    </xf>
    <xf numFmtId="2" fontId="11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" fontId="1" fillId="0" borderId="24" xfId="59" applyNumberFormat="1" applyFont="1" applyBorder="1" applyAlignment="1">
      <alignment horizontal="center" vertical="center"/>
      <protection/>
    </xf>
    <xf numFmtId="2" fontId="3" fillId="0" borderId="20" xfId="0" applyNumberFormat="1" applyFont="1" applyBorder="1" applyAlignment="1">
      <alignment horizontal="center" vertical="center"/>
    </xf>
    <xf numFmtId="2" fontId="1" fillId="0" borderId="20" xfId="59" applyNumberFormat="1" applyFont="1" applyBorder="1" applyAlignment="1">
      <alignment horizontal="center" vertical="center"/>
      <protection/>
    </xf>
    <xf numFmtId="2" fontId="3" fillId="0" borderId="1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21" xfId="59" applyNumberFormat="1" applyFont="1" applyBorder="1" applyAlignment="1">
      <alignment horizontal="center" vertical="center"/>
      <protection/>
    </xf>
    <xf numFmtId="2" fontId="3" fillId="0" borderId="23" xfId="0" applyNumberFormat="1" applyFont="1" applyBorder="1" applyAlignment="1">
      <alignment horizontal="center" vertical="center"/>
    </xf>
    <xf numFmtId="0" fontId="1" fillId="0" borderId="18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2" fontId="1" fillId="0" borderId="18" xfId="59" applyNumberFormat="1" applyFont="1" applyBorder="1" applyAlignment="1">
      <alignment horizontal="center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2" fontId="1" fillId="0" borderId="10" xfId="59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" fillId="0" borderId="18" xfId="59" applyNumberFormat="1" applyFont="1" applyBorder="1" applyAlignment="1">
      <alignment horizontal="center" vertical="center" textRotation="90"/>
      <protection/>
    </xf>
    <xf numFmtId="49" fontId="1" fillId="0" borderId="10" xfId="59" applyNumberFormat="1" applyFont="1" applyBorder="1" applyAlignment="1">
      <alignment horizontal="center" vertical="center" textRotation="90"/>
      <protection/>
    </xf>
    <xf numFmtId="49" fontId="1" fillId="0" borderId="11" xfId="59" applyNumberFormat="1" applyFont="1" applyBorder="1" applyAlignment="1">
      <alignment horizontal="center" vertical="center" textRotation="90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9" xfId="59" applyFont="1" applyBorder="1" applyAlignment="1">
      <alignment horizontal="center" vertical="center"/>
      <protection/>
    </xf>
    <xf numFmtId="0" fontId="1" fillId="0" borderId="20" xfId="59" applyFont="1" applyBorder="1" applyAlignment="1">
      <alignment horizontal="center" vertical="center"/>
      <protection/>
    </xf>
    <xf numFmtId="0" fontId="1" fillId="0" borderId="21" xfId="59" applyFont="1" applyBorder="1" applyAlignment="1">
      <alignment horizontal="center" vertical="center"/>
      <protection/>
    </xf>
    <xf numFmtId="0" fontId="1" fillId="0" borderId="22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2" fontId="3" fillId="0" borderId="21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3 2" xfId="57"/>
    <cellStyle name="Normal_axalqalaqis skola " xfId="58"/>
    <cellStyle name="Normal_gare wyalsadfenigagarini 2_SMSH2008-IIkv 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4.421875" style="44" customWidth="1"/>
    <col min="2" max="2" width="10.57421875" style="44" customWidth="1"/>
    <col min="3" max="3" width="48.8515625" style="46" customWidth="1"/>
    <col min="4" max="4" width="8.57421875" style="44" hidden="1" customWidth="1"/>
    <col min="5" max="5" width="8.7109375" style="44" hidden="1" customWidth="1"/>
    <col min="6" max="6" width="8.57421875" style="44" hidden="1" customWidth="1"/>
    <col min="7" max="7" width="9.57421875" style="44" hidden="1" customWidth="1"/>
    <col min="8" max="8" width="3.28125" style="44" hidden="1" customWidth="1"/>
    <col min="9" max="9" width="0.13671875" style="44" hidden="1" customWidth="1"/>
    <col min="10" max="10" width="13.421875" style="44" customWidth="1"/>
    <col min="11" max="11" width="12.00390625" style="44" customWidth="1"/>
    <col min="12" max="12" width="14.140625" style="47" customWidth="1"/>
    <col min="13" max="13" width="14.28125" style="44" customWidth="1"/>
    <col min="14" max="14" width="13.7109375" style="44" customWidth="1"/>
    <col min="15" max="15" width="9.140625" style="44" customWidth="1"/>
    <col min="16" max="16" width="12.28125" style="44" bestFit="1" customWidth="1"/>
    <col min="17" max="16384" width="9.140625" style="44" customWidth="1"/>
  </cols>
  <sheetData>
    <row r="1" spans="1:14" ht="19.5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9.5">
      <c r="A2" s="143" t="s">
        <v>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9.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customHeight="1">
      <c r="A4" s="150" t="s">
        <v>143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9.5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" customHeight="1">
      <c r="A6" s="51"/>
      <c r="B6" s="150" t="s">
        <v>54</v>
      </c>
      <c r="C6" s="1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9.5">
      <c r="A7" s="54"/>
      <c r="B7" s="54"/>
      <c r="C7" s="57"/>
      <c r="D7" s="54"/>
      <c r="E7" s="54"/>
      <c r="F7" s="54"/>
      <c r="G7" s="54"/>
      <c r="H7" s="54"/>
      <c r="I7" s="54"/>
      <c r="J7" s="54"/>
      <c r="K7" s="54"/>
      <c r="L7" s="58"/>
      <c r="M7" s="54"/>
      <c r="N7" s="54"/>
    </row>
    <row r="8" spans="1:14" ht="19.5">
      <c r="A8" s="156" t="s">
        <v>40</v>
      </c>
      <c r="B8" s="144" t="s">
        <v>41</v>
      </c>
      <c r="C8" s="159" t="s">
        <v>42</v>
      </c>
      <c r="D8" s="160"/>
      <c r="E8" s="160"/>
      <c r="F8" s="160"/>
      <c r="G8" s="160"/>
      <c r="H8" s="160"/>
      <c r="I8" s="161"/>
      <c r="J8" s="159" t="s">
        <v>48</v>
      </c>
      <c r="K8" s="160"/>
      <c r="L8" s="160"/>
      <c r="M8" s="161"/>
      <c r="N8" s="144" t="s">
        <v>72</v>
      </c>
    </row>
    <row r="9" spans="1:14" ht="19.5">
      <c r="A9" s="157"/>
      <c r="B9" s="145"/>
      <c r="C9" s="162"/>
      <c r="D9" s="163"/>
      <c r="E9" s="163"/>
      <c r="F9" s="163"/>
      <c r="G9" s="163"/>
      <c r="H9" s="163"/>
      <c r="I9" s="164"/>
      <c r="J9" s="165"/>
      <c r="K9" s="166"/>
      <c r="L9" s="166"/>
      <c r="M9" s="167"/>
      <c r="N9" s="145"/>
    </row>
    <row r="10" spans="1:14" ht="19.5">
      <c r="A10" s="157"/>
      <c r="B10" s="145"/>
      <c r="C10" s="162"/>
      <c r="D10" s="163"/>
      <c r="E10" s="163"/>
      <c r="F10" s="163"/>
      <c r="G10" s="163"/>
      <c r="H10" s="163"/>
      <c r="I10" s="164"/>
      <c r="J10" s="144" t="s">
        <v>43</v>
      </c>
      <c r="K10" s="144" t="s">
        <v>44</v>
      </c>
      <c r="L10" s="147" t="s">
        <v>45</v>
      </c>
      <c r="M10" s="144" t="s">
        <v>46</v>
      </c>
      <c r="N10" s="145"/>
    </row>
    <row r="11" spans="1:14" ht="19.5">
      <c r="A11" s="157"/>
      <c r="B11" s="145"/>
      <c r="C11" s="162"/>
      <c r="D11" s="163"/>
      <c r="E11" s="163"/>
      <c r="F11" s="163"/>
      <c r="G11" s="163"/>
      <c r="H11" s="163"/>
      <c r="I11" s="164"/>
      <c r="J11" s="145"/>
      <c r="K11" s="145"/>
      <c r="L11" s="148"/>
      <c r="M11" s="145"/>
      <c r="N11" s="145"/>
    </row>
    <row r="12" spans="1:14" ht="19.5">
      <c r="A12" s="157"/>
      <c r="B12" s="145"/>
      <c r="C12" s="162"/>
      <c r="D12" s="163"/>
      <c r="E12" s="163"/>
      <c r="F12" s="163"/>
      <c r="G12" s="163"/>
      <c r="H12" s="163"/>
      <c r="I12" s="164"/>
      <c r="J12" s="145"/>
      <c r="K12" s="145"/>
      <c r="L12" s="148"/>
      <c r="M12" s="145"/>
      <c r="N12" s="145"/>
    </row>
    <row r="13" spans="1:14" ht="19.5">
      <c r="A13" s="157"/>
      <c r="B13" s="145"/>
      <c r="C13" s="162"/>
      <c r="D13" s="163"/>
      <c r="E13" s="163"/>
      <c r="F13" s="163"/>
      <c r="G13" s="163"/>
      <c r="H13" s="163"/>
      <c r="I13" s="164"/>
      <c r="J13" s="145"/>
      <c r="K13" s="145"/>
      <c r="L13" s="148"/>
      <c r="M13" s="145"/>
      <c r="N13" s="145"/>
    </row>
    <row r="14" spans="1:14" ht="19.5">
      <c r="A14" s="158"/>
      <c r="B14" s="146"/>
      <c r="C14" s="165"/>
      <c r="D14" s="166"/>
      <c r="E14" s="166"/>
      <c r="F14" s="166"/>
      <c r="G14" s="166"/>
      <c r="H14" s="166"/>
      <c r="I14" s="167"/>
      <c r="J14" s="146"/>
      <c r="K14" s="146"/>
      <c r="L14" s="149"/>
      <c r="M14" s="146"/>
      <c r="N14" s="146"/>
    </row>
    <row r="15" spans="1:14" ht="19.5">
      <c r="A15" s="59">
        <v>1</v>
      </c>
      <c r="B15" s="60">
        <v>2</v>
      </c>
      <c r="C15" s="153">
        <v>3</v>
      </c>
      <c r="D15" s="154"/>
      <c r="E15" s="154"/>
      <c r="F15" s="154"/>
      <c r="G15" s="154"/>
      <c r="H15" s="154"/>
      <c r="I15" s="155"/>
      <c r="J15" s="60">
        <v>4</v>
      </c>
      <c r="K15" s="61">
        <v>5</v>
      </c>
      <c r="L15" s="62">
        <v>6</v>
      </c>
      <c r="M15" s="61">
        <v>7</v>
      </c>
      <c r="N15" s="60">
        <v>8</v>
      </c>
    </row>
    <row r="16" spans="1:14" ht="19.5">
      <c r="A16" s="55"/>
      <c r="B16" s="55"/>
      <c r="C16" s="152" t="s">
        <v>59</v>
      </c>
      <c r="D16" s="152"/>
      <c r="E16" s="152"/>
      <c r="F16" s="152"/>
      <c r="G16" s="152"/>
      <c r="H16" s="152"/>
      <c r="I16" s="152"/>
      <c r="J16" s="69"/>
      <c r="K16" s="70"/>
      <c r="L16" s="70"/>
      <c r="M16" s="69"/>
      <c r="N16" s="69"/>
    </row>
    <row r="17" spans="1:14" ht="19.5">
      <c r="A17" s="55"/>
      <c r="B17" s="63"/>
      <c r="C17" s="66" t="s">
        <v>55</v>
      </c>
      <c r="D17" s="67"/>
      <c r="E17" s="67"/>
      <c r="F17" s="67"/>
      <c r="G17" s="67"/>
      <c r="H17" s="67"/>
      <c r="I17" s="68"/>
      <c r="J17" s="69"/>
      <c r="K17" s="70"/>
      <c r="L17" s="70"/>
      <c r="M17" s="69"/>
      <c r="N17" s="69"/>
    </row>
    <row r="18" spans="1:14" ht="19.5">
      <c r="A18" s="55">
        <v>1</v>
      </c>
      <c r="B18" s="56" t="s">
        <v>35</v>
      </c>
      <c r="C18" s="50" t="s">
        <v>57</v>
      </c>
      <c r="D18" s="67"/>
      <c r="E18" s="67"/>
      <c r="F18" s="67"/>
      <c r="G18" s="67"/>
      <c r="H18" s="67"/>
      <c r="I18" s="68"/>
      <c r="J18" s="71">
        <f>'x.a.1'!J9</f>
        <v>0</v>
      </c>
      <c r="K18" s="71"/>
      <c r="L18" s="71"/>
      <c r="M18" s="71"/>
      <c r="N18" s="71">
        <f>J18</f>
        <v>0</v>
      </c>
    </row>
    <row r="19" spans="1:14" ht="19.5">
      <c r="A19" s="55"/>
      <c r="B19" s="55"/>
      <c r="C19" s="66" t="s">
        <v>60</v>
      </c>
      <c r="D19" s="67"/>
      <c r="E19" s="67"/>
      <c r="F19" s="67"/>
      <c r="G19" s="67"/>
      <c r="H19" s="67"/>
      <c r="I19" s="68"/>
      <c r="J19" s="71">
        <f>J18</f>
        <v>0</v>
      </c>
      <c r="K19" s="71"/>
      <c r="L19" s="71"/>
      <c r="M19" s="71"/>
      <c r="N19" s="71">
        <f>N18</f>
        <v>0</v>
      </c>
    </row>
    <row r="20" spans="1:14" ht="19.5">
      <c r="A20" s="55"/>
      <c r="B20" s="55"/>
      <c r="C20" s="66"/>
      <c r="D20" s="67"/>
      <c r="E20" s="67"/>
      <c r="F20" s="67"/>
      <c r="G20" s="67"/>
      <c r="H20" s="67"/>
      <c r="I20" s="68"/>
      <c r="J20" s="71"/>
      <c r="K20" s="71"/>
      <c r="L20" s="71"/>
      <c r="M20" s="71"/>
      <c r="N20" s="71"/>
    </row>
    <row r="21" spans="1:14" ht="19.5">
      <c r="A21" s="55"/>
      <c r="B21" s="55"/>
      <c r="C21" s="152" t="s">
        <v>145</v>
      </c>
      <c r="D21" s="152"/>
      <c r="E21" s="152"/>
      <c r="F21" s="152"/>
      <c r="G21" s="152"/>
      <c r="H21" s="152"/>
      <c r="I21" s="152"/>
      <c r="J21" s="71"/>
      <c r="K21" s="71"/>
      <c r="L21" s="71"/>
      <c r="M21" s="71"/>
      <c r="N21" s="71"/>
    </row>
    <row r="22" spans="1:14" ht="19.5">
      <c r="A22" s="55"/>
      <c r="B22" s="63"/>
      <c r="C22" s="66" t="s">
        <v>61</v>
      </c>
      <c r="D22" s="67"/>
      <c r="E22" s="67"/>
      <c r="F22" s="67"/>
      <c r="G22" s="67"/>
      <c r="H22" s="67"/>
      <c r="I22" s="68"/>
      <c r="J22" s="71"/>
      <c r="K22" s="71"/>
      <c r="L22" s="71"/>
      <c r="M22" s="71"/>
      <c r="N22" s="71"/>
    </row>
    <row r="23" spans="1:14" ht="19.5">
      <c r="A23" s="55">
        <v>2</v>
      </c>
      <c r="B23" s="56" t="s">
        <v>36</v>
      </c>
      <c r="C23" s="50" t="s">
        <v>62</v>
      </c>
      <c r="D23" s="67"/>
      <c r="E23" s="67"/>
      <c r="F23" s="67"/>
      <c r="G23" s="67"/>
      <c r="H23" s="67"/>
      <c r="I23" s="68"/>
      <c r="J23" s="71">
        <f>'x.a.2'!J9</f>
        <v>0</v>
      </c>
      <c r="K23" s="71"/>
      <c r="L23" s="71"/>
      <c r="M23" s="71"/>
      <c r="N23" s="71">
        <f>J23</f>
        <v>0</v>
      </c>
    </row>
    <row r="24" spans="1:14" ht="19.5">
      <c r="A24" s="55"/>
      <c r="B24" s="55"/>
      <c r="C24" s="66" t="s">
        <v>146</v>
      </c>
      <c r="D24" s="67"/>
      <c r="E24" s="67"/>
      <c r="F24" s="67"/>
      <c r="G24" s="67"/>
      <c r="H24" s="67"/>
      <c r="I24" s="68"/>
      <c r="J24" s="71">
        <f>J23</f>
        <v>0</v>
      </c>
      <c r="K24" s="71"/>
      <c r="L24" s="71"/>
      <c r="M24" s="71"/>
      <c r="N24" s="71">
        <f>N23</f>
        <v>0</v>
      </c>
    </row>
    <row r="25" spans="1:14" ht="19.5">
      <c r="A25" s="55"/>
      <c r="B25" s="55"/>
      <c r="C25" s="66"/>
      <c r="D25" s="67"/>
      <c r="E25" s="67"/>
      <c r="F25" s="67"/>
      <c r="G25" s="67"/>
      <c r="H25" s="67"/>
      <c r="I25" s="68"/>
      <c r="J25" s="71"/>
      <c r="K25" s="71"/>
      <c r="L25" s="71"/>
      <c r="M25" s="71"/>
      <c r="N25" s="71"/>
    </row>
    <row r="26" spans="1:14" ht="19.5">
      <c r="A26" s="55"/>
      <c r="B26" s="55"/>
      <c r="C26" s="152" t="s">
        <v>67</v>
      </c>
      <c r="D26" s="152"/>
      <c r="E26" s="152"/>
      <c r="F26" s="152"/>
      <c r="G26" s="152"/>
      <c r="H26" s="152"/>
      <c r="I26" s="152"/>
      <c r="J26" s="71"/>
      <c r="K26" s="71"/>
      <c r="L26" s="71"/>
      <c r="M26" s="71"/>
      <c r="N26" s="71"/>
    </row>
    <row r="27" spans="1:14" ht="31.5">
      <c r="A27" s="55"/>
      <c r="B27" s="63"/>
      <c r="C27" s="89" t="s">
        <v>134</v>
      </c>
      <c r="D27" s="67"/>
      <c r="E27" s="67"/>
      <c r="F27" s="67"/>
      <c r="G27" s="67"/>
      <c r="H27" s="67"/>
      <c r="I27" s="68"/>
      <c r="J27" s="71"/>
      <c r="K27" s="71"/>
      <c r="L27" s="71"/>
      <c r="M27" s="71"/>
      <c r="N27" s="71"/>
    </row>
    <row r="28" spans="1:14" ht="19.5">
      <c r="A28" s="55">
        <v>3</v>
      </c>
      <c r="B28" s="56" t="s">
        <v>69</v>
      </c>
      <c r="C28" s="90" t="s">
        <v>87</v>
      </c>
      <c r="D28" s="67"/>
      <c r="E28" s="67"/>
      <c r="F28" s="67"/>
      <c r="G28" s="67"/>
      <c r="H28" s="67"/>
      <c r="I28" s="68"/>
      <c r="J28" s="71">
        <f>'x.a.3'!J9</f>
        <v>0</v>
      </c>
      <c r="K28" s="71"/>
      <c r="L28" s="71"/>
      <c r="M28" s="71"/>
      <c r="N28" s="71">
        <f>J28</f>
        <v>0</v>
      </c>
    </row>
    <row r="29" spans="1:14" ht="19.5">
      <c r="A29" s="55">
        <v>4</v>
      </c>
      <c r="B29" s="56" t="s">
        <v>70</v>
      </c>
      <c r="C29" s="90" t="s">
        <v>147</v>
      </c>
      <c r="D29" s="67"/>
      <c r="E29" s="67"/>
      <c r="F29" s="67"/>
      <c r="G29" s="67"/>
      <c r="H29" s="67"/>
      <c r="I29" s="68"/>
      <c r="J29" s="71">
        <f>'x.a.4'!J10</f>
        <v>0</v>
      </c>
      <c r="K29" s="71"/>
      <c r="L29" s="71"/>
      <c r="M29" s="71"/>
      <c r="N29" s="71">
        <f>J29</f>
        <v>0</v>
      </c>
    </row>
    <row r="30" spans="1:14" ht="19.5">
      <c r="A30" s="55"/>
      <c r="B30" s="55"/>
      <c r="C30" s="152" t="s">
        <v>68</v>
      </c>
      <c r="D30" s="152"/>
      <c r="E30" s="152"/>
      <c r="F30" s="152"/>
      <c r="G30" s="152"/>
      <c r="H30" s="152"/>
      <c r="I30" s="152"/>
      <c r="J30" s="71">
        <f>SUM(J28:J29)</f>
        <v>0</v>
      </c>
      <c r="K30" s="71"/>
      <c r="L30" s="71"/>
      <c r="M30" s="71"/>
      <c r="N30" s="71">
        <f>SUM(N28:N29)</f>
        <v>0</v>
      </c>
    </row>
    <row r="31" spans="1:14" ht="19.5">
      <c r="A31" s="55"/>
      <c r="B31" s="55"/>
      <c r="C31" s="66" t="s">
        <v>148</v>
      </c>
      <c r="D31" s="67"/>
      <c r="E31" s="67"/>
      <c r="F31" s="67"/>
      <c r="G31" s="67"/>
      <c r="H31" s="67"/>
      <c r="I31" s="68"/>
      <c r="J31" s="71">
        <f>J19+J24+J30</f>
        <v>0</v>
      </c>
      <c r="K31" s="71"/>
      <c r="L31" s="71"/>
      <c r="M31" s="71"/>
      <c r="N31" s="71">
        <f>J31</f>
        <v>0</v>
      </c>
    </row>
    <row r="32" spans="1:14" ht="19.5">
      <c r="A32" s="55"/>
      <c r="B32" s="55"/>
      <c r="C32" s="66"/>
      <c r="D32" s="67"/>
      <c r="E32" s="67"/>
      <c r="F32" s="67"/>
      <c r="G32" s="67"/>
      <c r="H32" s="67"/>
      <c r="I32" s="68"/>
      <c r="J32" s="71"/>
      <c r="K32" s="71"/>
      <c r="L32" s="71"/>
      <c r="M32" s="71"/>
      <c r="N32" s="71"/>
    </row>
    <row r="33" spans="1:14" ht="19.5">
      <c r="A33" s="63">
        <v>5</v>
      </c>
      <c r="B33" s="64"/>
      <c r="C33" s="50" t="s">
        <v>37</v>
      </c>
      <c r="D33" s="63"/>
      <c r="E33" s="63"/>
      <c r="F33" s="63"/>
      <c r="G33" s="63"/>
      <c r="H33" s="63"/>
      <c r="I33" s="63"/>
      <c r="J33" s="72"/>
      <c r="K33" s="72"/>
      <c r="L33" s="72"/>
      <c r="M33" s="72">
        <f>N31*3%</f>
        <v>0</v>
      </c>
      <c r="N33" s="72">
        <f>M33</f>
        <v>0</v>
      </c>
    </row>
    <row r="34" spans="1:14" ht="19.5">
      <c r="A34" s="63"/>
      <c r="B34" s="64"/>
      <c r="C34" s="152" t="s">
        <v>14</v>
      </c>
      <c r="D34" s="152"/>
      <c r="E34" s="152"/>
      <c r="F34" s="152"/>
      <c r="G34" s="152"/>
      <c r="H34" s="152"/>
      <c r="I34" s="152"/>
      <c r="J34" s="72">
        <f>J31</f>
        <v>0</v>
      </c>
      <c r="K34" s="72"/>
      <c r="L34" s="72"/>
      <c r="M34" s="72">
        <f>M33</f>
        <v>0</v>
      </c>
      <c r="N34" s="72">
        <f>N31+N33</f>
        <v>0</v>
      </c>
    </row>
    <row r="35" spans="1:14" ht="19.5">
      <c r="A35" s="63"/>
      <c r="B35" s="64"/>
      <c r="C35" s="65"/>
      <c r="D35" s="65"/>
      <c r="E35" s="65"/>
      <c r="F35" s="65"/>
      <c r="G35" s="65"/>
      <c r="H35" s="65"/>
      <c r="I35" s="65"/>
      <c r="J35" s="72"/>
      <c r="K35" s="72"/>
      <c r="L35" s="72"/>
      <c r="M35" s="72"/>
      <c r="N35" s="72"/>
    </row>
    <row r="36" spans="1:14" ht="19.5">
      <c r="A36" s="63">
        <v>6</v>
      </c>
      <c r="B36" s="64"/>
      <c r="C36" s="50" t="s">
        <v>34</v>
      </c>
      <c r="D36" s="63"/>
      <c r="E36" s="63"/>
      <c r="F36" s="63"/>
      <c r="G36" s="63"/>
      <c r="H36" s="63"/>
      <c r="I36" s="63"/>
      <c r="J36" s="72"/>
      <c r="K36" s="72"/>
      <c r="L36" s="72"/>
      <c r="M36" s="72">
        <f>N34*18%</f>
        <v>0</v>
      </c>
      <c r="N36" s="72">
        <f>M36</f>
        <v>0</v>
      </c>
    </row>
    <row r="37" spans="1:14" ht="19.5">
      <c r="A37" s="170"/>
      <c r="B37" s="170"/>
      <c r="C37" s="159" t="s">
        <v>47</v>
      </c>
      <c r="D37" s="160"/>
      <c r="E37" s="160"/>
      <c r="F37" s="160"/>
      <c r="G37" s="160"/>
      <c r="H37" s="160"/>
      <c r="I37" s="161"/>
      <c r="J37" s="147">
        <f>J34</f>
        <v>0</v>
      </c>
      <c r="K37" s="168"/>
      <c r="L37" s="168"/>
      <c r="M37" s="168">
        <f>M34+M36</f>
        <v>0</v>
      </c>
      <c r="N37" s="173">
        <f>N34+N36</f>
        <v>0</v>
      </c>
    </row>
    <row r="38" spans="1:14" ht="20.25" customHeight="1">
      <c r="A38" s="171"/>
      <c r="B38" s="171"/>
      <c r="C38" s="165"/>
      <c r="D38" s="166"/>
      <c r="E38" s="166"/>
      <c r="F38" s="166"/>
      <c r="G38" s="166"/>
      <c r="H38" s="166"/>
      <c r="I38" s="167"/>
      <c r="J38" s="149"/>
      <c r="K38" s="169"/>
      <c r="L38" s="169"/>
      <c r="M38" s="169"/>
      <c r="N38" s="174"/>
    </row>
    <row r="39" spans="1:14" ht="19.5">
      <c r="A39" s="20"/>
      <c r="B39" s="73"/>
      <c r="C39" s="74"/>
      <c r="D39" s="75"/>
      <c r="E39" s="75"/>
      <c r="F39" s="75"/>
      <c r="G39" s="75"/>
      <c r="H39" s="75"/>
      <c r="I39" s="75"/>
      <c r="J39" s="76"/>
      <c r="K39" s="75"/>
      <c r="L39" s="75"/>
      <c r="M39" s="76"/>
      <c r="N39" s="76"/>
    </row>
    <row r="40" spans="1:14" ht="18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5.7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4" ht="19.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1:14" ht="16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4" ht="19.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1:14" ht="19.5">
      <c r="A45" s="54"/>
      <c r="B45" s="54"/>
      <c r="C45" s="57"/>
      <c r="D45" s="54"/>
      <c r="E45" s="54"/>
      <c r="F45" s="54"/>
      <c r="G45" s="54"/>
      <c r="H45" s="54"/>
      <c r="I45" s="54"/>
      <c r="J45" s="54"/>
      <c r="K45" s="54"/>
      <c r="L45" s="54"/>
      <c r="M45" s="52"/>
      <c r="N45" s="58"/>
    </row>
    <row r="46" spans="1:14" ht="21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9.5">
      <c r="A47" s="42"/>
      <c r="B47" s="42"/>
      <c r="C47" s="4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</row>
    <row r="48" spans="1:14" ht="19.5">
      <c r="A48" s="42"/>
      <c r="B48" s="42"/>
      <c r="C48" s="45"/>
      <c r="D48" s="42"/>
      <c r="E48" s="42"/>
      <c r="F48" s="42"/>
      <c r="G48" s="42"/>
      <c r="H48" s="42"/>
      <c r="I48" s="42"/>
      <c r="J48" s="42"/>
      <c r="K48" s="42"/>
      <c r="L48" s="43"/>
      <c r="M48" s="42"/>
      <c r="N48" s="43"/>
    </row>
    <row r="49" spans="1:14" ht="19.5">
      <c r="A49" s="42"/>
      <c r="B49" s="42"/>
      <c r="C49" s="45"/>
      <c r="D49" s="42"/>
      <c r="E49" s="42"/>
      <c r="F49" s="42"/>
      <c r="G49" s="42"/>
      <c r="H49" s="42"/>
      <c r="I49" s="42"/>
      <c r="J49" s="42"/>
      <c r="K49" s="42"/>
      <c r="L49" s="43"/>
      <c r="M49" s="42"/>
      <c r="N49" s="42"/>
    </row>
    <row r="50" spans="1:14" ht="19.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3"/>
      <c r="M50" s="43"/>
      <c r="N50" s="42"/>
    </row>
    <row r="51" spans="1:14" ht="19.5">
      <c r="A51" s="42"/>
      <c r="B51" s="42"/>
      <c r="C51" s="45"/>
      <c r="D51" s="42"/>
      <c r="E51" s="42"/>
      <c r="F51" s="42"/>
      <c r="G51" s="42"/>
      <c r="H51" s="42"/>
      <c r="I51" s="42"/>
      <c r="J51" s="42"/>
      <c r="K51" s="42"/>
      <c r="L51" s="43"/>
      <c r="M51" s="42"/>
      <c r="N51" s="42"/>
    </row>
  </sheetData>
  <sheetProtection/>
  <mergeCells count="35">
    <mergeCell ref="C26:I26"/>
    <mergeCell ref="C30:I30"/>
    <mergeCell ref="A43:N43"/>
    <mergeCell ref="A44:N44"/>
    <mergeCell ref="A46:N46"/>
    <mergeCell ref="N37:N38"/>
    <mergeCell ref="A40:N40"/>
    <mergeCell ref="A41:N41"/>
    <mergeCell ref="A42:N42"/>
    <mergeCell ref="J37:J38"/>
    <mergeCell ref="K37:K38"/>
    <mergeCell ref="L37:L38"/>
    <mergeCell ref="M37:M38"/>
    <mergeCell ref="C34:I34"/>
    <mergeCell ref="A37:A38"/>
    <mergeCell ref="B37:B38"/>
    <mergeCell ref="C37:I38"/>
    <mergeCell ref="C21:I21"/>
    <mergeCell ref="B6:C6"/>
    <mergeCell ref="A8:A14"/>
    <mergeCell ref="B8:B14"/>
    <mergeCell ref="C8:I14"/>
    <mergeCell ref="J8:M9"/>
    <mergeCell ref="A3:N3"/>
    <mergeCell ref="A4:N4"/>
    <mergeCell ref="A5:N5"/>
    <mergeCell ref="C16:I16"/>
    <mergeCell ref="M10:M14"/>
    <mergeCell ref="C15:I15"/>
    <mergeCell ref="A1:N1"/>
    <mergeCell ref="N8:N14"/>
    <mergeCell ref="J10:J14"/>
    <mergeCell ref="K10:K14"/>
    <mergeCell ref="L10:L14"/>
    <mergeCell ref="A2:N2"/>
  </mergeCells>
  <printOptions/>
  <pageMargins left="0.5905511811023623" right="0.1968503937007874" top="0.5905511811023623" bottom="0.0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2">
      <selection activeCell="G18" sqref="G18:M83"/>
    </sheetView>
  </sheetViews>
  <sheetFormatPr defaultColWidth="9.00390625" defaultRowHeight="12.75"/>
  <cols>
    <col min="1" max="1" width="3.8515625" style="83" customWidth="1"/>
    <col min="2" max="2" width="11.421875" style="104" customWidth="1"/>
    <col min="3" max="3" width="37.421875" style="22" customWidth="1"/>
    <col min="4" max="4" width="8.7109375" style="104" customWidth="1"/>
    <col min="5" max="5" width="8.28125" style="104" customWidth="1"/>
    <col min="6" max="6" width="9.140625" style="105" customWidth="1"/>
    <col min="7" max="7" width="7.7109375" style="105" customWidth="1"/>
    <col min="8" max="8" width="9.140625" style="105" customWidth="1"/>
    <col min="9" max="9" width="8.140625" style="105" customWidth="1"/>
    <col min="10" max="10" width="9.57421875" style="105" bestFit="1" customWidth="1"/>
    <col min="11" max="11" width="8.57421875" style="105" bestFit="1" customWidth="1"/>
    <col min="12" max="12" width="9.57421875" style="105" bestFit="1" customWidth="1"/>
    <col min="13" max="13" width="10.00390625" style="105" customWidth="1"/>
    <col min="14" max="16384" width="9.00390625" style="1" customWidth="1"/>
  </cols>
  <sheetData>
    <row r="1" spans="1:13" ht="15.75">
      <c r="A1" s="206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75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>
      <c r="A3" s="80"/>
      <c r="B3" s="80"/>
      <c r="C3" s="80"/>
      <c r="D3" s="80"/>
      <c r="E3" s="80"/>
      <c r="F3" s="106"/>
      <c r="G3" s="106"/>
      <c r="H3" s="106"/>
      <c r="I3" s="106"/>
      <c r="J3" s="106"/>
      <c r="K3" s="106"/>
      <c r="L3" s="106"/>
      <c r="M3" s="106"/>
    </row>
    <row r="4" spans="1:13" ht="15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63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>
      <c r="A6" s="207"/>
      <c r="B6" s="207"/>
      <c r="C6" s="207"/>
      <c r="D6" s="2"/>
      <c r="E6" s="2"/>
      <c r="F6" s="3"/>
      <c r="G6" s="3"/>
      <c r="H6" s="3"/>
      <c r="I6" s="3"/>
      <c r="J6" s="3"/>
      <c r="K6" s="3"/>
      <c r="L6" s="3"/>
      <c r="M6" s="3"/>
    </row>
    <row r="7" spans="1:13" ht="15.75">
      <c r="A7" s="207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</row>
    <row r="9" spans="1:13" ht="31.5">
      <c r="A9" s="2"/>
      <c r="B9" s="189" t="s">
        <v>1</v>
      </c>
      <c r="C9" s="189"/>
      <c r="D9" s="2"/>
      <c r="E9" s="2"/>
      <c r="F9" s="190" t="s">
        <v>2</v>
      </c>
      <c r="G9" s="190"/>
      <c r="H9" s="190"/>
      <c r="I9" s="190"/>
      <c r="J9" s="3">
        <f>M83/1000</f>
        <v>0</v>
      </c>
      <c r="K9" s="3" t="s">
        <v>71</v>
      </c>
      <c r="L9" s="3"/>
      <c r="M9" s="3"/>
    </row>
    <row r="10" spans="1:13" ht="15.75">
      <c r="A10" s="2"/>
      <c r="B10" s="189" t="s">
        <v>73</v>
      </c>
      <c r="C10" s="189"/>
      <c r="D10" s="2"/>
      <c r="E10" s="2"/>
      <c r="F10" s="190"/>
      <c r="G10" s="190"/>
      <c r="H10" s="190"/>
      <c r="I10" s="190"/>
      <c r="J10" s="3"/>
      <c r="K10" s="3"/>
      <c r="L10" s="3"/>
      <c r="M10" s="3"/>
    </row>
    <row r="11" spans="1:13" ht="15.7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</row>
    <row r="12" spans="1:13" ht="15" customHeight="1">
      <c r="A12" s="184" t="s">
        <v>4</v>
      </c>
      <c r="B12" s="193" t="s">
        <v>5</v>
      </c>
      <c r="C12" s="144" t="s">
        <v>133</v>
      </c>
      <c r="D12" s="196" t="s">
        <v>6</v>
      </c>
      <c r="E12" s="197"/>
      <c r="F12" s="198"/>
      <c r="G12" s="176" t="s">
        <v>7</v>
      </c>
      <c r="H12" s="177"/>
      <c r="I12" s="176" t="s">
        <v>8</v>
      </c>
      <c r="J12" s="204"/>
      <c r="K12" s="176" t="s">
        <v>9</v>
      </c>
      <c r="L12" s="177"/>
      <c r="M12" s="178" t="s">
        <v>10</v>
      </c>
    </row>
    <row r="13" spans="1:13" ht="22.5" customHeight="1">
      <c r="A13" s="191"/>
      <c r="B13" s="194"/>
      <c r="C13" s="145"/>
      <c r="D13" s="199"/>
      <c r="E13" s="200"/>
      <c r="F13" s="201"/>
      <c r="G13" s="202"/>
      <c r="H13" s="203"/>
      <c r="I13" s="202"/>
      <c r="J13" s="205"/>
      <c r="K13" s="182" t="s">
        <v>11</v>
      </c>
      <c r="L13" s="183"/>
      <c r="M13" s="179"/>
    </row>
    <row r="14" spans="1:13" ht="22.5" customHeight="1">
      <c r="A14" s="191"/>
      <c r="B14" s="194"/>
      <c r="C14" s="145"/>
      <c r="D14" s="15"/>
      <c r="E14" s="91"/>
      <c r="F14" s="49"/>
      <c r="G14" s="135"/>
      <c r="H14" s="136"/>
      <c r="I14" s="135"/>
      <c r="J14" s="137"/>
      <c r="K14" s="12"/>
      <c r="L14" s="92"/>
      <c r="M14" s="179"/>
    </row>
    <row r="15" spans="1:13" ht="15.75">
      <c r="A15" s="191"/>
      <c r="B15" s="194"/>
      <c r="C15" s="145"/>
      <c r="D15" s="184" t="s">
        <v>12</v>
      </c>
      <c r="E15" s="184" t="s">
        <v>13</v>
      </c>
      <c r="F15" s="186" t="s">
        <v>14</v>
      </c>
      <c r="G15" s="4" t="s">
        <v>13</v>
      </c>
      <c r="H15" s="188" t="s">
        <v>14</v>
      </c>
      <c r="I15" s="4" t="s">
        <v>13</v>
      </c>
      <c r="J15" s="188" t="s">
        <v>14</v>
      </c>
      <c r="K15" s="4" t="s">
        <v>13</v>
      </c>
      <c r="L15" s="186" t="s">
        <v>14</v>
      </c>
      <c r="M15" s="180"/>
    </row>
    <row r="16" spans="1:13" ht="15.75">
      <c r="A16" s="192"/>
      <c r="B16" s="195"/>
      <c r="C16" s="146"/>
      <c r="D16" s="185"/>
      <c r="E16" s="185"/>
      <c r="F16" s="187"/>
      <c r="G16" s="5" t="s">
        <v>15</v>
      </c>
      <c r="H16" s="187"/>
      <c r="I16" s="5" t="s">
        <v>15</v>
      </c>
      <c r="J16" s="187"/>
      <c r="K16" s="5" t="s">
        <v>15</v>
      </c>
      <c r="L16" s="187"/>
      <c r="M16" s="181"/>
    </row>
    <row r="17" spans="1:13" ht="15.75">
      <c r="A17" s="6" t="s">
        <v>16</v>
      </c>
      <c r="B17" s="7" t="s">
        <v>17</v>
      </c>
      <c r="C17" s="101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ht="78.75">
      <c r="A18" s="100">
        <v>1</v>
      </c>
      <c r="B18" s="112" t="s">
        <v>90</v>
      </c>
      <c r="C18" s="2" t="s">
        <v>149</v>
      </c>
      <c r="D18" s="100" t="s">
        <v>29</v>
      </c>
      <c r="E18" s="94"/>
      <c r="F18" s="117">
        <v>91.8</v>
      </c>
      <c r="G18" s="52"/>
      <c r="H18" s="86"/>
      <c r="I18" s="77"/>
      <c r="J18" s="52"/>
      <c r="K18" s="107"/>
      <c r="L18" s="110"/>
      <c r="M18" s="33"/>
    </row>
    <row r="19" spans="1:13" ht="15.75">
      <c r="A19" s="113"/>
      <c r="B19" s="112"/>
      <c r="C19" s="78" t="s">
        <v>49</v>
      </c>
      <c r="D19" s="77" t="s">
        <v>50</v>
      </c>
      <c r="E19" s="86">
        <v>1.6</v>
      </c>
      <c r="F19" s="77">
        <f>E19*F18</f>
        <v>146.88</v>
      </c>
      <c r="G19" s="87"/>
      <c r="H19" s="77"/>
      <c r="I19" s="94"/>
      <c r="J19" s="94"/>
      <c r="K19" s="94"/>
      <c r="L19" s="94"/>
      <c r="M19" s="77"/>
    </row>
    <row r="20" spans="1:13" ht="31.5">
      <c r="A20" s="113"/>
      <c r="B20" s="112"/>
      <c r="C20" s="78" t="s">
        <v>91</v>
      </c>
      <c r="D20" s="77" t="s">
        <v>51</v>
      </c>
      <c r="E20" s="114">
        <f>1.91/100</f>
        <v>0.0191</v>
      </c>
      <c r="F20" s="77">
        <f>E20*F18</f>
        <v>1.75338</v>
      </c>
      <c r="G20" s="77"/>
      <c r="H20" s="94"/>
      <c r="I20" s="94"/>
      <c r="J20" s="94"/>
      <c r="K20" s="77"/>
      <c r="L20" s="77"/>
      <c r="M20" s="77"/>
    </row>
    <row r="21" spans="1:13" ht="31.5">
      <c r="A21" s="113"/>
      <c r="B21" s="112"/>
      <c r="C21" s="78" t="s">
        <v>52</v>
      </c>
      <c r="D21" s="77" t="s">
        <v>50</v>
      </c>
      <c r="E21" s="114"/>
      <c r="F21" s="77">
        <f>F20</f>
        <v>1.75338</v>
      </c>
      <c r="G21" s="77"/>
      <c r="H21" s="77"/>
      <c r="I21" s="94"/>
      <c r="J21" s="94"/>
      <c r="K21" s="77"/>
      <c r="L21" s="77"/>
      <c r="M21" s="77"/>
    </row>
    <row r="22" spans="1:15" ht="31.5">
      <c r="A22" s="56"/>
      <c r="B22" s="116" t="s">
        <v>94</v>
      </c>
      <c r="C22" s="118" t="s">
        <v>93</v>
      </c>
      <c r="D22" s="56" t="s">
        <v>53</v>
      </c>
      <c r="E22" s="56"/>
      <c r="F22" s="95">
        <f>F18*2.2</f>
        <v>201.96</v>
      </c>
      <c r="G22" s="95"/>
      <c r="H22" s="95"/>
      <c r="I22" s="95"/>
      <c r="J22" s="95"/>
      <c r="K22" s="95"/>
      <c r="L22" s="95"/>
      <c r="M22" s="39"/>
      <c r="O22" s="82"/>
    </row>
    <row r="23" spans="1:13" ht="63">
      <c r="A23" s="100">
        <v>2</v>
      </c>
      <c r="B23" s="112" t="s">
        <v>90</v>
      </c>
      <c r="C23" s="2" t="s">
        <v>75</v>
      </c>
      <c r="D23" s="100" t="s">
        <v>29</v>
      </c>
      <c r="E23" s="94"/>
      <c r="F23" s="117">
        <v>23</v>
      </c>
      <c r="G23" s="52"/>
      <c r="H23" s="86"/>
      <c r="I23" s="77"/>
      <c r="J23" s="52"/>
      <c r="K23" s="107"/>
      <c r="L23" s="110"/>
      <c r="M23" s="33"/>
    </row>
    <row r="24" spans="1:13" ht="15.75">
      <c r="A24" s="113"/>
      <c r="B24" s="112"/>
      <c r="C24" s="78" t="s">
        <v>49</v>
      </c>
      <c r="D24" s="77" t="s">
        <v>50</v>
      </c>
      <c r="E24" s="86">
        <v>1.6</v>
      </c>
      <c r="F24" s="77">
        <f>E24*F23</f>
        <v>36.800000000000004</v>
      </c>
      <c r="G24" s="87"/>
      <c r="H24" s="94"/>
      <c r="I24" s="94"/>
      <c r="J24" s="94"/>
      <c r="K24" s="94"/>
      <c r="L24" s="94"/>
      <c r="M24" s="94"/>
    </row>
    <row r="25" spans="1:13" ht="21.75" customHeight="1">
      <c r="A25" s="113"/>
      <c r="B25" s="112"/>
      <c r="C25" s="78" t="s">
        <v>91</v>
      </c>
      <c r="D25" s="77" t="s">
        <v>51</v>
      </c>
      <c r="E25" s="114">
        <f>1.91/100</f>
        <v>0.0191</v>
      </c>
      <c r="F25" s="77">
        <f>E25*F23</f>
        <v>0.43929999999999997</v>
      </c>
      <c r="G25" s="77"/>
      <c r="H25" s="94"/>
      <c r="I25" s="94"/>
      <c r="J25" s="94"/>
      <c r="K25" s="77"/>
      <c r="L25" s="77"/>
      <c r="M25" s="77"/>
    </row>
    <row r="26" spans="1:13" ht="31.5">
      <c r="A26" s="113"/>
      <c r="B26" s="112"/>
      <c r="C26" s="78" t="s">
        <v>52</v>
      </c>
      <c r="D26" s="77" t="s">
        <v>50</v>
      </c>
      <c r="E26" s="114"/>
      <c r="F26" s="77">
        <f>F25</f>
        <v>0.43929999999999997</v>
      </c>
      <c r="G26" s="77"/>
      <c r="H26" s="77"/>
      <c r="I26" s="94"/>
      <c r="J26" s="94"/>
      <c r="K26" s="77"/>
      <c r="L26" s="77"/>
      <c r="M26" s="77"/>
    </row>
    <row r="27" spans="1:13" ht="15.75">
      <c r="A27" s="113"/>
      <c r="B27" s="112"/>
      <c r="C27" s="78" t="s">
        <v>92</v>
      </c>
      <c r="D27" s="77" t="s">
        <v>51</v>
      </c>
      <c r="E27" s="114">
        <v>0.775</v>
      </c>
      <c r="F27" s="77">
        <f>E27*F23</f>
        <v>17.825</v>
      </c>
      <c r="G27" s="77"/>
      <c r="H27" s="77"/>
      <c r="I27" s="94"/>
      <c r="J27" s="94"/>
      <c r="K27" s="77"/>
      <c r="L27" s="77"/>
      <c r="M27" s="77"/>
    </row>
    <row r="28" spans="1:13" ht="31.5">
      <c r="A28" s="113"/>
      <c r="B28" s="112"/>
      <c r="C28" s="78" t="s">
        <v>52</v>
      </c>
      <c r="D28" s="77" t="s">
        <v>50</v>
      </c>
      <c r="E28" s="77"/>
      <c r="F28" s="77">
        <f>F27</f>
        <v>17.825</v>
      </c>
      <c r="G28" s="77"/>
      <c r="H28" s="77"/>
      <c r="I28" s="94"/>
      <c r="J28" s="94"/>
      <c r="K28" s="77"/>
      <c r="L28" s="77"/>
      <c r="M28" s="77"/>
    </row>
    <row r="29" spans="1:15" ht="31.5">
      <c r="A29" s="56"/>
      <c r="B29" s="116" t="s">
        <v>94</v>
      </c>
      <c r="C29" s="118" t="s">
        <v>93</v>
      </c>
      <c r="D29" s="56" t="s">
        <v>53</v>
      </c>
      <c r="E29" s="56"/>
      <c r="F29" s="95">
        <f>F23*2.2</f>
        <v>50.6</v>
      </c>
      <c r="G29" s="95"/>
      <c r="H29" s="95"/>
      <c r="I29" s="95"/>
      <c r="J29" s="95"/>
      <c r="K29" s="95"/>
      <c r="L29" s="95"/>
      <c r="M29" s="39"/>
      <c r="O29" s="82"/>
    </row>
    <row r="30" spans="1:13" ht="63">
      <c r="A30" s="100">
        <v>3</v>
      </c>
      <c r="B30" s="112" t="s">
        <v>95</v>
      </c>
      <c r="C30" s="2" t="s">
        <v>76</v>
      </c>
      <c r="D30" s="100" t="s">
        <v>65</v>
      </c>
      <c r="E30" s="94"/>
      <c r="F30" s="120">
        <v>298</v>
      </c>
      <c r="G30" s="52"/>
      <c r="H30" s="86"/>
      <c r="I30" s="77"/>
      <c r="J30" s="52"/>
      <c r="K30" s="107"/>
      <c r="L30" s="110"/>
      <c r="M30" s="33"/>
    </row>
    <row r="31" spans="1:13" ht="15.75">
      <c r="A31" s="23"/>
      <c r="B31" s="112"/>
      <c r="C31" s="78" t="s">
        <v>49</v>
      </c>
      <c r="D31" s="77" t="s">
        <v>50</v>
      </c>
      <c r="E31" s="114">
        <v>0.785</v>
      </c>
      <c r="F31" s="77">
        <f>E31*F30</f>
        <v>233.93</v>
      </c>
      <c r="G31" s="77"/>
      <c r="H31" s="29"/>
      <c r="I31" s="26"/>
      <c r="J31" s="28"/>
      <c r="K31" s="26"/>
      <c r="L31" s="29"/>
      <c r="M31" s="26"/>
    </row>
    <row r="32" spans="1:13" ht="31.5">
      <c r="A32" s="56"/>
      <c r="B32" s="116" t="s">
        <v>97</v>
      </c>
      <c r="C32" s="118" t="s">
        <v>93</v>
      </c>
      <c r="D32" s="56" t="s">
        <v>53</v>
      </c>
      <c r="E32" s="56"/>
      <c r="F32" s="95">
        <f>F30*0.1*0.3*2.8</f>
        <v>25.031999999999996</v>
      </c>
      <c r="G32" s="95"/>
      <c r="H32" s="95"/>
      <c r="I32" s="95"/>
      <c r="J32" s="95"/>
      <c r="K32" s="95"/>
      <c r="L32" s="95"/>
      <c r="M32" s="39"/>
    </row>
    <row r="33" spans="1:13" ht="47.25">
      <c r="A33" s="100">
        <v>4</v>
      </c>
      <c r="B33" s="121" t="s">
        <v>96</v>
      </c>
      <c r="C33" s="2" t="s">
        <v>77</v>
      </c>
      <c r="D33" s="100" t="s">
        <v>29</v>
      </c>
      <c r="E33" s="94"/>
      <c r="F33" s="120">
        <v>10.4</v>
      </c>
      <c r="G33" s="52"/>
      <c r="H33" s="86"/>
      <c r="I33" s="77"/>
      <c r="J33" s="52"/>
      <c r="K33" s="107"/>
      <c r="L33" s="110"/>
      <c r="M33" s="33"/>
    </row>
    <row r="34" spans="1:13" ht="15.75">
      <c r="A34" s="100"/>
      <c r="B34" s="85"/>
      <c r="C34" s="78" t="s">
        <v>49</v>
      </c>
      <c r="D34" s="77" t="s">
        <v>50</v>
      </c>
      <c r="E34" s="77">
        <v>10.2</v>
      </c>
      <c r="F34" s="87">
        <f>E34*F33</f>
        <v>106.08</v>
      </c>
      <c r="G34" s="52"/>
      <c r="H34" s="86"/>
      <c r="I34" s="77"/>
      <c r="J34" s="52"/>
      <c r="K34" s="107"/>
      <c r="L34" s="110"/>
      <c r="M34" s="33"/>
    </row>
    <row r="35" spans="1:13" ht="15.75">
      <c r="A35" s="100"/>
      <c r="B35" s="85"/>
      <c r="C35" s="78" t="s">
        <v>98</v>
      </c>
      <c r="D35" s="77" t="s">
        <v>3</v>
      </c>
      <c r="E35" s="77">
        <v>7.99</v>
      </c>
      <c r="F35" s="87">
        <f>E35*F33</f>
        <v>83.096</v>
      </c>
      <c r="G35" s="52"/>
      <c r="H35" s="86"/>
      <c r="I35" s="77"/>
      <c r="J35" s="52"/>
      <c r="K35" s="77"/>
      <c r="L35" s="86"/>
      <c r="M35" s="33"/>
    </row>
    <row r="36" spans="1:13" ht="31.5">
      <c r="A36" s="56"/>
      <c r="B36" s="116" t="s">
        <v>94</v>
      </c>
      <c r="C36" s="118" t="s">
        <v>93</v>
      </c>
      <c r="D36" s="56" t="s">
        <v>53</v>
      </c>
      <c r="E36" s="56"/>
      <c r="F36" s="95">
        <f>F33*2.4</f>
        <v>24.96</v>
      </c>
      <c r="G36" s="95"/>
      <c r="H36" s="95"/>
      <c r="I36" s="95"/>
      <c r="J36" s="95"/>
      <c r="K36" s="95"/>
      <c r="L36" s="95"/>
      <c r="M36" s="39"/>
    </row>
    <row r="37" spans="1:13" ht="63">
      <c r="A37" s="100">
        <v>5</v>
      </c>
      <c r="B37" s="121" t="s">
        <v>96</v>
      </c>
      <c r="C37" s="2" t="s">
        <v>135</v>
      </c>
      <c r="D37" s="100" t="s">
        <v>29</v>
      </c>
      <c r="E37" s="94"/>
      <c r="F37" s="120">
        <v>6.1</v>
      </c>
      <c r="G37" s="52"/>
      <c r="H37" s="86"/>
      <c r="I37" s="77"/>
      <c r="J37" s="52"/>
      <c r="K37" s="107"/>
      <c r="L37" s="110"/>
      <c r="M37" s="33"/>
    </row>
    <row r="38" spans="1:13" ht="15.75">
      <c r="A38" s="100"/>
      <c r="B38" s="85"/>
      <c r="C38" s="78" t="s">
        <v>49</v>
      </c>
      <c r="D38" s="77" t="s">
        <v>50</v>
      </c>
      <c r="E38" s="77">
        <v>10.2</v>
      </c>
      <c r="F38" s="87">
        <f>E38*F37</f>
        <v>62.21999999999999</v>
      </c>
      <c r="G38" s="52"/>
      <c r="H38" s="86"/>
      <c r="I38" s="77"/>
      <c r="J38" s="52"/>
      <c r="K38" s="107"/>
      <c r="L38" s="110"/>
      <c r="M38" s="33"/>
    </row>
    <row r="39" spans="1:13" ht="15.75">
      <c r="A39" s="100"/>
      <c r="B39" s="85"/>
      <c r="C39" s="78" t="s">
        <v>98</v>
      </c>
      <c r="D39" s="77" t="s">
        <v>3</v>
      </c>
      <c r="E39" s="77">
        <v>7.99</v>
      </c>
      <c r="F39" s="87">
        <f>E39*F37</f>
        <v>48.739</v>
      </c>
      <c r="G39" s="52"/>
      <c r="H39" s="86"/>
      <c r="I39" s="77"/>
      <c r="J39" s="52"/>
      <c r="K39" s="77"/>
      <c r="L39" s="86"/>
      <c r="M39" s="33"/>
    </row>
    <row r="40" spans="1:13" ht="31.5">
      <c r="A40" s="56"/>
      <c r="B40" s="116" t="s">
        <v>94</v>
      </c>
      <c r="C40" s="118" t="s">
        <v>93</v>
      </c>
      <c r="D40" s="56" t="s">
        <v>53</v>
      </c>
      <c r="E40" s="56"/>
      <c r="F40" s="95">
        <f>F37*2.4</f>
        <v>14.639999999999999</v>
      </c>
      <c r="G40" s="95"/>
      <c r="H40" s="95"/>
      <c r="I40" s="95"/>
      <c r="J40" s="95"/>
      <c r="K40" s="95"/>
      <c r="L40" s="95"/>
      <c r="M40" s="39"/>
    </row>
    <row r="41" spans="1:13" ht="60" customHeight="1">
      <c r="A41" s="100">
        <v>6</v>
      </c>
      <c r="B41" s="112" t="s">
        <v>90</v>
      </c>
      <c r="C41" s="2" t="s">
        <v>136</v>
      </c>
      <c r="D41" s="100" t="s">
        <v>29</v>
      </c>
      <c r="E41" s="94"/>
      <c r="F41" s="120">
        <v>7.4</v>
      </c>
      <c r="G41" s="52"/>
      <c r="H41" s="86"/>
      <c r="I41" s="77"/>
      <c r="J41" s="52"/>
      <c r="K41" s="107"/>
      <c r="L41" s="110"/>
      <c r="M41" s="33"/>
    </row>
    <row r="42" spans="1:13" ht="15.75">
      <c r="A42" s="113"/>
      <c r="B42" s="112"/>
      <c r="C42" s="78" t="s">
        <v>49</v>
      </c>
      <c r="D42" s="77" t="s">
        <v>50</v>
      </c>
      <c r="E42" s="86">
        <v>1.6</v>
      </c>
      <c r="F42" s="77">
        <f>E42*F41</f>
        <v>11.840000000000002</v>
      </c>
      <c r="G42" s="87"/>
      <c r="H42" s="94"/>
      <c r="I42" s="94"/>
      <c r="J42" s="94"/>
      <c r="K42" s="94"/>
      <c r="L42" s="94"/>
      <c r="M42" s="94"/>
    </row>
    <row r="43" spans="1:13" ht="31.5">
      <c r="A43" s="113"/>
      <c r="B43" s="112"/>
      <c r="C43" s="78" t="s">
        <v>91</v>
      </c>
      <c r="D43" s="77" t="s">
        <v>51</v>
      </c>
      <c r="E43" s="114">
        <f>1.91/100</f>
        <v>0.0191</v>
      </c>
      <c r="F43" s="77">
        <f>E43*F41</f>
        <v>0.14134</v>
      </c>
      <c r="G43" s="77"/>
      <c r="H43" s="94"/>
      <c r="I43" s="94"/>
      <c r="J43" s="94"/>
      <c r="K43" s="77"/>
      <c r="L43" s="77"/>
      <c r="M43" s="77"/>
    </row>
    <row r="44" spans="1:13" ht="31.5">
      <c r="A44" s="113"/>
      <c r="B44" s="112"/>
      <c r="C44" s="78" t="s">
        <v>52</v>
      </c>
      <c r="D44" s="77" t="s">
        <v>50</v>
      </c>
      <c r="E44" s="114"/>
      <c r="F44" s="77">
        <f>F43</f>
        <v>0.14134</v>
      </c>
      <c r="G44" s="77"/>
      <c r="H44" s="77"/>
      <c r="I44" s="94"/>
      <c r="J44" s="94"/>
      <c r="K44" s="77"/>
      <c r="L44" s="77"/>
      <c r="M44" s="77"/>
    </row>
    <row r="45" spans="1:13" ht="31.5">
      <c r="A45" s="56"/>
      <c r="B45" s="116" t="s">
        <v>94</v>
      </c>
      <c r="C45" s="118" t="s">
        <v>93</v>
      </c>
      <c r="D45" s="56" t="s">
        <v>53</v>
      </c>
      <c r="E45" s="56"/>
      <c r="F45" s="95">
        <f>F41*2.2</f>
        <v>16.28</v>
      </c>
      <c r="G45" s="95"/>
      <c r="H45" s="95"/>
      <c r="I45" s="95"/>
      <c r="J45" s="95"/>
      <c r="K45" s="95"/>
      <c r="L45" s="95"/>
      <c r="M45" s="39"/>
    </row>
    <row r="46" spans="1:13" ht="78.75">
      <c r="A46" s="100">
        <v>7</v>
      </c>
      <c r="B46" s="112" t="s">
        <v>90</v>
      </c>
      <c r="C46" s="2" t="s">
        <v>137</v>
      </c>
      <c r="D46" s="100" t="s">
        <v>29</v>
      </c>
      <c r="E46" s="94"/>
      <c r="F46" s="120">
        <v>1.9</v>
      </c>
      <c r="G46" s="52"/>
      <c r="H46" s="86"/>
      <c r="I46" s="77"/>
      <c r="J46" s="52"/>
      <c r="K46" s="107"/>
      <c r="L46" s="110"/>
      <c r="M46" s="33"/>
    </row>
    <row r="47" spans="1:13" ht="15.75">
      <c r="A47" s="113"/>
      <c r="B47" s="112"/>
      <c r="C47" s="78" t="s">
        <v>49</v>
      </c>
      <c r="D47" s="77" t="s">
        <v>50</v>
      </c>
      <c r="E47" s="86">
        <v>1.6</v>
      </c>
      <c r="F47" s="77">
        <f>E47*F46</f>
        <v>3.04</v>
      </c>
      <c r="G47" s="87"/>
      <c r="H47" s="94"/>
      <c r="I47" s="94"/>
      <c r="J47" s="94"/>
      <c r="K47" s="94"/>
      <c r="L47" s="94"/>
      <c r="M47" s="94"/>
    </row>
    <row r="48" spans="1:13" ht="15.75">
      <c r="A48" s="113"/>
      <c r="B48" s="112"/>
      <c r="C48" s="78" t="s">
        <v>92</v>
      </c>
      <c r="D48" s="77" t="s">
        <v>51</v>
      </c>
      <c r="E48" s="114">
        <v>0.775</v>
      </c>
      <c r="F48" s="77">
        <f>E48*F44</f>
        <v>0.1095385</v>
      </c>
      <c r="G48" s="77"/>
      <c r="H48" s="77"/>
      <c r="I48" s="94"/>
      <c r="J48" s="94"/>
      <c r="K48" s="77"/>
      <c r="L48" s="77"/>
      <c r="M48" s="77"/>
    </row>
    <row r="49" spans="1:13" ht="31.5">
      <c r="A49" s="113"/>
      <c r="B49" s="112"/>
      <c r="C49" s="78" t="s">
        <v>52</v>
      </c>
      <c r="D49" s="77" t="s">
        <v>50</v>
      </c>
      <c r="E49" s="77"/>
      <c r="F49" s="77">
        <f>F48</f>
        <v>0.1095385</v>
      </c>
      <c r="G49" s="77"/>
      <c r="H49" s="77"/>
      <c r="I49" s="94"/>
      <c r="J49" s="94"/>
      <c r="K49" s="77"/>
      <c r="L49" s="77"/>
      <c r="M49" s="77"/>
    </row>
    <row r="50" spans="1:13" ht="31.5">
      <c r="A50" s="56"/>
      <c r="B50" s="116" t="s">
        <v>94</v>
      </c>
      <c r="C50" s="118" t="s">
        <v>93</v>
      </c>
      <c r="D50" s="56" t="s">
        <v>53</v>
      </c>
      <c r="E50" s="56"/>
      <c r="F50" s="95">
        <f>F46*2.2</f>
        <v>4.18</v>
      </c>
      <c r="G50" s="95"/>
      <c r="H50" s="95"/>
      <c r="I50" s="95"/>
      <c r="J50" s="95"/>
      <c r="K50" s="95"/>
      <c r="L50" s="95"/>
      <c r="M50" s="39"/>
    </row>
    <row r="51" spans="1:13" ht="47.25">
      <c r="A51" s="100">
        <v>8</v>
      </c>
      <c r="B51" s="112" t="s">
        <v>99</v>
      </c>
      <c r="C51" s="2" t="s">
        <v>78</v>
      </c>
      <c r="D51" s="100" t="s">
        <v>29</v>
      </c>
      <c r="E51" s="94"/>
      <c r="F51" s="120">
        <v>227.5</v>
      </c>
      <c r="G51" s="52"/>
      <c r="H51" s="86"/>
      <c r="I51" s="77"/>
      <c r="J51" s="52"/>
      <c r="K51" s="107"/>
      <c r="L51" s="110"/>
      <c r="M51" s="33"/>
    </row>
    <row r="52" spans="1:13" ht="15.75">
      <c r="A52" s="112"/>
      <c r="B52" s="112"/>
      <c r="C52" s="122" t="s">
        <v>49</v>
      </c>
      <c r="D52" s="77" t="s">
        <v>50</v>
      </c>
      <c r="E52" s="77">
        <f>20/1000</f>
        <v>0.02</v>
      </c>
      <c r="F52" s="77">
        <f>E52*F51</f>
        <v>4.55</v>
      </c>
      <c r="G52" s="77"/>
      <c r="H52" s="77"/>
      <c r="I52" s="77"/>
      <c r="J52" s="77"/>
      <c r="K52" s="94"/>
      <c r="L52" s="94"/>
      <c r="M52" s="77"/>
    </row>
    <row r="53" spans="1:13" ht="15.75">
      <c r="A53" s="112"/>
      <c r="B53" s="112"/>
      <c r="C53" s="122" t="s">
        <v>100</v>
      </c>
      <c r="D53" s="77" t="s">
        <v>51</v>
      </c>
      <c r="E53" s="77">
        <f>44.8/1000</f>
        <v>0.0448</v>
      </c>
      <c r="F53" s="77">
        <f>E53*F51</f>
        <v>10.192</v>
      </c>
      <c r="G53" s="77"/>
      <c r="H53" s="77"/>
      <c r="I53" s="77"/>
      <c r="J53" s="77"/>
      <c r="K53" s="77"/>
      <c r="L53" s="77"/>
      <c r="M53" s="77"/>
    </row>
    <row r="54" spans="1:13" ht="31.5">
      <c r="A54" s="112"/>
      <c r="B54" s="112"/>
      <c r="C54" s="122" t="s">
        <v>52</v>
      </c>
      <c r="D54" s="77" t="s">
        <v>50</v>
      </c>
      <c r="E54" s="77"/>
      <c r="F54" s="86">
        <f>F53</f>
        <v>10.192</v>
      </c>
      <c r="G54" s="77"/>
      <c r="H54" s="77"/>
      <c r="I54" s="77"/>
      <c r="J54" s="77"/>
      <c r="K54" s="94"/>
      <c r="L54" s="94"/>
      <c r="M54" s="77"/>
    </row>
    <row r="55" spans="1:13" ht="15.75">
      <c r="A55" s="115"/>
      <c r="B55" s="115"/>
      <c r="C55" s="123" t="s">
        <v>101</v>
      </c>
      <c r="D55" s="95" t="s">
        <v>3</v>
      </c>
      <c r="E55" s="119">
        <f>2.1/1000</f>
        <v>0.0021000000000000003</v>
      </c>
      <c r="F55" s="124">
        <f>E55*F51</f>
        <v>0.47775000000000006</v>
      </c>
      <c r="G55" s="95"/>
      <c r="H55" s="95"/>
      <c r="I55" s="95"/>
      <c r="J55" s="95"/>
      <c r="K55" s="95"/>
      <c r="L55" s="95"/>
      <c r="M55" s="95"/>
    </row>
    <row r="56" spans="1:13" ht="47.25">
      <c r="A56" s="100">
        <v>9</v>
      </c>
      <c r="B56" s="125" t="s">
        <v>103</v>
      </c>
      <c r="C56" s="2" t="s">
        <v>79</v>
      </c>
      <c r="D56" s="100" t="s">
        <v>29</v>
      </c>
      <c r="E56" s="94"/>
      <c r="F56" s="120">
        <v>151.7</v>
      </c>
      <c r="G56" s="52"/>
      <c r="H56" s="86"/>
      <c r="I56" s="77"/>
      <c r="J56" s="52"/>
      <c r="K56" s="107"/>
      <c r="L56" s="110"/>
      <c r="M56" s="33"/>
    </row>
    <row r="57" spans="1:13" ht="15.75">
      <c r="A57" s="115"/>
      <c r="B57" s="115"/>
      <c r="C57" s="123" t="s">
        <v>49</v>
      </c>
      <c r="D57" s="95" t="s">
        <v>50</v>
      </c>
      <c r="E57" s="95">
        <f>2.06+1.2</f>
        <v>3.26</v>
      </c>
      <c r="F57" s="95">
        <f>E57*F56</f>
        <v>494.5419999999999</v>
      </c>
      <c r="G57" s="95"/>
      <c r="H57" s="95"/>
      <c r="I57" s="95"/>
      <c r="J57" s="95"/>
      <c r="K57" s="56"/>
      <c r="L57" s="56"/>
      <c r="M57" s="95"/>
    </row>
    <row r="58" spans="1:13" ht="31.5">
      <c r="A58" s="96">
        <v>10</v>
      </c>
      <c r="B58" s="64"/>
      <c r="C58" s="126" t="s">
        <v>80</v>
      </c>
      <c r="D58" s="96" t="s">
        <v>53</v>
      </c>
      <c r="E58" s="63"/>
      <c r="F58" s="108">
        <v>1045.2</v>
      </c>
      <c r="G58" s="102"/>
      <c r="H58" s="109"/>
      <c r="I58" s="72"/>
      <c r="J58" s="102"/>
      <c r="K58" s="72"/>
      <c r="L58" s="109"/>
      <c r="M58" s="93"/>
    </row>
    <row r="59" spans="1:13" ht="66">
      <c r="A59" s="100">
        <v>11</v>
      </c>
      <c r="B59" s="125" t="s">
        <v>104</v>
      </c>
      <c r="C59" s="2" t="s">
        <v>81</v>
      </c>
      <c r="D59" s="100" t="s">
        <v>65</v>
      </c>
      <c r="E59" s="94"/>
      <c r="F59" s="120">
        <v>360</v>
      </c>
      <c r="G59" s="52"/>
      <c r="H59" s="86"/>
      <c r="I59" s="77"/>
      <c r="J59" s="52"/>
      <c r="K59" s="107"/>
      <c r="L59" s="110"/>
      <c r="M59" s="33"/>
    </row>
    <row r="60" spans="1:13" ht="15.75">
      <c r="A60" s="112"/>
      <c r="B60" s="112"/>
      <c r="C60" s="78" t="s">
        <v>49</v>
      </c>
      <c r="D60" s="77" t="s">
        <v>50</v>
      </c>
      <c r="E60" s="77">
        <v>1.11</v>
      </c>
      <c r="F60" s="77">
        <f>E60*F59</f>
        <v>399.6</v>
      </c>
      <c r="G60" s="77"/>
      <c r="H60" s="77"/>
      <c r="I60" s="77"/>
      <c r="J60" s="77"/>
      <c r="K60" s="77"/>
      <c r="L60" s="77"/>
      <c r="M60" s="77"/>
    </row>
    <row r="61" spans="1:13" ht="15.75">
      <c r="A61" s="112"/>
      <c r="B61" s="112"/>
      <c r="C61" s="78" t="s">
        <v>98</v>
      </c>
      <c r="D61" s="77" t="s">
        <v>3</v>
      </c>
      <c r="E61" s="77">
        <f>0.71/100</f>
        <v>0.0070999999999999995</v>
      </c>
      <c r="F61" s="77">
        <f>E61*F59</f>
        <v>2.556</v>
      </c>
      <c r="G61" s="77"/>
      <c r="H61" s="77"/>
      <c r="I61" s="77"/>
      <c r="J61" s="77"/>
      <c r="K61" s="77"/>
      <c r="L61" s="77"/>
      <c r="M61" s="77"/>
    </row>
    <row r="62" spans="1:13" ht="15.75">
      <c r="A62" s="112"/>
      <c r="B62" s="112"/>
      <c r="C62" s="78" t="s">
        <v>105</v>
      </c>
      <c r="D62" s="77" t="s">
        <v>65</v>
      </c>
      <c r="E62" s="77">
        <v>1</v>
      </c>
      <c r="F62" s="77">
        <f>E62*F59</f>
        <v>360</v>
      </c>
      <c r="G62" s="77"/>
      <c r="H62" s="77"/>
      <c r="I62" s="77"/>
      <c r="J62" s="77"/>
      <c r="K62" s="77"/>
      <c r="L62" s="77"/>
      <c r="M62" s="77"/>
    </row>
    <row r="63" spans="1:13" ht="18.75">
      <c r="A63" s="112"/>
      <c r="B63" s="112"/>
      <c r="C63" s="78" t="s">
        <v>108</v>
      </c>
      <c r="D63" s="77" t="s">
        <v>29</v>
      </c>
      <c r="E63" s="77">
        <f>5.9/100</f>
        <v>0.059000000000000004</v>
      </c>
      <c r="F63" s="77">
        <f>E63*F59</f>
        <v>21.240000000000002</v>
      </c>
      <c r="G63" s="77"/>
      <c r="H63" s="77"/>
      <c r="I63" s="77"/>
      <c r="J63" s="77"/>
      <c r="K63" s="77"/>
      <c r="L63" s="77"/>
      <c r="M63" s="77"/>
    </row>
    <row r="64" spans="1:13" ht="18.75">
      <c r="A64" s="112"/>
      <c r="B64" s="112"/>
      <c r="C64" s="78" t="s">
        <v>106</v>
      </c>
      <c r="D64" s="77" t="s">
        <v>29</v>
      </c>
      <c r="E64" s="114">
        <f>0.06/100</f>
        <v>0.0006</v>
      </c>
      <c r="F64" s="77">
        <f>E64*F59</f>
        <v>0.21599999999999997</v>
      </c>
      <c r="G64" s="77"/>
      <c r="H64" s="77"/>
      <c r="I64" s="77"/>
      <c r="J64" s="77"/>
      <c r="K64" s="77"/>
      <c r="L64" s="77"/>
      <c r="M64" s="77"/>
    </row>
    <row r="65" spans="1:13" ht="15.75">
      <c r="A65" s="115"/>
      <c r="B65" s="115"/>
      <c r="C65" s="116" t="s">
        <v>107</v>
      </c>
      <c r="D65" s="95" t="s">
        <v>3</v>
      </c>
      <c r="E65" s="95">
        <f>9.6/100</f>
        <v>0.096</v>
      </c>
      <c r="F65" s="95">
        <f>E65*F59</f>
        <v>34.56</v>
      </c>
      <c r="G65" s="95"/>
      <c r="H65" s="95"/>
      <c r="I65" s="95"/>
      <c r="J65" s="95"/>
      <c r="K65" s="95"/>
      <c r="L65" s="95"/>
      <c r="M65" s="95"/>
    </row>
    <row r="66" spans="1:13" ht="66">
      <c r="A66" s="15">
        <v>12</v>
      </c>
      <c r="B66" s="125" t="s">
        <v>138</v>
      </c>
      <c r="C66" s="2" t="s">
        <v>139</v>
      </c>
      <c r="D66" s="100" t="s">
        <v>65</v>
      </c>
      <c r="E66" s="16"/>
      <c r="F66" s="19">
        <v>16</v>
      </c>
      <c r="G66" s="17"/>
      <c r="H66" s="18"/>
      <c r="I66" s="4"/>
      <c r="J66" s="17"/>
      <c r="K66" s="4"/>
      <c r="L66" s="18"/>
      <c r="M66" s="4"/>
    </row>
    <row r="67" spans="1:13" ht="15.75">
      <c r="A67" s="112"/>
      <c r="B67" s="112"/>
      <c r="C67" s="78" t="s">
        <v>49</v>
      </c>
      <c r="D67" s="77" t="s">
        <v>50</v>
      </c>
      <c r="E67" s="77">
        <v>0.74</v>
      </c>
      <c r="F67" s="77">
        <f>E67*F66</f>
        <v>11.84</v>
      </c>
      <c r="G67" s="77"/>
      <c r="H67" s="77"/>
      <c r="I67" s="77"/>
      <c r="J67" s="77"/>
      <c r="K67" s="77"/>
      <c r="L67" s="77"/>
      <c r="M67" s="77"/>
    </row>
    <row r="68" spans="1:13" ht="15.75">
      <c r="A68" s="112"/>
      <c r="B68" s="139"/>
      <c r="C68" s="78" t="s">
        <v>98</v>
      </c>
      <c r="D68" s="87" t="s">
        <v>3</v>
      </c>
      <c r="E68" s="77">
        <f>0.71/100</f>
        <v>0.0070999999999999995</v>
      </c>
      <c r="F68" s="77">
        <f>E68*F66</f>
        <v>0.11359999999999999</v>
      </c>
      <c r="G68" s="77"/>
      <c r="H68" s="77"/>
      <c r="I68" s="77"/>
      <c r="J68" s="77"/>
      <c r="K68" s="77"/>
      <c r="L68" s="77"/>
      <c r="M68" s="77"/>
    </row>
    <row r="69" spans="1:13" ht="15.75">
      <c r="A69" s="112"/>
      <c r="B69" s="78"/>
      <c r="C69" s="78" t="s">
        <v>140</v>
      </c>
      <c r="D69" s="77" t="s">
        <v>65</v>
      </c>
      <c r="E69" s="77">
        <v>1</v>
      </c>
      <c r="F69" s="77">
        <f>E69*F66</f>
        <v>16</v>
      </c>
      <c r="G69" s="77"/>
      <c r="H69" s="77"/>
      <c r="I69" s="77"/>
      <c r="J69" s="77"/>
      <c r="K69" s="77"/>
      <c r="L69" s="77"/>
      <c r="M69" s="77"/>
    </row>
    <row r="70" spans="1:13" ht="18.75">
      <c r="A70" s="112"/>
      <c r="B70" s="112"/>
      <c r="C70" s="78" t="s">
        <v>108</v>
      </c>
      <c r="D70" s="77" t="s">
        <v>29</v>
      </c>
      <c r="E70" s="77">
        <f>5.9/100</f>
        <v>0.059000000000000004</v>
      </c>
      <c r="F70" s="77">
        <f>E70*F66</f>
        <v>0.9440000000000001</v>
      </c>
      <c r="G70" s="77"/>
      <c r="H70" s="77"/>
      <c r="I70" s="77"/>
      <c r="J70" s="77"/>
      <c r="K70" s="77"/>
      <c r="L70" s="77"/>
      <c r="M70" s="77"/>
    </row>
    <row r="71" spans="1:13" ht="18.75">
      <c r="A71" s="112"/>
      <c r="B71" s="112"/>
      <c r="C71" s="78" t="s">
        <v>106</v>
      </c>
      <c r="D71" s="77" t="s">
        <v>29</v>
      </c>
      <c r="E71" s="114">
        <f>0.06/100</f>
        <v>0.0006</v>
      </c>
      <c r="F71" s="77">
        <f>E71*F66</f>
        <v>0.0096</v>
      </c>
      <c r="G71" s="77"/>
      <c r="H71" s="77"/>
      <c r="I71" s="77"/>
      <c r="J71" s="77"/>
      <c r="K71" s="77"/>
      <c r="L71" s="77"/>
      <c r="M71" s="77"/>
    </row>
    <row r="72" spans="1:13" ht="15.75">
      <c r="A72" s="115"/>
      <c r="B72" s="115"/>
      <c r="C72" s="116" t="s">
        <v>107</v>
      </c>
      <c r="D72" s="95" t="s">
        <v>3</v>
      </c>
      <c r="E72" s="95">
        <f>9.6/100</f>
        <v>0.096</v>
      </c>
      <c r="F72" s="95">
        <f>E72*F66</f>
        <v>1.536</v>
      </c>
      <c r="G72" s="95"/>
      <c r="H72" s="95"/>
      <c r="I72" s="95"/>
      <c r="J72" s="95"/>
      <c r="K72" s="95"/>
      <c r="L72" s="95"/>
      <c r="M72" s="95"/>
    </row>
    <row r="73" spans="1:13" ht="78.75">
      <c r="A73" s="15">
        <v>13</v>
      </c>
      <c r="B73" s="14" t="s">
        <v>109</v>
      </c>
      <c r="C73" s="53" t="s">
        <v>141</v>
      </c>
      <c r="D73" s="100" t="s">
        <v>29</v>
      </c>
      <c r="E73" s="16"/>
      <c r="F73" s="19">
        <v>1.5</v>
      </c>
      <c r="G73" s="17"/>
      <c r="H73" s="18"/>
      <c r="I73" s="4"/>
      <c r="J73" s="17"/>
      <c r="K73" s="4"/>
      <c r="L73" s="18"/>
      <c r="M73" s="4"/>
    </row>
    <row r="74" spans="1:13" ht="15.75">
      <c r="A74" s="15"/>
      <c r="B74" s="14"/>
      <c r="C74" s="78" t="s">
        <v>49</v>
      </c>
      <c r="D74" s="77" t="s">
        <v>50</v>
      </c>
      <c r="E74" s="16">
        <v>2.81</v>
      </c>
      <c r="F74" s="49">
        <f>E74*F73</f>
        <v>4.215</v>
      </c>
      <c r="G74" s="17"/>
      <c r="H74" s="18"/>
      <c r="I74" s="4"/>
      <c r="J74" s="17"/>
      <c r="K74" s="4"/>
      <c r="L74" s="18"/>
      <c r="M74" s="4"/>
    </row>
    <row r="75" spans="1:13" ht="15.75">
      <c r="A75" s="15"/>
      <c r="B75" s="14"/>
      <c r="C75" s="53" t="s">
        <v>98</v>
      </c>
      <c r="D75" s="100" t="s">
        <v>3</v>
      </c>
      <c r="E75" s="16">
        <v>0.33</v>
      </c>
      <c r="F75" s="49">
        <f>E75*F73</f>
        <v>0.495</v>
      </c>
      <c r="G75" s="17"/>
      <c r="H75" s="18"/>
      <c r="I75" s="4"/>
      <c r="J75" s="17"/>
      <c r="K75" s="4"/>
      <c r="L75" s="18"/>
      <c r="M75" s="4"/>
    </row>
    <row r="76" spans="1:13" ht="18.75">
      <c r="A76" s="15"/>
      <c r="B76" s="14"/>
      <c r="C76" s="53" t="s">
        <v>110</v>
      </c>
      <c r="D76" s="77" t="s">
        <v>29</v>
      </c>
      <c r="E76" s="16">
        <v>1.02</v>
      </c>
      <c r="F76" s="49">
        <f>E76*F73</f>
        <v>1.53</v>
      </c>
      <c r="G76" s="17"/>
      <c r="H76" s="18"/>
      <c r="I76" s="4"/>
      <c r="J76" s="17"/>
      <c r="K76" s="4"/>
      <c r="L76" s="18"/>
      <c r="M76" s="4"/>
    </row>
    <row r="77" spans="1:13" ht="18.75">
      <c r="A77" s="99"/>
      <c r="B77" s="127"/>
      <c r="C77" s="128" t="s">
        <v>111</v>
      </c>
      <c r="D77" s="95" t="s">
        <v>30</v>
      </c>
      <c r="E77" s="98">
        <v>0.717</v>
      </c>
      <c r="F77" s="129">
        <f>E77*F73</f>
        <v>1.0755</v>
      </c>
      <c r="G77" s="130"/>
      <c r="H77" s="131"/>
      <c r="I77" s="5"/>
      <c r="J77" s="130"/>
      <c r="K77" s="5"/>
      <c r="L77" s="131"/>
      <c r="M77" s="5"/>
    </row>
    <row r="78" spans="1:13" ht="15.75">
      <c r="A78" s="6">
        <v>14</v>
      </c>
      <c r="B78" s="7"/>
      <c r="C78" s="101" t="s">
        <v>82</v>
      </c>
      <c r="D78" s="6" t="s">
        <v>65</v>
      </c>
      <c r="E78" s="9"/>
      <c r="F78" s="138">
        <v>24</v>
      </c>
      <c r="G78" s="11"/>
      <c r="H78" s="12"/>
      <c r="I78" s="13"/>
      <c r="J78" s="11"/>
      <c r="K78" s="13"/>
      <c r="L78" s="12"/>
      <c r="M78" s="13"/>
    </row>
    <row r="79" spans="1:13" s="21" customFormat="1" ht="15.75">
      <c r="A79" s="23"/>
      <c r="B79" s="24"/>
      <c r="C79" s="25" t="s">
        <v>14</v>
      </c>
      <c r="D79" s="23" t="s">
        <v>3</v>
      </c>
      <c r="E79" s="26"/>
      <c r="F79" s="27"/>
      <c r="G79" s="28"/>
      <c r="H79" s="29"/>
      <c r="I79" s="26"/>
      <c r="J79" s="28"/>
      <c r="K79" s="26"/>
      <c r="L79" s="29"/>
      <c r="M79" s="26"/>
    </row>
    <row r="80" spans="1:13" s="21" customFormat="1" ht="15.75">
      <c r="A80" s="30"/>
      <c r="B80" s="31"/>
      <c r="C80" s="32" t="s">
        <v>32</v>
      </c>
      <c r="D80" s="30" t="s">
        <v>3</v>
      </c>
      <c r="E80" s="33">
        <v>0.1</v>
      </c>
      <c r="F80" s="33"/>
      <c r="G80" s="33"/>
      <c r="H80" s="33"/>
      <c r="I80" s="33"/>
      <c r="J80" s="33"/>
      <c r="K80" s="33"/>
      <c r="L80" s="33"/>
      <c r="M80" s="35"/>
    </row>
    <row r="81" spans="1:13" s="21" customFormat="1" ht="15.75">
      <c r="A81" s="30"/>
      <c r="B81" s="31"/>
      <c r="C81" s="32" t="s">
        <v>14</v>
      </c>
      <c r="D81" s="30" t="s">
        <v>3</v>
      </c>
      <c r="E81" s="33"/>
      <c r="F81" s="33"/>
      <c r="G81" s="33"/>
      <c r="H81" s="33"/>
      <c r="I81" s="33"/>
      <c r="J81" s="33"/>
      <c r="K81" s="33"/>
      <c r="L81" s="33"/>
      <c r="M81" s="35"/>
    </row>
    <row r="82" spans="1:13" s="21" customFormat="1" ht="15.75">
      <c r="A82" s="30"/>
      <c r="B82" s="31"/>
      <c r="C82" s="32" t="s">
        <v>33</v>
      </c>
      <c r="D82" s="30" t="s">
        <v>3</v>
      </c>
      <c r="E82" s="33">
        <v>0.08</v>
      </c>
      <c r="F82" s="33"/>
      <c r="G82" s="33"/>
      <c r="H82" s="33"/>
      <c r="I82" s="33"/>
      <c r="J82" s="33"/>
      <c r="K82" s="33"/>
      <c r="L82" s="33"/>
      <c r="M82" s="35"/>
    </row>
    <row r="83" spans="1:13" s="21" customFormat="1" ht="15.75">
      <c r="A83" s="36"/>
      <c r="B83" s="37"/>
      <c r="C83" s="38" t="s">
        <v>31</v>
      </c>
      <c r="D83" s="36" t="s">
        <v>3</v>
      </c>
      <c r="E83" s="39"/>
      <c r="F83" s="39"/>
      <c r="G83" s="39"/>
      <c r="H83" s="39"/>
      <c r="I83" s="39"/>
      <c r="J83" s="39"/>
      <c r="K83" s="39"/>
      <c r="L83" s="39"/>
      <c r="M83" s="41"/>
    </row>
    <row r="84" spans="1:13" ht="15.75">
      <c r="A84" s="20"/>
      <c r="B84" s="103"/>
      <c r="C84" s="84"/>
      <c r="D84" s="103"/>
      <c r="E84" s="103"/>
      <c r="F84" s="111"/>
      <c r="G84" s="111"/>
      <c r="H84" s="111"/>
      <c r="I84" s="111"/>
      <c r="J84" s="111"/>
      <c r="K84" s="111"/>
      <c r="L84" s="111"/>
      <c r="M84" s="111"/>
    </row>
    <row r="85" spans="1:13" ht="15.75">
      <c r="A85" s="20"/>
      <c r="B85" s="103"/>
      <c r="C85" s="84"/>
      <c r="D85" s="103"/>
      <c r="E85" s="103"/>
      <c r="F85" s="111"/>
      <c r="G85" s="111"/>
      <c r="H85" s="111"/>
      <c r="I85" s="111"/>
      <c r="J85" s="111"/>
      <c r="K85" s="111"/>
      <c r="L85" s="111"/>
      <c r="M85" s="111"/>
    </row>
  </sheetData>
  <sheetProtection/>
  <mergeCells count="25">
    <mergeCell ref="A1:M1"/>
    <mergeCell ref="A2:M2"/>
    <mergeCell ref="A4:M4"/>
    <mergeCell ref="A5:M5"/>
    <mergeCell ref="A6:C6"/>
    <mergeCell ref="A7:M7"/>
    <mergeCell ref="B9:C9"/>
    <mergeCell ref="F9:I9"/>
    <mergeCell ref="B10:C10"/>
    <mergeCell ref="F10:I10"/>
    <mergeCell ref="A12:A16"/>
    <mergeCell ref="B12:B16"/>
    <mergeCell ref="C12:C16"/>
    <mergeCell ref="D12:F13"/>
    <mergeCell ref="G12:H13"/>
    <mergeCell ref="I12:J13"/>
    <mergeCell ref="K12:L12"/>
    <mergeCell ref="M12:M16"/>
    <mergeCell ref="K13:L13"/>
    <mergeCell ref="D15:D16"/>
    <mergeCell ref="E15:E16"/>
    <mergeCell ref="F15:F16"/>
    <mergeCell ref="H15:H16"/>
    <mergeCell ref="J15:J16"/>
    <mergeCell ref="L15:L16"/>
  </mergeCells>
  <conditionalFormatting sqref="C32:M32 A32:B35 A36:M36 A51:A59 B51:B58 C51:M59 D73 D75 A30 C30:M30 C33:D33 E33:M35">
    <cfRule type="cellIs" priority="6" dxfId="0" operator="equal" stopIfTrue="1">
      <formula>8223.307275</formula>
    </cfRule>
  </conditionalFormatting>
  <conditionalFormatting sqref="A40:M40 A37:M37 A38:B39 E38:M39">
    <cfRule type="cellIs" priority="4" dxfId="0" operator="equal" stopIfTrue="1">
      <formula>8223.307275</formula>
    </cfRule>
  </conditionalFormatting>
  <conditionalFormatting sqref="A45:M45 A50:M50 A41 C41:M41 A46 C46:M46">
    <cfRule type="cellIs" priority="3" dxfId="0" operator="equal" stopIfTrue="1">
      <formula>8223.307275</formula>
    </cfRule>
  </conditionalFormatting>
  <conditionalFormatting sqref="C66:D66">
    <cfRule type="cellIs" priority="2" dxfId="0" operator="equal" stopIfTrue="1">
      <formula>8223.307275</formula>
    </cfRule>
  </conditionalFormatting>
  <conditionalFormatting sqref="A29:M29 C23:M23 A18 C18:M18 A22:M22 A23">
    <cfRule type="cellIs" priority="1" dxfId="0" operator="equal" stopIfTrue="1">
      <formula>8223.307275</formula>
    </cfRule>
  </conditionalFormatting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R21" sqref="R21"/>
    </sheetView>
  </sheetViews>
  <sheetFormatPr defaultColWidth="9.00390625" defaultRowHeight="12.75"/>
  <cols>
    <col min="1" max="1" width="3.8515625" style="83" customWidth="1"/>
    <col min="2" max="2" width="10.7109375" style="1" customWidth="1"/>
    <col min="3" max="3" width="37.421875" style="22" customWidth="1"/>
    <col min="4" max="4" width="8.7109375" style="1" customWidth="1"/>
    <col min="5" max="5" width="8.281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1" width="8.8515625" style="1" customWidth="1"/>
    <col min="12" max="12" width="9.140625" style="1" customWidth="1"/>
    <col min="13" max="13" width="10.00390625" style="1" customWidth="1"/>
    <col min="14" max="16384" width="9.00390625" style="1" customWidth="1"/>
  </cols>
  <sheetData>
    <row r="1" spans="1:13" ht="15.75">
      <c r="A1" s="206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75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56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>
      <c r="A6" s="207"/>
      <c r="B6" s="207"/>
      <c r="C6" s="20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7" t="s">
        <v>83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1.5">
      <c r="A9" s="2"/>
      <c r="B9" s="189" t="s">
        <v>1</v>
      </c>
      <c r="C9" s="189"/>
      <c r="D9" s="2"/>
      <c r="E9" s="2"/>
      <c r="F9" s="207" t="s">
        <v>2</v>
      </c>
      <c r="G9" s="207"/>
      <c r="H9" s="207"/>
      <c r="I9" s="207"/>
      <c r="J9" s="3">
        <f>M78/1000</f>
        <v>0</v>
      </c>
      <c r="K9" s="2" t="s">
        <v>71</v>
      </c>
      <c r="L9" s="2"/>
      <c r="M9" s="2"/>
    </row>
    <row r="10" spans="1:13" ht="15.75">
      <c r="A10" s="2"/>
      <c r="B10" s="189" t="s">
        <v>73</v>
      </c>
      <c r="C10" s="189"/>
      <c r="D10" s="2"/>
      <c r="E10" s="2"/>
      <c r="F10" s="207"/>
      <c r="G10" s="207"/>
      <c r="H10" s="207"/>
      <c r="I10" s="207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184" t="s">
        <v>4</v>
      </c>
      <c r="B12" s="193" t="s">
        <v>5</v>
      </c>
      <c r="C12" s="144" t="s">
        <v>133</v>
      </c>
      <c r="D12" s="196" t="s">
        <v>6</v>
      </c>
      <c r="E12" s="197"/>
      <c r="F12" s="198"/>
      <c r="G12" s="196" t="s">
        <v>7</v>
      </c>
      <c r="H12" s="208"/>
      <c r="I12" s="176" t="s">
        <v>8</v>
      </c>
      <c r="J12" s="204"/>
      <c r="K12" s="176" t="s">
        <v>9</v>
      </c>
      <c r="L12" s="177"/>
      <c r="M12" s="178" t="s">
        <v>10</v>
      </c>
    </row>
    <row r="13" spans="1:13" ht="22.5" customHeight="1">
      <c r="A13" s="191"/>
      <c r="B13" s="194"/>
      <c r="C13" s="145"/>
      <c r="D13" s="199"/>
      <c r="E13" s="200"/>
      <c r="F13" s="201"/>
      <c r="G13" s="209"/>
      <c r="H13" s="210"/>
      <c r="I13" s="202"/>
      <c r="J13" s="205"/>
      <c r="K13" s="182" t="s">
        <v>11</v>
      </c>
      <c r="L13" s="183"/>
      <c r="M13" s="179"/>
    </row>
    <row r="14" spans="1:13" ht="15.75">
      <c r="A14" s="191"/>
      <c r="B14" s="194"/>
      <c r="C14" s="145"/>
      <c r="D14" s="184" t="s">
        <v>12</v>
      </c>
      <c r="E14" s="184" t="s">
        <v>13</v>
      </c>
      <c r="F14" s="186" t="s">
        <v>14</v>
      </c>
      <c r="G14" s="4" t="s">
        <v>13</v>
      </c>
      <c r="H14" s="186" t="s">
        <v>14</v>
      </c>
      <c r="I14" s="4" t="s">
        <v>13</v>
      </c>
      <c r="J14" s="186" t="s">
        <v>14</v>
      </c>
      <c r="K14" s="4" t="s">
        <v>13</v>
      </c>
      <c r="L14" s="186" t="s">
        <v>14</v>
      </c>
      <c r="M14" s="180"/>
    </row>
    <row r="15" spans="1:13" ht="15.75">
      <c r="A15" s="192"/>
      <c r="B15" s="195"/>
      <c r="C15" s="146"/>
      <c r="D15" s="185"/>
      <c r="E15" s="185"/>
      <c r="F15" s="187"/>
      <c r="G15" s="5" t="s">
        <v>15</v>
      </c>
      <c r="H15" s="187"/>
      <c r="I15" s="5" t="s">
        <v>15</v>
      </c>
      <c r="J15" s="187"/>
      <c r="K15" s="5" t="s">
        <v>15</v>
      </c>
      <c r="L15" s="187"/>
      <c r="M15" s="181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47.25">
      <c r="A17" s="112" t="s">
        <v>150</v>
      </c>
      <c r="B17" s="112" t="s">
        <v>151</v>
      </c>
      <c r="C17" s="78" t="s">
        <v>152</v>
      </c>
      <c r="D17" s="77" t="s">
        <v>29</v>
      </c>
      <c r="E17" s="77"/>
      <c r="F17" s="97">
        <v>262.6</v>
      </c>
      <c r="G17" s="97"/>
      <c r="H17" s="55"/>
      <c r="I17" s="55"/>
      <c r="J17" s="55"/>
      <c r="K17" s="55"/>
      <c r="L17" s="55"/>
      <c r="M17" s="55"/>
    </row>
    <row r="18" spans="1:13" ht="15.75">
      <c r="A18" s="112"/>
      <c r="B18" s="112"/>
      <c r="C18" s="78" t="s">
        <v>49</v>
      </c>
      <c r="D18" s="77" t="s">
        <v>50</v>
      </c>
      <c r="E18" s="77">
        <v>0.15</v>
      </c>
      <c r="F18" s="77">
        <f>E18*F17</f>
        <v>39.39</v>
      </c>
      <c r="G18" s="77"/>
      <c r="H18" s="94"/>
      <c r="I18" s="94"/>
      <c r="J18" s="94"/>
      <c r="K18" s="94"/>
      <c r="L18" s="94"/>
      <c r="M18" s="94"/>
    </row>
    <row r="19" spans="1:13" ht="31.5">
      <c r="A19" s="112"/>
      <c r="B19" s="112"/>
      <c r="C19" s="78" t="s">
        <v>91</v>
      </c>
      <c r="D19" s="77" t="s">
        <v>51</v>
      </c>
      <c r="E19" s="77">
        <f>2.16/100</f>
        <v>0.0216</v>
      </c>
      <c r="F19" s="77">
        <f>E19*F17</f>
        <v>5.672160000000001</v>
      </c>
      <c r="G19" s="77"/>
      <c r="H19" s="94"/>
      <c r="I19" s="94"/>
      <c r="J19" s="94"/>
      <c r="K19" s="77"/>
      <c r="L19" s="77"/>
      <c r="M19" s="77"/>
    </row>
    <row r="20" spans="1:13" ht="31.5">
      <c r="A20" s="112"/>
      <c r="B20" s="112"/>
      <c r="C20" s="78" t="s">
        <v>52</v>
      </c>
      <c r="D20" s="77" t="s">
        <v>50</v>
      </c>
      <c r="E20" s="77"/>
      <c r="F20" s="77">
        <f>F19</f>
        <v>5.672160000000001</v>
      </c>
      <c r="G20" s="77"/>
      <c r="H20" s="77"/>
      <c r="I20" s="94"/>
      <c r="J20" s="94"/>
      <c r="K20" s="94"/>
      <c r="L20" s="77"/>
      <c r="M20" s="77"/>
    </row>
    <row r="21" spans="1:13" ht="31.5">
      <c r="A21" s="112"/>
      <c r="B21" s="112"/>
      <c r="C21" s="78" t="s">
        <v>153</v>
      </c>
      <c r="D21" s="77" t="s">
        <v>51</v>
      </c>
      <c r="E21" s="77">
        <f>2.73/100</f>
        <v>0.0273</v>
      </c>
      <c r="F21" s="77">
        <f>E21*F17</f>
        <v>7.168980000000001</v>
      </c>
      <c r="G21" s="77"/>
      <c r="H21" s="77"/>
      <c r="I21" s="94"/>
      <c r="J21" s="94"/>
      <c r="K21" s="77"/>
      <c r="L21" s="77"/>
      <c r="M21" s="77"/>
    </row>
    <row r="22" spans="1:13" ht="31.5">
      <c r="A22" s="112"/>
      <c r="B22" s="112"/>
      <c r="C22" s="78" t="s">
        <v>52</v>
      </c>
      <c r="D22" s="77" t="s">
        <v>50</v>
      </c>
      <c r="E22" s="77"/>
      <c r="F22" s="77">
        <f>F21</f>
        <v>7.168980000000001</v>
      </c>
      <c r="G22" s="77"/>
      <c r="H22" s="77"/>
      <c r="I22" s="94"/>
      <c r="J22" s="94"/>
      <c r="K22" s="94"/>
      <c r="L22" s="77"/>
      <c r="M22" s="77"/>
    </row>
    <row r="23" spans="1:13" ht="31.5">
      <c r="A23" s="112"/>
      <c r="B23" s="112"/>
      <c r="C23" s="78" t="s">
        <v>126</v>
      </c>
      <c r="D23" s="77" t="s">
        <v>51</v>
      </c>
      <c r="E23" s="77">
        <f>0.97/100</f>
        <v>0.0097</v>
      </c>
      <c r="F23" s="77">
        <f>E23*F17</f>
        <v>2.5472200000000003</v>
      </c>
      <c r="G23" s="77"/>
      <c r="H23" s="77"/>
      <c r="I23" s="94"/>
      <c r="J23" s="94"/>
      <c r="K23" s="77"/>
      <c r="L23" s="77"/>
      <c r="M23" s="77"/>
    </row>
    <row r="24" spans="1:13" ht="31.5">
      <c r="A24" s="112"/>
      <c r="B24" s="112"/>
      <c r="C24" s="78" t="s">
        <v>52</v>
      </c>
      <c r="D24" s="77" t="s">
        <v>50</v>
      </c>
      <c r="E24" s="77"/>
      <c r="F24" s="77">
        <f>F23</f>
        <v>2.5472200000000003</v>
      </c>
      <c r="G24" s="77"/>
      <c r="H24" s="77"/>
      <c r="I24" s="94"/>
      <c r="J24" s="94"/>
      <c r="K24" s="94"/>
      <c r="L24" s="77"/>
      <c r="M24" s="77"/>
    </row>
    <row r="25" spans="1:13" ht="18.75">
      <c r="A25" s="112"/>
      <c r="B25" s="112"/>
      <c r="C25" s="78" t="s">
        <v>154</v>
      </c>
      <c r="D25" s="77" t="s">
        <v>29</v>
      </c>
      <c r="E25" s="77">
        <v>1.22</v>
      </c>
      <c r="F25" s="77">
        <f>E25*F17</f>
        <v>320.372</v>
      </c>
      <c r="G25" s="77"/>
      <c r="H25" s="77"/>
      <c r="I25" s="77"/>
      <c r="J25" s="94"/>
      <c r="K25" s="94"/>
      <c r="L25" s="77"/>
      <c r="M25" s="77"/>
    </row>
    <row r="26" spans="1:13" ht="18.75">
      <c r="A26" s="115"/>
      <c r="B26" s="115"/>
      <c r="C26" s="116" t="s">
        <v>58</v>
      </c>
      <c r="D26" s="95" t="s">
        <v>29</v>
      </c>
      <c r="E26" s="95">
        <f>7/100</f>
        <v>0.07</v>
      </c>
      <c r="F26" s="95">
        <f>E26*F17</f>
        <v>18.382000000000005</v>
      </c>
      <c r="G26" s="95"/>
      <c r="H26" s="95"/>
      <c r="I26" s="95"/>
      <c r="J26" s="95"/>
      <c r="K26" s="56"/>
      <c r="L26" s="95"/>
      <c r="M26" s="95"/>
    </row>
    <row r="27" spans="1:13" ht="47.25">
      <c r="A27" s="112" t="s">
        <v>155</v>
      </c>
      <c r="B27" s="78" t="s">
        <v>156</v>
      </c>
      <c r="C27" s="78" t="s">
        <v>157</v>
      </c>
      <c r="D27" s="77" t="s">
        <v>30</v>
      </c>
      <c r="E27" s="77"/>
      <c r="F27" s="97">
        <v>1435</v>
      </c>
      <c r="G27" s="141"/>
      <c r="H27" s="141"/>
      <c r="I27" s="141"/>
      <c r="J27" s="142"/>
      <c r="K27" s="142"/>
      <c r="L27" s="142"/>
      <c r="M27" s="142"/>
    </row>
    <row r="28" spans="1:13" ht="15.75">
      <c r="A28" s="112"/>
      <c r="B28" s="112"/>
      <c r="C28" s="78" t="s">
        <v>49</v>
      </c>
      <c r="D28" s="77" t="s">
        <v>50</v>
      </c>
      <c r="E28" s="114">
        <f>3.3/100</f>
        <v>0.033</v>
      </c>
      <c r="F28" s="77">
        <f>E28*F27</f>
        <v>47.355000000000004</v>
      </c>
      <c r="G28" s="77"/>
      <c r="H28" s="77"/>
      <c r="I28" s="77"/>
      <c r="J28" s="94"/>
      <c r="K28" s="94"/>
      <c r="L28" s="94"/>
      <c r="M28" s="77"/>
    </row>
    <row r="29" spans="1:13" ht="31.5">
      <c r="A29" s="112"/>
      <c r="B29" s="112"/>
      <c r="C29" s="78" t="s">
        <v>91</v>
      </c>
      <c r="D29" s="77" t="s">
        <v>51</v>
      </c>
      <c r="E29" s="132">
        <f>0.042/100</f>
        <v>0.00042</v>
      </c>
      <c r="F29" s="77">
        <f>E29*F27</f>
        <v>0.6027</v>
      </c>
      <c r="G29" s="77"/>
      <c r="H29" s="77"/>
      <c r="I29" s="77"/>
      <c r="J29" s="94"/>
      <c r="K29" s="77"/>
      <c r="L29" s="77"/>
      <c r="M29" s="77"/>
    </row>
    <row r="30" spans="1:13" ht="31.5">
      <c r="A30" s="112"/>
      <c r="B30" s="112"/>
      <c r="C30" s="78" t="s">
        <v>52</v>
      </c>
      <c r="D30" s="77" t="s">
        <v>50</v>
      </c>
      <c r="E30" s="114"/>
      <c r="F30" s="77">
        <f>F29</f>
        <v>0.6027</v>
      </c>
      <c r="G30" s="77"/>
      <c r="H30" s="77"/>
      <c r="I30" s="77"/>
      <c r="J30" s="94"/>
      <c r="K30" s="94"/>
      <c r="L30" s="77"/>
      <c r="M30" s="77"/>
    </row>
    <row r="31" spans="1:13" ht="15.75">
      <c r="A31" s="112"/>
      <c r="B31" s="112"/>
      <c r="C31" s="78" t="s">
        <v>124</v>
      </c>
      <c r="D31" s="77" t="s">
        <v>51</v>
      </c>
      <c r="E31" s="114">
        <f>0.258/100</f>
        <v>0.0025800000000000003</v>
      </c>
      <c r="F31" s="77">
        <f>E31*F27</f>
        <v>3.7023000000000006</v>
      </c>
      <c r="G31" s="77"/>
      <c r="H31" s="77"/>
      <c r="I31" s="77"/>
      <c r="J31" s="94"/>
      <c r="K31" s="77"/>
      <c r="L31" s="77"/>
      <c r="M31" s="77"/>
    </row>
    <row r="32" spans="1:13" ht="31.5">
      <c r="A32" s="112"/>
      <c r="B32" s="112"/>
      <c r="C32" s="78" t="s">
        <v>52</v>
      </c>
      <c r="D32" s="77" t="s">
        <v>50</v>
      </c>
      <c r="E32" s="114"/>
      <c r="F32" s="77">
        <f>F31</f>
        <v>3.7023000000000006</v>
      </c>
      <c r="G32" s="77"/>
      <c r="H32" s="77"/>
      <c r="I32" s="77"/>
      <c r="J32" s="94"/>
      <c r="K32" s="94"/>
      <c r="L32" s="77"/>
      <c r="M32" s="77"/>
    </row>
    <row r="33" spans="1:13" ht="31.5">
      <c r="A33" s="112"/>
      <c r="B33" s="112"/>
      <c r="C33" s="78" t="s">
        <v>118</v>
      </c>
      <c r="D33" s="77" t="s">
        <v>51</v>
      </c>
      <c r="E33" s="114">
        <f>1.12/100</f>
        <v>0.011200000000000002</v>
      </c>
      <c r="F33" s="77">
        <f>E33*F27</f>
        <v>16.072000000000003</v>
      </c>
      <c r="G33" s="77"/>
      <c r="H33" s="77"/>
      <c r="I33" s="77"/>
      <c r="J33" s="94"/>
      <c r="K33" s="77"/>
      <c r="L33" s="77"/>
      <c r="M33" s="77"/>
    </row>
    <row r="34" spans="1:13" ht="31.5">
      <c r="A34" s="112"/>
      <c r="B34" s="112"/>
      <c r="C34" s="78" t="s">
        <v>52</v>
      </c>
      <c r="D34" s="77" t="s">
        <v>50</v>
      </c>
      <c r="E34" s="114"/>
      <c r="F34" s="77">
        <f>F33</f>
        <v>16.072000000000003</v>
      </c>
      <c r="G34" s="77"/>
      <c r="H34" s="77"/>
      <c r="I34" s="77"/>
      <c r="J34" s="94"/>
      <c r="K34" s="94"/>
      <c r="L34" s="77"/>
      <c r="M34" s="77"/>
    </row>
    <row r="35" spans="1:13" ht="15.75">
      <c r="A35" s="112"/>
      <c r="B35" s="112"/>
      <c r="C35" s="78" t="s">
        <v>119</v>
      </c>
      <c r="D35" s="77" t="s">
        <v>51</v>
      </c>
      <c r="E35" s="114">
        <f>2.48/100</f>
        <v>0.0248</v>
      </c>
      <c r="F35" s="77">
        <f>E35*F27</f>
        <v>35.588</v>
      </c>
      <c r="G35" s="77"/>
      <c r="H35" s="77"/>
      <c r="I35" s="77"/>
      <c r="J35" s="94"/>
      <c r="K35" s="77"/>
      <c r="L35" s="77"/>
      <c r="M35" s="77"/>
    </row>
    <row r="36" spans="1:13" ht="31.5">
      <c r="A36" s="112"/>
      <c r="B36" s="112"/>
      <c r="C36" s="78" t="s">
        <v>52</v>
      </c>
      <c r="D36" s="77" t="s">
        <v>50</v>
      </c>
      <c r="E36" s="114"/>
      <c r="F36" s="77">
        <f>F35</f>
        <v>35.588</v>
      </c>
      <c r="G36" s="77"/>
      <c r="H36" s="77"/>
      <c r="I36" s="77"/>
      <c r="J36" s="94"/>
      <c r="K36" s="94"/>
      <c r="L36" s="77"/>
      <c r="M36" s="77"/>
    </row>
    <row r="37" spans="1:13" ht="31.5">
      <c r="A37" s="112"/>
      <c r="B37" s="112"/>
      <c r="C37" s="78" t="s">
        <v>126</v>
      </c>
      <c r="D37" s="77" t="s">
        <v>51</v>
      </c>
      <c r="E37" s="114">
        <f>0.414/100</f>
        <v>0.00414</v>
      </c>
      <c r="F37" s="77">
        <f>E37*F27</f>
        <v>5.940899999999999</v>
      </c>
      <c r="G37" s="77"/>
      <c r="H37" s="77"/>
      <c r="I37" s="77"/>
      <c r="J37" s="94"/>
      <c r="K37" s="77"/>
      <c r="L37" s="77"/>
      <c r="M37" s="77"/>
    </row>
    <row r="38" spans="1:13" ht="31.5">
      <c r="A38" s="112"/>
      <c r="B38" s="112"/>
      <c r="C38" s="78" t="s">
        <v>52</v>
      </c>
      <c r="D38" s="77" t="s">
        <v>50</v>
      </c>
      <c r="E38" s="114"/>
      <c r="F38" s="77">
        <f>F37</f>
        <v>5.940899999999999</v>
      </c>
      <c r="G38" s="77"/>
      <c r="H38" s="77"/>
      <c r="I38" s="77"/>
      <c r="J38" s="94"/>
      <c r="K38" s="94"/>
      <c r="L38" s="77"/>
      <c r="M38" s="77"/>
    </row>
    <row r="39" spans="1:13" ht="31.5">
      <c r="A39" s="112"/>
      <c r="B39" s="112"/>
      <c r="C39" s="78" t="s">
        <v>158</v>
      </c>
      <c r="D39" s="77" t="s">
        <v>51</v>
      </c>
      <c r="E39" s="114">
        <f>0.053/100</f>
        <v>0.00053</v>
      </c>
      <c r="F39" s="77">
        <f>E39*F27</f>
        <v>0.76055</v>
      </c>
      <c r="G39" s="77"/>
      <c r="H39" s="77"/>
      <c r="I39" s="77"/>
      <c r="J39" s="94"/>
      <c r="K39" s="77"/>
      <c r="L39" s="77"/>
      <c r="M39" s="77"/>
    </row>
    <row r="40" spans="1:13" ht="31.5">
      <c r="A40" s="112"/>
      <c r="B40" s="112"/>
      <c r="C40" s="78" t="s">
        <v>52</v>
      </c>
      <c r="D40" s="77" t="s">
        <v>50</v>
      </c>
      <c r="E40" s="114"/>
      <c r="F40" s="77">
        <f>F39</f>
        <v>0.76055</v>
      </c>
      <c r="G40" s="77"/>
      <c r="H40" s="77"/>
      <c r="I40" s="77"/>
      <c r="J40" s="94"/>
      <c r="K40" s="94"/>
      <c r="L40" s="77"/>
      <c r="M40" s="77"/>
    </row>
    <row r="41" spans="1:13" ht="18.75">
      <c r="A41" s="112"/>
      <c r="B41" s="112"/>
      <c r="C41" s="78" t="s">
        <v>159</v>
      </c>
      <c r="D41" s="77" t="s">
        <v>29</v>
      </c>
      <c r="E41" s="114">
        <f>(18.9-1.26*7)/100</f>
        <v>0.10079999999999999</v>
      </c>
      <c r="F41" s="77">
        <f>E41*F27</f>
        <v>144.64799999999997</v>
      </c>
      <c r="G41" s="77"/>
      <c r="H41" s="77"/>
      <c r="I41" s="77"/>
      <c r="J41" s="77"/>
      <c r="K41" s="77"/>
      <c r="L41" s="77"/>
      <c r="M41" s="77"/>
    </row>
    <row r="42" spans="1:13" ht="18.75">
      <c r="A42" s="112"/>
      <c r="B42" s="112"/>
      <c r="C42" s="78" t="s">
        <v>160</v>
      </c>
      <c r="D42" s="77" t="s">
        <v>29</v>
      </c>
      <c r="E42" s="114">
        <f>1.5/100</f>
        <v>0.015</v>
      </c>
      <c r="F42" s="77">
        <f>E42*F27</f>
        <v>21.525</v>
      </c>
      <c r="G42" s="77"/>
      <c r="H42" s="77"/>
      <c r="I42" s="77"/>
      <c r="J42" s="77"/>
      <c r="K42" s="77"/>
      <c r="L42" s="77"/>
      <c r="M42" s="77"/>
    </row>
    <row r="43" spans="1:13" ht="18.75">
      <c r="A43" s="115"/>
      <c r="B43" s="115"/>
      <c r="C43" s="116" t="s">
        <v>58</v>
      </c>
      <c r="D43" s="95" t="s">
        <v>29</v>
      </c>
      <c r="E43" s="119">
        <f>3/100</f>
        <v>0.03</v>
      </c>
      <c r="F43" s="95">
        <f>E43*F27</f>
        <v>43.05</v>
      </c>
      <c r="G43" s="95"/>
      <c r="H43" s="95"/>
      <c r="I43" s="95"/>
      <c r="J43" s="95"/>
      <c r="K43" s="95"/>
      <c r="L43" s="95"/>
      <c r="M43" s="95"/>
    </row>
    <row r="44" spans="1:13" ht="31.5">
      <c r="A44" s="15">
        <v>3</v>
      </c>
      <c r="B44" s="112" t="s">
        <v>112</v>
      </c>
      <c r="C44" s="48" t="s">
        <v>161</v>
      </c>
      <c r="D44" s="15" t="s">
        <v>53</v>
      </c>
      <c r="E44" s="16"/>
      <c r="F44" s="81">
        <v>1.005</v>
      </c>
      <c r="G44" s="17"/>
      <c r="H44" s="18"/>
      <c r="I44" s="4"/>
      <c r="J44" s="17"/>
      <c r="K44" s="4"/>
      <c r="L44" s="18"/>
      <c r="M44" s="4"/>
    </row>
    <row r="45" spans="1:13" ht="15.75">
      <c r="A45" s="112"/>
      <c r="B45" s="112"/>
      <c r="C45" s="78" t="s">
        <v>113</v>
      </c>
      <c r="D45" s="77" t="s">
        <v>51</v>
      </c>
      <c r="E45" s="77">
        <v>0.3</v>
      </c>
      <c r="F45" s="77">
        <f>E45*F44</f>
        <v>0.30149999999999993</v>
      </c>
      <c r="G45" s="77"/>
      <c r="H45" s="94"/>
      <c r="I45" s="94"/>
      <c r="J45" s="94"/>
      <c r="K45" s="77"/>
      <c r="L45" s="77"/>
      <c r="M45" s="77"/>
    </row>
    <row r="46" spans="1:13" ht="31.5">
      <c r="A46" s="112"/>
      <c r="B46" s="112"/>
      <c r="C46" s="78" t="s">
        <v>52</v>
      </c>
      <c r="D46" s="77" t="s">
        <v>50</v>
      </c>
      <c r="E46" s="77"/>
      <c r="F46" s="77">
        <f>F45</f>
        <v>0.30149999999999993</v>
      </c>
      <c r="G46" s="77"/>
      <c r="H46" s="77"/>
      <c r="I46" s="94"/>
      <c r="J46" s="94"/>
      <c r="K46" s="94"/>
      <c r="L46" s="77"/>
      <c r="M46" s="77"/>
    </row>
    <row r="47" spans="1:13" ht="15.75">
      <c r="A47" s="115"/>
      <c r="B47" s="115"/>
      <c r="C47" s="116" t="s">
        <v>114</v>
      </c>
      <c r="D47" s="95" t="s">
        <v>53</v>
      </c>
      <c r="E47" s="95">
        <v>1.03</v>
      </c>
      <c r="F47" s="95">
        <f>E47*F44</f>
        <v>1.03515</v>
      </c>
      <c r="G47" s="95"/>
      <c r="H47" s="56"/>
      <c r="I47" s="95"/>
      <c r="J47" s="95"/>
      <c r="K47" s="56"/>
      <c r="L47" s="95"/>
      <c r="M47" s="95"/>
    </row>
    <row r="48" spans="1:13" ht="63">
      <c r="A48" s="15">
        <v>4</v>
      </c>
      <c r="B48" s="78" t="s">
        <v>115</v>
      </c>
      <c r="C48" s="48" t="s">
        <v>86</v>
      </c>
      <c r="D48" s="15" t="s">
        <v>30</v>
      </c>
      <c r="E48" s="16"/>
      <c r="F48" s="19">
        <v>1435</v>
      </c>
      <c r="G48" s="17"/>
      <c r="H48" s="18"/>
      <c r="I48" s="4"/>
      <c r="J48" s="17"/>
      <c r="K48" s="4"/>
      <c r="L48" s="18"/>
      <c r="M48" s="4"/>
    </row>
    <row r="49" spans="1:13" ht="15.75">
      <c r="A49" s="112"/>
      <c r="B49" s="112"/>
      <c r="C49" s="78" t="s">
        <v>49</v>
      </c>
      <c r="D49" s="77" t="s">
        <v>50</v>
      </c>
      <c r="E49" s="114">
        <f>(3.75+0.007*4)/100</f>
        <v>0.03778</v>
      </c>
      <c r="F49" s="77">
        <f>E49*F48</f>
        <v>54.2143</v>
      </c>
      <c r="G49" s="77"/>
      <c r="H49" s="77"/>
      <c r="I49" s="77"/>
      <c r="J49" s="77"/>
      <c r="K49" s="77"/>
      <c r="L49" s="77"/>
      <c r="M49" s="77"/>
    </row>
    <row r="50" spans="1:13" ht="15.75">
      <c r="A50" s="112"/>
      <c r="B50" s="112" t="s">
        <v>116</v>
      </c>
      <c r="C50" s="78" t="s">
        <v>117</v>
      </c>
      <c r="D50" s="77" t="s">
        <v>51</v>
      </c>
      <c r="E50" s="114">
        <f>0.3/100</f>
        <v>0.003</v>
      </c>
      <c r="F50" s="77">
        <f>E50*F48</f>
        <v>4.305</v>
      </c>
      <c r="G50" s="77"/>
      <c r="H50" s="77"/>
      <c r="I50" s="77"/>
      <c r="J50" s="77"/>
      <c r="K50" s="77"/>
      <c r="L50" s="77"/>
      <c r="M50" s="77"/>
    </row>
    <row r="51" spans="1:13" ht="31.5">
      <c r="A51" s="112"/>
      <c r="B51" s="112"/>
      <c r="C51" s="78" t="s">
        <v>52</v>
      </c>
      <c r="D51" s="77" t="s">
        <v>50</v>
      </c>
      <c r="E51" s="77"/>
      <c r="F51" s="77">
        <f>F50</f>
        <v>4.305</v>
      </c>
      <c r="G51" s="77"/>
      <c r="H51" s="77"/>
      <c r="I51" s="77"/>
      <c r="J51" s="77"/>
      <c r="K51" s="77"/>
      <c r="L51" s="77"/>
      <c r="M51" s="77"/>
    </row>
    <row r="52" spans="1:13" ht="31.5">
      <c r="A52" s="112"/>
      <c r="B52" s="112"/>
      <c r="C52" s="78" t="s">
        <v>118</v>
      </c>
      <c r="D52" s="77" t="s">
        <v>51</v>
      </c>
      <c r="E52" s="132">
        <f>0.37/100</f>
        <v>0.0037</v>
      </c>
      <c r="F52" s="77">
        <f>E52*F48</f>
        <v>5.3095</v>
      </c>
      <c r="G52" s="77"/>
      <c r="H52" s="77"/>
      <c r="I52" s="77"/>
      <c r="J52" s="77"/>
      <c r="K52" s="77"/>
      <c r="L52" s="77"/>
      <c r="M52" s="77"/>
    </row>
    <row r="53" spans="1:13" ht="31.5">
      <c r="A53" s="112"/>
      <c r="B53" s="112"/>
      <c r="C53" s="78" t="s">
        <v>52</v>
      </c>
      <c r="D53" s="77" t="s">
        <v>50</v>
      </c>
      <c r="E53" s="77"/>
      <c r="F53" s="77">
        <f>F52</f>
        <v>5.3095</v>
      </c>
      <c r="G53" s="77"/>
      <c r="H53" s="77"/>
      <c r="I53" s="77"/>
      <c r="J53" s="77"/>
      <c r="K53" s="77"/>
      <c r="L53" s="77"/>
      <c r="M53" s="77"/>
    </row>
    <row r="54" spans="1:13" ht="15.75">
      <c r="A54" s="112"/>
      <c r="B54" s="112"/>
      <c r="C54" s="78" t="s">
        <v>119</v>
      </c>
      <c r="D54" s="77" t="s">
        <v>51</v>
      </c>
      <c r="E54" s="114">
        <f>1.11/100</f>
        <v>0.0111</v>
      </c>
      <c r="F54" s="77">
        <f>E54*F48</f>
        <v>15.928500000000001</v>
      </c>
      <c r="G54" s="77"/>
      <c r="H54" s="77"/>
      <c r="I54" s="77"/>
      <c r="J54" s="77"/>
      <c r="K54" s="77"/>
      <c r="L54" s="77"/>
      <c r="M54" s="77"/>
    </row>
    <row r="55" spans="1:13" ht="31.5">
      <c r="A55" s="112"/>
      <c r="B55" s="112"/>
      <c r="C55" s="78" t="s">
        <v>52</v>
      </c>
      <c r="D55" s="77" t="s">
        <v>50</v>
      </c>
      <c r="E55" s="77"/>
      <c r="F55" s="77">
        <f>F54</f>
        <v>15.928500000000001</v>
      </c>
      <c r="G55" s="77"/>
      <c r="H55" s="77"/>
      <c r="I55" s="77"/>
      <c r="J55" s="77"/>
      <c r="K55" s="77"/>
      <c r="L55" s="77"/>
      <c r="M55" s="77"/>
    </row>
    <row r="56" spans="1:13" ht="15.75">
      <c r="A56" s="112"/>
      <c r="B56" s="112"/>
      <c r="C56" s="78" t="s">
        <v>101</v>
      </c>
      <c r="D56" s="77" t="s">
        <v>3</v>
      </c>
      <c r="E56" s="132">
        <f>0.23/100</f>
        <v>0.0023</v>
      </c>
      <c r="F56" s="77">
        <f>E56*F48</f>
        <v>3.3005</v>
      </c>
      <c r="G56" s="77"/>
      <c r="H56" s="77"/>
      <c r="I56" s="77"/>
      <c r="J56" s="77"/>
      <c r="K56" s="77"/>
      <c r="L56" s="77"/>
      <c r="M56" s="77"/>
    </row>
    <row r="57" spans="1:13" ht="31.5">
      <c r="A57" s="112"/>
      <c r="B57" s="112"/>
      <c r="C57" s="78" t="s">
        <v>120</v>
      </c>
      <c r="D57" s="77" t="s">
        <v>53</v>
      </c>
      <c r="E57" s="77">
        <f>(9.31+1.16*4)/100</f>
        <v>0.13949999999999999</v>
      </c>
      <c r="F57" s="77">
        <f>E57*F48</f>
        <v>200.18249999999998</v>
      </c>
      <c r="G57" s="77"/>
      <c r="H57" s="77"/>
      <c r="I57" s="77"/>
      <c r="J57" s="77"/>
      <c r="K57" s="77"/>
      <c r="L57" s="77"/>
      <c r="M57" s="77"/>
    </row>
    <row r="58" spans="1:13" ht="15.75">
      <c r="A58" s="115"/>
      <c r="B58" s="115"/>
      <c r="C58" s="116" t="s">
        <v>107</v>
      </c>
      <c r="D58" s="95" t="s">
        <v>3</v>
      </c>
      <c r="E58" s="119">
        <f>(1.45+0.02*4)/100</f>
        <v>0.015300000000000001</v>
      </c>
      <c r="F58" s="95">
        <f>E58*F48</f>
        <v>21.9555</v>
      </c>
      <c r="G58" s="95"/>
      <c r="H58" s="95"/>
      <c r="I58" s="95"/>
      <c r="J58" s="95"/>
      <c r="K58" s="95"/>
      <c r="L58" s="95"/>
      <c r="M58" s="95"/>
    </row>
    <row r="59" spans="1:13" ht="31.5">
      <c r="A59" s="15">
        <v>5</v>
      </c>
      <c r="B59" s="112" t="s">
        <v>112</v>
      </c>
      <c r="C59" s="48" t="s">
        <v>84</v>
      </c>
      <c r="D59" s="15" t="s">
        <v>53</v>
      </c>
      <c r="E59" s="16"/>
      <c r="F59" s="81">
        <v>0.502</v>
      </c>
      <c r="G59" s="17"/>
      <c r="H59" s="18"/>
      <c r="I59" s="4"/>
      <c r="J59" s="17"/>
      <c r="K59" s="4"/>
      <c r="L59" s="18"/>
      <c r="M59" s="4"/>
    </row>
    <row r="60" spans="1:13" ht="15.75">
      <c r="A60" s="112"/>
      <c r="B60" s="112"/>
      <c r="C60" s="78" t="s">
        <v>113</v>
      </c>
      <c r="D60" s="77" t="s">
        <v>51</v>
      </c>
      <c r="E60" s="77">
        <v>0.3</v>
      </c>
      <c r="F60" s="77">
        <f>E60*F59</f>
        <v>0.15059999999999998</v>
      </c>
      <c r="G60" s="77"/>
      <c r="H60" s="94"/>
      <c r="I60" s="94"/>
      <c r="J60" s="94"/>
      <c r="K60" s="77"/>
      <c r="L60" s="77"/>
      <c r="M60" s="77"/>
    </row>
    <row r="61" spans="1:13" ht="31.5">
      <c r="A61" s="112"/>
      <c r="B61" s="112"/>
      <c r="C61" s="78" t="s">
        <v>52</v>
      </c>
      <c r="D61" s="77" t="s">
        <v>50</v>
      </c>
      <c r="E61" s="77"/>
      <c r="F61" s="77">
        <f>F60</f>
        <v>0.15059999999999998</v>
      </c>
      <c r="G61" s="77"/>
      <c r="H61" s="77"/>
      <c r="I61" s="94"/>
      <c r="J61" s="94"/>
      <c r="K61" s="94"/>
      <c r="L61" s="77"/>
      <c r="M61" s="77"/>
    </row>
    <row r="62" spans="1:13" ht="15.75">
      <c r="A62" s="115"/>
      <c r="B62" s="115"/>
      <c r="C62" s="116" t="s">
        <v>114</v>
      </c>
      <c r="D62" s="95" t="s">
        <v>53</v>
      </c>
      <c r="E62" s="95">
        <v>1.03</v>
      </c>
      <c r="F62" s="95">
        <f>E62*F59</f>
        <v>0.51706</v>
      </c>
      <c r="G62" s="95"/>
      <c r="H62" s="56"/>
      <c r="I62" s="95"/>
      <c r="J62" s="95"/>
      <c r="K62" s="56"/>
      <c r="L62" s="95"/>
      <c r="M62" s="95"/>
    </row>
    <row r="63" spans="1:13" ht="78.75">
      <c r="A63" s="15">
        <v>6</v>
      </c>
      <c r="B63" s="78" t="s">
        <v>121</v>
      </c>
      <c r="C63" s="48" t="s">
        <v>85</v>
      </c>
      <c r="D63" s="15" t="s">
        <v>30</v>
      </c>
      <c r="E63" s="16"/>
      <c r="F63" s="19">
        <v>1435</v>
      </c>
      <c r="G63" s="17"/>
      <c r="H63" s="18"/>
      <c r="I63" s="4"/>
      <c r="J63" s="17"/>
      <c r="K63" s="4"/>
      <c r="L63" s="18"/>
      <c r="M63" s="4"/>
    </row>
    <row r="64" spans="1:13" ht="15.75">
      <c r="A64" s="112"/>
      <c r="B64" s="112"/>
      <c r="C64" s="78" t="s">
        <v>49</v>
      </c>
      <c r="D64" s="77" t="s">
        <v>50</v>
      </c>
      <c r="E64" s="114">
        <f>3.75/100</f>
        <v>0.0375</v>
      </c>
      <c r="F64" s="77">
        <f>E64*F63</f>
        <v>53.8125</v>
      </c>
      <c r="G64" s="77"/>
      <c r="H64" s="77"/>
      <c r="I64" s="77"/>
      <c r="J64" s="77"/>
      <c r="K64" s="77"/>
      <c r="L64" s="77"/>
      <c r="M64" s="77"/>
    </row>
    <row r="65" spans="1:13" ht="15.75">
      <c r="A65" s="112"/>
      <c r="B65" s="112"/>
      <c r="C65" s="78" t="s">
        <v>117</v>
      </c>
      <c r="D65" s="77" t="s">
        <v>51</v>
      </c>
      <c r="E65" s="114">
        <f>0.302/100</f>
        <v>0.00302</v>
      </c>
      <c r="F65" s="77">
        <f>E65*F63</f>
        <v>4.3337</v>
      </c>
      <c r="G65" s="77"/>
      <c r="H65" s="77"/>
      <c r="I65" s="77"/>
      <c r="J65" s="77"/>
      <c r="K65" s="77"/>
      <c r="L65" s="77"/>
      <c r="M65" s="77"/>
    </row>
    <row r="66" spans="1:13" ht="31.5">
      <c r="A66" s="112"/>
      <c r="B66" s="112"/>
      <c r="C66" s="78" t="s">
        <v>52</v>
      </c>
      <c r="D66" s="77" t="s">
        <v>50</v>
      </c>
      <c r="E66" s="77"/>
      <c r="F66" s="77">
        <f>F65</f>
        <v>4.3337</v>
      </c>
      <c r="G66" s="77"/>
      <c r="H66" s="77"/>
      <c r="I66" s="77"/>
      <c r="J66" s="77"/>
      <c r="K66" s="77"/>
      <c r="L66" s="77"/>
      <c r="M66" s="77"/>
    </row>
    <row r="67" spans="1:13" ht="31.5">
      <c r="A67" s="112"/>
      <c r="B67" s="112"/>
      <c r="C67" s="78" t="s">
        <v>118</v>
      </c>
      <c r="D67" s="77" t="s">
        <v>51</v>
      </c>
      <c r="E67" s="132">
        <f>0.37/100</f>
        <v>0.0037</v>
      </c>
      <c r="F67" s="77">
        <f>E67*F63</f>
        <v>5.3095</v>
      </c>
      <c r="G67" s="77"/>
      <c r="H67" s="77"/>
      <c r="I67" s="77"/>
      <c r="J67" s="77"/>
      <c r="K67" s="77"/>
      <c r="L67" s="77"/>
      <c r="M67" s="77"/>
    </row>
    <row r="68" spans="1:13" ht="31.5">
      <c r="A68" s="112"/>
      <c r="B68" s="112"/>
      <c r="C68" s="78" t="s">
        <v>52</v>
      </c>
      <c r="D68" s="77" t="s">
        <v>50</v>
      </c>
      <c r="E68" s="77"/>
      <c r="F68" s="77">
        <f>F67</f>
        <v>5.3095</v>
      </c>
      <c r="G68" s="77"/>
      <c r="H68" s="77"/>
      <c r="I68" s="77"/>
      <c r="J68" s="77"/>
      <c r="K68" s="77"/>
      <c r="L68" s="77"/>
      <c r="M68" s="77"/>
    </row>
    <row r="69" spans="1:13" ht="15.75">
      <c r="A69" s="112"/>
      <c r="B69" s="112"/>
      <c r="C69" s="78" t="s">
        <v>119</v>
      </c>
      <c r="D69" s="77" t="s">
        <v>51</v>
      </c>
      <c r="E69" s="132">
        <f>1.11/100</f>
        <v>0.0111</v>
      </c>
      <c r="F69" s="77">
        <f>E69*F63</f>
        <v>15.928500000000001</v>
      </c>
      <c r="G69" s="77"/>
      <c r="H69" s="77"/>
      <c r="I69" s="77"/>
      <c r="J69" s="77"/>
      <c r="K69" s="77"/>
      <c r="L69" s="77"/>
      <c r="M69" s="77"/>
    </row>
    <row r="70" spans="1:13" ht="31.5">
      <c r="A70" s="112"/>
      <c r="B70" s="112"/>
      <c r="C70" s="78" t="s">
        <v>52</v>
      </c>
      <c r="D70" s="77" t="s">
        <v>50</v>
      </c>
      <c r="E70" s="77"/>
      <c r="F70" s="77">
        <f>F69</f>
        <v>15.928500000000001</v>
      </c>
      <c r="G70" s="77"/>
      <c r="H70" s="77"/>
      <c r="I70" s="77"/>
      <c r="J70" s="77"/>
      <c r="K70" s="77"/>
      <c r="L70" s="77"/>
      <c r="M70" s="77"/>
    </row>
    <row r="71" spans="1:13" ht="15.75">
      <c r="A71" s="112"/>
      <c r="B71" s="112"/>
      <c r="C71" s="78" t="s">
        <v>101</v>
      </c>
      <c r="D71" s="77" t="s">
        <v>3</v>
      </c>
      <c r="E71" s="132">
        <f>0.23/100</f>
        <v>0.0023</v>
      </c>
      <c r="F71" s="77">
        <f>E71*F63</f>
        <v>3.3005</v>
      </c>
      <c r="G71" s="77"/>
      <c r="H71" s="77"/>
      <c r="I71" s="77"/>
      <c r="J71" s="77"/>
      <c r="K71" s="77"/>
      <c r="L71" s="77"/>
      <c r="M71" s="77"/>
    </row>
    <row r="72" spans="1:13" ht="31.5">
      <c r="A72" s="112"/>
      <c r="B72" s="112"/>
      <c r="C72" s="78" t="s">
        <v>122</v>
      </c>
      <c r="D72" s="77" t="s">
        <v>53</v>
      </c>
      <c r="E72" s="132">
        <f>9.74/100</f>
        <v>0.0974</v>
      </c>
      <c r="F72" s="77">
        <f>E72*F63</f>
        <v>139.769</v>
      </c>
      <c r="G72" s="77"/>
      <c r="H72" s="77"/>
      <c r="I72" s="77"/>
      <c r="J72" s="77"/>
      <c r="K72" s="77"/>
      <c r="L72" s="77"/>
      <c r="M72" s="77"/>
    </row>
    <row r="73" spans="1:13" ht="15.75">
      <c r="A73" s="115"/>
      <c r="B73" s="115"/>
      <c r="C73" s="116" t="s">
        <v>107</v>
      </c>
      <c r="D73" s="95" t="s">
        <v>3</v>
      </c>
      <c r="E73" s="119">
        <f>1.45/100</f>
        <v>0.014499999999999999</v>
      </c>
      <c r="F73" s="95">
        <f>E73*F63</f>
        <v>20.807499999999997</v>
      </c>
      <c r="G73" s="95"/>
      <c r="H73" s="95"/>
      <c r="I73" s="95"/>
      <c r="J73" s="95"/>
      <c r="K73" s="95"/>
      <c r="L73" s="95"/>
      <c r="M73" s="95"/>
    </row>
    <row r="74" spans="1:13" s="21" customFormat="1" ht="15.75">
      <c r="A74" s="23"/>
      <c r="B74" s="24"/>
      <c r="C74" s="25" t="s">
        <v>14</v>
      </c>
      <c r="D74" s="23" t="s">
        <v>3</v>
      </c>
      <c r="E74" s="26"/>
      <c r="F74" s="27"/>
      <c r="G74" s="28"/>
      <c r="H74" s="29"/>
      <c r="I74" s="26"/>
      <c r="J74" s="28"/>
      <c r="K74" s="26"/>
      <c r="L74" s="29"/>
      <c r="M74" s="26"/>
    </row>
    <row r="75" spans="1:13" s="21" customFormat="1" ht="15.75">
      <c r="A75" s="30"/>
      <c r="B75" s="31"/>
      <c r="C75" s="32" t="s">
        <v>32</v>
      </c>
      <c r="D75" s="30" t="s">
        <v>3</v>
      </c>
      <c r="E75" s="33">
        <v>0.1</v>
      </c>
      <c r="F75" s="33"/>
      <c r="G75" s="34"/>
      <c r="H75" s="33"/>
      <c r="I75" s="33"/>
      <c r="J75" s="33"/>
      <c r="K75" s="33"/>
      <c r="L75" s="33"/>
      <c r="M75" s="35"/>
    </row>
    <row r="76" spans="1:13" s="21" customFormat="1" ht="15.75">
      <c r="A76" s="30"/>
      <c r="B76" s="31"/>
      <c r="C76" s="32" t="s">
        <v>14</v>
      </c>
      <c r="D76" s="30" t="s">
        <v>3</v>
      </c>
      <c r="E76" s="33"/>
      <c r="F76" s="33"/>
      <c r="G76" s="34"/>
      <c r="H76" s="33"/>
      <c r="I76" s="33"/>
      <c r="J76" s="33"/>
      <c r="K76" s="33"/>
      <c r="L76" s="33"/>
      <c r="M76" s="35"/>
    </row>
    <row r="77" spans="1:13" s="21" customFormat="1" ht="15.75">
      <c r="A77" s="30"/>
      <c r="B77" s="31"/>
      <c r="C77" s="32" t="s">
        <v>33</v>
      </c>
      <c r="D77" s="30" t="s">
        <v>3</v>
      </c>
      <c r="E77" s="33">
        <v>0.08</v>
      </c>
      <c r="F77" s="33"/>
      <c r="G77" s="34"/>
      <c r="H77" s="33"/>
      <c r="I77" s="33"/>
      <c r="J77" s="33"/>
      <c r="K77" s="33"/>
      <c r="L77" s="33"/>
      <c r="M77" s="35"/>
    </row>
    <row r="78" spans="1:13" s="21" customFormat="1" ht="15.75">
      <c r="A78" s="36"/>
      <c r="B78" s="37"/>
      <c r="C78" s="38" t="s">
        <v>31</v>
      </c>
      <c r="D78" s="36" t="s">
        <v>3</v>
      </c>
      <c r="E78" s="39"/>
      <c r="F78" s="39"/>
      <c r="G78" s="40"/>
      <c r="H78" s="39"/>
      <c r="I78" s="39"/>
      <c r="J78" s="39"/>
      <c r="K78" s="39"/>
      <c r="L78" s="39"/>
      <c r="M78" s="41"/>
    </row>
    <row r="79" spans="1:13" ht="15.75">
      <c r="A79" s="20"/>
      <c r="B79" s="21"/>
      <c r="C79" s="84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5.75">
      <c r="A80" s="20"/>
      <c r="B80" s="21"/>
      <c r="C80" s="84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2" spans="10:13" ht="15.75">
      <c r="J82" s="82"/>
      <c r="M82" s="82"/>
    </row>
  </sheetData>
  <sheetProtection/>
  <mergeCells count="25">
    <mergeCell ref="K12:L12"/>
    <mergeCell ref="M12:M15"/>
    <mergeCell ref="K13:L13"/>
    <mergeCell ref="D14:D15"/>
    <mergeCell ref="E14:E15"/>
    <mergeCell ref="F14:F15"/>
    <mergeCell ref="H14:H15"/>
    <mergeCell ref="J14:J15"/>
    <mergeCell ref="L14:L15"/>
    <mergeCell ref="B10:C10"/>
    <mergeCell ref="F10:I10"/>
    <mergeCell ref="A12:A15"/>
    <mergeCell ref="B12:B15"/>
    <mergeCell ref="C12:C15"/>
    <mergeCell ref="D12:F13"/>
    <mergeCell ref="G12:H13"/>
    <mergeCell ref="I12:J13"/>
    <mergeCell ref="A6:C6"/>
    <mergeCell ref="A7:M7"/>
    <mergeCell ref="B9:C9"/>
    <mergeCell ref="F9:I9"/>
    <mergeCell ref="A1:M1"/>
    <mergeCell ref="A2:M2"/>
    <mergeCell ref="A4:M4"/>
    <mergeCell ref="A5:M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17" sqref="G17:M43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28125" style="1" customWidth="1"/>
    <col min="11" max="12" width="9.28125" style="1" customWidth="1"/>
    <col min="13" max="13" width="11.28125" style="1" customWidth="1"/>
    <col min="14" max="16384" width="9.00390625" style="1" customWidth="1"/>
  </cols>
  <sheetData>
    <row r="1" spans="1:13" ht="15.75">
      <c r="A1" s="206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75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64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>
      <c r="A6" s="207"/>
      <c r="B6" s="207"/>
      <c r="C6" s="20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7" t="s">
        <v>87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31.5">
      <c r="A9" s="2"/>
      <c r="B9" s="189" t="s">
        <v>1</v>
      </c>
      <c r="C9" s="189"/>
      <c r="D9" s="2"/>
      <c r="E9" s="2"/>
      <c r="F9" s="207" t="s">
        <v>2</v>
      </c>
      <c r="G9" s="207"/>
      <c r="H9" s="207"/>
      <c r="I9" s="207"/>
      <c r="J9" s="3">
        <f>M43/1000</f>
        <v>0</v>
      </c>
      <c r="K9" s="88" t="s">
        <v>71</v>
      </c>
      <c r="L9" s="2"/>
      <c r="M9" s="2"/>
    </row>
    <row r="10" spans="1:13" ht="15.75">
      <c r="A10" s="2"/>
      <c r="B10" s="189" t="s">
        <v>73</v>
      </c>
      <c r="C10" s="189"/>
      <c r="D10" s="2"/>
      <c r="E10" s="2"/>
      <c r="F10" s="207"/>
      <c r="G10" s="207"/>
      <c r="H10" s="207"/>
      <c r="I10" s="207"/>
      <c r="J10" s="3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184" t="s">
        <v>4</v>
      </c>
      <c r="B12" s="193" t="s">
        <v>5</v>
      </c>
      <c r="C12" s="144" t="s">
        <v>133</v>
      </c>
      <c r="D12" s="196" t="s">
        <v>6</v>
      </c>
      <c r="E12" s="197"/>
      <c r="F12" s="198"/>
      <c r="G12" s="196" t="s">
        <v>7</v>
      </c>
      <c r="H12" s="208"/>
      <c r="I12" s="176" t="s">
        <v>8</v>
      </c>
      <c r="J12" s="204"/>
      <c r="K12" s="176" t="s">
        <v>9</v>
      </c>
      <c r="L12" s="177"/>
      <c r="M12" s="178" t="s">
        <v>10</v>
      </c>
    </row>
    <row r="13" spans="1:13" ht="22.5" customHeight="1">
      <c r="A13" s="191"/>
      <c r="B13" s="194"/>
      <c r="C13" s="145"/>
      <c r="D13" s="199"/>
      <c r="E13" s="200"/>
      <c r="F13" s="201"/>
      <c r="G13" s="209"/>
      <c r="H13" s="210"/>
      <c r="I13" s="202"/>
      <c r="J13" s="205"/>
      <c r="K13" s="182" t="s">
        <v>11</v>
      </c>
      <c r="L13" s="183"/>
      <c r="M13" s="179"/>
    </row>
    <row r="14" spans="1:13" ht="15.75">
      <c r="A14" s="191"/>
      <c r="B14" s="194"/>
      <c r="C14" s="145"/>
      <c r="D14" s="184" t="s">
        <v>12</v>
      </c>
      <c r="E14" s="184" t="s">
        <v>13</v>
      </c>
      <c r="F14" s="186" t="s">
        <v>14</v>
      </c>
      <c r="G14" s="4" t="s">
        <v>13</v>
      </c>
      <c r="H14" s="186" t="s">
        <v>14</v>
      </c>
      <c r="I14" s="4" t="s">
        <v>13</v>
      </c>
      <c r="J14" s="186" t="s">
        <v>14</v>
      </c>
      <c r="K14" s="4" t="s">
        <v>13</v>
      </c>
      <c r="L14" s="186" t="s">
        <v>14</v>
      </c>
      <c r="M14" s="180"/>
    </row>
    <row r="15" spans="1:13" ht="15.75">
      <c r="A15" s="192"/>
      <c r="B15" s="195"/>
      <c r="C15" s="146"/>
      <c r="D15" s="185"/>
      <c r="E15" s="185"/>
      <c r="F15" s="187"/>
      <c r="G15" s="5" t="s">
        <v>15</v>
      </c>
      <c r="H15" s="187"/>
      <c r="I15" s="5" t="s">
        <v>15</v>
      </c>
      <c r="J15" s="187"/>
      <c r="K15" s="5" t="s">
        <v>15</v>
      </c>
      <c r="L15" s="187"/>
      <c r="M15" s="181"/>
    </row>
    <row r="16" spans="1:13" ht="15.75">
      <c r="A16" s="6" t="s">
        <v>16</v>
      </c>
      <c r="B16" s="7" t="s">
        <v>17</v>
      </c>
      <c r="C16" s="8" t="s">
        <v>18</v>
      </c>
      <c r="D16" s="6" t="s">
        <v>19</v>
      </c>
      <c r="E16" s="9" t="s">
        <v>20</v>
      </c>
      <c r="F16" s="10" t="s">
        <v>21</v>
      </c>
      <c r="G16" s="11" t="s">
        <v>22</v>
      </c>
      <c r="H16" s="12" t="s">
        <v>23</v>
      </c>
      <c r="I16" s="13" t="s">
        <v>24</v>
      </c>
      <c r="J16" s="11" t="s">
        <v>25</v>
      </c>
      <c r="K16" s="13" t="s">
        <v>26</v>
      </c>
      <c r="L16" s="12" t="s">
        <v>27</v>
      </c>
      <c r="M16" s="13" t="s">
        <v>28</v>
      </c>
    </row>
    <row r="17" spans="1:13" ht="47.25">
      <c r="A17" s="15">
        <v>1</v>
      </c>
      <c r="B17" s="125" t="s">
        <v>123</v>
      </c>
      <c r="C17" s="48" t="s">
        <v>162</v>
      </c>
      <c r="D17" s="15" t="s">
        <v>29</v>
      </c>
      <c r="E17" s="16"/>
      <c r="F17" s="19">
        <v>48.9</v>
      </c>
      <c r="G17" s="17"/>
      <c r="H17" s="18"/>
      <c r="I17" s="4"/>
      <c r="J17" s="17"/>
      <c r="K17" s="4"/>
      <c r="L17" s="18"/>
      <c r="M17" s="4"/>
    </row>
    <row r="18" spans="1:13" ht="15.75">
      <c r="A18" s="113"/>
      <c r="B18" s="112"/>
      <c r="C18" s="78" t="s">
        <v>49</v>
      </c>
      <c r="D18" s="77" t="s">
        <v>50</v>
      </c>
      <c r="E18" s="114">
        <f>21.6/100</f>
        <v>0.21600000000000003</v>
      </c>
      <c r="F18" s="77">
        <f>E18*F17</f>
        <v>10.5624</v>
      </c>
      <c r="G18" s="77"/>
      <c r="H18" s="77"/>
      <c r="I18" s="94"/>
      <c r="J18" s="94"/>
      <c r="K18" s="94"/>
      <c r="L18" s="94"/>
      <c r="M18" s="77"/>
    </row>
    <row r="19" spans="1:13" ht="31.5">
      <c r="A19" s="113"/>
      <c r="B19" s="112"/>
      <c r="C19" s="78" t="s">
        <v>91</v>
      </c>
      <c r="D19" s="77" t="s">
        <v>51</v>
      </c>
      <c r="E19" s="114">
        <f>1.24/100</f>
        <v>0.0124</v>
      </c>
      <c r="F19" s="77">
        <f>E19*F17</f>
        <v>0.60636</v>
      </c>
      <c r="G19" s="77"/>
      <c r="H19" s="94"/>
      <c r="I19" s="94"/>
      <c r="J19" s="94"/>
      <c r="K19" s="77"/>
      <c r="L19" s="77"/>
      <c r="M19" s="77"/>
    </row>
    <row r="20" spans="1:13" ht="31.5">
      <c r="A20" s="113"/>
      <c r="B20" s="112"/>
      <c r="C20" s="78" t="s">
        <v>52</v>
      </c>
      <c r="D20" s="77" t="s">
        <v>50</v>
      </c>
      <c r="E20" s="77"/>
      <c r="F20" s="77">
        <f>F19</f>
        <v>0.60636</v>
      </c>
      <c r="G20" s="77"/>
      <c r="H20" s="77"/>
      <c r="I20" s="77"/>
      <c r="J20" s="77"/>
      <c r="K20" s="77"/>
      <c r="L20" s="77"/>
      <c r="M20" s="77"/>
    </row>
    <row r="21" spans="1:13" ht="15.75">
      <c r="A21" s="113"/>
      <c r="B21" s="112"/>
      <c r="C21" s="78" t="s">
        <v>124</v>
      </c>
      <c r="D21" s="77" t="s">
        <v>51</v>
      </c>
      <c r="E21" s="114">
        <f>2.58/100</f>
        <v>0.0258</v>
      </c>
      <c r="F21" s="77">
        <f>E21*F17</f>
        <v>1.26162</v>
      </c>
      <c r="G21" s="77"/>
      <c r="H21" s="77"/>
      <c r="I21" s="77"/>
      <c r="J21" s="77"/>
      <c r="K21" s="77"/>
      <c r="L21" s="77"/>
      <c r="M21" s="77"/>
    </row>
    <row r="22" spans="1:13" ht="31.5">
      <c r="A22" s="113"/>
      <c r="B22" s="112"/>
      <c r="C22" s="78" t="s">
        <v>52</v>
      </c>
      <c r="D22" s="77" t="s">
        <v>50</v>
      </c>
      <c r="E22" s="77"/>
      <c r="F22" s="77">
        <f>F21</f>
        <v>1.26162</v>
      </c>
      <c r="G22" s="77"/>
      <c r="H22" s="77"/>
      <c r="I22" s="77"/>
      <c r="J22" s="77"/>
      <c r="K22" s="77"/>
      <c r="L22" s="77"/>
      <c r="M22" s="77"/>
    </row>
    <row r="23" spans="1:13" ht="31.5">
      <c r="A23" s="113"/>
      <c r="B23" s="112"/>
      <c r="C23" s="78" t="s">
        <v>125</v>
      </c>
      <c r="D23" s="77" t="s">
        <v>51</v>
      </c>
      <c r="E23" s="114">
        <f>0.41/100</f>
        <v>0.0040999999999999995</v>
      </c>
      <c r="F23" s="114">
        <f>E23*F17</f>
        <v>0.20048999999999997</v>
      </c>
      <c r="G23" s="77"/>
      <c r="H23" s="77"/>
      <c r="I23" s="77"/>
      <c r="J23" s="77"/>
      <c r="K23" s="77"/>
      <c r="L23" s="77"/>
      <c r="M23" s="77"/>
    </row>
    <row r="24" spans="1:13" ht="31.5">
      <c r="A24" s="113"/>
      <c r="B24" s="112"/>
      <c r="C24" s="78" t="s">
        <v>52</v>
      </c>
      <c r="D24" s="77" t="s">
        <v>50</v>
      </c>
      <c r="E24" s="77"/>
      <c r="F24" s="114">
        <f>F23</f>
        <v>0.20048999999999997</v>
      </c>
      <c r="G24" s="77"/>
      <c r="H24" s="77"/>
      <c r="I24" s="77"/>
      <c r="J24" s="77"/>
      <c r="K24" s="77"/>
      <c r="L24" s="77"/>
      <c r="M24" s="77"/>
    </row>
    <row r="25" spans="1:13" ht="31.5">
      <c r="A25" s="113"/>
      <c r="B25" s="112"/>
      <c r="C25" s="78" t="s">
        <v>118</v>
      </c>
      <c r="D25" s="77" t="s">
        <v>51</v>
      </c>
      <c r="E25" s="114">
        <f>7.6/100</f>
        <v>0.076</v>
      </c>
      <c r="F25" s="77">
        <f>E25*F17</f>
        <v>3.7163999999999997</v>
      </c>
      <c r="G25" s="77"/>
      <c r="H25" s="77"/>
      <c r="I25" s="77"/>
      <c r="J25" s="77"/>
      <c r="K25" s="77"/>
      <c r="L25" s="77"/>
      <c r="M25" s="77"/>
    </row>
    <row r="26" spans="1:13" ht="31.5">
      <c r="A26" s="113"/>
      <c r="B26" s="112"/>
      <c r="C26" s="78" t="s">
        <v>52</v>
      </c>
      <c r="D26" s="77" t="s">
        <v>50</v>
      </c>
      <c r="E26" s="77"/>
      <c r="F26" s="77">
        <f>F25</f>
        <v>3.7163999999999997</v>
      </c>
      <c r="G26" s="77"/>
      <c r="H26" s="77"/>
      <c r="I26" s="77"/>
      <c r="J26" s="77"/>
      <c r="K26" s="77"/>
      <c r="L26" s="77"/>
      <c r="M26" s="77"/>
    </row>
    <row r="27" spans="1:13" ht="15.75">
      <c r="A27" s="113"/>
      <c r="B27" s="112"/>
      <c r="C27" s="78" t="s">
        <v>119</v>
      </c>
      <c r="D27" s="77" t="s">
        <v>51</v>
      </c>
      <c r="E27" s="114">
        <f>15.1/100</f>
        <v>0.151</v>
      </c>
      <c r="F27" s="77">
        <f>E27*F17</f>
        <v>7.3839</v>
      </c>
      <c r="G27" s="77"/>
      <c r="H27" s="77"/>
      <c r="I27" s="77"/>
      <c r="J27" s="77"/>
      <c r="K27" s="77"/>
      <c r="L27" s="77"/>
      <c r="M27" s="77"/>
    </row>
    <row r="28" spans="1:13" ht="31.5">
      <c r="A28" s="113"/>
      <c r="B28" s="112"/>
      <c r="C28" s="78" t="s">
        <v>52</v>
      </c>
      <c r="D28" s="77" t="s">
        <v>50</v>
      </c>
      <c r="E28" s="77"/>
      <c r="F28" s="77">
        <f>F27</f>
        <v>7.3839</v>
      </c>
      <c r="G28" s="77"/>
      <c r="H28" s="77"/>
      <c r="I28" s="77"/>
      <c r="J28" s="77"/>
      <c r="K28" s="77"/>
      <c r="L28" s="77"/>
      <c r="M28" s="77"/>
    </row>
    <row r="29" spans="1:13" ht="31.5">
      <c r="A29" s="113"/>
      <c r="B29" s="112"/>
      <c r="C29" s="78" t="s">
        <v>126</v>
      </c>
      <c r="D29" s="77" t="s">
        <v>51</v>
      </c>
      <c r="E29" s="114">
        <f>0.97/100</f>
        <v>0.0097</v>
      </c>
      <c r="F29" s="77">
        <f>E29*F17</f>
        <v>0.47433</v>
      </c>
      <c r="G29" s="77"/>
      <c r="H29" s="77"/>
      <c r="I29" s="77"/>
      <c r="J29" s="77"/>
      <c r="K29" s="77"/>
      <c r="L29" s="77"/>
      <c r="M29" s="77"/>
    </row>
    <row r="30" spans="1:13" ht="31.5">
      <c r="A30" s="113"/>
      <c r="B30" s="112"/>
      <c r="C30" s="78" t="s">
        <v>52</v>
      </c>
      <c r="D30" s="77" t="s">
        <v>50</v>
      </c>
      <c r="E30" s="77"/>
      <c r="F30" s="77">
        <f>F29</f>
        <v>0.47433</v>
      </c>
      <c r="G30" s="77"/>
      <c r="H30" s="77"/>
      <c r="I30" s="77"/>
      <c r="J30" s="77"/>
      <c r="K30" s="77"/>
      <c r="L30" s="77"/>
      <c r="M30" s="77"/>
    </row>
    <row r="31" spans="1:13" ht="18.75">
      <c r="A31" s="113"/>
      <c r="B31" s="112"/>
      <c r="C31" s="78" t="s">
        <v>102</v>
      </c>
      <c r="D31" s="77" t="s">
        <v>29</v>
      </c>
      <c r="E31" s="77">
        <v>1.26</v>
      </c>
      <c r="F31" s="77">
        <f>E31*F17</f>
        <v>61.614</v>
      </c>
      <c r="G31" s="77"/>
      <c r="H31" s="77"/>
      <c r="I31" s="77"/>
      <c r="J31" s="77"/>
      <c r="K31" s="77"/>
      <c r="L31" s="77"/>
      <c r="M31" s="77"/>
    </row>
    <row r="32" spans="1:13" ht="18.75">
      <c r="A32" s="133"/>
      <c r="B32" s="115"/>
      <c r="C32" s="116" t="s">
        <v>58</v>
      </c>
      <c r="D32" s="95" t="s">
        <v>29</v>
      </c>
      <c r="E32" s="119">
        <f>7/100</f>
        <v>0.07</v>
      </c>
      <c r="F32" s="95">
        <f>E32*F17</f>
        <v>3.423</v>
      </c>
      <c r="G32" s="95"/>
      <c r="H32" s="95"/>
      <c r="I32" s="95"/>
      <c r="J32" s="95"/>
      <c r="K32" s="95"/>
      <c r="L32" s="95"/>
      <c r="M32" s="95"/>
    </row>
    <row r="33" spans="1:13" ht="47.25">
      <c r="A33" s="15">
        <v>2</v>
      </c>
      <c r="B33" s="125" t="s">
        <v>127</v>
      </c>
      <c r="C33" s="48" t="s">
        <v>88</v>
      </c>
      <c r="D33" s="15" t="s">
        <v>30</v>
      </c>
      <c r="E33" s="16"/>
      <c r="F33" s="19">
        <v>388</v>
      </c>
      <c r="G33" s="17"/>
      <c r="H33" s="18"/>
      <c r="I33" s="4"/>
      <c r="J33" s="17"/>
      <c r="K33" s="4"/>
      <c r="L33" s="18"/>
      <c r="M33" s="4"/>
    </row>
    <row r="34" spans="1:13" ht="15.75">
      <c r="A34" s="112"/>
      <c r="B34" s="112"/>
      <c r="C34" s="78" t="s">
        <v>49</v>
      </c>
      <c r="D34" s="77" t="s">
        <v>50</v>
      </c>
      <c r="E34" s="114">
        <f>9.37/100</f>
        <v>0.09369999999999999</v>
      </c>
      <c r="F34" s="77">
        <f>E34*F33</f>
        <v>36.355599999999995</v>
      </c>
      <c r="G34" s="77"/>
      <c r="H34" s="77"/>
      <c r="I34" s="77"/>
      <c r="J34" s="77"/>
      <c r="K34" s="77"/>
      <c r="L34" s="77"/>
      <c r="M34" s="77"/>
    </row>
    <row r="35" spans="1:13" ht="31.5">
      <c r="A35" s="112"/>
      <c r="B35" s="112"/>
      <c r="C35" s="78" t="s">
        <v>128</v>
      </c>
      <c r="D35" s="77" t="s">
        <v>51</v>
      </c>
      <c r="E35" s="114">
        <f>0.74/100</f>
        <v>0.0074</v>
      </c>
      <c r="F35" s="77">
        <f>E35*F33</f>
        <v>2.8712</v>
      </c>
      <c r="G35" s="77"/>
      <c r="H35" s="77"/>
      <c r="I35" s="77"/>
      <c r="J35" s="77"/>
      <c r="K35" s="77"/>
      <c r="L35" s="77"/>
      <c r="M35" s="77"/>
    </row>
    <row r="36" spans="1:13" ht="31.5">
      <c r="A36" s="112"/>
      <c r="B36" s="112"/>
      <c r="C36" s="78" t="s">
        <v>52</v>
      </c>
      <c r="D36" s="77" t="s">
        <v>50</v>
      </c>
      <c r="E36" s="114"/>
      <c r="F36" s="77">
        <f>F35</f>
        <v>2.8712</v>
      </c>
      <c r="G36" s="77"/>
      <c r="H36" s="77"/>
      <c r="I36" s="77"/>
      <c r="J36" s="77"/>
      <c r="K36" s="77"/>
      <c r="L36" s="77"/>
      <c r="M36" s="77"/>
    </row>
    <row r="37" spans="1:13" ht="15.75">
      <c r="A37" s="112"/>
      <c r="B37" s="112"/>
      <c r="C37" s="78" t="s">
        <v>129</v>
      </c>
      <c r="D37" s="77" t="s">
        <v>53</v>
      </c>
      <c r="E37" s="114">
        <f>7.14/100</f>
        <v>0.07139999999999999</v>
      </c>
      <c r="F37" s="77">
        <f>E37*F33</f>
        <v>27.703199999999995</v>
      </c>
      <c r="G37" s="77"/>
      <c r="H37" s="77"/>
      <c r="I37" s="77"/>
      <c r="J37" s="77"/>
      <c r="K37" s="77"/>
      <c r="L37" s="77"/>
      <c r="M37" s="77"/>
    </row>
    <row r="38" spans="1:13" ht="18" customHeight="1">
      <c r="A38" s="115"/>
      <c r="B38" s="115"/>
      <c r="C38" s="116" t="s">
        <v>130</v>
      </c>
      <c r="D38" s="95" t="s">
        <v>53</v>
      </c>
      <c r="E38" s="134">
        <f>0.06/100</f>
        <v>0.0006</v>
      </c>
      <c r="F38" s="95">
        <f>E38*F33</f>
        <v>0.23279999999999998</v>
      </c>
      <c r="G38" s="95"/>
      <c r="H38" s="95"/>
      <c r="I38" s="95"/>
      <c r="J38" s="95"/>
      <c r="K38" s="95"/>
      <c r="L38" s="95"/>
      <c r="M38" s="95"/>
    </row>
    <row r="39" spans="1:13" ht="15.75">
      <c r="A39" s="23"/>
      <c r="B39" s="24"/>
      <c r="C39" s="25" t="s">
        <v>14</v>
      </c>
      <c r="D39" s="15"/>
      <c r="E39" s="26"/>
      <c r="F39" s="27"/>
      <c r="G39" s="28"/>
      <c r="H39" s="29"/>
      <c r="I39" s="26"/>
      <c r="J39" s="28"/>
      <c r="K39" s="26"/>
      <c r="L39" s="29"/>
      <c r="M39" s="26"/>
    </row>
    <row r="40" spans="1:13" ht="15.75">
      <c r="A40" s="30"/>
      <c r="B40" s="31"/>
      <c r="C40" s="32" t="s">
        <v>32</v>
      </c>
      <c r="D40" s="23" t="s">
        <v>3</v>
      </c>
      <c r="E40" s="33">
        <v>0.1</v>
      </c>
      <c r="F40" s="33"/>
      <c r="G40" s="34"/>
      <c r="H40" s="33"/>
      <c r="I40" s="33"/>
      <c r="J40" s="33"/>
      <c r="K40" s="33"/>
      <c r="L40" s="33"/>
      <c r="M40" s="35"/>
    </row>
    <row r="41" spans="1:13" ht="15.75">
      <c r="A41" s="30"/>
      <c r="B41" s="31"/>
      <c r="C41" s="32" t="s">
        <v>14</v>
      </c>
      <c r="D41" s="30" t="s">
        <v>3</v>
      </c>
      <c r="E41" s="33"/>
      <c r="F41" s="33"/>
      <c r="G41" s="34"/>
      <c r="H41" s="33"/>
      <c r="I41" s="33"/>
      <c r="J41" s="33"/>
      <c r="K41" s="33"/>
      <c r="L41" s="33"/>
      <c r="M41" s="35"/>
    </row>
    <row r="42" spans="1:13" ht="15.75">
      <c r="A42" s="30"/>
      <c r="B42" s="31"/>
      <c r="C42" s="32" t="s">
        <v>33</v>
      </c>
      <c r="D42" s="30" t="s">
        <v>3</v>
      </c>
      <c r="E42" s="33">
        <v>0.08</v>
      </c>
      <c r="F42" s="33"/>
      <c r="G42" s="34"/>
      <c r="H42" s="33"/>
      <c r="I42" s="33"/>
      <c r="J42" s="33"/>
      <c r="K42" s="33"/>
      <c r="L42" s="33"/>
      <c r="M42" s="35"/>
    </row>
    <row r="43" spans="1:13" ht="15.75">
      <c r="A43" s="36"/>
      <c r="B43" s="37"/>
      <c r="C43" s="38" t="s">
        <v>31</v>
      </c>
      <c r="D43" s="36" t="s">
        <v>3</v>
      </c>
      <c r="E43" s="39"/>
      <c r="F43" s="39"/>
      <c r="G43" s="40"/>
      <c r="H43" s="39"/>
      <c r="I43" s="39"/>
      <c r="J43" s="39"/>
      <c r="K43" s="39"/>
      <c r="L43" s="39"/>
      <c r="M43" s="41"/>
    </row>
    <row r="44" ht="15.75">
      <c r="D44" s="79"/>
    </row>
  </sheetData>
  <sheetProtection/>
  <mergeCells count="25">
    <mergeCell ref="A1:M1"/>
    <mergeCell ref="A2:M2"/>
    <mergeCell ref="A4:M4"/>
    <mergeCell ref="A5:M5"/>
    <mergeCell ref="A6:C6"/>
    <mergeCell ref="A7:M7"/>
    <mergeCell ref="B9:C9"/>
    <mergeCell ref="B10:C10"/>
    <mergeCell ref="F10:I10"/>
    <mergeCell ref="F9:I9"/>
    <mergeCell ref="A12:A15"/>
    <mergeCell ref="B12:B15"/>
    <mergeCell ref="C12:C15"/>
    <mergeCell ref="D12:F13"/>
    <mergeCell ref="D14:D15"/>
    <mergeCell ref="E14:E15"/>
    <mergeCell ref="F14:F15"/>
    <mergeCell ref="G12:H13"/>
    <mergeCell ref="I12:J13"/>
    <mergeCell ref="K12:L12"/>
    <mergeCell ref="M12:M15"/>
    <mergeCell ref="K13:L13"/>
    <mergeCell ref="H14:H15"/>
    <mergeCell ref="J14:J15"/>
    <mergeCell ref="L14:L15"/>
  </mergeCells>
  <printOptions/>
  <pageMargins left="0.5905511811023623" right="0.1968503937007874" top="0.5905511811023623" bottom="0.5905511811023623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G18" sqref="G18:M53"/>
    </sheetView>
  </sheetViews>
  <sheetFormatPr defaultColWidth="9.00390625" defaultRowHeight="12.75"/>
  <cols>
    <col min="1" max="1" width="3.28125" style="20" customWidth="1"/>
    <col min="2" max="2" width="10.7109375" style="21" customWidth="1"/>
    <col min="3" max="3" width="36.421875" style="22" customWidth="1"/>
    <col min="4" max="4" width="8.7109375" style="1" customWidth="1"/>
    <col min="5" max="5" width="8.00390625" style="1" customWidth="1"/>
    <col min="6" max="6" width="9.140625" style="1" customWidth="1"/>
    <col min="7" max="7" width="7.7109375" style="1" customWidth="1"/>
    <col min="8" max="8" width="9.140625" style="1" customWidth="1"/>
    <col min="9" max="9" width="8.140625" style="1" customWidth="1"/>
    <col min="10" max="10" width="10.7109375" style="1" customWidth="1"/>
    <col min="11" max="11" width="10.00390625" style="1" customWidth="1"/>
    <col min="12" max="12" width="9.28125" style="1" customWidth="1"/>
    <col min="13" max="13" width="9.57421875" style="1" customWidth="1"/>
    <col min="14" max="16384" width="9.00390625" style="1" customWidth="1"/>
  </cols>
  <sheetData>
    <row r="1" spans="1:13" ht="15.75">
      <c r="A1" s="206" t="s">
        <v>144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75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ht="15.75">
      <c r="A5" s="207" t="s">
        <v>66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15.75">
      <c r="A6" s="207"/>
      <c r="B6" s="207"/>
      <c r="C6" s="207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207" t="s">
        <v>142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189" t="s">
        <v>1</v>
      </c>
      <c r="C10" s="189"/>
      <c r="D10" s="2"/>
      <c r="E10" s="2"/>
      <c r="F10" s="207" t="s">
        <v>2</v>
      </c>
      <c r="G10" s="207"/>
      <c r="H10" s="207"/>
      <c r="I10" s="207"/>
      <c r="J10" s="3">
        <f>M53/1000</f>
        <v>0</v>
      </c>
      <c r="K10" s="2" t="s">
        <v>71</v>
      </c>
      <c r="L10" s="2"/>
      <c r="M10" s="2"/>
    </row>
    <row r="11" spans="1:13" ht="15.75">
      <c r="A11" s="2"/>
      <c r="B11" s="189" t="s">
        <v>73</v>
      </c>
      <c r="C11" s="189"/>
      <c r="D11" s="2"/>
      <c r="E11" s="2"/>
      <c r="F11" s="207"/>
      <c r="G11" s="207"/>
      <c r="H11" s="207"/>
      <c r="I11" s="207"/>
      <c r="J11" s="3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184" t="s">
        <v>4</v>
      </c>
      <c r="B13" s="193" t="s">
        <v>5</v>
      </c>
      <c r="C13" s="144" t="s">
        <v>133</v>
      </c>
      <c r="D13" s="196" t="s">
        <v>6</v>
      </c>
      <c r="E13" s="197"/>
      <c r="F13" s="198"/>
      <c r="G13" s="196" t="s">
        <v>7</v>
      </c>
      <c r="H13" s="208"/>
      <c r="I13" s="176" t="s">
        <v>8</v>
      </c>
      <c r="J13" s="204"/>
      <c r="K13" s="176" t="s">
        <v>9</v>
      </c>
      <c r="L13" s="177"/>
      <c r="M13" s="178" t="s">
        <v>10</v>
      </c>
    </row>
    <row r="14" spans="1:13" ht="22.5" customHeight="1">
      <c r="A14" s="191"/>
      <c r="B14" s="194"/>
      <c r="C14" s="145"/>
      <c r="D14" s="199"/>
      <c r="E14" s="200"/>
      <c r="F14" s="201"/>
      <c r="G14" s="209"/>
      <c r="H14" s="210"/>
      <c r="I14" s="202"/>
      <c r="J14" s="205"/>
      <c r="K14" s="182" t="s">
        <v>11</v>
      </c>
      <c r="L14" s="183"/>
      <c r="M14" s="179"/>
    </row>
    <row r="15" spans="1:13" ht="15.75">
      <c r="A15" s="191"/>
      <c r="B15" s="194"/>
      <c r="C15" s="145"/>
      <c r="D15" s="184" t="s">
        <v>12</v>
      </c>
      <c r="E15" s="184" t="s">
        <v>13</v>
      </c>
      <c r="F15" s="186" t="s">
        <v>14</v>
      </c>
      <c r="G15" s="4" t="s">
        <v>13</v>
      </c>
      <c r="H15" s="186" t="s">
        <v>14</v>
      </c>
      <c r="I15" s="4" t="s">
        <v>13</v>
      </c>
      <c r="J15" s="186" t="s">
        <v>14</v>
      </c>
      <c r="K15" s="4" t="s">
        <v>13</v>
      </c>
      <c r="L15" s="186" t="s">
        <v>14</v>
      </c>
      <c r="M15" s="180"/>
    </row>
    <row r="16" spans="1:13" ht="15.75">
      <c r="A16" s="192"/>
      <c r="B16" s="195"/>
      <c r="C16" s="146"/>
      <c r="D16" s="185"/>
      <c r="E16" s="185"/>
      <c r="F16" s="187"/>
      <c r="G16" s="5" t="s">
        <v>15</v>
      </c>
      <c r="H16" s="187"/>
      <c r="I16" s="5" t="s">
        <v>15</v>
      </c>
      <c r="J16" s="187"/>
      <c r="K16" s="5" t="s">
        <v>15</v>
      </c>
      <c r="L16" s="187"/>
      <c r="M16" s="181"/>
    </row>
    <row r="17" spans="1:13" ht="15.75">
      <c r="A17" s="6" t="s">
        <v>16</v>
      </c>
      <c r="B17" s="7" t="s">
        <v>17</v>
      </c>
      <c r="C17" s="8" t="s">
        <v>18</v>
      </c>
      <c r="D17" s="6" t="s">
        <v>19</v>
      </c>
      <c r="E17" s="9" t="s">
        <v>20</v>
      </c>
      <c r="F17" s="10" t="s">
        <v>21</v>
      </c>
      <c r="G17" s="11" t="s">
        <v>22</v>
      </c>
      <c r="H17" s="12" t="s">
        <v>23</v>
      </c>
      <c r="I17" s="13" t="s">
        <v>24</v>
      </c>
      <c r="J17" s="11" t="s">
        <v>25</v>
      </c>
      <c r="K17" s="13" t="s">
        <v>26</v>
      </c>
      <c r="L17" s="12" t="s">
        <v>27</v>
      </c>
      <c r="M17" s="13" t="s">
        <v>28</v>
      </c>
    </row>
    <row r="18" spans="1:13" ht="29.25" customHeight="1">
      <c r="A18" s="15">
        <v>1</v>
      </c>
      <c r="B18" s="125" t="s">
        <v>123</v>
      </c>
      <c r="C18" s="48" t="s">
        <v>163</v>
      </c>
      <c r="D18" s="15" t="s">
        <v>29</v>
      </c>
      <c r="E18" s="16"/>
      <c r="F18" s="19">
        <v>13</v>
      </c>
      <c r="G18" s="17"/>
      <c r="H18" s="18"/>
      <c r="I18" s="4"/>
      <c r="J18" s="17"/>
      <c r="K18" s="4"/>
      <c r="L18" s="18"/>
      <c r="M18" s="4"/>
    </row>
    <row r="19" spans="1:13" ht="15.75">
      <c r="A19" s="113"/>
      <c r="B19" s="112"/>
      <c r="C19" s="78" t="s">
        <v>49</v>
      </c>
      <c r="D19" s="77" t="s">
        <v>50</v>
      </c>
      <c r="E19" s="114">
        <f>21.6/100</f>
        <v>0.21600000000000003</v>
      </c>
      <c r="F19" s="77">
        <f>E19*F18</f>
        <v>2.8080000000000003</v>
      </c>
      <c r="G19" s="77"/>
      <c r="H19" s="77"/>
      <c r="I19" s="94"/>
      <c r="J19" s="94"/>
      <c r="K19" s="94"/>
      <c r="L19" s="94"/>
      <c r="M19" s="77"/>
    </row>
    <row r="20" spans="1:13" ht="31.5">
      <c r="A20" s="113"/>
      <c r="B20" s="112"/>
      <c r="C20" s="78" t="s">
        <v>91</v>
      </c>
      <c r="D20" s="77" t="s">
        <v>51</v>
      </c>
      <c r="E20" s="114">
        <f>1.24/100</f>
        <v>0.0124</v>
      </c>
      <c r="F20" s="77">
        <f>E20*F18</f>
        <v>0.16119999999999998</v>
      </c>
      <c r="G20" s="77"/>
      <c r="H20" s="94"/>
      <c r="I20" s="94"/>
      <c r="J20" s="94"/>
      <c r="K20" s="77"/>
      <c r="L20" s="77"/>
      <c r="M20" s="77"/>
    </row>
    <row r="21" spans="1:13" ht="31.5">
      <c r="A21" s="113"/>
      <c r="B21" s="112"/>
      <c r="C21" s="78" t="s">
        <v>52</v>
      </c>
      <c r="D21" s="77" t="s">
        <v>50</v>
      </c>
      <c r="E21" s="77"/>
      <c r="F21" s="77">
        <f>F20</f>
        <v>0.16119999999999998</v>
      </c>
      <c r="G21" s="77"/>
      <c r="H21" s="77"/>
      <c r="I21" s="77"/>
      <c r="J21" s="77"/>
      <c r="K21" s="77"/>
      <c r="L21" s="77"/>
      <c r="M21" s="77"/>
    </row>
    <row r="22" spans="1:13" ht="15.75">
      <c r="A22" s="113"/>
      <c r="B22" s="112"/>
      <c r="C22" s="78" t="s">
        <v>124</v>
      </c>
      <c r="D22" s="77" t="s">
        <v>51</v>
      </c>
      <c r="E22" s="114">
        <f>2.58/100</f>
        <v>0.0258</v>
      </c>
      <c r="F22" s="77">
        <f>E22*F18</f>
        <v>0.3354</v>
      </c>
      <c r="G22" s="77"/>
      <c r="H22" s="77"/>
      <c r="I22" s="77"/>
      <c r="J22" s="77"/>
      <c r="K22" s="77"/>
      <c r="L22" s="77"/>
      <c r="M22" s="77"/>
    </row>
    <row r="23" spans="1:13" ht="31.5">
      <c r="A23" s="113"/>
      <c r="B23" s="112"/>
      <c r="C23" s="78" t="s">
        <v>52</v>
      </c>
      <c r="D23" s="77" t="s">
        <v>50</v>
      </c>
      <c r="E23" s="77"/>
      <c r="F23" s="77">
        <f>F22</f>
        <v>0.3354</v>
      </c>
      <c r="G23" s="77"/>
      <c r="H23" s="77"/>
      <c r="I23" s="77"/>
      <c r="J23" s="77"/>
      <c r="K23" s="77"/>
      <c r="L23" s="77"/>
      <c r="M23" s="77"/>
    </row>
    <row r="24" spans="1:13" ht="31.5">
      <c r="A24" s="113"/>
      <c r="B24" s="112"/>
      <c r="C24" s="78" t="s">
        <v>125</v>
      </c>
      <c r="D24" s="77" t="s">
        <v>51</v>
      </c>
      <c r="E24" s="114">
        <f>0.41/100</f>
        <v>0.0040999999999999995</v>
      </c>
      <c r="F24" s="114">
        <f>E24*F18</f>
        <v>0.05329999999999999</v>
      </c>
      <c r="G24" s="77"/>
      <c r="H24" s="77"/>
      <c r="I24" s="77"/>
      <c r="J24" s="77"/>
      <c r="K24" s="77"/>
      <c r="L24" s="77"/>
      <c r="M24" s="77"/>
    </row>
    <row r="25" spans="1:13" ht="31.5">
      <c r="A25" s="113"/>
      <c r="B25" s="112"/>
      <c r="C25" s="78" t="s">
        <v>52</v>
      </c>
      <c r="D25" s="77" t="s">
        <v>50</v>
      </c>
      <c r="E25" s="77"/>
      <c r="F25" s="114">
        <f>F24</f>
        <v>0.05329999999999999</v>
      </c>
      <c r="G25" s="77"/>
      <c r="H25" s="77"/>
      <c r="I25" s="77"/>
      <c r="J25" s="77"/>
      <c r="K25" s="77"/>
      <c r="L25" s="77"/>
      <c r="M25" s="77"/>
    </row>
    <row r="26" spans="1:13" ht="31.5">
      <c r="A26" s="113"/>
      <c r="B26" s="112"/>
      <c r="C26" s="78" t="s">
        <v>118</v>
      </c>
      <c r="D26" s="77" t="s">
        <v>51</v>
      </c>
      <c r="E26" s="114">
        <f>7.6/100</f>
        <v>0.076</v>
      </c>
      <c r="F26" s="77">
        <f>E26*F18</f>
        <v>0.988</v>
      </c>
      <c r="G26" s="77"/>
      <c r="H26" s="77"/>
      <c r="I26" s="77"/>
      <c r="J26" s="77"/>
      <c r="K26" s="77"/>
      <c r="L26" s="77"/>
      <c r="M26" s="77"/>
    </row>
    <row r="27" spans="1:13" ht="31.5">
      <c r="A27" s="113"/>
      <c r="B27" s="112"/>
      <c r="C27" s="78" t="s">
        <v>52</v>
      </c>
      <c r="D27" s="77" t="s">
        <v>50</v>
      </c>
      <c r="E27" s="77"/>
      <c r="F27" s="77">
        <f>F26</f>
        <v>0.988</v>
      </c>
      <c r="G27" s="77"/>
      <c r="H27" s="77"/>
      <c r="I27" s="77"/>
      <c r="J27" s="77"/>
      <c r="K27" s="77"/>
      <c r="L27" s="77"/>
      <c r="M27" s="77"/>
    </row>
    <row r="28" spans="1:13" ht="15.75">
      <c r="A28" s="113"/>
      <c r="B28" s="112"/>
      <c r="C28" s="78" t="s">
        <v>119</v>
      </c>
      <c r="D28" s="77" t="s">
        <v>51</v>
      </c>
      <c r="E28" s="114">
        <f>15.1/100</f>
        <v>0.151</v>
      </c>
      <c r="F28" s="77">
        <f>E28*F18</f>
        <v>1.9629999999999999</v>
      </c>
      <c r="G28" s="77"/>
      <c r="H28" s="77"/>
      <c r="I28" s="77"/>
      <c r="J28" s="77"/>
      <c r="K28" s="77"/>
      <c r="L28" s="77"/>
      <c r="M28" s="77"/>
    </row>
    <row r="29" spans="1:13" ht="31.5">
      <c r="A29" s="113"/>
      <c r="B29" s="112"/>
      <c r="C29" s="78" t="s">
        <v>52</v>
      </c>
      <c r="D29" s="77" t="s">
        <v>50</v>
      </c>
      <c r="E29" s="77"/>
      <c r="F29" s="77">
        <f>F28</f>
        <v>1.9629999999999999</v>
      </c>
      <c r="G29" s="77"/>
      <c r="H29" s="77"/>
      <c r="I29" s="77"/>
      <c r="J29" s="77"/>
      <c r="K29" s="77"/>
      <c r="L29" s="77"/>
      <c r="M29" s="77"/>
    </row>
    <row r="30" spans="1:13" ht="31.5">
      <c r="A30" s="113"/>
      <c r="B30" s="112"/>
      <c r="C30" s="78" t="s">
        <v>126</v>
      </c>
      <c r="D30" s="77" t="s">
        <v>51</v>
      </c>
      <c r="E30" s="114">
        <f>0.97/100</f>
        <v>0.0097</v>
      </c>
      <c r="F30" s="77">
        <f>E30*F18</f>
        <v>0.1261</v>
      </c>
      <c r="G30" s="77"/>
      <c r="H30" s="77"/>
      <c r="I30" s="77"/>
      <c r="J30" s="77"/>
      <c r="K30" s="77"/>
      <c r="L30" s="77"/>
      <c r="M30" s="77"/>
    </row>
    <row r="31" spans="1:13" ht="31.5">
      <c r="A31" s="113"/>
      <c r="B31" s="112"/>
      <c r="C31" s="78" t="s">
        <v>52</v>
      </c>
      <c r="D31" s="77" t="s">
        <v>50</v>
      </c>
      <c r="E31" s="77"/>
      <c r="F31" s="77">
        <f>F30</f>
        <v>0.1261</v>
      </c>
      <c r="G31" s="77"/>
      <c r="H31" s="77"/>
      <c r="I31" s="77"/>
      <c r="J31" s="77"/>
      <c r="K31" s="77"/>
      <c r="L31" s="77"/>
      <c r="M31" s="77"/>
    </row>
    <row r="32" spans="1:13" ht="18.75">
      <c r="A32" s="113"/>
      <c r="B32" s="112"/>
      <c r="C32" s="78" t="s">
        <v>102</v>
      </c>
      <c r="D32" s="77" t="s">
        <v>29</v>
      </c>
      <c r="E32" s="77">
        <v>1.26</v>
      </c>
      <c r="F32" s="77">
        <f>E32*F18</f>
        <v>16.38</v>
      </c>
      <c r="G32" s="77"/>
      <c r="H32" s="77"/>
      <c r="I32" s="77"/>
      <c r="J32" s="77"/>
      <c r="K32" s="77"/>
      <c r="L32" s="77"/>
      <c r="M32" s="77"/>
    </row>
    <row r="33" spans="1:13" ht="18.75">
      <c r="A33" s="133"/>
      <c r="B33" s="115"/>
      <c r="C33" s="116" t="s">
        <v>58</v>
      </c>
      <c r="D33" s="95" t="s">
        <v>29</v>
      </c>
      <c r="E33" s="119">
        <f>7/100</f>
        <v>0.07</v>
      </c>
      <c r="F33" s="95">
        <f>E33*F18</f>
        <v>0.9100000000000001</v>
      </c>
      <c r="G33" s="95"/>
      <c r="H33" s="95"/>
      <c r="I33" s="95"/>
      <c r="J33" s="95"/>
      <c r="K33" s="95"/>
      <c r="L33" s="95"/>
      <c r="M33" s="95"/>
    </row>
    <row r="34" spans="1:13" ht="34.5">
      <c r="A34" s="15">
        <v>2</v>
      </c>
      <c r="B34" s="112" t="s">
        <v>112</v>
      </c>
      <c r="C34" s="48" t="s">
        <v>131</v>
      </c>
      <c r="D34" s="15" t="s">
        <v>53</v>
      </c>
      <c r="E34" s="16"/>
      <c r="F34" s="140">
        <v>0.0483</v>
      </c>
      <c r="G34" s="17"/>
      <c r="H34" s="18"/>
      <c r="I34" s="4"/>
      <c r="J34" s="17"/>
      <c r="K34" s="4"/>
      <c r="L34" s="18"/>
      <c r="M34" s="4"/>
    </row>
    <row r="35" spans="1:13" ht="15.75">
      <c r="A35" s="112"/>
      <c r="B35" s="112"/>
      <c r="C35" s="78" t="s">
        <v>113</v>
      </c>
      <c r="D35" s="77" t="s">
        <v>51</v>
      </c>
      <c r="E35" s="77">
        <v>0.3</v>
      </c>
      <c r="F35" s="77">
        <f>E35*F34</f>
        <v>0.01449</v>
      </c>
      <c r="G35" s="77"/>
      <c r="H35" s="94"/>
      <c r="I35" s="94"/>
      <c r="J35" s="94"/>
      <c r="K35" s="77"/>
      <c r="L35" s="77"/>
      <c r="M35" s="77"/>
    </row>
    <row r="36" spans="1:13" ht="31.5">
      <c r="A36" s="112"/>
      <c r="B36" s="112"/>
      <c r="C36" s="78" t="s">
        <v>52</v>
      </c>
      <c r="D36" s="77" t="s">
        <v>50</v>
      </c>
      <c r="E36" s="77"/>
      <c r="F36" s="77">
        <f>F35</f>
        <v>0.01449</v>
      </c>
      <c r="G36" s="77"/>
      <c r="H36" s="77"/>
      <c r="I36" s="94"/>
      <c r="J36" s="94"/>
      <c r="K36" s="94"/>
      <c r="L36" s="77"/>
      <c r="M36" s="77"/>
    </row>
    <row r="37" spans="1:13" ht="15.75">
      <c r="A37" s="115"/>
      <c r="B37" s="115"/>
      <c r="C37" s="116" t="s">
        <v>114</v>
      </c>
      <c r="D37" s="95" t="s">
        <v>53</v>
      </c>
      <c r="E37" s="95">
        <v>1.03</v>
      </c>
      <c r="F37" s="95">
        <f>E37*F34</f>
        <v>0.049749</v>
      </c>
      <c r="G37" s="95"/>
      <c r="H37" s="56"/>
      <c r="I37" s="95"/>
      <c r="J37" s="95"/>
      <c r="K37" s="56"/>
      <c r="L37" s="95"/>
      <c r="M37" s="95"/>
    </row>
    <row r="38" spans="1:13" ht="78.75">
      <c r="A38" s="15">
        <v>3</v>
      </c>
      <c r="B38" s="78" t="s">
        <v>132</v>
      </c>
      <c r="C38" s="53" t="s">
        <v>89</v>
      </c>
      <c r="D38" s="15" t="s">
        <v>30</v>
      </c>
      <c r="E38" s="16"/>
      <c r="F38" s="19">
        <v>69</v>
      </c>
      <c r="G38" s="17"/>
      <c r="H38" s="18"/>
      <c r="I38" s="4"/>
      <c r="J38" s="17"/>
      <c r="K38" s="4"/>
      <c r="L38" s="18"/>
      <c r="M38" s="4"/>
    </row>
    <row r="39" spans="1:13" ht="15.75">
      <c r="A39" s="112"/>
      <c r="B39" s="112"/>
      <c r="C39" s="78" t="s">
        <v>49</v>
      </c>
      <c r="D39" s="77" t="s">
        <v>50</v>
      </c>
      <c r="E39" s="114">
        <f>(3.75+0.007*2)/100</f>
        <v>0.03764</v>
      </c>
      <c r="F39" s="77">
        <f>E39*F38</f>
        <v>2.59716</v>
      </c>
      <c r="G39" s="77"/>
      <c r="H39" s="77"/>
      <c r="I39" s="77"/>
      <c r="J39" s="94"/>
      <c r="K39" s="77"/>
      <c r="L39" s="94"/>
      <c r="M39" s="77"/>
    </row>
    <row r="40" spans="1:13" ht="15.75">
      <c r="A40" s="112"/>
      <c r="B40" s="112"/>
      <c r="C40" s="78" t="s">
        <v>117</v>
      </c>
      <c r="D40" s="77" t="s">
        <v>51</v>
      </c>
      <c r="E40" s="114">
        <f>0.302/100</f>
        <v>0.00302</v>
      </c>
      <c r="F40" s="77">
        <f>E40*F38</f>
        <v>0.20838</v>
      </c>
      <c r="G40" s="77"/>
      <c r="H40" s="77"/>
      <c r="I40" s="77"/>
      <c r="J40" s="94"/>
      <c r="K40" s="77"/>
      <c r="L40" s="77"/>
      <c r="M40" s="77"/>
    </row>
    <row r="41" spans="1:13" ht="31.5">
      <c r="A41" s="112"/>
      <c r="B41" s="112"/>
      <c r="C41" s="78" t="s">
        <v>52</v>
      </c>
      <c r="D41" s="77" t="s">
        <v>50</v>
      </c>
      <c r="E41" s="114"/>
      <c r="F41" s="77">
        <f>F40</f>
        <v>0.20838</v>
      </c>
      <c r="G41" s="77"/>
      <c r="H41" s="77"/>
      <c r="I41" s="77"/>
      <c r="J41" s="94"/>
      <c r="K41" s="77"/>
      <c r="L41" s="94"/>
      <c r="M41" s="77"/>
    </row>
    <row r="42" spans="1:13" ht="31.5">
      <c r="A42" s="112"/>
      <c r="B42" s="112"/>
      <c r="C42" s="78" t="s">
        <v>118</v>
      </c>
      <c r="D42" s="77" t="s">
        <v>51</v>
      </c>
      <c r="E42" s="114">
        <f>0.37/100</f>
        <v>0.0037</v>
      </c>
      <c r="F42" s="77">
        <f>E42*F38</f>
        <v>0.2553</v>
      </c>
      <c r="G42" s="77"/>
      <c r="H42" s="77"/>
      <c r="I42" s="77"/>
      <c r="J42" s="94"/>
      <c r="K42" s="77"/>
      <c r="L42" s="77"/>
      <c r="M42" s="77"/>
    </row>
    <row r="43" spans="1:13" ht="31.5">
      <c r="A43" s="112"/>
      <c r="B43" s="112"/>
      <c r="C43" s="78" t="s">
        <v>52</v>
      </c>
      <c r="D43" s="77" t="s">
        <v>50</v>
      </c>
      <c r="E43" s="114"/>
      <c r="F43" s="77">
        <f>F42</f>
        <v>0.2553</v>
      </c>
      <c r="G43" s="77"/>
      <c r="H43" s="77"/>
      <c r="I43" s="77"/>
      <c r="J43" s="94"/>
      <c r="K43" s="77"/>
      <c r="L43" s="77"/>
      <c r="M43" s="77"/>
    </row>
    <row r="44" spans="1:13" ht="15.75">
      <c r="A44" s="112"/>
      <c r="B44" s="112"/>
      <c r="C44" s="78" t="s">
        <v>119</v>
      </c>
      <c r="D44" s="77" t="s">
        <v>51</v>
      </c>
      <c r="E44" s="114">
        <f>1.11/100</f>
        <v>0.0111</v>
      </c>
      <c r="F44" s="77">
        <f>E44*F38</f>
        <v>0.7659</v>
      </c>
      <c r="G44" s="77"/>
      <c r="H44" s="77"/>
      <c r="I44" s="77"/>
      <c r="J44" s="94"/>
      <c r="K44" s="77"/>
      <c r="L44" s="77"/>
      <c r="M44" s="77"/>
    </row>
    <row r="45" spans="1:13" ht="31.5">
      <c r="A45" s="112"/>
      <c r="B45" s="112"/>
      <c r="C45" s="78" t="s">
        <v>52</v>
      </c>
      <c r="D45" s="77" t="s">
        <v>50</v>
      </c>
      <c r="E45" s="114"/>
      <c r="F45" s="77">
        <f>F44</f>
        <v>0.7659</v>
      </c>
      <c r="G45" s="77"/>
      <c r="H45" s="77"/>
      <c r="I45" s="77"/>
      <c r="J45" s="94"/>
      <c r="K45" s="77"/>
      <c r="L45" s="77"/>
      <c r="M45" s="77"/>
    </row>
    <row r="46" spans="1:13" ht="15.75">
      <c r="A46" s="112"/>
      <c r="B46" s="112"/>
      <c r="C46" s="78" t="s">
        <v>101</v>
      </c>
      <c r="D46" s="77" t="s">
        <v>3</v>
      </c>
      <c r="E46" s="114">
        <f>0.23/100</f>
        <v>0.0023</v>
      </c>
      <c r="F46" s="77">
        <f>E46*F38</f>
        <v>0.1587</v>
      </c>
      <c r="G46" s="77"/>
      <c r="H46" s="77"/>
      <c r="I46" s="77"/>
      <c r="J46" s="94"/>
      <c r="K46" s="77"/>
      <c r="L46" s="77"/>
      <c r="M46" s="77"/>
    </row>
    <row r="47" spans="1:13" ht="31.5">
      <c r="A47" s="112"/>
      <c r="B47" s="112"/>
      <c r="C47" s="78" t="s">
        <v>122</v>
      </c>
      <c r="D47" s="77" t="s">
        <v>53</v>
      </c>
      <c r="E47" s="114">
        <f>(9.74+1.21*2)/100</f>
        <v>0.1216</v>
      </c>
      <c r="F47" s="77">
        <f>E47*F38</f>
        <v>8.3904</v>
      </c>
      <c r="G47" s="77"/>
      <c r="H47" s="77"/>
      <c r="I47" s="77"/>
      <c r="J47" s="77"/>
      <c r="K47" s="77"/>
      <c r="L47" s="77"/>
      <c r="M47" s="77"/>
    </row>
    <row r="48" spans="1:13" ht="15.75">
      <c r="A48" s="115"/>
      <c r="B48" s="115"/>
      <c r="C48" s="116" t="s">
        <v>107</v>
      </c>
      <c r="D48" s="95" t="s">
        <v>3</v>
      </c>
      <c r="E48" s="119">
        <f>(1.45+0.02*2)/100</f>
        <v>0.0149</v>
      </c>
      <c r="F48" s="95">
        <f>E48*F38</f>
        <v>1.0281</v>
      </c>
      <c r="G48" s="95"/>
      <c r="H48" s="95"/>
      <c r="I48" s="95"/>
      <c r="J48" s="95"/>
      <c r="K48" s="95"/>
      <c r="L48" s="95"/>
      <c r="M48" s="95"/>
    </row>
    <row r="49" spans="1:13" ht="15.75">
      <c r="A49" s="23"/>
      <c r="B49" s="24"/>
      <c r="C49" s="25" t="s">
        <v>14</v>
      </c>
      <c r="D49" s="15"/>
      <c r="E49" s="26"/>
      <c r="F49" s="27"/>
      <c r="G49" s="28"/>
      <c r="H49" s="29"/>
      <c r="I49" s="26"/>
      <c r="J49" s="28"/>
      <c r="K49" s="26"/>
      <c r="L49" s="29"/>
      <c r="M49" s="26"/>
    </row>
    <row r="50" spans="1:13" ht="15.75">
      <c r="A50" s="30"/>
      <c r="B50" s="31"/>
      <c r="C50" s="32" t="s">
        <v>32</v>
      </c>
      <c r="D50" s="23" t="s">
        <v>3</v>
      </c>
      <c r="E50" s="33">
        <v>0.1</v>
      </c>
      <c r="F50" s="33"/>
      <c r="G50" s="34"/>
      <c r="H50" s="33"/>
      <c r="I50" s="33"/>
      <c r="J50" s="33"/>
      <c r="K50" s="33"/>
      <c r="L50" s="33"/>
      <c r="M50" s="35"/>
    </row>
    <row r="51" spans="1:13" ht="15.75">
      <c r="A51" s="30"/>
      <c r="B51" s="31"/>
      <c r="C51" s="32" t="s">
        <v>14</v>
      </c>
      <c r="D51" s="30" t="s">
        <v>3</v>
      </c>
      <c r="E51" s="33"/>
      <c r="F51" s="33"/>
      <c r="G51" s="34"/>
      <c r="H51" s="33"/>
      <c r="I51" s="33"/>
      <c r="J51" s="33"/>
      <c r="K51" s="33"/>
      <c r="L51" s="33"/>
      <c r="M51" s="35"/>
    </row>
    <row r="52" spans="1:13" ht="15.75">
      <c r="A52" s="30"/>
      <c r="B52" s="31"/>
      <c r="C52" s="32" t="s">
        <v>33</v>
      </c>
      <c r="D52" s="30" t="s">
        <v>3</v>
      </c>
      <c r="E52" s="33">
        <v>0.08</v>
      </c>
      <c r="F52" s="33"/>
      <c r="G52" s="34"/>
      <c r="H52" s="33"/>
      <c r="I52" s="33"/>
      <c r="J52" s="33"/>
      <c r="K52" s="33"/>
      <c r="L52" s="33"/>
      <c r="M52" s="35"/>
    </row>
    <row r="53" spans="1:13" ht="15.75">
      <c r="A53" s="36"/>
      <c r="B53" s="37"/>
      <c r="C53" s="38" t="s">
        <v>31</v>
      </c>
      <c r="D53" s="36" t="s">
        <v>3</v>
      </c>
      <c r="E53" s="39"/>
      <c r="F53" s="39"/>
      <c r="G53" s="40"/>
      <c r="H53" s="39"/>
      <c r="I53" s="39"/>
      <c r="J53" s="39"/>
      <c r="K53" s="39"/>
      <c r="L53" s="39"/>
      <c r="M53" s="41"/>
    </row>
    <row r="54" spans="4:13" ht="15.75">
      <c r="D54" s="79"/>
      <c r="M54" s="82"/>
    </row>
  </sheetData>
  <sheetProtection/>
  <mergeCells count="26">
    <mergeCell ref="K13:L13"/>
    <mergeCell ref="M13:M16"/>
    <mergeCell ref="K14:L14"/>
    <mergeCell ref="D15:D16"/>
    <mergeCell ref="E15:E16"/>
    <mergeCell ref="F15:F16"/>
    <mergeCell ref="H15:H16"/>
    <mergeCell ref="J15:J16"/>
    <mergeCell ref="L15:L16"/>
    <mergeCell ref="B11:C11"/>
    <mergeCell ref="F11:I11"/>
    <mergeCell ref="A13:A16"/>
    <mergeCell ref="B13:B16"/>
    <mergeCell ref="C13:C16"/>
    <mergeCell ref="D13:F14"/>
    <mergeCell ref="G13:H14"/>
    <mergeCell ref="I13:J14"/>
    <mergeCell ref="A6:C6"/>
    <mergeCell ref="A7:M7"/>
    <mergeCell ref="B10:C10"/>
    <mergeCell ref="F10:I10"/>
    <mergeCell ref="A8:M8"/>
    <mergeCell ref="A1:M1"/>
    <mergeCell ref="A2:M2"/>
    <mergeCell ref="A4:M4"/>
    <mergeCell ref="A5:M5"/>
  </mergeCells>
  <conditionalFormatting sqref="A18:M33">
    <cfRule type="cellIs" priority="1" dxfId="0" operator="equal" stopIfTrue="1">
      <formula>8223.307275</formula>
    </cfRule>
  </conditionalFormatting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Merab Kukuladze</cp:lastModifiedBy>
  <cp:lastPrinted>2015-10-31T21:18:40Z</cp:lastPrinted>
  <dcterms:created xsi:type="dcterms:W3CDTF">1996-10-08T23:32:33Z</dcterms:created>
  <dcterms:modified xsi:type="dcterms:W3CDTF">2015-12-22T13:43:56Z</dcterms:modified>
  <cp:category/>
  <cp:version/>
  <cp:contentType/>
  <cp:contentStatus/>
</cp:coreProperties>
</file>