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631" activeTab="0"/>
  </bookViews>
  <sheets>
    <sheet name="ხარჯთაღ. 1" sheetId="1" r:id="rId1"/>
    <sheet name="ხარჯთ. 2" sheetId="2" r:id="rId2"/>
    <sheet name="ნაკრები" sheetId="3" r:id="rId3"/>
  </sheets>
  <definedNames>
    <definedName name="_xlnm.Print_Area" localSheetId="0">'ხარჯთაღ. 1'!$A$1:$G$114</definedName>
    <definedName name="_xlnm.Print_Titles" localSheetId="0">'ხარჯთაღ. 1'!$6:$6</definedName>
  </definedNames>
  <calcPr fullCalcOnLoad="1"/>
</workbook>
</file>

<file path=xl/sharedStrings.xml><?xml version="1.0" encoding="utf-8"?>
<sst xmlns="http://schemas.openxmlformats.org/spreadsheetml/2006/main" count="477" uniqueCount="206">
  <si>
    <t>Rirebuleba (lari)</t>
  </si>
  <si>
    <t>kac.sT</t>
  </si>
  <si>
    <t>ganzomilebis erTeuli</t>
  </si>
  <si>
    <t>#</t>
  </si>
  <si>
    <t>samuSaoTa dasaxeleba</t>
  </si>
  <si>
    <t>raodenoba</t>
  </si>
  <si>
    <t>ganz. erTeulze</t>
  </si>
  <si>
    <t>saproeqto monacemze</t>
  </si>
  <si>
    <t>1</t>
  </si>
  <si>
    <t>kubm</t>
  </si>
  <si>
    <t>lari</t>
  </si>
  <si>
    <t>saxarjTaRricxvo mogeba</t>
  </si>
  <si>
    <t>j a m i:</t>
  </si>
  <si>
    <t>kv.m</t>
  </si>
  <si>
    <t>kvm</t>
  </si>
  <si>
    <t xml:space="preserve"> kv.m</t>
  </si>
  <si>
    <t>kg</t>
  </si>
  <si>
    <t xml:space="preserve">zednadebi xarjebi </t>
  </si>
  <si>
    <t xml:space="preserve"> SromiTi danaxarji 1,5*0,536</t>
  </si>
  <si>
    <t xml:space="preserve"> manqanebi 1,15*0,0365</t>
  </si>
  <si>
    <t xml:space="preserve"> sxvadasxva  masalebi</t>
  </si>
  <si>
    <t xml:space="preserve"> jami</t>
  </si>
  <si>
    <t xml:space="preserve">wyalemulsiuri saRebavi </t>
  </si>
  <si>
    <t xml:space="preserve"> sxvadasxva masalebi (1.6+1.8)/2/100*30%</t>
  </si>
  <si>
    <t xml:space="preserve"> SromiTi danaxarji 1,15*(65,8+85,6)/2/100*30%</t>
  </si>
  <si>
    <t>jami</t>
  </si>
  <si>
    <t xml:space="preserve"> manqanebi 1,15*[(1+1,2)/2/100*70%+0,2/100</t>
  </si>
  <si>
    <t xml:space="preserve"> sxvadasxva masalebi (1.6+1.8)/2/100*70%+0,42/100</t>
  </si>
  <si>
    <t xml:space="preserve"> SromiTi danaxarji 1,15*0,516</t>
  </si>
  <si>
    <t xml:space="preserve"> manqanebi 1,15*0,104</t>
  </si>
  <si>
    <t xml:space="preserve"> lursmani </t>
  </si>
  <si>
    <t xml:space="preserve"> SromiTi danaxarjebi 1,15*0,851</t>
  </si>
  <si>
    <t xml:space="preserve"> sxvadasxva manqanebi 1,15*0,0483</t>
  </si>
  <si>
    <t>kub.m</t>
  </si>
  <si>
    <t xml:space="preserve"> SromiTi danaxarji 1,15*23,8</t>
  </si>
  <si>
    <t xml:space="preserve"> manqanebi 1,15*2,1</t>
  </si>
  <si>
    <t>ficari, Zelaki wiwvovani</t>
  </si>
  <si>
    <t>antiseptikuri pasta</t>
  </si>
  <si>
    <t>lursmani</t>
  </si>
  <si>
    <t xml:space="preserve"> sxvadasxva masalebi</t>
  </si>
  <si>
    <t>tona</t>
  </si>
  <si>
    <t>SromiTi danaxarji 0,53*1,2*1,15</t>
  </si>
  <si>
    <t>gruntis transportireba</t>
  </si>
  <si>
    <t>8</t>
  </si>
  <si>
    <t xml:space="preserve"> SromiTi da materialuri danaxarji </t>
  </si>
  <si>
    <t>laminirebuli parketi sisqiT aranakleb 12 mm-sa Rrubelis safuZveliTa da plintusiT</t>
  </si>
  <si>
    <t>11</t>
  </si>
  <si>
    <t xml:space="preserve"> manqanebi 1,15*[(1+1,2)]/2/100*30%</t>
  </si>
  <si>
    <t>14</t>
  </si>
  <si>
    <t>cali</t>
  </si>
  <si>
    <t xml:space="preserve"> SromiTi danaxarji</t>
  </si>
  <si>
    <t>grZ.m</t>
  </si>
  <si>
    <t xml:space="preserve">                                                                             </t>
  </si>
  <si>
    <t>3</t>
  </si>
  <si>
    <t>grm</t>
  </si>
  <si>
    <t>silikoni</t>
  </si>
  <si>
    <t>tub</t>
  </si>
  <si>
    <t xml:space="preserve"> fiTxi (79+29+92+32)/2/100*25%</t>
  </si>
  <si>
    <t xml:space="preserve"> SromiTi danaxarji 1,15*[(65,8+85,6)/2/100*70%+(11,5+15,8)/2/100]*25%</t>
  </si>
  <si>
    <t>saklaso oTaxebsa da derefanSi arsebuli xis Sekiduli Weris Camoxsna da dasawyobeba</t>
  </si>
  <si>
    <t>klasebsa da derefanSi dazianebuli ficruli iatakis daSla</t>
  </si>
  <si>
    <t xml:space="preserve"> kvm</t>
  </si>
  <si>
    <t xml:space="preserve"> SromiTi danaxarji 1.15*0,082</t>
  </si>
  <si>
    <t>kac/sT</t>
  </si>
  <si>
    <t xml:space="preserve"> manqanebi 1,15*0,005</t>
  </si>
  <si>
    <t>4</t>
  </si>
  <si>
    <t xml:space="preserve"> SromiTi danaxarji 1.15*0,58</t>
  </si>
  <si>
    <t xml:space="preserve"> manqanebi 1,15*0,0305</t>
  </si>
  <si>
    <t>samSeneblo nagavis datvirTva  avtoTviTmclelze xeliT</t>
  </si>
  <si>
    <t>samSeneblo nagavis gatana 5 km manZilze</t>
  </si>
  <si>
    <t>daxerxili xe-tye</t>
  </si>
  <si>
    <t xml:space="preserve"> sxva masala</t>
  </si>
  <si>
    <t xml:space="preserve"> SromiTi danaxarji 1,15*0,439</t>
  </si>
  <si>
    <t xml:space="preserve"> manqanebi 1,15*0,0354</t>
  </si>
  <si>
    <t xml:space="preserve">galvanizirebuli profilirebuli feradi Tunuqi 0.5 mm. </t>
  </si>
  <si>
    <t>kg.</t>
  </si>
  <si>
    <t xml:space="preserve"> sWvali</t>
  </si>
  <si>
    <t>sxvadasxva masalebi</t>
  </si>
  <si>
    <t>12</t>
  </si>
  <si>
    <t>SromiTi danaxarji 1,15*2,7</t>
  </si>
  <si>
    <t xml:space="preserve"> manqanebi 1,15*0,45</t>
  </si>
  <si>
    <t>13</t>
  </si>
  <si>
    <t xml:space="preserve">Ugalvanizirebuli feradi Tunuqis wyalsawreti milebis dayeneba </t>
  </si>
  <si>
    <t xml:space="preserve"> SromiTi danaxarji 1,15*0,583</t>
  </si>
  <si>
    <t xml:space="preserve"> manqanebi 1,15*0,0046</t>
  </si>
  <si>
    <t xml:space="preserve"> sarini </t>
  </si>
  <si>
    <t xml:space="preserve"> samagri detalebi</t>
  </si>
  <si>
    <t xml:space="preserve"> SromiTi danaxarji 1,15*0,286</t>
  </si>
  <si>
    <t xml:space="preserve"> manqanebi 1,15*0,0041</t>
  </si>
  <si>
    <t xml:space="preserve">ERaris damWeri </t>
  </si>
  <si>
    <t xml:space="preserve"> lursmani</t>
  </si>
  <si>
    <t>daxerxili xe - tye</t>
  </si>
  <si>
    <t xml:space="preserve"> manqanebi</t>
  </si>
  <si>
    <t xml:space="preserve"> saxuravidan arsebuli burulis da wyalsadinari Rarebis da wyalsawreti milebis daSla da Camotana </t>
  </si>
  <si>
    <t xml:space="preserve"> winafris saxuravis burulis daSla da Camotana </t>
  </si>
  <si>
    <t xml:space="preserve"> SromiTi danaxarji 1,15*23,8*0,4</t>
  </si>
  <si>
    <t>saxuravis burulis mowyoba profilirebuli galvanizirebuli feradi TeTri furclebiT sisqiT aranakleb  0.5 mm, analogiuri brtyeli furclebiT kexis mowyoba da samercxulis Semosva.</t>
  </si>
  <si>
    <t>9</t>
  </si>
  <si>
    <t xml:space="preserve">galvanizirebuli TeTri Tunuqis wyalmimRebi Zabris dayeneba </t>
  </si>
  <si>
    <t>galvanizirebuli TeTri Tunuqis wyalmimRebi Zabri</t>
  </si>
  <si>
    <t xml:space="preserve"> galvanizirebuli TeTri Tunuqis wyalsawreti  mili</t>
  </si>
  <si>
    <t xml:space="preserve"> Sekiduli tipis galvanizirebuli TeTri Tunuqis wyalsadinari Rarebis mowyoba </t>
  </si>
  <si>
    <t>galvanizirebuli TeTri Tunuqis wyalsadinari Rari</t>
  </si>
  <si>
    <t>10</t>
  </si>
  <si>
    <t>plastikatis lartya</t>
  </si>
  <si>
    <t>winafris saxuravis burulis mowyoba profilirebuli galvanizirebuli TeTri furclebiT sisqiT aranakleb  0.5 mm, skolis kedelTan CakeTebiT</t>
  </si>
  <si>
    <t xml:space="preserve">galvanizirebuli  Tunuqi 0.5 mm. </t>
  </si>
  <si>
    <t xml:space="preserve">saxuravis lavgardanis Ziris da Sublebis Semosva feradi plastikatis lartyebiT </t>
  </si>
  <si>
    <t xml:space="preserve"> winafris saxuravze Sekiduli tipis galvanizirebuli TeTri Tunuqis wyalsadinari Rarebis mowyoba </t>
  </si>
  <si>
    <t>gadaxurvis xis koWebis gaZliereba</t>
  </si>
  <si>
    <t xml:space="preserve"> ficari iatakis mSrali  sisqiT 4,0 sm</t>
  </si>
  <si>
    <t>16</t>
  </si>
  <si>
    <t>17</t>
  </si>
  <si>
    <t>klasebsa da derefanSi arsebul ficrul zedapirze maRali cveTamedegobis laminirebuli parketis fenilis mowyoba sisqiT 12 mm. (Rrubelis safuZveliT da plinTusebiT)</t>
  </si>
  <si>
    <t>TabaSir-muyaos nestgamZle filebiT Sekiduli Weris mowyoba xis karkasze xmasaizolacio Sris CatanebiT</t>
  </si>
  <si>
    <t xml:space="preserve"> TabaSir-muyaos Sekiduli Weris damuSaveba fiTxiT da momzadeba SesaRebad </t>
  </si>
  <si>
    <t xml:space="preserve"> Weris SeRebva wyalemulsiuri saRebaviT</t>
  </si>
  <si>
    <t>19</t>
  </si>
  <si>
    <t>20</t>
  </si>
  <si>
    <t xml:space="preserve">ssip qedis municipalitetis sofel uCxiTis sajaro skolis da sofel milisis dawyebiTi klasebis Senobebis lokaluri remontebi </t>
  </si>
  <si>
    <t>lokalur-resursuli xarjTaRricxva #1</t>
  </si>
  <si>
    <t xml:space="preserve">ssip qedis municipalitetis sofel uCxiTis sajaro skolis sofel milisis dawyebiTi klasebis Senobis lokaluri remonti </t>
  </si>
  <si>
    <t>saxuravis sanivnive sistemaze demontirebuli (vargisi) ficrebis Camateba molartyvis gaZlierebis mizniT</t>
  </si>
  <si>
    <t xml:space="preserve">galvanizirebuli TeTri Tunuqi 0.5 mm. </t>
  </si>
  <si>
    <t>klasebsa da derefanSi xis ficruli zedapiris mowyoba sisqiT 4,0 sm</t>
  </si>
  <si>
    <t>winafris Wersa da ferdebze demontirebuli (vargisi) ficrebis akvra da misi SeRebva zeTovani saRebaviT</t>
  </si>
  <si>
    <t xml:space="preserve">ssip qedis municipalitetis sofel uCxiTis sajaro skolis Senobis lokaluri remonti </t>
  </si>
  <si>
    <t>lokalur-resursuli xarjTaRricxva #2</t>
  </si>
  <si>
    <t xml:space="preserve"> SromiTi danaxarji da materialuri resursi</t>
  </si>
  <si>
    <t>gruntis Semkvriveba RorRiT saSualo sisqiT 5,0 sm.</t>
  </si>
  <si>
    <t xml:space="preserve"> SromiTi danaxarji 1.15*3.52</t>
  </si>
  <si>
    <t xml:space="preserve"> manqanebi 1.15*1.06</t>
  </si>
  <si>
    <t>RorRi</t>
  </si>
  <si>
    <t xml:space="preserve"> SromiTi danaxarji 1.15*2.9</t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</si>
  <si>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2"/>
      </rPr>
      <t>-15 kl.</t>
    </r>
  </si>
  <si>
    <t>2</t>
  </si>
  <si>
    <t>skolis SenobasTan misasvleli gruntovani gzis mosworeba datkepna</t>
  </si>
  <si>
    <t>kompl</t>
  </si>
  <si>
    <t>kompl.</t>
  </si>
  <si>
    <t xml:space="preserve"> SromiTi danaxarji 1,15*2,06</t>
  </si>
  <si>
    <t xml:space="preserve"> SromiTi danaxarji 1.15*2.86</t>
  </si>
  <si>
    <t xml:space="preserve"> manqanebi 1,15*0,76</t>
  </si>
  <si>
    <r>
      <t xml:space="preserve">betoni </t>
    </r>
    <r>
      <rPr>
        <sz val="10"/>
        <rFont val="Times New Roman"/>
        <family val="1"/>
      </rPr>
      <t>B-</t>
    </r>
    <r>
      <rPr>
        <sz val="10"/>
        <rFont val="LitNusx"/>
        <family val="2"/>
      </rPr>
      <t>12,5</t>
    </r>
  </si>
  <si>
    <t>fari yalibis laminirebuli</t>
  </si>
  <si>
    <t>ficari wiwvovani δ=40 mm</t>
  </si>
  <si>
    <t>gruntis ukuCayra da zedmeti gruntis iatakis qveS mosworeba</t>
  </si>
  <si>
    <t xml:space="preserve"> SromiTi danaxarji 1,15*1,21</t>
  </si>
  <si>
    <t xml:space="preserve"> SromiTi danaxarji 1,15*3,6</t>
  </si>
  <si>
    <t xml:space="preserve"> manqanebi 1,15*0,92</t>
  </si>
  <si>
    <t xml:space="preserve"> duRabi wyobis</t>
  </si>
  <si>
    <t xml:space="preserve"> wvrili sakedle bloki sisqiT 20 sm 0,92/(0,39*0,19*0,188)</t>
  </si>
  <si>
    <t>21</t>
  </si>
  <si>
    <t xml:space="preserve"> SromiTi danaxarji 1,15*(101+106)/2/100</t>
  </si>
  <si>
    <t>xsnaris tumbo 3 kub.m/sT 1,15*0,041</t>
  </si>
  <si>
    <t>manq.sT</t>
  </si>
  <si>
    <t>sxva manqanebi 1,15*0,027</t>
  </si>
  <si>
    <t>duRabi mosapirkeTebeli (2,38+2,44)/2/100</t>
  </si>
  <si>
    <t xml:space="preserve"> sxvadasxva masalebi (0,003+0,002)/2</t>
  </si>
  <si>
    <t>6</t>
  </si>
  <si>
    <t>7</t>
  </si>
  <si>
    <t>Robis svetebis mowyoba mcire sakedle blokebiT zomebiT 20*20 sm</t>
  </si>
  <si>
    <t>damkveTis mier mowodebuli liTonis milebisagan arsebulis analogiuri Robis mowyoba</t>
  </si>
  <si>
    <t xml:space="preserve"> Robis zeZirkvlis da svetebis zedapirebis SebaTqaSeba qviSa-cementis xsnariT</t>
  </si>
  <si>
    <t xml:space="preserve"> SromiTi danaxarji 1,15*(65,8+85,6)/2/100*50%</t>
  </si>
  <si>
    <t xml:space="preserve"> manqanebi 1,15*[(1+1,2)]/2/100*50%</t>
  </si>
  <si>
    <t>SebaTqaSebuli zedapirebis momzadeba da SeRebva wyalemulsiuri saRebaviT</t>
  </si>
  <si>
    <t xml:space="preserve"> sxvadasxva masalebi (1.6+1.8)/2/100*50%</t>
  </si>
  <si>
    <t>fasadis fiTxi</t>
  </si>
  <si>
    <t>saavtomobilo WiSkris gverdiT 4 frTiani liTonis RerZze moZravi kutikaris (triala d-1,1 m) damzadeba- montaJi da SeRebva</t>
  </si>
  <si>
    <r>
      <t xml:space="preserve">RobisaTvis monoliTuri betonis lenturi saZirkvlisa da zeZirkvlis mowyoba </t>
    </r>
    <r>
      <rPr>
        <b/>
        <sz val="10"/>
        <rFont val="Times New Roman"/>
        <family val="1"/>
      </rPr>
      <t>B</t>
    </r>
    <r>
      <rPr>
        <b/>
        <sz val="10"/>
        <rFont val="LitNusx"/>
        <family val="2"/>
      </rPr>
      <t>-12,5 klasis betoniT</t>
    </r>
  </si>
  <si>
    <t xml:space="preserve"> SromiTi danaxarji 1,15*0,388</t>
  </si>
  <si>
    <t xml:space="preserve"> manqanebi 1,15*0,0003</t>
  </si>
  <si>
    <t xml:space="preserve"> saRebavi antikoroziuli  gamxsneliT</t>
  </si>
  <si>
    <t xml:space="preserve"> olifa</t>
  </si>
  <si>
    <t xml:space="preserve">  Robis liTonis elementebis gawmenda da SeRebva antikoroziuli saRebaviT 2 jer.</t>
  </si>
  <si>
    <t>tn</t>
  </si>
  <si>
    <t>sxva manqanebi 1,15*13,9</t>
  </si>
  <si>
    <t>t</t>
  </si>
  <si>
    <t>eleqtrodi</t>
  </si>
  <si>
    <t>Sveleri #12</t>
  </si>
  <si>
    <t>ortesebri koWi #10</t>
  </si>
  <si>
    <t>kuTxovana 30*30*3</t>
  </si>
  <si>
    <t xml:space="preserve">sxvasasxva sortamentis liTonis elementebisagan kibis Canis (Sveleri #12-18,3 gr.m), betonis saZirkvlidan safexurebis Sua welamde sayrdenis (ortesebri koWi #10-2,2 gr.m) da liTonis safexurebisaTvis sayrdeni  konstruqciis ( kuTxovana 30*30*3-42 grZ.m) mowyoba </t>
  </si>
  <si>
    <t>kibis mza konstruqciaze liTonis furclis montaJi</t>
  </si>
  <si>
    <t>samaswavlebloSi arsebul ficrul zedapirze maRali cveTamedegobis laminirebuli parketis fenilis mowyoba sisqiT 12 mm. (Rrubelis safuZveliT da plinTusebiT)</t>
  </si>
  <si>
    <t>moTuTiebuli gofrirebuli Tunuqi</t>
  </si>
  <si>
    <t xml:space="preserve"> SromiTi danaxarji </t>
  </si>
  <si>
    <r>
      <t xml:space="preserve">asasvlel gruntovan gzaze moniliTuri betonis dageba </t>
    </r>
    <r>
      <rPr>
        <b/>
        <sz val="10"/>
        <rFont val="_Academiuri"/>
        <family val="2"/>
      </rPr>
      <t>B</t>
    </r>
    <r>
      <rPr>
        <b/>
        <sz val="10"/>
        <rFont val="LitNusx"/>
        <family val="2"/>
      </rPr>
      <t>-15 klasis betoniT saSualo sisqiT 10 sm Sua zolze saniaRvre arxisebri CaRrmavevis mowyobiT</t>
    </r>
  </si>
  <si>
    <t>Robis saZirkvlisaTvis gruntis gaTxra arxSi xeliT</t>
  </si>
  <si>
    <t>Senobis mTavari fasadis marjvena ferdze  saevakuacio kibis amortizirebuli safexurebis da xis sayrdenebis demontaJi</t>
  </si>
  <si>
    <t>samaswavlebloSi saxuravidan Camosuli wylis Sedegad dazianebuli meqanboWkovani Sekiduli Weris gamocvla</t>
  </si>
  <si>
    <t xml:space="preserve"> samaswavlebloSi Sekiduli Weris damuSaveba fiTxiT da momzadeba SesaRebad </t>
  </si>
  <si>
    <t xml:space="preserve"> samaswavleblos Weris SeRebva wyalemulsiuri saRebaviT</t>
  </si>
  <si>
    <t xml:space="preserve">ESenobis saxuravis dazianebuli moTuTiebuli gofrirebuli burulis gamocvla </t>
  </si>
  <si>
    <t>18</t>
  </si>
  <si>
    <t>22</t>
  </si>
  <si>
    <t xml:space="preserve"> kibis liTonis elementebis gawmenda da SeRebva antikoroziuli saRebaviT 2 jer.</t>
  </si>
  <si>
    <t xml:space="preserve"> saevakuacio kibeze liTonis milkvadratebiT Sedgenili moajiris montaJi</t>
  </si>
  <si>
    <t>nakrebi xarjTaRricxva</t>
  </si>
  <si>
    <t>პირველი და მეორე ხარჯთაღრიცხვების ჯამი</t>
  </si>
  <si>
    <t>სარეზერვო თანხა</t>
  </si>
  <si>
    <t>ჯამი</t>
  </si>
  <si>
    <t>დღგ</t>
  </si>
  <si>
    <t>სულ ღირებულება</t>
  </si>
  <si>
    <t>%</t>
  </si>
  <si>
    <t>პრეტენდენტი: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</si>
</sst>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,##0.00&quot;р.&quot;"/>
    <numFmt numFmtId="205" formatCode="#,##0.00_р_."/>
    <numFmt numFmtId="206" formatCode="_(* #,##0.000_);_(* \(#,##0.000\);_(* &quot;-&quot;??_);_(@_)"/>
  </numFmts>
  <fonts count="48"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LitNusx"/>
      <family val="2"/>
    </font>
    <font>
      <sz val="9"/>
      <name val="LitNusx"/>
      <family val="2"/>
    </font>
    <font>
      <sz val="10"/>
      <name val="LitNusx"/>
      <family val="2"/>
    </font>
    <font>
      <sz val="11"/>
      <name val="LitNusx"/>
      <family val="2"/>
    </font>
    <font>
      <b/>
      <i/>
      <sz val="10"/>
      <name val="LitNusx"/>
      <family val="2"/>
    </font>
    <font>
      <b/>
      <i/>
      <sz val="11"/>
      <name val="LitNusx"/>
      <family val="2"/>
    </font>
    <font>
      <b/>
      <sz val="10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0"/>
      <name val="_Academiuri"/>
      <family val="2"/>
    </font>
    <font>
      <sz val="10"/>
      <name val="Academiuri Nuskhuri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" fillId="0" borderId="3" applyNumberFormat="0" applyFill="0" applyAlignment="0" applyProtection="0"/>
    <xf numFmtId="0" fontId="25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49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181" fontId="6" fillId="30" borderId="10" xfId="0" applyNumberFormat="1" applyFont="1" applyFill="1" applyBorder="1" applyAlignment="1">
      <alignment horizontal="center" vertical="center" wrapText="1"/>
    </xf>
    <xf numFmtId="2" fontId="6" fillId="30" borderId="1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1" fontId="4" fillId="30" borderId="10" xfId="0" applyNumberFormat="1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1" fontId="4" fillId="30" borderId="10" xfId="0" applyNumberFormat="1" applyFont="1" applyFill="1" applyBorder="1" applyAlignment="1">
      <alignment horizontal="center" vertical="center" wrapText="1"/>
    </xf>
    <xf numFmtId="0" fontId="7" fillId="30" borderId="0" xfId="0" applyFont="1" applyFill="1" applyAlignment="1">
      <alignment horizontal="center" vertical="center" wrapText="1"/>
    </xf>
    <xf numFmtId="0" fontId="6" fillId="30" borderId="0" xfId="0" applyFont="1" applyFill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center" vertical="center" wrapText="1"/>
    </xf>
    <xf numFmtId="1" fontId="6" fillId="30" borderId="0" xfId="0" applyNumberFormat="1" applyFont="1" applyFill="1" applyAlignment="1">
      <alignment horizontal="center" vertical="center" wrapText="1"/>
    </xf>
    <xf numFmtId="1" fontId="6" fillId="30" borderId="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textRotation="90" wrapText="1"/>
    </xf>
    <xf numFmtId="1" fontId="5" fillId="30" borderId="10" xfId="0" applyNumberFormat="1" applyFont="1" applyFill="1" applyBorder="1" applyAlignment="1">
      <alignment horizontal="center" vertical="center" textRotation="90" wrapText="1"/>
    </xf>
    <xf numFmtId="1" fontId="5" fillId="30" borderId="0" xfId="0" applyNumberFormat="1" applyFont="1" applyFill="1" applyBorder="1" applyAlignment="1">
      <alignment horizontal="center" vertical="center" textRotation="90" wrapText="1"/>
    </xf>
    <xf numFmtId="0" fontId="4" fillId="30" borderId="0" xfId="0" applyFont="1" applyFill="1" applyBorder="1" applyAlignment="1">
      <alignment horizontal="center" vertical="center" wrapText="1"/>
    </xf>
    <xf numFmtId="2" fontId="4" fillId="30" borderId="0" xfId="0" applyNumberFormat="1" applyFont="1" applyFill="1" applyBorder="1" applyAlignment="1">
      <alignment horizontal="center" vertical="center" wrapText="1"/>
    </xf>
    <xf numFmtId="1" fontId="4" fillId="30" borderId="0" xfId="0" applyNumberFormat="1" applyFont="1" applyFill="1" applyAlignment="1">
      <alignment horizontal="center" vertical="center" wrapText="1"/>
    </xf>
    <xf numFmtId="0" fontId="6" fillId="30" borderId="0" xfId="0" applyFont="1" applyFill="1" applyAlignment="1">
      <alignment horizontal="center" vertical="center" wrapText="1"/>
    </xf>
    <xf numFmtId="2" fontId="6" fillId="30" borderId="0" xfId="0" applyNumberFormat="1" applyFont="1" applyFill="1" applyBorder="1" applyAlignment="1">
      <alignment horizontal="center" vertical="center" wrapText="1"/>
    </xf>
    <xf numFmtId="1" fontId="7" fillId="30" borderId="0" xfId="0" applyNumberFormat="1" applyFont="1" applyFill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2" fontId="6" fillId="30" borderId="10" xfId="0" applyNumberFormat="1" applyFont="1" applyFill="1" applyBorder="1" applyAlignment="1">
      <alignment horizontal="center" vertical="center"/>
    </xf>
    <xf numFmtId="1" fontId="4" fillId="30" borderId="0" xfId="0" applyNumberFormat="1" applyFont="1" applyFill="1" applyBorder="1" applyAlignment="1">
      <alignment horizontal="center" vertical="center" wrapText="1"/>
    </xf>
    <xf numFmtId="1" fontId="6" fillId="30" borderId="10" xfId="0" applyNumberFormat="1" applyFont="1" applyFill="1" applyBorder="1" applyAlignment="1">
      <alignment horizontal="center" vertical="center" wrapText="1"/>
    </xf>
    <xf numFmtId="9" fontId="6" fillId="30" borderId="10" xfId="0" applyNumberFormat="1" applyFont="1" applyFill="1" applyBorder="1" applyAlignment="1">
      <alignment horizontal="center" vertical="center"/>
    </xf>
    <xf numFmtId="49" fontId="6" fillId="30" borderId="0" xfId="0" applyNumberFormat="1" applyFont="1" applyFill="1" applyBorder="1" applyAlignment="1">
      <alignment horizontal="center" vertical="center" wrapText="1"/>
    </xf>
    <xf numFmtId="49" fontId="6" fillId="30" borderId="0" xfId="0" applyNumberFormat="1" applyFont="1" applyFill="1" applyBorder="1" applyAlignment="1">
      <alignment horizontal="center" wrapText="1"/>
    </xf>
    <xf numFmtId="1" fontId="6" fillId="30" borderId="0" xfId="0" applyNumberFormat="1" applyFont="1" applyFill="1" applyAlignment="1">
      <alignment horizontal="center" wrapText="1"/>
    </xf>
    <xf numFmtId="49" fontId="6" fillId="3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181" fontId="4" fillId="30" borderId="10" xfId="0" applyNumberFormat="1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 wrapText="1"/>
    </xf>
    <xf numFmtId="194" fontId="4" fillId="3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2" fontId="4" fillId="30" borderId="10" xfId="0" applyNumberFormat="1" applyFont="1" applyFill="1" applyBorder="1" applyAlignment="1">
      <alignment horizontal="center" vertical="center" wrapText="1"/>
    </xf>
    <xf numFmtId="49" fontId="6" fillId="30" borderId="12" xfId="0" applyNumberFormat="1" applyFont="1" applyFill="1" applyBorder="1" applyAlignment="1">
      <alignment horizontal="center" vertical="center" wrapText="1"/>
    </xf>
    <xf numFmtId="0" fontId="6" fillId="30" borderId="12" xfId="0" applyFont="1" applyFill="1" applyBorder="1" applyAlignment="1">
      <alignment horizontal="center" vertical="center" wrapText="1"/>
    </xf>
    <xf numFmtId="2" fontId="6" fillId="30" borderId="12" xfId="0" applyNumberFormat="1" applyFont="1" applyFill="1" applyBorder="1" applyAlignment="1">
      <alignment horizontal="center" vertical="center" wrapText="1"/>
    </xf>
    <xf numFmtId="0" fontId="4" fillId="30" borderId="0" xfId="0" applyFont="1" applyFill="1" applyAlignment="1">
      <alignment horizontal="center" vertical="center" wrapText="1"/>
    </xf>
    <xf numFmtId="0" fontId="6" fillId="30" borderId="0" xfId="0" applyFont="1" applyFill="1" applyAlignment="1">
      <alignment horizont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30" borderId="10" xfId="0" applyFont="1" applyFill="1" applyBorder="1" applyAlignment="1">
      <alignment vertical="center" wrapText="1"/>
    </xf>
    <xf numFmtId="180" fontId="6" fillId="3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3" fontId="4" fillId="31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6" fillId="3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31" borderId="10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0" borderId="10" xfId="0" applyFont="1" applyFill="1" applyBorder="1" applyAlignment="1" applyProtection="1">
      <alignment horizontal="center" vertical="center" wrapText="1"/>
      <protection locked="0"/>
    </xf>
    <xf numFmtId="0" fontId="6" fillId="30" borderId="10" xfId="0" applyFont="1" applyFill="1" applyBorder="1" applyAlignment="1" applyProtection="1">
      <alignment horizontal="center" vertical="center" wrapText="1"/>
      <protection locked="0"/>
    </xf>
    <xf numFmtId="1" fontId="4" fillId="31" borderId="10" xfId="0" applyNumberFormat="1" applyFont="1" applyFill="1" applyBorder="1" applyAlignment="1" applyProtection="1">
      <alignment horizontal="center" vertical="center"/>
      <protection locked="0"/>
    </xf>
    <xf numFmtId="1" fontId="6" fillId="3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0" borderId="10" xfId="0" applyFont="1" applyFill="1" applyBorder="1" applyAlignment="1" applyProtection="1">
      <alignment horizontal="center" vertical="center"/>
      <protection locked="0"/>
    </xf>
    <xf numFmtId="0" fontId="6" fillId="30" borderId="10" xfId="0" applyFont="1" applyFill="1" applyBorder="1" applyAlignment="1" applyProtection="1">
      <alignment horizontal="center" vertical="center"/>
      <protection locked="0"/>
    </xf>
    <xf numFmtId="3" fontId="4" fillId="30" borderId="10" xfId="0" applyNumberFormat="1" applyFont="1" applyFill="1" applyBorder="1" applyAlignment="1" applyProtection="1">
      <alignment horizontal="center" vertical="center"/>
      <protection locked="0"/>
    </xf>
    <xf numFmtId="0" fontId="6" fillId="30" borderId="12" xfId="0" applyFont="1" applyFill="1" applyBorder="1" applyAlignment="1" applyProtection="1">
      <alignment horizontal="center" vertical="center" wrapText="1"/>
      <protection locked="0"/>
    </xf>
    <xf numFmtId="3" fontId="6" fillId="3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0" borderId="0" xfId="0" applyFont="1" applyFill="1" applyAlignment="1">
      <alignment horizontal="center" vertical="center" wrapText="1"/>
    </xf>
    <xf numFmtId="0" fontId="9" fillId="3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30" borderId="0" xfId="0" applyFont="1" applyFill="1" applyAlignment="1">
      <alignment horizontal="center" wrapText="1"/>
    </xf>
    <xf numFmtId="49" fontId="6" fillId="30" borderId="10" xfId="0" applyNumberFormat="1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textRotation="90" wrapText="1"/>
    </xf>
    <xf numFmtId="0" fontId="6" fillId="30" borderId="10" xfId="0" applyFont="1" applyFill="1" applyBorder="1" applyAlignment="1">
      <alignment horizontal="center" vertical="center" wrapText="1"/>
    </xf>
    <xf numFmtId="49" fontId="6" fillId="30" borderId="13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6"/>
  <sheetViews>
    <sheetView tabSelected="1" zoomScale="110" zoomScaleNormal="110" zoomScalePageLayoutView="0" workbookViewId="0" topLeftCell="A1">
      <selection activeCell="C9" sqref="C9"/>
    </sheetView>
  </sheetViews>
  <sheetFormatPr defaultColWidth="9.140625" defaultRowHeight="12.75"/>
  <cols>
    <col min="1" max="1" width="4.00390625" style="32" customWidth="1"/>
    <col min="2" max="2" width="41.140625" style="10" customWidth="1"/>
    <col min="3" max="3" width="7.57421875" style="10" customWidth="1"/>
    <col min="4" max="4" width="8.00390625" style="10" customWidth="1"/>
    <col min="5" max="5" width="8.7109375" style="10" customWidth="1"/>
    <col min="6" max="6" width="8.421875" style="10" customWidth="1"/>
    <col min="7" max="7" width="10.140625" style="23" customWidth="1"/>
    <col min="8" max="8" width="9.00390625" style="23" customWidth="1"/>
    <col min="9" max="9" width="10.57421875" style="14" customWidth="1"/>
    <col min="10" max="10" width="11.8515625" style="12" customWidth="1"/>
    <col min="11" max="11" width="12.140625" style="12" customWidth="1"/>
    <col min="12" max="12" width="9.140625" style="12" customWidth="1"/>
    <col min="13" max="16384" width="9.140625" style="10" customWidth="1"/>
  </cols>
  <sheetData>
    <row r="1" spans="1:9" ht="34.5" customHeight="1">
      <c r="A1" s="106" t="s">
        <v>119</v>
      </c>
      <c r="B1" s="106"/>
      <c r="C1" s="106"/>
      <c r="D1" s="106"/>
      <c r="E1" s="106"/>
      <c r="F1" s="106"/>
      <c r="G1" s="106"/>
      <c r="H1" s="10"/>
      <c r="I1" s="11"/>
    </row>
    <row r="2" spans="1:9" ht="21.75" customHeight="1">
      <c r="A2" s="107" t="s">
        <v>120</v>
      </c>
      <c r="B2" s="107"/>
      <c r="C2" s="107"/>
      <c r="D2" s="107"/>
      <c r="E2" s="107"/>
      <c r="F2" s="107"/>
      <c r="G2" s="107"/>
      <c r="H2" s="10"/>
      <c r="I2" s="11"/>
    </row>
    <row r="3" spans="1:9" ht="32.25" customHeight="1">
      <c r="A3" s="108" t="s">
        <v>121</v>
      </c>
      <c r="B3" s="108"/>
      <c r="C3" s="108"/>
      <c r="D3" s="108"/>
      <c r="E3" s="108"/>
      <c r="F3" s="108"/>
      <c r="G3" s="108"/>
      <c r="H3" s="10"/>
      <c r="I3" s="11"/>
    </row>
    <row r="4" spans="1:9" ht="25.5" customHeight="1">
      <c r="A4" s="110" t="s">
        <v>3</v>
      </c>
      <c r="B4" s="111" t="s">
        <v>4</v>
      </c>
      <c r="C4" s="112" t="s">
        <v>2</v>
      </c>
      <c r="D4" s="113" t="s">
        <v>5</v>
      </c>
      <c r="E4" s="113"/>
      <c r="F4" s="113" t="s">
        <v>0</v>
      </c>
      <c r="G4" s="113"/>
      <c r="H4" s="12"/>
      <c r="I4" s="11"/>
    </row>
    <row r="5" spans="1:8" ht="49.5" customHeight="1">
      <c r="A5" s="110"/>
      <c r="B5" s="111"/>
      <c r="C5" s="112"/>
      <c r="D5" s="15" t="s">
        <v>6</v>
      </c>
      <c r="E5" s="15" t="s">
        <v>7</v>
      </c>
      <c r="F5" s="15" t="s">
        <v>6</v>
      </c>
      <c r="G5" s="16" t="s">
        <v>7</v>
      </c>
      <c r="H5" s="17"/>
    </row>
    <row r="6" spans="1:12" s="76" customFormat="1" ht="18" customHeight="1">
      <c r="A6" s="1" t="s">
        <v>8</v>
      </c>
      <c r="B6" s="2">
        <v>3</v>
      </c>
      <c r="C6" s="2">
        <v>4</v>
      </c>
      <c r="D6" s="2">
        <v>5</v>
      </c>
      <c r="E6" s="2">
        <v>6</v>
      </c>
      <c r="F6" s="2">
        <v>7</v>
      </c>
      <c r="G6" s="9">
        <v>8</v>
      </c>
      <c r="H6" s="14"/>
      <c r="I6" s="14"/>
      <c r="J6" s="11"/>
      <c r="K6" s="18"/>
      <c r="L6" s="18"/>
    </row>
    <row r="7" spans="1:9" s="21" customFormat="1" ht="60.75" customHeight="1">
      <c r="A7" s="36">
        <v>1</v>
      </c>
      <c r="B7" s="2" t="s">
        <v>59</v>
      </c>
      <c r="C7" s="37" t="s">
        <v>15</v>
      </c>
      <c r="D7" s="38"/>
      <c r="E7" s="39">
        <v>88.5</v>
      </c>
      <c r="F7" s="83"/>
      <c r="G7" s="84"/>
      <c r="H7" s="19"/>
      <c r="I7" s="20"/>
    </row>
    <row r="8" spans="1:9" s="21" customFormat="1" ht="27.75" customHeight="1">
      <c r="A8" s="52"/>
      <c r="B8" s="33" t="s">
        <v>66</v>
      </c>
      <c r="C8" s="33" t="s">
        <v>63</v>
      </c>
      <c r="D8" s="33">
        <f>1.15*0.58</f>
        <v>0.6669999999999999</v>
      </c>
      <c r="E8" s="53">
        <f>E7*D8</f>
        <v>59.02949999999999</v>
      </c>
      <c r="F8" s="85"/>
      <c r="G8" s="86"/>
      <c r="H8" s="19"/>
      <c r="I8" s="20"/>
    </row>
    <row r="9" spans="1:9" s="21" customFormat="1" ht="27.75" customHeight="1">
      <c r="A9" s="52"/>
      <c r="B9" s="33" t="s">
        <v>67</v>
      </c>
      <c r="C9" s="33" t="s">
        <v>10</v>
      </c>
      <c r="D9" s="33">
        <f>1.15*0.0305</f>
        <v>0.035074999999999995</v>
      </c>
      <c r="E9" s="53">
        <f>E7*D9</f>
        <v>3.1041374999999998</v>
      </c>
      <c r="F9" s="85"/>
      <c r="G9" s="86"/>
      <c r="H9" s="19"/>
      <c r="I9" s="20"/>
    </row>
    <row r="10" spans="1:9" s="21" customFormat="1" ht="50.25" customHeight="1">
      <c r="A10" s="36">
        <v>2</v>
      </c>
      <c r="B10" s="2" t="s">
        <v>60</v>
      </c>
      <c r="C10" s="37" t="s">
        <v>15</v>
      </c>
      <c r="D10" s="38"/>
      <c r="E10" s="39">
        <v>15</v>
      </c>
      <c r="F10" s="83"/>
      <c r="G10" s="84"/>
      <c r="H10" s="19"/>
      <c r="I10" s="20"/>
    </row>
    <row r="11" spans="1:9" s="21" customFormat="1" ht="31.5" customHeight="1">
      <c r="A11" s="34"/>
      <c r="B11" s="33" t="s">
        <v>28</v>
      </c>
      <c r="C11" s="40" t="s">
        <v>1</v>
      </c>
      <c r="D11" s="40">
        <f>1.15*0.516</f>
        <v>0.5933999999999999</v>
      </c>
      <c r="E11" s="41">
        <f>D11*E10</f>
        <v>8.901</v>
      </c>
      <c r="F11" s="87"/>
      <c r="G11" s="88"/>
      <c r="H11" s="19"/>
      <c r="I11" s="20"/>
    </row>
    <row r="12" spans="1:9" s="21" customFormat="1" ht="30" customHeight="1">
      <c r="A12" s="34"/>
      <c r="B12" s="33" t="s">
        <v>29</v>
      </c>
      <c r="C12" s="40" t="s">
        <v>10</v>
      </c>
      <c r="D12" s="40">
        <f>1.15*0.104</f>
        <v>0.11959999999999998</v>
      </c>
      <c r="E12" s="41">
        <f>D12*E10</f>
        <v>1.7939999999999998</v>
      </c>
      <c r="F12" s="87"/>
      <c r="G12" s="89"/>
      <c r="H12" s="19"/>
      <c r="I12" s="20"/>
    </row>
    <row r="13" spans="1:9" s="21" customFormat="1" ht="61.5" customHeight="1">
      <c r="A13" s="63" t="s">
        <v>53</v>
      </c>
      <c r="B13" s="45" t="s">
        <v>93</v>
      </c>
      <c r="C13" s="45" t="s">
        <v>61</v>
      </c>
      <c r="D13" s="45"/>
      <c r="E13" s="70">
        <v>138</v>
      </c>
      <c r="F13" s="90"/>
      <c r="G13" s="91"/>
      <c r="H13" s="19"/>
      <c r="I13" s="20"/>
    </row>
    <row r="14" spans="1:9" s="21" customFormat="1" ht="29.25" customHeight="1">
      <c r="A14" s="52"/>
      <c r="B14" s="33" t="s">
        <v>62</v>
      </c>
      <c r="C14" s="33" t="s">
        <v>63</v>
      </c>
      <c r="D14" s="33">
        <f>1.15*0.082</f>
        <v>0.0943</v>
      </c>
      <c r="E14" s="53">
        <f>E13*D14</f>
        <v>13.013399999999999</v>
      </c>
      <c r="F14" s="85"/>
      <c r="G14" s="86"/>
      <c r="H14" s="19"/>
      <c r="I14" s="20"/>
    </row>
    <row r="15" spans="1:9" s="21" customFormat="1" ht="24.75" customHeight="1">
      <c r="A15" s="52"/>
      <c r="B15" s="33" t="s">
        <v>64</v>
      </c>
      <c r="C15" s="33" t="s">
        <v>10</v>
      </c>
      <c r="D15" s="33">
        <f>1.15*0.005</f>
        <v>0.00575</v>
      </c>
      <c r="E15" s="53">
        <f>E13*D15</f>
        <v>0.7935</v>
      </c>
      <c r="F15" s="85"/>
      <c r="G15" s="86"/>
      <c r="H15" s="19"/>
      <c r="I15" s="20"/>
    </row>
    <row r="16" spans="1:9" s="21" customFormat="1" ht="49.5" customHeight="1">
      <c r="A16" s="63" t="s">
        <v>65</v>
      </c>
      <c r="B16" s="45" t="s">
        <v>94</v>
      </c>
      <c r="C16" s="45" t="s">
        <v>61</v>
      </c>
      <c r="D16" s="45"/>
      <c r="E16" s="70">
        <v>5</v>
      </c>
      <c r="F16" s="90"/>
      <c r="G16" s="91"/>
      <c r="H16" s="19"/>
      <c r="I16" s="20"/>
    </row>
    <row r="17" spans="1:9" s="21" customFormat="1" ht="30" customHeight="1">
      <c r="A17" s="52"/>
      <c r="B17" s="33" t="s">
        <v>62</v>
      </c>
      <c r="C17" s="33" t="s">
        <v>63</v>
      </c>
      <c r="D17" s="33">
        <f>1.15*0.082</f>
        <v>0.0943</v>
      </c>
      <c r="E17" s="53">
        <f>E16*D17</f>
        <v>0.4715</v>
      </c>
      <c r="F17" s="85"/>
      <c r="G17" s="86"/>
      <c r="H17" s="19"/>
      <c r="I17" s="20"/>
    </row>
    <row r="18" spans="1:14" s="49" customFormat="1" ht="27.75" customHeight="1">
      <c r="A18" s="52"/>
      <c r="B18" s="33" t="s">
        <v>64</v>
      </c>
      <c r="C18" s="33" t="s">
        <v>10</v>
      </c>
      <c r="D18" s="33">
        <f>1.15*0.005</f>
        <v>0.00575</v>
      </c>
      <c r="E18" s="53">
        <f>E16*D18</f>
        <v>0.028749999999999998</v>
      </c>
      <c r="F18" s="85"/>
      <c r="G18" s="86"/>
      <c r="H18" s="46"/>
      <c r="I18" s="47"/>
      <c r="J18" s="51"/>
      <c r="K18" s="54"/>
      <c r="L18" s="54"/>
      <c r="M18" s="54"/>
      <c r="N18" s="54"/>
    </row>
    <row r="19" spans="1:12" ht="46.5" customHeight="1">
      <c r="A19" s="36">
        <v>5</v>
      </c>
      <c r="B19" s="45" t="s">
        <v>68</v>
      </c>
      <c r="C19" s="38" t="s">
        <v>40</v>
      </c>
      <c r="D19" s="38"/>
      <c r="E19" s="67">
        <v>3</v>
      </c>
      <c r="F19" s="83"/>
      <c r="G19" s="84"/>
      <c r="H19" s="10"/>
      <c r="I19" s="20"/>
      <c r="J19" s="14"/>
      <c r="K19" s="10"/>
      <c r="L19" s="10"/>
    </row>
    <row r="20" spans="1:12" ht="30.75" customHeight="1">
      <c r="A20" s="34"/>
      <c r="B20" s="33" t="s">
        <v>41</v>
      </c>
      <c r="C20" s="40" t="s">
        <v>1</v>
      </c>
      <c r="D20" s="40">
        <f>0.53*1.2*1.15</f>
        <v>0.7313999999999999</v>
      </c>
      <c r="E20" s="25">
        <f>E19*D20</f>
        <v>2.1942</v>
      </c>
      <c r="F20" s="87"/>
      <c r="G20" s="88"/>
      <c r="H20" s="10"/>
      <c r="I20" s="20"/>
      <c r="J20" s="10"/>
      <c r="K20" s="10"/>
      <c r="L20" s="10"/>
    </row>
    <row r="21" spans="1:12" ht="36" customHeight="1">
      <c r="A21" s="36">
        <v>6</v>
      </c>
      <c r="B21" s="45" t="s">
        <v>69</v>
      </c>
      <c r="C21" s="45" t="s">
        <v>40</v>
      </c>
      <c r="D21" s="45"/>
      <c r="E21" s="7">
        <f>E19+0</f>
        <v>3</v>
      </c>
      <c r="F21" s="92"/>
      <c r="G21" s="84"/>
      <c r="I21" s="20"/>
      <c r="J21" s="10"/>
      <c r="K21" s="10"/>
      <c r="L21" s="10"/>
    </row>
    <row r="22" spans="1:12" ht="27.75" customHeight="1">
      <c r="A22" s="52"/>
      <c r="B22" s="33" t="s">
        <v>42</v>
      </c>
      <c r="C22" s="33" t="s">
        <v>40</v>
      </c>
      <c r="D22" s="33">
        <v>1</v>
      </c>
      <c r="E22" s="33">
        <f>E21*D22</f>
        <v>3</v>
      </c>
      <c r="F22" s="93"/>
      <c r="G22" s="89"/>
      <c r="I22" s="20"/>
      <c r="J22" s="10"/>
      <c r="K22" s="10"/>
      <c r="L22" s="10"/>
    </row>
    <row r="23" spans="1:12" ht="67.5" customHeight="1">
      <c r="A23" s="36">
        <v>7</v>
      </c>
      <c r="B23" s="45" t="s">
        <v>122</v>
      </c>
      <c r="C23" s="45" t="s">
        <v>9</v>
      </c>
      <c r="D23" s="45"/>
      <c r="E23" s="72">
        <v>1.2</v>
      </c>
      <c r="F23" s="90"/>
      <c r="G23" s="84"/>
      <c r="H23" s="19"/>
      <c r="I23" s="20"/>
      <c r="J23" s="10"/>
      <c r="K23" s="10"/>
      <c r="L23" s="10"/>
    </row>
    <row r="24" spans="1:12" ht="30.75" customHeight="1">
      <c r="A24" s="34"/>
      <c r="B24" s="33" t="s">
        <v>95</v>
      </c>
      <c r="C24" s="33" t="s">
        <v>1</v>
      </c>
      <c r="D24" s="33">
        <f>1.15*23.8*0.4</f>
        <v>10.948</v>
      </c>
      <c r="E24" s="53">
        <f>E23*D24</f>
        <v>13.1376</v>
      </c>
      <c r="F24" s="93"/>
      <c r="G24" s="88"/>
      <c r="H24" s="10"/>
      <c r="I24" s="20"/>
      <c r="J24" s="22"/>
      <c r="K24" s="10"/>
      <c r="L24" s="10"/>
    </row>
    <row r="25" spans="1:12" ht="28.5" customHeight="1">
      <c r="A25" s="34"/>
      <c r="B25" s="33" t="s">
        <v>35</v>
      </c>
      <c r="C25" s="33" t="s">
        <v>10</v>
      </c>
      <c r="D25" s="33">
        <f>1.15*2.1</f>
        <v>2.415</v>
      </c>
      <c r="E25" s="53">
        <f>E23*D25</f>
        <v>2.898</v>
      </c>
      <c r="F25" s="85"/>
      <c r="G25" s="89"/>
      <c r="H25" s="10"/>
      <c r="I25" s="20"/>
      <c r="J25" s="10"/>
      <c r="K25" s="10"/>
      <c r="L25" s="10"/>
    </row>
    <row r="26" spans="1:12" ht="30" customHeight="1">
      <c r="A26" s="34"/>
      <c r="B26" s="33" t="s">
        <v>70</v>
      </c>
      <c r="C26" s="33" t="s">
        <v>9</v>
      </c>
      <c r="D26" s="33">
        <f>0.16+0.06+0.83</f>
        <v>1.05</v>
      </c>
      <c r="E26" s="53">
        <f>E23*D26</f>
        <v>1.26</v>
      </c>
      <c r="F26" s="85"/>
      <c r="G26" s="89"/>
      <c r="H26" s="26"/>
      <c r="I26" s="20"/>
      <c r="J26" s="18"/>
      <c r="K26" s="10"/>
      <c r="L26" s="10"/>
    </row>
    <row r="27" spans="1:12" ht="35.25" customHeight="1">
      <c r="A27" s="34"/>
      <c r="B27" s="33" t="s">
        <v>37</v>
      </c>
      <c r="C27" s="33" t="s">
        <v>16</v>
      </c>
      <c r="D27" s="33">
        <v>1.96</v>
      </c>
      <c r="E27" s="53">
        <f>E23*D27</f>
        <v>2.352</v>
      </c>
      <c r="F27" s="85"/>
      <c r="G27" s="89"/>
      <c r="H27" s="14"/>
      <c r="I27" s="20"/>
      <c r="J27" s="14"/>
      <c r="K27" s="10"/>
      <c r="L27" s="10"/>
    </row>
    <row r="28" spans="1:10" s="21" customFormat="1" ht="24.75" customHeight="1">
      <c r="A28" s="34"/>
      <c r="B28" s="33" t="s">
        <v>38</v>
      </c>
      <c r="C28" s="33" t="s">
        <v>16</v>
      </c>
      <c r="D28" s="33">
        <v>7.2</v>
      </c>
      <c r="E28" s="53">
        <f>E23*D28</f>
        <v>8.64</v>
      </c>
      <c r="F28" s="85"/>
      <c r="G28" s="89"/>
      <c r="I28" s="20"/>
      <c r="J28" s="22"/>
    </row>
    <row r="29" spans="1:13" s="6" customFormat="1" ht="31.5" customHeight="1">
      <c r="A29" s="34"/>
      <c r="B29" s="33" t="s">
        <v>71</v>
      </c>
      <c r="C29" s="33" t="s">
        <v>10</v>
      </c>
      <c r="D29" s="33">
        <v>0.93</v>
      </c>
      <c r="E29" s="53">
        <f>E23*D29</f>
        <v>1.116</v>
      </c>
      <c r="F29" s="85"/>
      <c r="G29" s="89"/>
      <c r="H29" s="55"/>
      <c r="I29" s="55"/>
      <c r="J29" s="48"/>
      <c r="K29" s="48"/>
      <c r="L29" s="48"/>
      <c r="M29" s="48"/>
    </row>
    <row r="30" spans="1:13" s="6" customFormat="1" ht="86.25" customHeight="1">
      <c r="A30" s="63" t="s">
        <v>43</v>
      </c>
      <c r="B30" s="45" t="s">
        <v>96</v>
      </c>
      <c r="C30" s="45" t="s">
        <v>14</v>
      </c>
      <c r="D30" s="45"/>
      <c r="E30" s="70">
        <v>138</v>
      </c>
      <c r="F30" s="90"/>
      <c r="G30" s="84"/>
      <c r="H30" s="55"/>
      <c r="I30" s="55"/>
      <c r="J30" s="48"/>
      <c r="K30" s="48"/>
      <c r="L30" s="48"/>
      <c r="M30" s="48"/>
    </row>
    <row r="31" spans="1:13" s="6" customFormat="1" ht="34.5" customHeight="1">
      <c r="A31" s="34"/>
      <c r="B31" s="33" t="s">
        <v>72</v>
      </c>
      <c r="C31" s="33" t="s">
        <v>1</v>
      </c>
      <c r="D31" s="33">
        <f>1.15*0.439</f>
        <v>0.5048499999999999</v>
      </c>
      <c r="E31" s="53">
        <f>E30*D31</f>
        <v>69.66929999999999</v>
      </c>
      <c r="F31" s="85"/>
      <c r="G31" s="89"/>
      <c r="H31" s="55"/>
      <c r="I31" s="55"/>
      <c r="J31" s="48"/>
      <c r="K31" s="48"/>
      <c r="L31" s="48"/>
      <c r="M31" s="48"/>
    </row>
    <row r="32" spans="1:13" s="6" customFormat="1" ht="25.5" customHeight="1">
      <c r="A32" s="34"/>
      <c r="B32" s="33" t="s">
        <v>73</v>
      </c>
      <c r="C32" s="33" t="s">
        <v>10</v>
      </c>
      <c r="D32" s="33">
        <f>1.15*0.0354</f>
        <v>0.040709999999999996</v>
      </c>
      <c r="E32" s="53">
        <f>E30*D32</f>
        <v>5.617979999999999</v>
      </c>
      <c r="F32" s="85"/>
      <c r="G32" s="89"/>
      <c r="H32" s="55"/>
      <c r="I32" s="55"/>
      <c r="J32" s="48"/>
      <c r="K32" s="48"/>
      <c r="L32" s="48"/>
      <c r="M32" s="48"/>
    </row>
    <row r="33" spans="1:13" s="6" customFormat="1" ht="34.5" customHeight="1">
      <c r="A33" s="34"/>
      <c r="B33" s="33" t="s">
        <v>74</v>
      </c>
      <c r="C33" s="33" t="s">
        <v>14</v>
      </c>
      <c r="D33" s="33">
        <v>1.15</v>
      </c>
      <c r="E33" s="53">
        <f>D33*E30</f>
        <v>158.7</v>
      </c>
      <c r="F33" s="85"/>
      <c r="G33" s="89"/>
      <c r="H33" s="55"/>
      <c r="I33" s="55"/>
      <c r="J33" s="48"/>
      <c r="K33" s="48"/>
      <c r="L33" s="48"/>
      <c r="M33" s="48"/>
    </row>
    <row r="34" spans="1:13" s="6" customFormat="1" ht="28.5" customHeight="1">
      <c r="A34" s="34"/>
      <c r="B34" s="33" t="s">
        <v>123</v>
      </c>
      <c r="C34" s="33" t="s">
        <v>75</v>
      </c>
      <c r="D34" s="33">
        <v>0.3</v>
      </c>
      <c r="E34" s="53">
        <f>D34*E31</f>
        <v>20.900789999999997</v>
      </c>
      <c r="F34" s="85"/>
      <c r="G34" s="89"/>
      <c r="H34" s="55"/>
      <c r="I34" s="55"/>
      <c r="J34" s="48"/>
      <c r="K34" s="48"/>
      <c r="L34" s="48"/>
      <c r="M34" s="48"/>
    </row>
    <row r="35" spans="1:7" ht="26.25" customHeight="1">
      <c r="A35" s="34"/>
      <c r="B35" s="33" t="s">
        <v>76</v>
      </c>
      <c r="C35" s="33" t="s">
        <v>49</v>
      </c>
      <c r="D35" s="33">
        <v>6.5</v>
      </c>
      <c r="E35" s="71">
        <f>D35*E30</f>
        <v>897</v>
      </c>
      <c r="F35" s="85"/>
      <c r="G35" s="89"/>
    </row>
    <row r="36" spans="1:7" ht="23.25" customHeight="1">
      <c r="A36" s="34"/>
      <c r="B36" s="33" t="s">
        <v>77</v>
      </c>
      <c r="C36" s="33" t="s">
        <v>10</v>
      </c>
      <c r="D36" s="33">
        <v>0.0828</v>
      </c>
      <c r="E36" s="71">
        <f>D36*E30</f>
        <v>11.4264</v>
      </c>
      <c r="F36" s="85"/>
      <c r="G36" s="89"/>
    </row>
    <row r="37" spans="1:15" s="42" customFormat="1" ht="54.75" customHeight="1">
      <c r="A37" s="63" t="s">
        <v>97</v>
      </c>
      <c r="B37" s="45" t="s">
        <v>98</v>
      </c>
      <c r="C37" s="45" t="s">
        <v>49</v>
      </c>
      <c r="D37" s="45"/>
      <c r="E37" s="36">
        <v>4</v>
      </c>
      <c r="F37" s="90"/>
      <c r="G37" s="91"/>
      <c r="H37" s="56"/>
      <c r="I37" s="57"/>
      <c r="J37" s="58"/>
      <c r="K37" s="56"/>
      <c r="L37" s="56"/>
      <c r="M37" s="56"/>
      <c r="N37" s="56"/>
      <c r="O37" s="56"/>
    </row>
    <row r="38" spans="1:15" s="43" customFormat="1" ht="30" customHeight="1">
      <c r="A38" s="34"/>
      <c r="B38" s="33" t="s">
        <v>79</v>
      </c>
      <c r="C38" s="33" t="s">
        <v>1</v>
      </c>
      <c r="D38" s="33">
        <f>1.15*2.7</f>
        <v>3.105</v>
      </c>
      <c r="E38" s="53">
        <f>D38*E37</f>
        <v>12.42</v>
      </c>
      <c r="F38" s="85"/>
      <c r="G38" s="86"/>
      <c r="H38" s="56"/>
      <c r="I38" s="57"/>
      <c r="J38" s="56"/>
      <c r="K38" s="56"/>
      <c r="L38" s="56"/>
      <c r="M38" s="56"/>
      <c r="N38" s="56"/>
      <c r="O38" s="56"/>
    </row>
    <row r="39" spans="1:13" s="56" customFormat="1" ht="33" customHeight="1">
      <c r="A39" s="34"/>
      <c r="B39" s="33" t="s">
        <v>80</v>
      </c>
      <c r="C39" s="33" t="s">
        <v>10</v>
      </c>
      <c r="D39" s="33">
        <f>1.15*0.45</f>
        <v>0.5175</v>
      </c>
      <c r="E39" s="53">
        <f>D39*E37</f>
        <v>2.07</v>
      </c>
      <c r="F39" s="85"/>
      <c r="G39" s="94"/>
      <c r="H39" s="59"/>
      <c r="I39" s="60"/>
      <c r="J39" s="61"/>
      <c r="K39" s="61"/>
      <c r="L39" s="61"/>
      <c r="M39" s="61"/>
    </row>
    <row r="40" spans="1:15" s="44" customFormat="1" ht="27" customHeight="1">
      <c r="A40" s="34"/>
      <c r="B40" s="33" t="s">
        <v>99</v>
      </c>
      <c r="C40" s="33" t="s">
        <v>49</v>
      </c>
      <c r="D40" s="33">
        <v>1</v>
      </c>
      <c r="E40" s="62">
        <f>D40*E37</f>
        <v>4</v>
      </c>
      <c r="F40" s="85"/>
      <c r="G40" s="94"/>
      <c r="H40" s="56"/>
      <c r="I40" s="57"/>
      <c r="J40" s="56"/>
      <c r="K40" s="56"/>
      <c r="L40" s="56"/>
      <c r="M40" s="56"/>
      <c r="N40" s="56"/>
      <c r="O40" s="56"/>
    </row>
    <row r="41" spans="1:15" s="65" customFormat="1" ht="30" customHeight="1">
      <c r="A41" s="34"/>
      <c r="B41" s="33" t="s">
        <v>71</v>
      </c>
      <c r="C41" s="33" t="s">
        <v>10</v>
      </c>
      <c r="D41" s="33">
        <v>0.14</v>
      </c>
      <c r="E41" s="53">
        <f>D41*E37</f>
        <v>0.56</v>
      </c>
      <c r="F41" s="85"/>
      <c r="G41" s="94"/>
      <c r="H41" s="64"/>
      <c r="I41" s="64"/>
      <c r="J41" s="64"/>
      <c r="K41" s="64"/>
      <c r="L41" s="64"/>
      <c r="M41" s="64"/>
      <c r="N41" s="64"/>
      <c r="O41" s="42"/>
    </row>
    <row r="42" spans="1:16" s="43" customFormat="1" ht="48" customHeight="1">
      <c r="A42" s="63" t="s">
        <v>103</v>
      </c>
      <c r="B42" s="45" t="s">
        <v>82</v>
      </c>
      <c r="C42" s="45" t="s">
        <v>51</v>
      </c>
      <c r="D42" s="45"/>
      <c r="E42" s="50">
        <v>20</v>
      </c>
      <c r="F42" s="90"/>
      <c r="G42" s="91"/>
      <c r="H42" s="42"/>
      <c r="I42" s="42"/>
      <c r="J42" s="42"/>
      <c r="K42" s="42"/>
      <c r="L42" s="42"/>
      <c r="M42" s="42"/>
      <c r="N42" s="42"/>
      <c r="O42" s="42"/>
      <c r="P42" s="43" t="s">
        <v>52</v>
      </c>
    </row>
    <row r="43" spans="1:13" s="56" customFormat="1" ht="30.75" customHeight="1">
      <c r="A43" s="34"/>
      <c r="B43" s="33" t="s">
        <v>83</v>
      </c>
      <c r="C43" s="33" t="s">
        <v>1</v>
      </c>
      <c r="D43" s="33">
        <f>1.15*0.583</f>
        <v>0.6704499999999999</v>
      </c>
      <c r="E43" s="53">
        <f>D43*E42</f>
        <v>13.408999999999997</v>
      </c>
      <c r="F43" s="85"/>
      <c r="G43" s="86"/>
      <c r="H43" s="59"/>
      <c r="I43" s="60"/>
      <c r="J43" s="61"/>
      <c r="K43" s="61"/>
      <c r="L43" s="61"/>
      <c r="M43" s="61"/>
    </row>
    <row r="44" spans="1:13" s="56" customFormat="1" ht="29.25" customHeight="1">
      <c r="A44" s="34"/>
      <c r="B44" s="33" t="s">
        <v>84</v>
      </c>
      <c r="C44" s="33" t="s">
        <v>10</v>
      </c>
      <c r="D44" s="33">
        <f>1.15*0.0046</f>
        <v>0.0052899999999999996</v>
      </c>
      <c r="E44" s="53">
        <f>D44*E42</f>
        <v>0.10579999999999999</v>
      </c>
      <c r="F44" s="85"/>
      <c r="G44" s="94"/>
      <c r="H44" s="59"/>
      <c r="I44" s="60"/>
      <c r="J44" s="61"/>
      <c r="K44" s="61"/>
      <c r="L44" s="61"/>
      <c r="M44" s="61"/>
    </row>
    <row r="45" spans="1:15" s="43" customFormat="1" ht="42.75" customHeight="1">
      <c r="A45" s="34"/>
      <c r="B45" s="33" t="s">
        <v>100</v>
      </c>
      <c r="C45" s="33" t="s">
        <v>54</v>
      </c>
      <c r="D45" s="33">
        <v>1.02</v>
      </c>
      <c r="E45" s="53">
        <f>D45*E42</f>
        <v>20.4</v>
      </c>
      <c r="F45" s="95"/>
      <c r="G45" s="94"/>
      <c r="H45" s="42"/>
      <c r="I45" s="42"/>
      <c r="J45" s="42"/>
      <c r="K45" s="42"/>
      <c r="L45" s="42"/>
      <c r="M45" s="42"/>
      <c r="N45" s="42"/>
      <c r="O45" s="42"/>
    </row>
    <row r="46" spans="1:15" s="43" customFormat="1" ht="24" customHeight="1">
      <c r="A46" s="34"/>
      <c r="B46" s="33" t="s">
        <v>85</v>
      </c>
      <c r="C46" s="33" t="s">
        <v>49</v>
      </c>
      <c r="D46" s="33"/>
      <c r="E46" s="62">
        <v>8</v>
      </c>
      <c r="F46" s="85"/>
      <c r="G46" s="94"/>
      <c r="H46" s="42"/>
      <c r="I46" s="42"/>
      <c r="J46" s="42"/>
      <c r="K46" s="42"/>
      <c r="L46" s="42"/>
      <c r="M46" s="42"/>
      <c r="N46" s="42"/>
      <c r="O46" s="65"/>
    </row>
    <row r="47" spans="1:15" s="42" customFormat="1" ht="30" customHeight="1">
      <c r="A47" s="34"/>
      <c r="B47" s="33" t="s">
        <v>86</v>
      </c>
      <c r="C47" s="33" t="s">
        <v>16</v>
      </c>
      <c r="D47" s="33">
        <v>0.235</v>
      </c>
      <c r="E47" s="53">
        <f>E42*D47</f>
        <v>4.699999999999999</v>
      </c>
      <c r="F47" s="85"/>
      <c r="G47" s="94"/>
      <c r="H47" s="65"/>
      <c r="I47" s="65"/>
      <c r="J47" s="65"/>
      <c r="K47" s="65"/>
      <c r="L47" s="65"/>
      <c r="M47" s="65"/>
      <c r="N47" s="65"/>
      <c r="O47" s="56"/>
    </row>
    <row r="48" spans="1:13" s="56" customFormat="1" ht="27.75" customHeight="1">
      <c r="A48" s="34"/>
      <c r="B48" s="33" t="s">
        <v>71</v>
      </c>
      <c r="C48" s="33" t="s">
        <v>10</v>
      </c>
      <c r="D48" s="33">
        <v>0.20800000000000002</v>
      </c>
      <c r="E48" s="53">
        <f>E42*D48</f>
        <v>4.16</v>
      </c>
      <c r="F48" s="85"/>
      <c r="G48" s="94"/>
      <c r="H48" s="59"/>
      <c r="I48" s="60"/>
      <c r="J48" s="61"/>
      <c r="K48" s="61"/>
      <c r="L48" s="61"/>
      <c r="M48" s="61"/>
    </row>
    <row r="49" spans="1:13" s="56" customFormat="1" ht="68.25" customHeight="1">
      <c r="A49" s="1" t="s">
        <v>46</v>
      </c>
      <c r="B49" s="2" t="s">
        <v>101</v>
      </c>
      <c r="C49" s="2" t="s">
        <v>51</v>
      </c>
      <c r="D49" s="2"/>
      <c r="E49" s="7">
        <v>46</v>
      </c>
      <c r="F49" s="96"/>
      <c r="G49" s="91"/>
      <c r="H49" s="59"/>
      <c r="I49" s="60"/>
      <c r="J49" s="61"/>
      <c r="K49" s="61"/>
      <c r="L49" s="61"/>
      <c r="M49" s="61"/>
    </row>
    <row r="50" spans="1:15" s="42" customFormat="1" ht="34.5" customHeight="1">
      <c r="A50" s="5"/>
      <c r="B50" s="79" t="s">
        <v>87</v>
      </c>
      <c r="C50" s="79" t="s">
        <v>1</v>
      </c>
      <c r="D50" s="79">
        <f>1.15*0.286</f>
        <v>0.32889999999999997</v>
      </c>
      <c r="E50" s="4">
        <f>D50*E49</f>
        <v>15.129399999999999</v>
      </c>
      <c r="F50" s="97"/>
      <c r="G50" s="86"/>
      <c r="H50" s="59"/>
      <c r="I50" s="60"/>
      <c r="J50" s="58"/>
      <c r="K50" s="61"/>
      <c r="L50" s="61"/>
      <c r="M50" s="61"/>
      <c r="N50" s="56"/>
      <c r="O50" s="56"/>
    </row>
    <row r="51" spans="1:13" s="56" customFormat="1" ht="24.75" customHeight="1">
      <c r="A51" s="5"/>
      <c r="B51" s="79" t="s">
        <v>88</v>
      </c>
      <c r="C51" s="79" t="s">
        <v>10</v>
      </c>
      <c r="D51" s="79">
        <f>1.15*0.0041</f>
        <v>0.0047150000000000004</v>
      </c>
      <c r="E51" s="4">
        <f>D51*E49</f>
        <v>0.21689000000000003</v>
      </c>
      <c r="F51" s="97"/>
      <c r="G51" s="86"/>
      <c r="H51" s="59"/>
      <c r="I51" s="60"/>
      <c r="J51" s="61"/>
      <c r="K51" s="61"/>
      <c r="L51" s="61"/>
      <c r="M51" s="61"/>
    </row>
    <row r="52" spans="1:13" s="56" customFormat="1" ht="35.25" customHeight="1">
      <c r="A52" s="5"/>
      <c r="B52" s="79" t="s">
        <v>102</v>
      </c>
      <c r="C52" s="79" t="s">
        <v>54</v>
      </c>
      <c r="D52" s="79">
        <v>1</v>
      </c>
      <c r="E52" s="4">
        <f>D52*E49</f>
        <v>46</v>
      </c>
      <c r="F52" s="97"/>
      <c r="G52" s="86"/>
      <c r="H52" s="59"/>
      <c r="I52" s="60"/>
      <c r="J52" s="61"/>
      <c r="K52" s="61"/>
      <c r="L52" s="61"/>
      <c r="M52" s="61"/>
    </row>
    <row r="53" spans="1:13" s="56" customFormat="1" ht="27.75" customHeight="1">
      <c r="A53" s="5"/>
      <c r="B53" s="79" t="s">
        <v>89</v>
      </c>
      <c r="C53" s="79" t="s">
        <v>49</v>
      </c>
      <c r="D53" s="79">
        <v>3.6</v>
      </c>
      <c r="E53" s="4">
        <f>E49*D53</f>
        <v>165.6</v>
      </c>
      <c r="F53" s="97"/>
      <c r="G53" s="86"/>
      <c r="H53" s="59"/>
      <c r="I53" s="60"/>
      <c r="J53" s="61"/>
      <c r="K53" s="61"/>
      <c r="L53" s="61"/>
      <c r="M53" s="61"/>
    </row>
    <row r="54" spans="1:13" s="56" customFormat="1" ht="24" customHeight="1">
      <c r="A54" s="5"/>
      <c r="B54" s="79" t="s">
        <v>90</v>
      </c>
      <c r="C54" s="79" t="s">
        <v>16</v>
      </c>
      <c r="D54" s="79">
        <v>0.076</v>
      </c>
      <c r="E54" s="4">
        <f>D54*E49</f>
        <v>3.496</v>
      </c>
      <c r="F54" s="97"/>
      <c r="G54" s="86"/>
      <c r="H54" s="59"/>
      <c r="I54" s="60"/>
      <c r="J54" s="61"/>
      <c r="K54" s="61"/>
      <c r="L54" s="61"/>
      <c r="M54" s="61"/>
    </row>
    <row r="55" spans="1:13" s="56" customFormat="1" ht="28.5" customHeight="1">
      <c r="A55" s="5"/>
      <c r="B55" s="79" t="s">
        <v>55</v>
      </c>
      <c r="C55" s="79" t="s">
        <v>56</v>
      </c>
      <c r="D55" s="79">
        <v>0.5</v>
      </c>
      <c r="E55" s="4">
        <f>D55*E49</f>
        <v>23</v>
      </c>
      <c r="F55" s="97"/>
      <c r="G55" s="86"/>
      <c r="H55" s="59"/>
      <c r="I55" s="60"/>
      <c r="J55" s="61"/>
      <c r="K55" s="61"/>
      <c r="L55" s="61"/>
      <c r="M55" s="61"/>
    </row>
    <row r="56" spans="1:7" ht="51" customHeight="1">
      <c r="A56" s="63" t="s">
        <v>78</v>
      </c>
      <c r="B56" s="45" t="s">
        <v>107</v>
      </c>
      <c r="C56" s="66" t="s">
        <v>61</v>
      </c>
      <c r="D56" s="45"/>
      <c r="E56" s="50">
        <v>44</v>
      </c>
      <c r="F56" s="90"/>
      <c r="G56" s="98"/>
    </row>
    <row r="57" spans="1:7" ht="27" customHeight="1">
      <c r="A57" s="52"/>
      <c r="B57" s="33" t="s">
        <v>50</v>
      </c>
      <c r="C57" s="33" t="s">
        <v>1</v>
      </c>
      <c r="D57" s="33">
        <v>1.53</v>
      </c>
      <c r="E57" s="53">
        <f>D57*E56</f>
        <v>67.32000000000001</v>
      </c>
      <c r="F57" s="87"/>
      <c r="G57" s="99"/>
    </row>
    <row r="58" spans="1:7" ht="21" customHeight="1">
      <c r="A58" s="52"/>
      <c r="B58" s="33" t="s">
        <v>92</v>
      </c>
      <c r="C58" s="33" t="s">
        <v>10</v>
      </c>
      <c r="D58" s="33">
        <v>0.0311</v>
      </c>
      <c r="E58" s="53">
        <f>D58*E56</f>
        <v>1.3684</v>
      </c>
      <c r="F58" s="85"/>
      <c r="G58" s="100"/>
    </row>
    <row r="59" spans="1:7" ht="19.5" customHeight="1">
      <c r="A59" s="52"/>
      <c r="B59" s="40" t="s">
        <v>91</v>
      </c>
      <c r="C59" s="33" t="s">
        <v>9</v>
      </c>
      <c r="D59" s="33">
        <v>0.005</v>
      </c>
      <c r="E59" s="53">
        <f>D59*E56</f>
        <v>0.22</v>
      </c>
      <c r="F59" s="85"/>
      <c r="G59" s="100"/>
    </row>
    <row r="60" spans="1:7" ht="20.25" customHeight="1">
      <c r="A60" s="52"/>
      <c r="B60" s="40" t="s">
        <v>104</v>
      </c>
      <c r="C60" s="33" t="s">
        <v>13</v>
      </c>
      <c r="D60" s="33">
        <v>1.02</v>
      </c>
      <c r="E60" s="53">
        <f>E56*D60</f>
        <v>44.88</v>
      </c>
      <c r="F60" s="85"/>
      <c r="G60" s="100"/>
    </row>
    <row r="61" spans="1:7" ht="21.75" customHeight="1">
      <c r="A61" s="52"/>
      <c r="B61" s="33" t="s">
        <v>71</v>
      </c>
      <c r="C61" s="33" t="s">
        <v>10</v>
      </c>
      <c r="D61" s="33">
        <v>0.0304</v>
      </c>
      <c r="E61" s="53">
        <f>E56*D61</f>
        <v>1.3376</v>
      </c>
      <c r="F61" s="85"/>
      <c r="G61" s="100"/>
    </row>
    <row r="62" spans="1:7" ht="78" customHeight="1">
      <c r="A62" s="63" t="s">
        <v>81</v>
      </c>
      <c r="B62" s="45" t="s">
        <v>105</v>
      </c>
      <c r="C62" s="45" t="s">
        <v>14</v>
      </c>
      <c r="D62" s="45"/>
      <c r="E62" s="70">
        <v>5</v>
      </c>
      <c r="F62" s="90"/>
      <c r="G62" s="84"/>
    </row>
    <row r="63" spans="1:7" ht="26.25" customHeight="1">
      <c r="A63" s="34"/>
      <c r="B63" s="33" t="s">
        <v>72</v>
      </c>
      <c r="C63" s="33" t="s">
        <v>1</v>
      </c>
      <c r="D63" s="33">
        <f>1.15*0.439</f>
        <v>0.5048499999999999</v>
      </c>
      <c r="E63" s="53">
        <f>E62*D63</f>
        <v>2.5242499999999994</v>
      </c>
      <c r="F63" s="85"/>
      <c r="G63" s="89"/>
    </row>
    <row r="64" spans="1:7" ht="29.25" customHeight="1">
      <c r="A64" s="34"/>
      <c r="B64" s="33" t="s">
        <v>73</v>
      </c>
      <c r="C64" s="33" t="s">
        <v>10</v>
      </c>
      <c r="D64" s="33">
        <f>1.15*0.0354</f>
        <v>0.040709999999999996</v>
      </c>
      <c r="E64" s="53">
        <f>E62*D64</f>
        <v>0.20354999999999998</v>
      </c>
      <c r="F64" s="85"/>
      <c r="G64" s="89"/>
    </row>
    <row r="65" spans="1:7" ht="32.25" customHeight="1">
      <c r="A65" s="34"/>
      <c r="B65" s="33" t="s">
        <v>74</v>
      </c>
      <c r="C65" s="33" t="s">
        <v>14</v>
      </c>
      <c r="D65" s="33">
        <v>1.15</v>
      </c>
      <c r="E65" s="53">
        <f>D65*E62</f>
        <v>5.75</v>
      </c>
      <c r="F65" s="85"/>
      <c r="G65" s="89"/>
    </row>
    <row r="66" spans="1:7" ht="28.5" customHeight="1">
      <c r="A66" s="34"/>
      <c r="B66" s="33" t="s">
        <v>106</v>
      </c>
      <c r="C66" s="33" t="s">
        <v>75</v>
      </c>
      <c r="D66" s="33">
        <v>0.3</v>
      </c>
      <c r="E66" s="53">
        <f>D66*E63</f>
        <v>0.7572749999999998</v>
      </c>
      <c r="F66" s="85"/>
      <c r="G66" s="89"/>
    </row>
    <row r="67" spans="1:7" ht="24" customHeight="1">
      <c r="A67" s="34"/>
      <c r="B67" s="33" t="s">
        <v>76</v>
      </c>
      <c r="C67" s="33" t="s">
        <v>49</v>
      </c>
      <c r="D67" s="33">
        <v>6.5</v>
      </c>
      <c r="E67" s="71">
        <f>D67*E62</f>
        <v>32.5</v>
      </c>
      <c r="F67" s="85"/>
      <c r="G67" s="89"/>
    </row>
    <row r="68" spans="1:7" ht="26.25" customHeight="1">
      <c r="A68" s="34"/>
      <c r="B68" s="33" t="s">
        <v>77</v>
      </c>
      <c r="C68" s="33" t="s">
        <v>10</v>
      </c>
      <c r="D68" s="33">
        <v>0.0828</v>
      </c>
      <c r="E68" s="71">
        <f>D68*E62</f>
        <v>0.414</v>
      </c>
      <c r="F68" s="85"/>
      <c r="G68" s="89"/>
    </row>
    <row r="69" spans="1:7" ht="52.5" customHeight="1">
      <c r="A69" s="1" t="s">
        <v>48</v>
      </c>
      <c r="B69" s="2" t="s">
        <v>108</v>
      </c>
      <c r="C69" s="2" t="s">
        <v>51</v>
      </c>
      <c r="D69" s="2"/>
      <c r="E69" s="7">
        <v>3</v>
      </c>
      <c r="F69" s="96"/>
      <c r="G69" s="91"/>
    </row>
    <row r="70" spans="1:7" ht="33" customHeight="1">
      <c r="A70" s="5"/>
      <c r="B70" s="79" t="s">
        <v>87</v>
      </c>
      <c r="C70" s="79" t="s">
        <v>1</v>
      </c>
      <c r="D70" s="79">
        <f>1.15*0.286</f>
        <v>0.32889999999999997</v>
      </c>
      <c r="E70" s="4">
        <f>D70*E69</f>
        <v>0.9866999999999999</v>
      </c>
      <c r="F70" s="97"/>
      <c r="G70" s="86"/>
    </row>
    <row r="71" spans="1:7" ht="26.25" customHeight="1">
      <c r="A71" s="5"/>
      <c r="B71" s="79" t="s">
        <v>88</v>
      </c>
      <c r="C71" s="79" t="s">
        <v>10</v>
      </c>
      <c r="D71" s="79">
        <f>1.15*0.0041</f>
        <v>0.0047150000000000004</v>
      </c>
      <c r="E71" s="4">
        <f>D71*E69</f>
        <v>0.014145000000000001</v>
      </c>
      <c r="F71" s="97"/>
      <c r="G71" s="86"/>
    </row>
    <row r="72" spans="1:7" ht="27">
      <c r="A72" s="5"/>
      <c r="B72" s="79" t="s">
        <v>102</v>
      </c>
      <c r="C72" s="79" t="s">
        <v>54</v>
      </c>
      <c r="D72" s="79">
        <v>1</v>
      </c>
      <c r="E72" s="4">
        <f>D72*E69</f>
        <v>3</v>
      </c>
      <c r="F72" s="97"/>
      <c r="G72" s="86"/>
    </row>
    <row r="73" spans="1:7" ht="21.75" customHeight="1">
      <c r="A73" s="5"/>
      <c r="B73" s="79" t="s">
        <v>89</v>
      </c>
      <c r="C73" s="79" t="s">
        <v>49</v>
      </c>
      <c r="D73" s="79">
        <v>3.6</v>
      </c>
      <c r="E73" s="4">
        <f>E69*D73</f>
        <v>10.8</v>
      </c>
      <c r="F73" s="97"/>
      <c r="G73" s="86"/>
    </row>
    <row r="74" spans="1:7" ht="24.75" customHeight="1">
      <c r="A74" s="5"/>
      <c r="B74" s="79" t="s">
        <v>90</v>
      </c>
      <c r="C74" s="79" t="s">
        <v>16</v>
      </c>
      <c r="D74" s="79">
        <v>0.076</v>
      </c>
      <c r="E74" s="4">
        <f>D74*E69</f>
        <v>0.22799999999999998</v>
      </c>
      <c r="F74" s="97"/>
      <c r="G74" s="86"/>
    </row>
    <row r="75" spans="1:7" ht="24.75" customHeight="1">
      <c r="A75" s="5"/>
      <c r="B75" s="79" t="s">
        <v>55</v>
      </c>
      <c r="C75" s="79" t="s">
        <v>56</v>
      </c>
      <c r="D75" s="79">
        <v>0.5</v>
      </c>
      <c r="E75" s="4">
        <f>D75*E69</f>
        <v>1.5</v>
      </c>
      <c r="F75" s="97"/>
      <c r="G75" s="86"/>
    </row>
    <row r="76" spans="1:7" ht="15">
      <c r="A76" s="36">
        <v>15</v>
      </c>
      <c r="B76" s="45" t="s">
        <v>109</v>
      </c>
      <c r="C76" s="45" t="s">
        <v>33</v>
      </c>
      <c r="D76" s="45"/>
      <c r="E76" s="50">
        <v>0.1</v>
      </c>
      <c r="F76" s="90"/>
      <c r="G76" s="84"/>
    </row>
    <row r="77" spans="1:7" ht="24" customHeight="1">
      <c r="A77" s="34"/>
      <c r="B77" s="33" t="s">
        <v>34</v>
      </c>
      <c r="C77" s="33" t="s">
        <v>1</v>
      </c>
      <c r="D77" s="33">
        <f>1.15*23.8</f>
        <v>27.369999999999997</v>
      </c>
      <c r="E77" s="53">
        <f>D77*E76</f>
        <v>2.737</v>
      </c>
      <c r="F77" s="93"/>
      <c r="G77" s="88"/>
    </row>
    <row r="78" spans="1:7" ht="22.5" customHeight="1">
      <c r="A78" s="34"/>
      <c r="B78" s="33" t="s">
        <v>35</v>
      </c>
      <c r="C78" s="33" t="s">
        <v>10</v>
      </c>
      <c r="D78" s="33">
        <f>1.15*2.1</f>
        <v>2.415</v>
      </c>
      <c r="E78" s="53">
        <f>D78*E76</f>
        <v>0.24150000000000002</v>
      </c>
      <c r="F78" s="85"/>
      <c r="G78" s="89"/>
    </row>
    <row r="79" spans="1:7" ht="21" customHeight="1">
      <c r="A79" s="34"/>
      <c r="B79" s="33" t="s">
        <v>36</v>
      </c>
      <c r="C79" s="33" t="s">
        <v>9</v>
      </c>
      <c r="D79" s="33">
        <v>1.05</v>
      </c>
      <c r="E79" s="53">
        <f>D79*E76</f>
        <v>0.10500000000000001</v>
      </c>
      <c r="F79" s="85"/>
      <c r="G79" s="89"/>
    </row>
    <row r="80" spans="1:7" ht="21.75" customHeight="1">
      <c r="A80" s="34"/>
      <c r="B80" s="33" t="s">
        <v>37</v>
      </c>
      <c r="C80" s="33" t="s">
        <v>16</v>
      </c>
      <c r="D80" s="33">
        <v>1.96</v>
      </c>
      <c r="E80" s="53">
        <f>D80*E76</f>
        <v>0.196</v>
      </c>
      <c r="F80" s="85"/>
      <c r="G80" s="89"/>
    </row>
    <row r="81" spans="1:7" ht="23.25" customHeight="1">
      <c r="A81" s="34"/>
      <c r="B81" s="33" t="s">
        <v>38</v>
      </c>
      <c r="C81" s="33" t="s">
        <v>16</v>
      </c>
      <c r="D81" s="33">
        <v>7.2</v>
      </c>
      <c r="E81" s="53">
        <f>E76*D81</f>
        <v>0.7200000000000001</v>
      </c>
      <c r="F81" s="85"/>
      <c r="G81" s="89"/>
    </row>
    <row r="82" spans="1:7" ht="22.5" customHeight="1">
      <c r="A82" s="34"/>
      <c r="B82" s="33" t="s">
        <v>39</v>
      </c>
      <c r="C82" s="33" t="s">
        <v>10</v>
      </c>
      <c r="D82" s="33">
        <v>0.93</v>
      </c>
      <c r="E82" s="53">
        <f>D82*E76</f>
        <v>0.09300000000000001</v>
      </c>
      <c r="F82" s="85"/>
      <c r="G82" s="89"/>
    </row>
    <row r="83" spans="1:7" ht="49.5" customHeight="1">
      <c r="A83" s="63" t="s">
        <v>111</v>
      </c>
      <c r="B83" s="45" t="s">
        <v>124</v>
      </c>
      <c r="C83" s="66" t="s">
        <v>15</v>
      </c>
      <c r="D83" s="45"/>
      <c r="E83" s="50">
        <v>15</v>
      </c>
      <c r="F83" s="90"/>
      <c r="G83" s="84"/>
    </row>
    <row r="84" spans="1:7" ht="27.75" customHeight="1">
      <c r="A84" s="52"/>
      <c r="B84" s="33" t="s">
        <v>31</v>
      </c>
      <c r="C84" s="33" t="s">
        <v>1</v>
      </c>
      <c r="D84" s="33">
        <f>1.15*0.851</f>
        <v>0.9786499999999999</v>
      </c>
      <c r="E84" s="53">
        <f>D84*E83</f>
        <v>14.679749999999999</v>
      </c>
      <c r="F84" s="85"/>
      <c r="G84" s="88"/>
    </row>
    <row r="85" spans="1:7" ht="31.5" customHeight="1">
      <c r="A85" s="52"/>
      <c r="B85" s="33" t="s">
        <v>32</v>
      </c>
      <c r="C85" s="33" t="s">
        <v>10</v>
      </c>
      <c r="D85" s="33">
        <f>1.15*0.0483</f>
        <v>0.055545</v>
      </c>
      <c r="E85" s="53">
        <f>D85*E83</f>
        <v>0.833175</v>
      </c>
      <c r="F85" s="85"/>
      <c r="G85" s="89"/>
    </row>
    <row r="86" spans="1:7" ht="23.25" customHeight="1">
      <c r="A86" s="52"/>
      <c r="B86" s="33" t="s">
        <v>110</v>
      </c>
      <c r="C86" s="33" t="s">
        <v>14</v>
      </c>
      <c r="D86" s="33">
        <v>1.03</v>
      </c>
      <c r="E86" s="53">
        <f>D86*E83</f>
        <v>15.450000000000001</v>
      </c>
      <c r="F86" s="85"/>
      <c r="G86" s="89"/>
    </row>
    <row r="87" spans="1:7" ht="25.5" customHeight="1">
      <c r="A87" s="52"/>
      <c r="B87" s="33" t="s">
        <v>30</v>
      </c>
      <c r="C87" s="33" t="s">
        <v>16</v>
      </c>
      <c r="D87" s="33">
        <v>0.233</v>
      </c>
      <c r="E87" s="53">
        <f>D87*E83</f>
        <v>3.495</v>
      </c>
      <c r="F87" s="85"/>
      <c r="G87" s="89"/>
    </row>
    <row r="88" spans="1:7" ht="78.75" customHeight="1">
      <c r="A88" s="1" t="s">
        <v>112</v>
      </c>
      <c r="B88" s="2" t="s">
        <v>113</v>
      </c>
      <c r="C88" s="8" t="s">
        <v>13</v>
      </c>
      <c r="D88" s="8"/>
      <c r="E88" s="67">
        <v>88.5</v>
      </c>
      <c r="F88" s="101"/>
      <c r="G88" s="84"/>
    </row>
    <row r="89" spans="1:7" ht="30" customHeight="1">
      <c r="A89" s="5"/>
      <c r="B89" s="79" t="s">
        <v>18</v>
      </c>
      <c r="C89" s="24" t="s">
        <v>1</v>
      </c>
      <c r="D89" s="24">
        <f>1.5*0.536</f>
        <v>0.804</v>
      </c>
      <c r="E89" s="25">
        <f>D89*E88</f>
        <v>71.15400000000001</v>
      </c>
      <c r="F89" s="102"/>
      <c r="G89" s="88"/>
    </row>
    <row r="90" spans="1:7" ht="27" customHeight="1">
      <c r="A90" s="5"/>
      <c r="B90" s="79" t="s">
        <v>19</v>
      </c>
      <c r="C90" s="24" t="s">
        <v>10</v>
      </c>
      <c r="D90" s="24">
        <f>1.15*0.0365</f>
        <v>0.04197499999999999</v>
      </c>
      <c r="E90" s="25">
        <f>D90*E88</f>
        <v>3.7147874999999995</v>
      </c>
      <c r="F90" s="102"/>
      <c r="G90" s="88"/>
    </row>
    <row r="91" spans="1:7" ht="34.5" customHeight="1">
      <c r="A91" s="5"/>
      <c r="B91" s="79" t="s">
        <v>45</v>
      </c>
      <c r="C91" s="24" t="s">
        <v>14</v>
      </c>
      <c r="D91" s="24">
        <v>1.02</v>
      </c>
      <c r="E91" s="25">
        <f>D91*E88</f>
        <v>90.27</v>
      </c>
      <c r="F91" s="102"/>
      <c r="G91" s="88"/>
    </row>
    <row r="92" spans="1:7" ht="31.5" customHeight="1">
      <c r="A92" s="5"/>
      <c r="B92" s="79" t="s">
        <v>20</v>
      </c>
      <c r="C92" s="24" t="s">
        <v>10</v>
      </c>
      <c r="D92" s="24">
        <v>0.107</v>
      </c>
      <c r="E92" s="25">
        <f>D92*E88</f>
        <v>9.4695</v>
      </c>
      <c r="F92" s="102"/>
      <c r="G92" s="88"/>
    </row>
    <row r="93" spans="1:7" ht="57.75" customHeight="1">
      <c r="A93" s="36">
        <v>18</v>
      </c>
      <c r="B93" s="2" t="s">
        <v>114</v>
      </c>
      <c r="C93" s="37" t="s">
        <v>15</v>
      </c>
      <c r="D93" s="38"/>
      <c r="E93" s="39">
        <v>88.5</v>
      </c>
      <c r="F93" s="83"/>
      <c r="G93" s="84"/>
    </row>
    <row r="94" spans="1:7" ht="34.5" customHeight="1">
      <c r="A94" s="34"/>
      <c r="B94" s="33" t="s">
        <v>44</v>
      </c>
      <c r="C94" s="40" t="s">
        <v>13</v>
      </c>
      <c r="D94" s="40">
        <v>1</v>
      </c>
      <c r="E94" s="41">
        <f>D94*E93</f>
        <v>88.5</v>
      </c>
      <c r="F94" s="87"/>
      <c r="G94" s="88"/>
    </row>
    <row r="95" spans="1:7" ht="54" customHeight="1">
      <c r="A95" s="1" t="s">
        <v>117</v>
      </c>
      <c r="B95" s="68" t="s">
        <v>115</v>
      </c>
      <c r="C95" s="2" t="s">
        <v>13</v>
      </c>
      <c r="D95" s="2"/>
      <c r="E95" s="69">
        <v>88.5</v>
      </c>
      <c r="F95" s="96"/>
      <c r="G95" s="91"/>
    </row>
    <row r="96" spans="1:7" ht="40.5">
      <c r="A96" s="78"/>
      <c r="B96" s="33" t="s">
        <v>58</v>
      </c>
      <c r="C96" s="33" t="s">
        <v>1</v>
      </c>
      <c r="D96" s="33">
        <f>1.15*0.25*(65.8+85.6)/2/100*70%+1.15*(11.5+15.8)/2/100</f>
        <v>0.30932125</v>
      </c>
      <c r="E96" s="4">
        <f>D96*E95</f>
        <v>27.374930624999998</v>
      </c>
      <c r="F96" s="97"/>
      <c r="G96" s="86"/>
    </row>
    <row r="97" spans="1:7" ht="24" customHeight="1">
      <c r="A97" s="78"/>
      <c r="B97" s="33" t="s">
        <v>26</v>
      </c>
      <c r="C97" s="33" t="s">
        <v>10</v>
      </c>
      <c r="D97" s="33">
        <f>1.15*(1+1.2)/2/100*70%+1.15*0.02/100</f>
        <v>0.009085</v>
      </c>
      <c r="E97" s="4">
        <f>D97*E95</f>
        <v>0.8040225</v>
      </c>
      <c r="F97" s="97"/>
      <c r="G97" s="86"/>
    </row>
    <row r="98" spans="1:7" ht="26.25" customHeight="1">
      <c r="A98" s="78"/>
      <c r="B98" s="33" t="s">
        <v>57</v>
      </c>
      <c r="C98" s="33" t="s">
        <v>16</v>
      </c>
      <c r="D98" s="33">
        <v>0.3</v>
      </c>
      <c r="E98" s="3">
        <f>E95*D98</f>
        <v>26.55</v>
      </c>
      <c r="F98" s="97"/>
      <c r="G98" s="86"/>
    </row>
    <row r="99" spans="1:7" ht="31.5" customHeight="1">
      <c r="A99" s="78"/>
      <c r="B99" s="33" t="s">
        <v>27</v>
      </c>
      <c r="C99" s="33" t="s">
        <v>10</v>
      </c>
      <c r="D99" s="33">
        <f>(1.6+1.8)/2/100*70%+0.42/100</f>
        <v>0.0161</v>
      </c>
      <c r="E99" s="4">
        <f>D99*E95</f>
        <v>1.42485</v>
      </c>
      <c r="F99" s="97"/>
      <c r="G99" s="86"/>
    </row>
    <row r="100" spans="1:7" ht="50.25" customHeight="1">
      <c r="A100" s="1" t="s">
        <v>118</v>
      </c>
      <c r="B100" s="2" t="s">
        <v>116</v>
      </c>
      <c r="C100" s="2" t="s">
        <v>13</v>
      </c>
      <c r="D100" s="2"/>
      <c r="E100" s="69">
        <f>E95</f>
        <v>88.5</v>
      </c>
      <c r="F100" s="96"/>
      <c r="G100" s="91"/>
    </row>
    <row r="101" spans="1:7" ht="27">
      <c r="A101" s="52"/>
      <c r="B101" s="33" t="s">
        <v>24</v>
      </c>
      <c r="C101" s="33" t="s">
        <v>1</v>
      </c>
      <c r="D101" s="33">
        <f>1.15*(65.8+85.6)/2/100*30%</f>
        <v>0.2611649999999999</v>
      </c>
      <c r="E101" s="4">
        <f>D101*E100</f>
        <v>23.113102499999993</v>
      </c>
      <c r="F101" s="85"/>
      <c r="G101" s="86"/>
    </row>
    <row r="102" spans="1:7" ht="21.75" customHeight="1">
      <c r="A102" s="52"/>
      <c r="B102" s="33" t="s">
        <v>47</v>
      </c>
      <c r="C102" s="33" t="s">
        <v>10</v>
      </c>
      <c r="D102" s="33">
        <f>1.15*(1+1.2)/2/100*30%</f>
        <v>0.0037949999999999998</v>
      </c>
      <c r="E102" s="4">
        <f>D102*E100</f>
        <v>0.3358575</v>
      </c>
      <c r="F102" s="85"/>
      <c r="G102" s="94"/>
    </row>
    <row r="103" spans="1:7" ht="23.25" customHeight="1">
      <c r="A103" s="52"/>
      <c r="B103" s="33" t="s">
        <v>22</v>
      </c>
      <c r="C103" s="33" t="s">
        <v>16</v>
      </c>
      <c r="D103" s="33">
        <v>0.35</v>
      </c>
      <c r="E103" s="4">
        <f>D103*E100</f>
        <v>30.974999999999998</v>
      </c>
      <c r="F103" s="85"/>
      <c r="G103" s="94"/>
    </row>
    <row r="104" spans="1:7" ht="30.75" customHeight="1">
      <c r="A104" s="52"/>
      <c r="B104" s="33" t="s">
        <v>23</v>
      </c>
      <c r="C104" s="33" t="s">
        <v>10</v>
      </c>
      <c r="D104" s="33">
        <f>(1.6+1.8)/2/100*30%</f>
        <v>0.0051</v>
      </c>
      <c r="E104" s="4">
        <f>D104*E100</f>
        <v>0.45135000000000003</v>
      </c>
      <c r="F104" s="85"/>
      <c r="G104" s="94"/>
    </row>
    <row r="105" spans="1:7" ht="57.75" customHeight="1">
      <c r="A105" s="36">
        <v>21</v>
      </c>
      <c r="B105" s="2" t="s">
        <v>125</v>
      </c>
      <c r="C105" s="37" t="s">
        <v>15</v>
      </c>
      <c r="D105" s="38"/>
      <c r="E105" s="39">
        <v>8</v>
      </c>
      <c r="F105" s="83"/>
      <c r="G105" s="84"/>
    </row>
    <row r="106" spans="1:7" ht="27.75" customHeight="1">
      <c r="A106" s="34"/>
      <c r="B106" s="33" t="s">
        <v>44</v>
      </c>
      <c r="C106" s="40" t="s">
        <v>13</v>
      </c>
      <c r="D106" s="40">
        <v>1</v>
      </c>
      <c r="E106" s="41">
        <f>D106*E105</f>
        <v>8</v>
      </c>
      <c r="F106" s="87"/>
      <c r="G106" s="88"/>
    </row>
    <row r="107" spans="1:7" ht="30.75" customHeight="1">
      <c r="A107" s="27"/>
      <c r="B107" s="2" t="s">
        <v>21</v>
      </c>
      <c r="C107" s="24" t="s">
        <v>10</v>
      </c>
      <c r="D107" s="24"/>
      <c r="E107" s="25"/>
      <c r="F107" s="102"/>
      <c r="G107" s="103"/>
    </row>
    <row r="108" spans="1:7" ht="32.25" customHeight="1">
      <c r="A108" s="27"/>
      <c r="B108" s="79" t="s">
        <v>17</v>
      </c>
      <c r="C108" s="24" t="s">
        <v>10</v>
      </c>
      <c r="D108" s="24"/>
      <c r="E108" s="28">
        <v>0.1</v>
      </c>
      <c r="F108" s="102"/>
      <c r="G108" s="88"/>
    </row>
    <row r="109" spans="1:7" ht="28.5" customHeight="1">
      <c r="A109" s="27"/>
      <c r="B109" s="2" t="s">
        <v>12</v>
      </c>
      <c r="C109" s="8" t="s">
        <v>10</v>
      </c>
      <c r="D109" s="8"/>
      <c r="E109" s="8"/>
      <c r="F109" s="101"/>
      <c r="G109" s="103"/>
    </row>
    <row r="110" spans="1:7" ht="30.75" customHeight="1">
      <c r="A110" s="27"/>
      <c r="B110" s="79" t="s">
        <v>11</v>
      </c>
      <c r="C110" s="24" t="s">
        <v>10</v>
      </c>
      <c r="D110" s="24"/>
      <c r="E110" s="28">
        <v>0.08</v>
      </c>
      <c r="F110" s="102"/>
      <c r="G110" s="88"/>
    </row>
    <row r="111" spans="1:7" ht="33" customHeight="1">
      <c r="A111" s="27"/>
      <c r="B111" s="2" t="s">
        <v>25</v>
      </c>
      <c r="C111" s="24" t="s">
        <v>10</v>
      </c>
      <c r="D111" s="24"/>
      <c r="E111" s="25"/>
      <c r="F111" s="102"/>
      <c r="G111" s="103"/>
    </row>
    <row r="112" spans="1:7" ht="15">
      <c r="A112" s="114"/>
      <c r="B112" s="114"/>
      <c r="C112" s="114"/>
      <c r="D112" s="114"/>
      <c r="E112" s="114"/>
      <c r="F112" s="114"/>
      <c r="G112" s="114"/>
    </row>
    <row r="113" spans="1:7" ht="15">
      <c r="A113" s="29"/>
      <c r="B113" s="18"/>
      <c r="C113" s="11"/>
      <c r="D113" s="11"/>
      <c r="E113" s="11"/>
      <c r="F113" s="11"/>
      <c r="G113" s="26"/>
    </row>
    <row r="114" spans="1:7" ht="15">
      <c r="A114" s="30"/>
      <c r="B114" s="77"/>
      <c r="C114" s="109"/>
      <c r="D114" s="109"/>
      <c r="E114" s="109"/>
      <c r="F114" s="109"/>
      <c r="G114" s="31"/>
    </row>
    <row r="115" spans="1:7" ht="15">
      <c r="A115" s="29"/>
      <c r="B115" s="21"/>
      <c r="C115" s="21"/>
      <c r="D115" s="21"/>
      <c r="E115" s="21"/>
      <c r="F115" s="21"/>
      <c r="G115" s="13"/>
    </row>
    <row r="116" spans="2:7" ht="15">
      <c r="B116" s="21"/>
      <c r="C116" s="21"/>
      <c r="D116" s="21"/>
      <c r="E116" s="21"/>
      <c r="F116" s="21"/>
      <c r="G116" s="13"/>
    </row>
  </sheetData>
  <sheetProtection password="CF7A" sheet="1"/>
  <mergeCells count="10">
    <mergeCell ref="A1:G1"/>
    <mergeCell ref="A2:G2"/>
    <mergeCell ref="A3:G3"/>
    <mergeCell ref="C114:F114"/>
    <mergeCell ref="A4:A5"/>
    <mergeCell ref="B4:B5"/>
    <mergeCell ref="C4:C5"/>
    <mergeCell ref="D4:E4"/>
    <mergeCell ref="F4:G4"/>
    <mergeCell ref="A112:G112"/>
  </mergeCells>
  <printOptions/>
  <pageMargins left="0.4724409448818898" right="0" top="0.2362204724409449" bottom="0.23" header="0.2362204724409449" footer="0"/>
  <pageSetup horizontalDpi="600" verticalDpi="600" orientation="portrait" paperSize="9" r:id="rId1"/>
  <headerFooter alignWithMargins="0">
    <oddFooter>&amp;R&amp;8 =&amp;P=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00390625" style="32" customWidth="1"/>
    <col min="2" max="2" width="41.140625" style="10" customWidth="1"/>
    <col min="3" max="3" width="7.57421875" style="10" customWidth="1"/>
    <col min="4" max="4" width="8.00390625" style="10" customWidth="1"/>
    <col min="5" max="5" width="8.7109375" style="10" customWidth="1"/>
    <col min="6" max="6" width="8.421875" style="10" customWidth="1"/>
    <col min="7" max="7" width="10.140625" style="23" customWidth="1"/>
    <col min="8" max="8" width="9.00390625" style="23" customWidth="1"/>
    <col min="9" max="9" width="10.57421875" style="14" customWidth="1"/>
    <col min="10" max="10" width="11.8515625" style="12" customWidth="1"/>
    <col min="11" max="11" width="12.140625" style="12" customWidth="1"/>
    <col min="12" max="12" width="9.140625" style="12" customWidth="1"/>
    <col min="13" max="16384" width="9.140625" style="10" customWidth="1"/>
  </cols>
  <sheetData>
    <row r="1" spans="1:9" ht="34.5" customHeight="1">
      <c r="A1" s="106" t="s">
        <v>119</v>
      </c>
      <c r="B1" s="106"/>
      <c r="C1" s="106"/>
      <c r="D1" s="106"/>
      <c r="E1" s="106"/>
      <c r="F1" s="106"/>
      <c r="G1" s="106"/>
      <c r="H1" s="10"/>
      <c r="I1" s="11"/>
    </row>
    <row r="2" spans="1:9" ht="21.75" customHeight="1">
      <c r="A2" s="107" t="s">
        <v>127</v>
      </c>
      <c r="B2" s="107"/>
      <c r="C2" s="107"/>
      <c r="D2" s="107"/>
      <c r="E2" s="107"/>
      <c r="F2" s="107"/>
      <c r="G2" s="107"/>
      <c r="H2" s="10"/>
      <c r="I2" s="11"/>
    </row>
    <row r="3" spans="1:9" ht="27.75" customHeight="1">
      <c r="A3" s="108" t="s">
        <v>126</v>
      </c>
      <c r="B3" s="108"/>
      <c r="C3" s="108"/>
      <c r="D3" s="108"/>
      <c r="E3" s="108"/>
      <c r="F3" s="108"/>
      <c r="G3" s="108"/>
      <c r="H3" s="10"/>
      <c r="I3" s="11"/>
    </row>
    <row r="4" spans="1:9" ht="25.5" customHeight="1">
      <c r="A4" s="110" t="s">
        <v>3</v>
      </c>
      <c r="B4" s="111" t="s">
        <v>4</v>
      </c>
      <c r="C4" s="112" t="s">
        <v>2</v>
      </c>
      <c r="D4" s="113" t="s">
        <v>5</v>
      </c>
      <c r="E4" s="113"/>
      <c r="F4" s="113" t="s">
        <v>0</v>
      </c>
      <c r="G4" s="113"/>
      <c r="H4" s="12"/>
      <c r="I4" s="11"/>
    </row>
    <row r="5" spans="1:8" ht="49.5" customHeight="1">
      <c r="A5" s="110"/>
      <c r="B5" s="111"/>
      <c r="C5" s="112"/>
      <c r="D5" s="15" t="s">
        <v>6</v>
      </c>
      <c r="E5" s="15" t="s">
        <v>7</v>
      </c>
      <c r="F5" s="15" t="s">
        <v>6</v>
      </c>
      <c r="G5" s="16" t="s">
        <v>7</v>
      </c>
      <c r="H5" s="17"/>
    </row>
    <row r="6" spans="1:12" s="76" customFormat="1" ht="18" customHeight="1">
      <c r="A6" s="1" t="s">
        <v>8</v>
      </c>
      <c r="B6" s="2">
        <v>3</v>
      </c>
      <c r="C6" s="2">
        <v>4</v>
      </c>
      <c r="D6" s="2">
        <v>5</v>
      </c>
      <c r="E6" s="2">
        <v>6</v>
      </c>
      <c r="F6" s="2">
        <v>7</v>
      </c>
      <c r="G6" s="9">
        <v>8</v>
      </c>
      <c r="H6" s="14"/>
      <c r="I6" s="14"/>
      <c r="J6" s="11"/>
      <c r="K6" s="18"/>
      <c r="L6" s="18"/>
    </row>
    <row r="7" spans="1:9" s="21" customFormat="1" ht="48" customHeight="1">
      <c r="A7" s="36">
        <v>1</v>
      </c>
      <c r="B7" s="2" t="s">
        <v>136</v>
      </c>
      <c r="C7" s="37" t="s">
        <v>15</v>
      </c>
      <c r="D7" s="38"/>
      <c r="E7" s="39">
        <v>180</v>
      </c>
      <c r="F7" s="83"/>
      <c r="G7" s="84"/>
      <c r="H7" s="19"/>
      <c r="I7" s="20"/>
    </row>
    <row r="8" spans="1:9" s="21" customFormat="1" ht="27.75" customHeight="1">
      <c r="A8" s="52"/>
      <c r="B8" s="33" t="s">
        <v>128</v>
      </c>
      <c r="C8" s="33" t="s">
        <v>13</v>
      </c>
      <c r="D8" s="33">
        <v>1</v>
      </c>
      <c r="E8" s="53">
        <f>E7*D8</f>
        <v>180</v>
      </c>
      <c r="F8" s="85"/>
      <c r="G8" s="86"/>
      <c r="H8" s="19"/>
      <c r="I8" s="20"/>
    </row>
    <row r="9" spans="1:9" s="21" customFormat="1" ht="51.75" customHeight="1">
      <c r="A9" s="63" t="s">
        <v>135</v>
      </c>
      <c r="B9" s="45" t="s">
        <v>129</v>
      </c>
      <c r="C9" s="45" t="s">
        <v>9</v>
      </c>
      <c r="D9" s="45"/>
      <c r="E9" s="72">
        <v>8</v>
      </c>
      <c r="F9" s="90"/>
      <c r="G9" s="91"/>
      <c r="H9" s="19"/>
      <c r="I9" s="20"/>
    </row>
    <row r="10" spans="1:9" s="21" customFormat="1" ht="29.25" customHeight="1">
      <c r="A10" s="52"/>
      <c r="B10" s="33" t="s">
        <v>130</v>
      </c>
      <c r="C10" s="79" t="s">
        <v>1</v>
      </c>
      <c r="D10" s="33">
        <f>1.15*3.52</f>
        <v>4.048</v>
      </c>
      <c r="E10" s="53">
        <f>D10*E9</f>
        <v>32.384</v>
      </c>
      <c r="F10" s="87"/>
      <c r="G10" s="86"/>
      <c r="H10" s="19"/>
      <c r="I10" s="20"/>
    </row>
    <row r="11" spans="1:9" s="21" customFormat="1" ht="26.25" customHeight="1">
      <c r="A11" s="52"/>
      <c r="B11" s="33" t="s">
        <v>131</v>
      </c>
      <c r="C11" s="33" t="s">
        <v>10</v>
      </c>
      <c r="D11" s="33">
        <f>1.15*1.06</f>
        <v>1.2189999999999999</v>
      </c>
      <c r="E11" s="53">
        <f>D11*E9</f>
        <v>9.751999999999999</v>
      </c>
      <c r="F11" s="85"/>
      <c r="G11" s="94"/>
      <c r="H11" s="19"/>
      <c r="I11" s="20"/>
    </row>
    <row r="12" spans="1:9" s="21" customFormat="1" ht="28.5" customHeight="1">
      <c r="A12" s="52"/>
      <c r="B12" s="33" t="s">
        <v>132</v>
      </c>
      <c r="C12" s="33" t="s">
        <v>9</v>
      </c>
      <c r="D12" s="33">
        <v>1.24</v>
      </c>
      <c r="E12" s="53">
        <f>D12*E9</f>
        <v>9.92</v>
      </c>
      <c r="F12" s="85"/>
      <c r="G12" s="94"/>
      <c r="H12" s="19"/>
      <c r="I12" s="20"/>
    </row>
    <row r="13" spans="1:9" s="21" customFormat="1" ht="29.25" customHeight="1">
      <c r="A13" s="52"/>
      <c r="B13" s="79" t="s">
        <v>77</v>
      </c>
      <c r="C13" s="33" t="s">
        <v>10</v>
      </c>
      <c r="D13" s="33">
        <v>0.02</v>
      </c>
      <c r="E13" s="53">
        <f>D13*E9</f>
        <v>0.16</v>
      </c>
      <c r="F13" s="85"/>
      <c r="G13" s="94"/>
      <c r="H13" s="19"/>
      <c r="I13" s="20"/>
    </row>
    <row r="14" spans="1:9" s="21" customFormat="1" ht="69.75" customHeight="1">
      <c r="A14" s="1" t="s">
        <v>53</v>
      </c>
      <c r="B14" s="2" t="s">
        <v>187</v>
      </c>
      <c r="C14" s="2" t="s">
        <v>9</v>
      </c>
      <c r="D14" s="2"/>
      <c r="E14" s="2">
        <v>16.5</v>
      </c>
      <c r="F14" s="96"/>
      <c r="G14" s="91"/>
      <c r="H14" s="19"/>
      <c r="I14" s="20"/>
    </row>
    <row r="15" spans="1:9" s="21" customFormat="1" ht="32.25" customHeight="1">
      <c r="A15" s="78"/>
      <c r="B15" s="79" t="s">
        <v>133</v>
      </c>
      <c r="C15" s="79" t="s">
        <v>1</v>
      </c>
      <c r="D15" s="79">
        <f>1.15*2.9</f>
        <v>3.3349999999999995</v>
      </c>
      <c r="E15" s="4">
        <f>D15*E14</f>
        <v>55.02749999999999</v>
      </c>
      <c r="F15" s="102"/>
      <c r="G15" s="86"/>
      <c r="H15" s="19"/>
      <c r="I15" s="20"/>
    </row>
    <row r="16" spans="1:9" s="21" customFormat="1" ht="30" customHeight="1">
      <c r="A16" s="78"/>
      <c r="B16" s="79" t="s">
        <v>134</v>
      </c>
      <c r="C16" s="79" t="s">
        <v>9</v>
      </c>
      <c r="D16" s="79">
        <v>1.015</v>
      </c>
      <c r="E16" s="4">
        <f>E14*D16</f>
        <v>16.7475</v>
      </c>
      <c r="F16" s="97"/>
      <c r="G16" s="86"/>
      <c r="H16" s="19"/>
      <c r="I16" s="20"/>
    </row>
    <row r="17" spans="1:14" s="49" customFormat="1" ht="27.75" customHeight="1">
      <c r="A17" s="73"/>
      <c r="B17" s="74" t="s">
        <v>77</v>
      </c>
      <c r="C17" s="74" t="s">
        <v>10</v>
      </c>
      <c r="D17" s="74">
        <v>0.88</v>
      </c>
      <c r="E17" s="75">
        <f>D17*E14</f>
        <v>14.52</v>
      </c>
      <c r="F17" s="104"/>
      <c r="G17" s="105"/>
      <c r="H17" s="46"/>
      <c r="I17" s="47"/>
      <c r="J17" s="51"/>
      <c r="K17" s="54"/>
      <c r="L17" s="54"/>
      <c r="M17" s="54"/>
      <c r="N17" s="54"/>
    </row>
    <row r="18" spans="1:12" ht="63.75" customHeight="1">
      <c r="A18" s="36">
        <v>4</v>
      </c>
      <c r="B18" s="2" t="s">
        <v>168</v>
      </c>
      <c r="C18" s="37" t="s">
        <v>137</v>
      </c>
      <c r="D18" s="38"/>
      <c r="E18" s="39">
        <v>1</v>
      </c>
      <c r="F18" s="83"/>
      <c r="G18" s="84"/>
      <c r="H18" s="10"/>
      <c r="I18" s="20"/>
      <c r="J18" s="14"/>
      <c r="K18" s="10"/>
      <c r="L18" s="10"/>
    </row>
    <row r="19" spans="1:12" ht="36.75" customHeight="1">
      <c r="A19" s="52"/>
      <c r="B19" s="33" t="s">
        <v>128</v>
      </c>
      <c r="C19" s="33" t="s">
        <v>138</v>
      </c>
      <c r="D19" s="33">
        <v>1</v>
      </c>
      <c r="E19" s="53">
        <f>E18*D19</f>
        <v>1</v>
      </c>
      <c r="F19" s="85"/>
      <c r="G19" s="86"/>
      <c r="H19" s="10"/>
      <c r="I19" s="20"/>
      <c r="J19" s="10"/>
      <c r="K19" s="10"/>
      <c r="L19" s="10"/>
    </row>
    <row r="20" spans="1:12" ht="51" customHeight="1">
      <c r="A20" s="36">
        <v>5</v>
      </c>
      <c r="B20" s="45" t="s">
        <v>188</v>
      </c>
      <c r="C20" s="45" t="s">
        <v>33</v>
      </c>
      <c r="D20" s="80"/>
      <c r="E20" s="50">
        <v>3.5</v>
      </c>
      <c r="F20" s="90"/>
      <c r="G20" s="91"/>
      <c r="H20" s="10"/>
      <c r="I20" s="20"/>
      <c r="J20" s="10"/>
      <c r="K20" s="10"/>
      <c r="L20" s="10"/>
    </row>
    <row r="21" spans="1:12" ht="39" customHeight="1">
      <c r="A21" s="52"/>
      <c r="B21" s="33" t="s">
        <v>139</v>
      </c>
      <c r="C21" s="33" t="s">
        <v>1</v>
      </c>
      <c r="D21" s="33">
        <f>1.15*2.06</f>
        <v>2.3689999999999998</v>
      </c>
      <c r="E21" s="53">
        <f>E20*D21</f>
        <v>8.2915</v>
      </c>
      <c r="F21" s="85"/>
      <c r="G21" s="86"/>
      <c r="H21" s="10"/>
      <c r="I21" s="20"/>
      <c r="J21" s="10"/>
      <c r="K21" s="10"/>
      <c r="L21" s="10"/>
    </row>
    <row r="22" spans="1:12" ht="53.25" customHeight="1">
      <c r="A22" s="63" t="s">
        <v>158</v>
      </c>
      <c r="B22" s="45" t="s">
        <v>169</v>
      </c>
      <c r="C22" s="45" t="s">
        <v>33</v>
      </c>
      <c r="D22" s="45"/>
      <c r="E22" s="70">
        <v>3.25</v>
      </c>
      <c r="F22" s="90"/>
      <c r="G22" s="91"/>
      <c r="H22" s="10"/>
      <c r="I22" s="20"/>
      <c r="J22" s="10"/>
      <c r="K22" s="10"/>
      <c r="L22" s="10"/>
    </row>
    <row r="23" spans="1:12" ht="27" customHeight="1">
      <c r="A23" s="52"/>
      <c r="B23" s="33" t="s">
        <v>140</v>
      </c>
      <c r="C23" s="79" t="s">
        <v>1</v>
      </c>
      <c r="D23" s="33">
        <f>1.15*2.86</f>
        <v>3.2889999999999997</v>
      </c>
      <c r="E23" s="53">
        <f>D23*E22</f>
        <v>10.68925</v>
      </c>
      <c r="F23" s="87"/>
      <c r="G23" s="86"/>
      <c r="I23" s="20"/>
      <c r="J23" s="10"/>
      <c r="K23" s="10"/>
      <c r="L23" s="10"/>
    </row>
    <row r="24" spans="1:12" ht="32.25" customHeight="1">
      <c r="A24" s="52"/>
      <c r="B24" s="33" t="s">
        <v>141</v>
      </c>
      <c r="C24" s="33" t="s">
        <v>10</v>
      </c>
      <c r="D24" s="33">
        <f>1.15*0.76</f>
        <v>0.8739999999999999</v>
      </c>
      <c r="E24" s="53">
        <f>E22*D24</f>
        <v>2.8404999999999996</v>
      </c>
      <c r="F24" s="85"/>
      <c r="G24" s="94"/>
      <c r="I24" s="20"/>
      <c r="J24" s="10"/>
      <c r="K24" s="10"/>
      <c r="L24" s="10"/>
    </row>
    <row r="25" spans="1:12" ht="34.5" customHeight="1">
      <c r="A25" s="52"/>
      <c r="B25" s="33" t="s">
        <v>142</v>
      </c>
      <c r="C25" s="33" t="s">
        <v>9</v>
      </c>
      <c r="D25" s="33">
        <v>1.02</v>
      </c>
      <c r="E25" s="53">
        <f>D25*E22</f>
        <v>3.315</v>
      </c>
      <c r="F25" s="93"/>
      <c r="G25" s="94"/>
      <c r="H25" s="19"/>
      <c r="I25" s="20"/>
      <c r="J25" s="10"/>
      <c r="K25" s="10"/>
      <c r="L25" s="10"/>
    </row>
    <row r="26" spans="1:12" ht="30.75" customHeight="1">
      <c r="A26" s="52"/>
      <c r="B26" s="33" t="s">
        <v>143</v>
      </c>
      <c r="C26" s="33" t="s">
        <v>14</v>
      </c>
      <c r="D26" s="33">
        <v>0.803</v>
      </c>
      <c r="E26" s="53">
        <f>E22*D26</f>
        <v>2.60975</v>
      </c>
      <c r="F26" s="85"/>
      <c r="G26" s="94"/>
      <c r="H26" s="10"/>
      <c r="I26" s="20"/>
      <c r="J26" s="22"/>
      <c r="K26" s="10"/>
      <c r="L26" s="10"/>
    </row>
    <row r="27" spans="1:12" ht="28.5" customHeight="1">
      <c r="A27" s="52"/>
      <c r="B27" s="33" t="s">
        <v>144</v>
      </c>
      <c r="C27" s="33" t="s">
        <v>9</v>
      </c>
      <c r="D27" s="33">
        <v>0.0039</v>
      </c>
      <c r="E27" s="53">
        <f>E22*D27</f>
        <v>0.012674999999999999</v>
      </c>
      <c r="F27" s="85"/>
      <c r="G27" s="94"/>
      <c r="H27" s="10"/>
      <c r="I27" s="20"/>
      <c r="J27" s="10"/>
      <c r="K27" s="10"/>
      <c r="L27" s="10"/>
    </row>
    <row r="28" spans="1:12" ht="30" customHeight="1">
      <c r="A28" s="52"/>
      <c r="B28" s="79" t="s">
        <v>77</v>
      </c>
      <c r="C28" s="33" t="s">
        <v>10</v>
      </c>
      <c r="D28" s="33">
        <v>0.13</v>
      </c>
      <c r="E28" s="53">
        <f>D28*E22</f>
        <v>0.4225</v>
      </c>
      <c r="F28" s="85"/>
      <c r="G28" s="94"/>
      <c r="H28" s="26"/>
      <c r="I28" s="20"/>
      <c r="J28" s="18"/>
      <c r="K28" s="10"/>
      <c r="L28" s="10"/>
    </row>
    <row r="29" spans="1:12" ht="51.75" customHeight="1">
      <c r="A29" s="63" t="s">
        <v>159</v>
      </c>
      <c r="B29" s="45" t="s">
        <v>145</v>
      </c>
      <c r="C29" s="45" t="s">
        <v>33</v>
      </c>
      <c r="D29" s="80"/>
      <c r="E29" s="50">
        <f>E20</f>
        <v>3.5</v>
      </c>
      <c r="F29" s="90"/>
      <c r="G29" s="91"/>
      <c r="H29" s="14"/>
      <c r="I29" s="20"/>
      <c r="J29" s="14"/>
      <c r="K29" s="10"/>
      <c r="L29" s="10"/>
    </row>
    <row r="30" spans="1:10" s="21" customFormat="1" ht="30" customHeight="1">
      <c r="A30" s="52"/>
      <c r="B30" s="33" t="s">
        <v>146</v>
      </c>
      <c r="C30" s="33" t="s">
        <v>1</v>
      </c>
      <c r="D30" s="33">
        <f>1.15*1.21</f>
        <v>1.3915</v>
      </c>
      <c r="E30" s="53">
        <f>E29*D30</f>
        <v>4.8702499999999995</v>
      </c>
      <c r="F30" s="85"/>
      <c r="G30" s="86"/>
      <c r="I30" s="20"/>
      <c r="J30" s="22"/>
    </row>
    <row r="31" spans="1:13" s="6" customFormat="1" ht="50.25" customHeight="1">
      <c r="A31" s="63" t="s">
        <v>43</v>
      </c>
      <c r="B31" s="45" t="s">
        <v>160</v>
      </c>
      <c r="C31" s="45" t="s">
        <v>33</v>
      </c>
      <c r="D31" s="45"/>
      <c r="E31" s="50">
        <v>0.8</v>
      </c>
      <c r="F31" s="90"/>
      <c r="G31" s="91"/>
      <c r="H31" s="55"/>
      <c r="I31" s="55"/>
      <c r="J31" s="48"/>
      <c r="K31" s="48"/>
      <c r="L31" s="48"/>
      <c r="M31" s="48"/>
    </row>
    <row r="32" spans="1:7" ht="26.25" customHeight="1">
      <c r="A32" s="34"/>
      <c r="B32" s="33" t="s">
        <v>147</v>
      </c>
      <c r="C32" s="33" t="s">
        <v>1</v>
      </c>
      <c r="D32" s="33">
        <f>1.15*3.6</f>
        <v>4.14</v>
      </c>
      <c r="E32" s="53">
        <f>D32*E31</f>
        <v>3.312</v>
      </c>
      <c r="F32" s="87"/>
      <c r="G32" s="86"/>
    </row>
    <row r="33" spans="1:7" ht="25.5" customHeight="1">
      <c r="A33" s="34"/>
      <c r="B33" s="33" t="s">
        <v>148</v>
      </c>
      <c r="C33" s="33" t="s">
        <v>10</v>
      </c>
      <c r="D33" s="33">
        <f>1.15*0.92</f>
        <v>1.058</v>
      </c>
      <c r="E33" s="53">
        <f>D33*E31</f>
        <v>0.8464</v>
      </c>
      <c r="F33" s="85"/>
      <c r="G33" s="86"/>
    </row>
    <row r="34" spans="1:15" s="42" customFormat="1" ht="27.75" customHeight="1">
      <c r="A34" s="34"/>
      <c r="B34" s="33" t="s">
        <v>149</v>
      </c>
      <c r="C34" s="33" t="s">
        <v>9</v>
      </c>
      <c r="D34" s="33">
        <v>0.11</v>
      </c>
      <c r="E34" s="53">
        <f>D34*E31</f>
        <v>0.08800000000000001</v>
      </c>
      <c r="F34" s="85"/>
      <c r="G34" s="86"/>
      <c r="H34" s="56"/>
      <c r="I34" s="57"/>
      <c r="J34" s="58"/>
      <c r="K34" s="56"/>
      <c r="L34" s="56"/>
      <c r="M34" s="56"/>
      <c r="N34" s="56"/>
      <c r="O34" s="56"/>
    </row>
    <row r="35" spans="1:15" s="43" customFormat="1" ht="30" customHeight="1">
      <c r="A35" s="34"/>
      <c r="B35" s="33" t="s">
        <v>150</v>
      </c>
      <c r="C35" s="33" t="s">
        <v>49</v>
      </c>
      <c r="D35" s="53">
        <f>0.92/(0.39*0.19*0.188)</f>
        <v>66.04071553679617</v>
      </c>
      <c r="E35" s="53">
        <f>D35*E31</f>
        <v>52.83257242943694</v>
      </c>
      <c r="F35" s="93"/>
      <c r="G35" s="86"/>
      <c r="H35" s="56"/>
      <c r="I35" s="57"/>
      <c r="J35" s="56"/>
      <c r="K35" s="56"/>
      <c r="L35" s="56"/>
      <c r="M35" s="56"/>
      <c r="N35" s="56"/>
      <c r="O35" s="56"/>
    </row>
    <row r="36" spans="1:13" s="56" customFormat="1" ht="28.5" customHeight="1">
      <c r="A36" s="34"/>
      <c r="B36" s="33" t="s">
        <v>39</v>
      </c>
      <c r="C36" s="33" t="s">
        <v>10</v>
      </c>
      <c r="D36" s="33">
        <v>0.16</v>
      </c>
      <c r="E36" s="53">
        <f>D36*E31</f>
        <v>0.128</v>
      </c>
      <c r="F36" s="85"/>
      <c r="G36" s="86"/>
      <c r="H36" s="59"/>
      <c r="I36" s="60"/>
      <c r="J36" s="61"/>
      <c r="K36" s="61"/>
      <c r="L36" s="61"/>
      <c r="M36" s="61"/>
    </row>
    <row r="37" spans="1:7" ht="55.5" customHeight="1">
      <c r="A37" s="36">
        <v>9</v>
      </c>
      <c r="B37" s="2" t="s">
        <v>161</v>
      </c>
      <c r="C37" s="38" t="s">
        <v>51</v>
      </c>
      <c r="D37" s="38"/>
      <c r="E37" s="39">
        <v>36</v>
      </c>
      <c r="F37" s="83"/>
      <c r="G37" s="84"/>
    </row>
    <row r="38" spans="1:7" ht="34.5" customHeight="1">
      <c r="A38" s="52"/>
      <c r="B38" s="33" t="s">
        <v>128</v>
      </c>
      <c r="C38" s="33" t="s">
        <v>138</v>
      </c>
      <c r="D38" s="33">
        <v>1</v>
      </c>
      <c r="E38" s="53">
        <f>E37*D38</f>
        <v>36</v>
      </c>
      <c r="F38" s="85"/>
      <c r="G38" s="86"/>
    </row>
    <row r="39" spans="1:7" ht="57.75" customHeight="1">
      <c r="A39" s="1" t="s">
        <v>103</v>
      </c>
      <c r="B39" s="2" t="s">
        <v>162</v>
      </c>
      <c r="C39" s="81" t="s">
        <v>15</v>
      </c>
      <c r="D39" s="2"/>
      <c r="E39" s="7">
        <v>40</v>
      </c>
      <c r="F39" s="96"/>
      <c r="G39" s="84"/>
    </row>
    <row r="40" spans="1:7" ht="26.25" customHeight="1">
      <c r="A40" s="52"/>
      <c r="B40" s="33" t="s">
        <v>152</v>
      </c>
      <c r="C40" s="33" t="s">
        <v>1</v>
      </c>
      <c r="D40" s="33">
        <f>1.15*(101+106)/2/100</f>
        <v>1.1902499999999998</v>
      </c>
      <c r="E40" s="41">
        <f>E39*D40</f>
        <v>47.60999999999999</v>
      </c>
      <c r="F40" s="85"/>
      <c r="G40" s="88"/>
    </row>
    <row r="41" spans="1:7" ht="25.5" customHeight="1">
      <c r="A41" s="52"/>
      <c r="B41" s="33" t="s">
        <v>153</v>
      </c>
      <c r="C41" s="35" t="s">
        <v>154</v>
      </c>
      <c r="D41" s="33">
        <f>1.15*0.041</f>
        <v>0.04715</v>
      </c>
      <c r="E41" s="53">
        <f>E39*D41</f>
        <v>1.886</v>
      </c>
      <c r="F41" s="85"/>
      <c r="G41" s="94"/>
    </row>
    <row r="42" spans="1:7" ht="30" customHeight="1">
      <c r="A42" s="52"/>
      <c r="B42" s="33" t="s">
        <v>155</v>
      </c>
      <c r="C42" s="33" t="s">
        <v>10</v>
      </c>
      <c r="D42" s="33">
        <f>1.15*0.027</f>
        <v>0.031049999999999998</v>
      </c>
      <c r="E42" s="4">
        <f>D42*E39</f>
        <v>1.242</v>
      </c>
      <c r="F42" s="85"/>
      <c r="G42" s="89"/>
    </row>
    <row r="43" spans="1:7" ht="33.75" customHeight="1">
      <c r="A43" s="52"/>
      <c r="B43" s="79" t="s">
        <v>156</v>
      </c>
      <c r="C43" s="79" t="s">
        <v>9</v>
      </c>
      <c r="D43" s="79">
        <v>0.0238</v>
      </c>
      <c r="E43" s="4">
        <f>D43*E39</f>
        <v>0.9520000000000001</v>
      </c>
      <c r="F43" s="85"/>
      <c r="G43" s="89"/>
    </row>
    <row r="44" spans="1:7" ht="31.5" customHeight="1">
      <c r="A44" s="52"/>
      <c r="B44" s="79" t="s">
        <v>157</v>
      </c>
      <c r="C44" s="79" t="s">
        <v>10</v>
      </c>
      <c r="D44" s="79">
        <f>(0.003+0.002)/2</f>
        <v>0.0025</v>
      </c>
      <c r="E44" s="4">
        <f>D44*E39</f>
        <v>0.1</v>
      </c>
      <c r="F44" s="97"/>
      <c r="G44" s="89"/>
    </row>
    <row r="45" spans="1:7" ht="49.5" customHeight="1">
      <c r="A45" s="1" t="s">
        <v>46</v>
      </c>
      <c r="B45" s="2" t="s">
        <v>165</v>
      </c>
      <c r="C45" s="2" t="s">
        <v>13</v>
      </c>
      <c r="D45" s="2"/>
      <c r="E45" s="69">
        <v>40</v>
      </c>
      <c r="F45" s="96"/>
      <c r="G45" s="91"/>
    </row>
    <row r="46" spans="1:7" ht="31.5" customHeight="1">
      <c r="A46" s="52"/>
      <c r="B46" s="33" t="s">
        <v>163</v>
      </c>
      <c r="C46" s="33" t="s">
        <v>1</v>
      </c>
      <c r="D46" s="33">
        <f>1.15*(65.8+85.6)/2/100*50%</f>
        <v>0.4352749999999999</v>
      </c>
      <c r="E46" s="4">
        <f>D46*E45</f>
        <v>17.410999999999998</v>
      </c>
      <c r="F46" s="85"/>
      <c r="G46" s="86"/>
    </row>
    <row r="47" spans="1:7" ht="30.75" customHeight="1">
      <c r="A47" s="52"/>
      <c r="B47" s="33" t="s">
        <v>164</v>
      </c>
      <c r="C47" s="33" t="s">
        <v>10</v>
      </c>
      <c r="D47" s="33">
        <f>1.15*(1+1.2)/2/100*50%</f>
        <v>0.006325</v>
      </c>
      <c r="E47" s="4">
        <f>D47*E45</f>
        <v>0.253</v>
      </c>
      <c r="F47" s="85"/>
      <c r="G47" s="94"/>
    </row>
    <row r="48" spans="1:7" ht="30.75" customHeight="1">
      <c r="A48" s="52"/>
      <c r="B48" s="33" t="s">
        <v>22</v>
      </c>
      <c r="C48" s="33" t="s">
        <v>16</v>
      </c>
      <c r="D48" s="33">
        <v>0.35</v>
      </c>
      <c r="E48" s="4">
        <f>D48*E45</f>
        <v>14</v>
      </c>
      <c r="F48" s="85"/>
      <c r="G48" s="94"/>
    </row>
    <row r="49" spans="1:7" ht="22.5" customHeight="1">
      <c r="A49" s="52"/>
      <c r="B49" s="33" t="s">
        <v>167</v>
      </c>
      <c r="C49" s="33" t="s">
        <v>16</v>
      </c>
      <c r="D49" s="33">
        <v>0.8</v>
      </c>
      <c r="E49" s="4">
        <f>D49*E45</f>
        <v>32</v>
      </c>
      <c r="F49" s="85"/>
      <c r="G49" s="94"/>
    </row>
    <row r="50" spans="1:7" ht="33" customHeight="1">
      <c r="A50" s="52"/>
      <c r="B50" s="33" t="s">
        <v>166</v>
      </c>
      <c r="C50" s="33" t="s">
        <v>10</v>
      </c>
      <c r="D50" s="33">
        <f>(1.6+1.8)/2/100*50%</f>
        <v>0.0085</v>
      </c>
      <c r="E50" s="4">
        <f>D50*E45</f>
        <v>0.34</v>
      </c>
      <c r="F50" s="85"/>
      <c r="G50" s="94"/>
    </row>
    <row r="51" spans="1:7" ht="60" customHeight="1">
      <c r="A51" s="63" t="s">
        <v>78</v>
      </c>
      <c r="B51" s="45" t="s">
        <v>174</v>
      </c>
      <c r="C51" s="45" t="s">
        <v>13</v>
      </c>
      <c r="D51" s="45"/>
      <c r="E51" s="50">
        <v>21</v>
      </c>
      <c r="F51" s="90"/>
      <c r="G51" s="91"/>
    </row>
    <row r="52" spans="1:7" ht="27" customHeight="1">
      <c r="A52" s="52"/>
      <c r="B52" s="33" t="s">
        <v>170</v>
      </c>
      <c r="C52" s="33" t="s">
        <v>1</v>
      </c>
      <c r="D52" s="33">
        <f>1.15*0.388</f>
        <v>0.4462</v>
      </c>
      <c r="E52" s="53">
        <f>D52*E51</f>
        <v>9.3702</v>
      </c>
      <c r="F52" s="85"/>
      <c r="G52" s="86"/>
    </row>
    <row r="53" spans="1:7" ht="26.25" customHeight="1">
      <c r="A53" s="52"/>
      <c r="B53" s="33" t="s">
        <v>171</v>
      </c>
      <c r="C53" s="33" t="s">
        <v>10</v>
      </c>
      <c r="D53" s="33">
        <f>1.15*0.0003</f>
        <v>0.00034499999999999993</v>
      </c>
      <c r="E53" s="53">
        <f>D53*E51</f>
        <v>0.007244999999999999</v>
      </c>
      <c r="F53" s="85"/>
      <c r="G53" s="94"/>
    </row>
    <row r="54" spans="1:7" ht="29.25" customHeight="1">
      <c r="A54" s="52"/>
      <c r="B54" s="33" t="s">
        <v>172</v>
      </c>
      <c r="C54" s="33" t="s">
        <v>16</v>
      </c>
      <c r="D54" s="33">
        <v>0.24600000000000002</v>
      </c>
      <c r="E54" s="53">
        <f>D54*E51</f>
        <v>5.166</v>
      </c>
      <c r="F54" s="85"/>
      <c r="G54" s="94"/>
    </row>
    <row r="55" spans="1:7" ht="24" customHeight="1">
      <c r="A55" s="52"/>
      <c r="B55" s="33" t="s">
        <v>173</v>
      </c>
      <c r="C55" s="33" t="s">
        <v>16</v>
      </c>
      <c r="D55" s="33">
        <v>0.027000000000000003</v>
      </c>
      <c r="E55" s="53">
        <f>D55*E51</f>
        <v>0.5670000000000001</v>
      </c>
      <c r="F55" s="85"/>
      <c r="G55" s="94"/>
    </row>
    <row r="56" spans="1:7" ht="28.5" customHeight="1">
      <c r="A56" s="52"/>
      <c r="B56" s="33" t="s">
        <v>39</v>
      </c>
      <c r="C56" s="33" t="s">
        <v>10</v>
      </c>
      <c r="D56" s="33">
        <v>0.0019</v>
      </c>
      <c r="E56" s="53">
        <f>D56*E51</f>
        <v>0.0399</v>
      </c>
      <c r="F56" s="85"/>
      <c r="G56" s="94"/>
    </row>
    <row r="57" spans="1:7" ht="57" customHeight="1">
      <c r="A57" s="36">
        <v>13</v>
      </c>
      <c r="B57" s="2" t="s">
        <v>189</v>
      </c>
      <c r="C57" s="37" t="s">
        <v>138</v>
      </c>
      <c r="D57" s="38"/>
      <c r="E57" s="39">
        <v>1</v>
      </c>
      <c r="F57" s="83"/>
      <c r="G57" s="84"/>
    </row>
    <row r="58" spans="1:7" ht="33" customHeight="1">
      <c r="A58" s="52"/>
      <c r="B58" s="33" t="s">
        <v>128</v>
      </c>
      <c r="C58" s="33" t="s">
        <v>138</v>
      </c>
      <c r="D58" s="33">
        <v>1</v>
      </c>
      <c r="E58" s="53">
        <f>E57*D58</f>
        <v>1</v>
      </c>
      <c r="F58" s="85"/>
      <c r="G58" s="86"/>
    </row>
    <row r="59" spans="1:7" ht="113.25" customHeight="1">
      <c r="A59" s="1" t="s">
        <v>48</v>
      </c>
      <c r="B59" s="2" t="s">
        <v>182</v>
      </c>
      <c r="C59" s="2" t="s">
        <v>175</v>
      </c>
      <c r="D59" s="2"/>
      <c r="E59" s="72">
        <v>0.3</v>
      </c>
      <c r="F59" s="96"/>
      <c r="G59" s="84"/>
    </row>
    <row r="60" spans="1:7" ht="27" customHeight="1">
      <c r="A60" s="78"/>
      <c r="B60" s="79" t="s">
        <v>186</v>
      </c>
      <c r="C60" s="79" t="s">
        <v>177</v>
      </c>
      <c r="D60" s="79">
        <v>1</v>
      </c>
      <c r="E60" s="25">
        <f>E59*D60</f>
        <v>0.3</v>
      </c>
      <c r="F60" s="97"/>
      <c r="G60" s="88"/>
    </row>
    <row r="61" spans="1:7" ht="23.25" customHeight="1">
      <c r="A61" s="78"/>
      <c r="B61" s="79" t="s">
        <v>176</v>
      </c>
      <c r="C61" s="79" t="s">
        <v>10</v>
      </c>
      <c r="D61" s="79">
        <f>1.15*13.9</f>
        <v>15.985</v>
      </c>
      <c r="E61" s="4">
        <f>D61*E59</f>
        <v>4.7955</v>
      </c>
      <c r="F61" s="97"/>
      <c r="G61" s="88"/>
    </row>
    <row r="62" spans="1:7" ht="21" customHeight="1">
      <c r="A62" s="78"/>
      <c r="B62" s="79" t="s">
        <v>179</v>
      </c>
      <c r="C62" s="79" t="s">
        <v>51</v>
      </c>
      <c r="D62" s="79">
        <v>1.02</v>
      </c>
      <c r="E62" s="82">
        <v>18.65</v>
      </c>
      <c r="F62" s="97"/>
      <c r="G62" s="88"/>
    </row>
    <row r="63" spans="1:7" ht="21" customHeight="1">
      <c r="A63" s="78"/>
      <c r="B63" s="79" t="s">
        <v>180</v>
      </c>
      <c r="C63" s="79" t="s">
        <v>51</v>
      </c>
      <c r="D63" s="79">
        <v>1.02</v>
      </c>
      <c r="E63" s="82">
        <v>2.25</v>
      </c>
      <c r="F63" s="97"/>
      <c r="G63" s="88"/>
    </row>
    <row r="64" spans="1:7" ht="27.75" customHeight="1">
      <c r="A64" s="78"/>
      <c r="B64" s="79" t="s">
        <v>181</v>
      </c>
      <c r="C64" s="79" t="s">
        <v>51</v>
      </c>
      <c r="D64" s="79">
        <v>1.02</v>
      </c>
      <c r="E64" s="82">
        <v>42.85</v>
      </c>
      <c r="F64" s="97"/>
      <c r="G64" s="88"/>
    </row>
    <row r="65" spans="1:7" ht="21" customHeight="1">
      <c r="A65" s="78"/>
      <c r="B65" s="79" t="s">
        <v>178</v>
      </c>
      <c r="C65" s="79" t="s">
        <v>16</v>
      </c>
      <c r="D65" s="79">
        <v>4.78</v>
      </c>
      <c r="E65" s="4">
        <f>E59*D65</f>
        <v>1.434</v>
      </c>
      <c r="F65" s="97"/>
      <c r="G65" s="88"/>
    </row>
    <row r="66" spans="1:7" ht="24" customHeight="1">
      <c r="A66" s="78"/>
      <c r="B66" s="79" t="s">
        <v>39</v>
      </c>
      <c r="C66" s="79" t="s">
        <v>10</v>
      </c>
      <c r="D66" s="79">
        <v>2.78</v>
      </c>
      <c r="E66" s="4">
        <f>D66*E59</f>
        <v>0.834</v>
      </c>
      <c r="F66" s="97"/>
      <c r="G66" s="88"/>
    </row>
    <row r="67" spans="1:7" ht="45.75" customHeight="1">
      <c r="A67" s="36">
        <v>15</v>
      </c>
      <c r="B67" s="2" t="s">
        <v>183</v>
      </c>
      <c r="C67" s="38" t="s">
        <v>13</v>
      </c>
      <c r="D67" s="38"/>
      <c r="E67" s="39">
        <v>5</v>
      </c>
      <c r="F67" s="83"/>
      <c r="G67" s="84"/>
    </row>
    <row r="68" spans="1:7" ht="37.5" customHeight="1">
      <c r="A68" s="52"/>
      <c r="B68" s="33" t="s">
        <v>128</v>
      </c>
      <c r="C68" s="33" t="s">
        <v>13</v>
      </c>
      <c r="D68" s="33">
        <v>1</v>
      </c>
      <c r="E68" s="53">
        <f>E67*D68</f>
        <v>5</v>
      </c>
      <c r="F68" s="85"/>
      <c r="G68" s="86"/>
    </row>
    <row r="69" spans="1:7" ht="39.75" customHeight="1">
      <c r="A69" s="36">
        <v>16</v>
      </c>
      <c r="B69" s="2" t="s">
        <v>197</v>
      </c>
      <c r="C69" s="38" t="s">
        <v>13</v>
      </c>
      <c r="D69" s="38"/>
      <c r="E69" s="39">
        <v>7.2</v>
      </c>
      <c r="F69" s="83"/>
      <c r="G69" s="84"/>
    </row>
    <row r="70" spans="1:7" ht="27">
      <c r="A70" s="52"/>
      <c r="B70" s="33" t="s">
        <v>128</v>
      </c>
      <c r="C70" s="33" t="s">
        <v>13</v>
      </c>
      <c r="D70" s="33">
        <v>1</v>
      </c>
      <c r="E70" s="53">
        <f>E69*D70</f>
        <v>7.2</v>
      </c>
      <c r="F70" s="85"/>
      <c r="G70" s="86"/>
    </row>
    <row r="71" spans="1:10" ht="51.75" customHeight="1">
      <c r="A71" s="63" t="s">
        <v>112</v>
      </c>
      <c r="B71" s="45" t="s">
        <v>196</v>
      </c>
      <c r="C71" s="45" t="s">
        <v>13</v>
      </c>
      <c r="D71" s="45"/>
      <c r="E71" s="50">
        <v>32</v>
      </c>
      <c r="F71" s="90"/>
      <c r="G71" s="91"/>
      <c r="I71" s="12"/>
      <c r="J71" s="10"/>
    </row>
    <row r="72" spans="1:7" ht="27.75" customHeight="1">
      <c r="A72" s="52"/>
      <c r="B72" s="33" t="s">
        <v>170</v>
      </c>
      <c r="C72" s="33" t="s">
        <v>1</v>
      </c>
      <c r="D72" s="33">
        <f>1.15*0.388</f>
        <v>0.4462</v>
      </c>
      <c r="E72" s="53">
        <f>D72*E71</f>
        <v>14.2784</v>
      </c>
      <c r="F72" s="85"/>
      <c r="G72" s="86"/>
    </row>
    <row r="73" spans="1:7" ht="24" customHeight="1">
      <c r="A73" s="52"/>
      <c r="B73" s="33" t="s">
        <v>171</v>
      </c>
      <c r="C73" s="33" t="s">
        <v>10</v>
      </c>
      <c r="D73" s="33">
        <f>1.15*0.0003</f>
        <v>0.00034499999999999993</v>
      </c>
      <c r="E73" s="53">
        <f>D73*E71</f>
        <v>0.011039999999999998</v>
      </c>
      <c r="F73" s="85"/>
      <c r="G73" s="94"/>
    </row>
    <row r="74" spans="1:7" ht="21.75" customHeight="1">
      <c r="A74" s="52"/>
      <c r="B74" s="33" t="s">
        <v>172</v>
      </c>
      <c r="C74" s="33" t="s">
        <v>16</v>
      </c>
      <c r="D74" s="33">
        <v>0.24600000000000002</v>
      </c>
      <c r="E74" s="53">
        <f>D74*E71</f>
        <v>7.872000000000001</v>
      </c>
      <c r="F74" s="85"/>
      <c r="G74" s="94"/>
    </row>
    <row r="75" spans="1:7" ht="22.5" customHeight="1">
      <c r="A75" s="52"/>
      <c r="B75" s="33" t="s">
        <v>173</v>
      </c>
      <c r="C75" s="33" t="s">
        <v>16</v>
      </c>
      <c r="D75" s="33">
        <v>0.027000000000000003</v>
      </c>
      <c r="E75" s="53">
        <f>D75*E71</f>
        <v>0.8640000000000001</v>
      </c>
      <c r="F75" s="85"/>
      <c r="G75" s="94"/>
    </row>
    <row r="76" spans="1:7" ht="24" customHeight="1">
      <c r="A76" s="52"/>
      <c r="B76" s="33" t="s">
        <v>39</v>
      </c>
      <c r="C76" s="33" t="s">
        <v>10</v>
      </c>
      <c r="D76" s="33">
        <v>0.0019</v>
      </c>
      <c r="E76" s="53">
        <f>D76*E71</f>
        <v>0.0608</v>
      </c>
      <c r="F76" s="85"/>
      <c r="G76" s="94"/>
    </row>
    <row r="77" spans="1:7" ht="75.75" customHeight="1">
      <c r="A77" s="1" t="s">
        <v>194</v>
      </c>
      <c r="B77" s="2" t="s">
        <v>184</v>
      </c>
      <c r="C77" s="8" t="s">
        <v>13</v>
      </c>
      <c r="D77" s="8"/>
      <c r="E77" s="67">
        <v>32</v>
      </c>
      <c r="F77" s="101"/>
      <c r="G77" s="84"/>
    </row>
    <row r="78" spans="1:7" ht="30" customHeight="1">
      <c r="A78" s="5"/>
      <c r="B78" s="79" t="s">
        <v>18</v>
      </c>
      <c r="C78" s="24" t="s">
        <v>1</v>
      </c>
      <c r="D78" s="24">
        <f>1.5*0.536</f>
        <v>0.804</v>
      </c>
      <c r="E78" s="25">
        <f>D78*E77</f>
        <v>25.728</v>
      </c>
      <c r="F78" s="102"/>
      <c r="G78" s="88"/>
    </row>
    <row r="79" spans="1:7" ht="24" customHeight="1">
      <c r="A79" s="5"/>
      <c r="B79" s="79" t="s">
        <v>19</v>
      </c>
      <c r="C79" s="24" t="s">
        <v>10</v>
      </c>
      <c r="D79" s="24">
        <f>1.15*0.0365</f>
        <v>0.04197499999999999</v>
      </c>
      <c r="E79" s="25">
        <f>D79*E77</f>
        <v>1.3431999999999997</v>
      </c>
      <c r="F79" s="102"/>
      <c r="G79" s="88"/>
    </row>
    <row r="80" spans="1:7" ht="31.5" customHeight="1">
      <c r="A80" s="5"/>
      <c r="B80" s="79" t="s">
        <v>45</v>
      </c>
      <c r="C80" s="24" t="s">
        <v>14</v>
      </c>
      <c r="D80" s="24">
        <v>1.02</v>
      </c>
      <c r="E80" s="25">
        <f>D80*E77</f>
        <v>32.64</v>
      </c>
      <c r="F80" s="102"/>
      <c r="G80" s="88"/>
    </row>
    <row r="81" spans="1:7" ht="24.75" customHeight="1">
      <c r="A81" s="5"/>
      <c r="B81" s="79" t="s">
        <v>20</v>
      </c>
      <c r="C81" s="24" t="s">
        <v>10</v>
      </c>
      <c r="D81" s="24">
        <v>0.107</v>
      </c>
      <c r="E81" s="25">
        <f>D81*E77</f>
        <v>3.424</v>
      </c>
      <c r="F81" s="102"/>
      <c r="G81" s="88"/>
    </row>
    <row r="82" spans="1:7" ht="55.5" customHeight="1">
      <c r="A82" s="36">
        <v>19</v>
      </c>
      <c r="B82" s="2" t="s">
        <v>190</v>
      </c>
      <c r="C82" s="37" t="s">
        <v>15</v>
      </c>
      <c r="D82" s="38"/>
      <c r="E82" s="39">
        <v>2</v>
      </c>
      <c r="F82" s="83"/>
      <c r="G82" s="84"/>
    </row>
    <row r="83" spans="1:7" ht="33" customHeight="1">
      <c r="A83" s="34"/>
      <c r="B83" s="33" t="s">
        <v>44</v>
      </c>
      <c r="C83" s="40" t="s">
        <v>13</v>
      </c>
      <c r="D83" s="40">
        <v>1</v>
      </c>
      <c r="E83" s="41">
        <f>D83*E82</f>
        <v>2</v>
      </c>
      <c r="F83" s="87"/>
      <c r="G83" s="88"/>
    </row>
    <row r="84" spans="1:7" ht="63" customHeight="1">
      <c r="A84" s="1" t="s">
        <v>118</v>
      </c>
      <c r="B84" s="68" t="s">
        <v>191</v>
      </c>
      <c r="C84" s="2" t="s">
        <v>13</v>
      </c>
      <c r="D84" s="2"/>
      <c r="E84" s="69">
        <v>32</v>
      </c>
      <c r="F84" s="96"/>
      <c r="G84" s="91"/>
    </row>
    <row r="85" spans="1:7" ht="40.5">
      <c r="A85" s="78"/>
      <c r="B85" s="33" t="s">
        <v>58</v>
      </c>
      <c r="C85" s="33" t="s">
        <v>1</v>
      </c>
      <c r="D85" s="33">
        <f>1.15*0.25*(65.8+85.6)/2/100*70%+1.15*(11.5+15.8)/2/100</f>
        <v>0.30932125</v>
      </c>
      <c r="E85" s="4">
        <f>D85*E84</f>
        <v>9.89828</v>
      </c>
      <c r="F85" s="97"/>
      <c r="G85" s="86"/>
    </row>
    <row r="86" spans="1:7" ht="29.25" customHeight="1">
      <c r="A86" s="78"/>
      <c r="B86" s="33" t="s">
        <v>26</v>
      </c>
      <c r="C86" s="33" t="s">
        <v>10</v>
      </c>
      <c r="D86" s="33">
        <f>1.15*(1+1.2)/2/100*70%+1.15*0.02/100</f>
        <v>0.009085</v>
      </c>
      <c r="E86" s="4">
        <f>D86*E84</f>
        <v>0.29072</v>
      </c>
      <c r="F86" s="97"/>
      <c r="G86" s="86"/>
    </row>
    <row r="87" spans="1:7" ht="25.5" customHeight="1">
      <c r="A87" s="78"/>
      <c r="B87" s="33" t="s">
        <v>57</v>
      </c>
      <c r="C87" s="33" t="s">
        <v>16</v>
      </c>
      <c r="D87" s="33">
        <v>0.3</v>
      </c>
      <c r="E87" s="3">
        <f>E84*D87</f>
        <v>9.6</v>
      </c>
      <c r="F87" s="97"/>
      <c r="G87" s="86"/>
    </row>
    <row r="88" spans="1:7" ht="27">
      <c r="A88" s="78"/>
      <c r="B88" s="33" t="s">
        <v>27</v>
      </c>
      <c r="C88" s="33" t="s">
        <v>10</v>
      </c>
      <c r="D88" s="33">
        <f>(1.6+1.8)/2/100*70%+0.42/100</f>
        <v>0.0161</v>
      </c>
      <c r="E88" s="4">
        <f>D88*E84</f>
        <v>0.5152</v>
      </c>
      <c r="F88" s="97"/>
      <c r="G88" s="86"/>
    </row>
    <row r="89" spans="1:7" ht="57" customHeight="1">
      <c r="A89" s="1" t="s">
        <v>151</v>
      </c>
      <c r="B89" s="2" t="s">
        <v>192</v>
      </c>
      <c r="C89" s="2" t="s">
        <v>13</v>
      </c>
      <c r="D89" s="2"/>
      <c r="E89" s="69">
        <f>E84</f>
        <v>32</v>
      </c>
      <c r="F89" s="96"/>
      <c r="G89" s="91"/>
    </row>
    <row r="90" spans="1:7" ht="34.5" customHeight="1">
      <c r="A90" s="52"/>
      <c r="B90" s="33" t="s">
        <v>24</v>
      </c>
      <c r="C90" s="33" t="s">
        <v>1</v>
      </c>
      <c r="D90" s="33">
        <f>1.15*(65.8+85.6)/2/100*30%</f>
        <v>0.2611649999999999</v>
      </c>
      <c r="E90" s="4">
        <f>D90*E89</f>
        <v>8.357279999999998</v>
      </c>
      <c r="F90" s="85"/>
      <c r="G90" s="86"/>
    </row>
    <row r="91" spans="1:7" ht="22.5" customHeight="1">
      <c r="A91" s="52"/>
      <c r="B91" s="33" t="s">
        <v>47</v>
      </c>
      <c r="C91" s="33" t="s">
        <v>10</v>
      </c>
      <c r="D91" s="33">
        <f>1.15*(1+1.2)/2/100*30%</f>
        <v>0.0037949999999999998</v>
      </c>
      <c r="E91" s="4">
        <f>D91*E89</f>
        <v>0.12143999999999999</v>
      </c>
      <c r="F91" s="85"/>
      <c r="G91" s="94"/>
    </row>
    <row r="92" spans="1:7" ht="21.75" customHeight="1">
      <c r="A92" s="52"/>
      <c r="B92" s="33" t="s">
        <v>22</v>
      </c>
      <c r="C92" s="33" t="s">
        <v>16</v>
      </c>
      <c r="D92" s="33">
        <v>0.35</v>
      </c>
      <c r="E92" s="4">
        <f>D92*E89</f>
        <v>11.2</v>
      </c>
      <c r="F92" s="85"/>
      <c r="G92" s="94"/>
    </row>
    <row r="93" spans="1:7" ht="25.5" customHeight="1">
      <c r="A93" s="52"/>
      <c r="B93" s="33" t="s">
        <v>23</v>
      </c>
      <c r="C93" s="33" t="s">
        <v>10</v>
      </c>
      <c r="D93" s="33">
        <f>(1.6+1.8)/2/100*30%</f>
        <v>0.0051</v>
      </c>
      <c r="E93" s="4">
        <f>D93*E89</f>
        <v>0.1632</v>
      </c>
      <c r="F93" s="85"/>
      <c r="G93" s="94"/>
    </row>
    <row r="94" spans="1:7" ht="40.5">
      <c r="A94" s="63" t="s">
        <v>195</v>
      </c>
      <c r="B94" s="45" t="s">
        <v>193</v>
      </c>
      <c r="C94" s="45" t="s">
        <v>14</v>
      </c>
      <c r="D94" s="45"/>
      <c r="E94" s="70">
        <v>10</v>
      </c>
      <c r="F94" s="90"/>
      <c r="G94" s="84"/>
    </row>
    <row r="95" spans="1:7" ht="27" customHeight="1">
      <c r="A95" s="34"/>
      <c r="B95" s="33" t="s">
        <v>72</v>
      </c>
      <c r="C95" s="33" t="s">
        <v>1</v>
      </c>
      <c r="D95" s="33">
        <f>1.15*0.439</f>
        <v>0.5048499999999999</v>
      </c>
      <c r="E95" s="53">
        <f>E94*D95</f>
        <v>5.048499999999999</v>
      </c>
      <c r="F95" s="85"/>
      <c r="G95" s="89"/>
    </row>
    <row r="96" spans="1:7" ht="30.75" customHeight="1">
      <c r="A96" s="34"/>
      <c r="B96" s="33" t="s">
        <v>73</v>
      </c>
      <c r="C96" s="33" t="s">
        <v>10</v>
      </c>
      <c r="D96" s="33">
        <f>1.15*0.0354</f>
        <v>0.040709999999999996</v>
      </c>
      <c r="E96" s="53">
        <f>E94*D96</f>
        <v>0.40709999999999996</v>
      </c>
      <c r="F96" s="85"/>
      <c r="G96" s="89"/>
    </row>
    <row r="97" spans="1:7" ht="31.5" customHeight="1">
      <c r="A97" s="34"/>
      <c r="B97" s="33" t="s">
        <v>185</v>
      </c>
      <c r="C97" s="33" t="s">
        <v>14</v>
      </c>
      <c r="D97" s="33">
        <v>1.15</v>
      </c>
      <c r="E97" s="53">
        <f>D97*E94</f>
        <v>11.5</v>
      </c>
      <c r="F97" s="85"/>
      <c r="G97" s="89"/>
    </row>
    <row r="98" spans="1:7" ht="28.5" customHeight="1">
      <c r="A98" s="34"/>
      <c r="B98" s="33" t="s">
        <v>76</v>
      </c>
      <c r="C98" s="33" t="s">
        <v>49</v>
      </c>
      <c r="D98" s="33">
        <v>6.5</v>
      </c>
      <c r="E98" s="71">
        <f>D98*E94</f>
        <v>65</v>
      </c>
      <c r="F98" s="85"/>
      <c r="G98" s="89"/>
    </row>
    <row r="99" spans="1:7" ht="30.75" customHeight="1">
      <c r="A99" s="34"/>
      <c r="B99" s="33" t="s">
        <v>77</v>
      </c>
      <c r="C99" s="33" t="s">
        <v>10</v>
      </c>
      <c r="D99" s="33">
        <v>0.0828</v>
      </c>
      <c r="E99" s="71">
        <f>D99*E94</f>
        <v>0.828</v>
      </c>
      <c r="F99" s="85"/>
      <c r="G99" s="89"/>
    </row>
    <row r="100" spans="1:7" ht="38.25" customHeight="1">
      <c r="A100" s="36">
        <v>23</v>
      </c>
      <c r="B100" s="45" t="s">
        <v>68</v>
      </c>
      <c r="C100" s="38" t="s">
        <v>40</v>
      </c>
      <c r="D100" s="38"/>
      <c r="E100" s="67">
        <v>2</v>
      </c>
      <c r="F100" s="83"/>
      <c r="G100" s="84"/>
    </row>
    <row r="101" spans="1:7" ht="35.25" customHeight="1">
      <c r="A101" s="34"/>
      <c r="B101" s="33" t="s">
        <v>41</v>
      </c>
      <c r="C101" s="40" t="s">
        <v>1</v>
      </c>
      <c r="D101" s="40">
        <f>0.53*1.2*1.15</f>
        <v>0.7313999999999999</v>
      </c>
      <c r="E101" s="25">
        <f>E100*D101</f>
        <v>1.4627999999999999</v>
      </c>
      <c r="F101" s="87"/>
      <c r="G101" s="88"/>
    </row>
    <row r="102" spans="1:7" ht="33.75" customHeight="1">
      <c r="A102" s="36">
        <v>24</v>
      </c>
      <c r="B102" s="45" t="s">
        <v>69</v>
      </c>
      <c r="C102" s="45" t="s">
        <v>40</v>
      </c>
      <c r="D102" s="45"/>
      <c r="E102" s="7">
        <f>E100+0</f>
        <v>2</v>
      </c>
      <c r="F102" s="92"/>
      <c r="G102" s="84"/>
    </row>
    <row r="103" spans="1:7" ht="27.75" customHeight="1">
      <c r="A103" s="52"/>
      <c r="B103" s="33" t="s">
        <v>42</v>
      </c>
      <c r="C103" s="33" t="s">
        <v>40</v>
      </c>
      <c r="D103" s="33">
        <v>1</v>
      </c>
      <c r="E103" s="33">
        <f>E102*D103</f>
        <v>2</v>
      </c>
      <c r="F103" s="93"/>
      <c r="G103" s="89"/>
    </row>
    <row r="104" spans="1:7" ht="30.75" customHeight="1">
      <c r="A104" s="27"/>
      <c r="B104" s="2" t="s">
        <v>21</v>
      </c>
      <c r="C104" s="24" t="s">
        <v>10</v>
      </c>
      <c r="D104" s="24"/>
      <c r="E104" s="25"/>
      <c r="F104" s="102"/>
      <c r="G104" s="103"/>
    </row>
    <row r="105" spans="1:7" ht="28.5" customHeight="1">
      <c r="A105" s="27"/>
      <c r="B105" s="79" t="s">
        <v>17</v>
      </c>
      <c r="C105" s="24" t="s">
        <v>10</v>
      </c>
      <c r="D105" s="24"/>
      <c r="E105" s="28">
        <v>0.1</v>
      </c>
      <c r="F105" s="102"/>
      <c r="G105" s="88"/>
    </row>
    <row r="106" spans="1:7" ht="30" customHeight="1">
      <c r="A106" s="27"/>
      <c r="B106" s="2" t="s">
        <v>12</v>
      </c>
      <c r="C106" s="8" t="s">
        <v>10</v>
      </c>
      <c r="D106" s="8"/>
      <c r="E106" s="8"/>
      <c r="F106" s="101"/>
      <c r="G106" s="103"/>
    </row>
    <row r="107" spans="1:7" ht="32.25" customHeight="1">
      <c r="A107" s="27"/>
      <c r="B107" s="79" t="s">
        <v>11</v>
      </c>
      <c r="C107" s="24" t="s">
        <v>10</v>
      </c>
      <c r="D107" s="24"/>
      <c r="E107" s="28">
        <v>0.08</v>
      </c>
      <c r="F107" s="102"/>
      <c r="G107" s="88"/>
    </row>
    <row r="108" spans="1:7" ht="32.25" customHeight="1">
      <c r="A108" s="27"/>
      <c r="B108" s="2" t="s">
        <v>25</v>
      </c>
      <c r="C108" s="24" t="s">
        <v>10</v>
      </c>
      <c r="D108" s="24"/>
      <c r="E108" s="25"/>
      <c r="F108" s="102"/>
      <c r="G108" s="103"/>
    </row>
    <row r="109" spans="1:7" ht="15">
      <c r="A109" s="114"/>
      <c r="B109" s="114"/>
      <c r="C109" s="114"/>
      <c r="D109" s="114"/>
      <c r="E109" s="114"/>
      <c r="F109" s="114"/>
      <c r="G109" s="114"/>
    </row>
    <row r="110" spans="1:7" ht="15">
      <c r="A110" s="29"/>
      <c r="B110" s="18"/>
      <c r="C110" s="11"/>
      <c r="D110" s="11"/>
      <c r="E110" s="11"/>
      <c r="F110" s="11"/>
      <c r="G110" s="26"/>
    </row>
    <row r="111" spans="1:7" ht="15">
      <c r="A111" s="30"/>
      <c r="B111" s="77"/>
      <c r="C111" s="109"/>
      <c r="D111" s="109"/>
      <c r="E111" s="109"/>
      <c r="F111" s="109"/>
      <c r="G111" s="31"/>
    </row>
    <row r="112" spans="1:7" ht="15">
      <c r="A112" s="29"/>
      <c r="B112" s="21"/>
      <c r="C112" s="21"/>
      <c r="D112" s="21"/>
      <c r="E112" s="21"/>
      <c r="F112" s="21"/>
      <c r="G112" s="13"/>
    </row>
    <row r="113" spans="2:7" ht="15">
      <c r="B113" s="21"/>
      <c r="C113" s="21"/>
      <c r="D113" s="21"/>
      <c r="E113" s="21"/>
      <c r="F113" s="21"/>
      <c r="G113" s="13"/>
    </row>
  </sheetData>
  <sheetProtection password="CF7A" sheet="1"/>
  <mergeCells count="10">
    <mergeCell ref="A1:G1"/>
    <mergeCell ref="A2:G2"/>
    <mergeCell ref="A3:G3"/>
    <mergeCell ref="A109:G109"/>
    <mergeCell ref="C111:F111"/>
    <mergeCell ref="A4:A5"/>
    <mergeCell ref="B4:B5"/>
    <mergeCell ref="C4:C5"/>
    <mergeCell ref="D4:E4"/>
    <mergeCell ref="F4:G4"/>
  </mergeCells>
  <printOptions/>
  <pageMargins left="0.32" right="0.4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57421875" style="0" customWidth="1"/>
    <col min="2" max="2" width="41.7109375" style="0" customWidth="1"/>
    <col min="3" max="3" width="8.28125" style="0" customWidth="1"/>
    <col min="4" max="4" width="6.7109375" style="0" customWidth="1"/>
    <col min="5" max="5" width="7.00390625" style="0" customWidth="1"/>
  </cols>
  <sheetData>
    <row r="1" spans="1:7" ht="37.5" customHeight="1">
      <c r="A1" s="106" t="s">
        <v>119</v>
      </c>
      <c r="B1" s="106"/>
      <c r="C1" s="106"/>
      <c r="D1" s="106"/>
      <c r="E1" s="106"/>
      <c r="F1" s="106"/>
      <c r="G1" s="106"/>
    </row>
    <row r="2" spans="1:7" ht="27" customHeight="1">
      <c r="A2" s="107" t="s">
        <v>198</v>
      </c>
      <c r="B2" s="107"/>
      <c r="C2" s="107"/>
      <c r="D2" s="107"/>
      <c r="E2" s="107"/>
      <c r="F2" s="107"/>
      <c r="G2" s="107"/>
    </row>
    <row r="4" spans="1:7" ht="22.5" customHeight="1">
      <c r="A4" s="115"/>
      <c r="B4" s="115"/>
      <c r="C4" s="115"/>
      <c r="D4" s="115" t="s">
        <v>204</v>
      </c>
      <c r="E4" s="115"/>
      <c r="F4" s="115"/>
      <c r="G4" s="115"/>
    </row>
    <row r="5" spans="1:7" ht="22.5" customHeight="1">
      <c r="A5" s="115"/>
      <c r="B5" s="115" t="s">
        <v>199</v>
      </c>
      <c r="C5" s="115"/>
      <c r="D5" s="115"/>
      <c r="E5" s="115"/>
      <c r="F5" s="115"/>
      <c r="G5" s="115"/>
    </row>
    <row r="6" spans="1:7" ht="22.5" customHeight="1">
      <c r="A6" s="115"/>
      <c r="B6" s="115" t="s">
        <v>200</v>
      </c>
      <c r="C6" s="115"/>
      <c r="D6" s="115">
        <v>3</v>
      </c>
      <c r="E6" s="115"/>
      <c r="F6" s="115"/>
      <c r="G6" s="115"/>
    </row>
    <row r="7" spans="1:7" ht="22.5" customHeight="1">
      <c r="A7" s="115"/>
      <c r="B7" s="115" t="s">
        <v>201</v>
      </c>
      <c r="C7" s="115"/>
      <c r="D7" s="115"/>
      <c r="E7" s="115"/>
      <c r="F7" s="115"/>
      <c r="G7" s="115"/>
    </row>
    <row r="8" spans="1:7" ht="22.5" customHeight="1">
      <c r="A8" s="115"/>
      <c r="B8" s="115" t="s">
        <v>202</v>
      </c>
      <c r="C8" s="115"/>
      <c r="D8" s="115">
        <v>18</v>
      </c>
      <c r="E8" s="115"/>
      <c r="F8" s="115"/>
      <c r="G8" s="115"/>
    </row>
    <row r="9" spans="1:7" ht="22.5" customHeight="1">
      <c r="A9" s="115"/>
      <c r="B9" s="115" t="s">
        <v>203</v>
      </c>
      <c r="C9" s="115"/>
      <c r="D9" s="115"/>
      <c r="E9" s="115"/>
      <c r="F9" s="115"/>
      <c r="G9" s="115"/>
    </row>
    <row r="11" ht="12.75">
      <c r="B11" t="s">
        <v>205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Jemal Surmanidze</dc:creator>
  <cp:keywords/>
  <dc:description/>
  <cp:lastModifiedBy>jsurmanidze</cp:lastModifiedBy>
  <cp:lastPrinted>2015-09-22T06:40:59Z</cp:lastPrinted>
  <dcterms:created xsi:type="dcterms:W3CDTF">1996-10-14T23:33:28Z</dcterms:created>
  <dcterms:modified xsi:type="dcterms:W3CDTF">2015-09-22T06:44:02Z</dcterms:modified>
  <cp:category/>
  <cp:version/>
  <cp:contentType/>
  <cp:contentStatus/>
</cp:coreProperties>
</file>