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9" activeTab="26"/>
  </bookViews>
  <sheets>
    <sheet name="kr" sheetId="1" r:id="rId1"/>
    <sheet name="O-1" sheetId="2" r:id="rId2"/>
    <sheet name="1--1" sheetId="3" r:id="rId3"/>
    <sheet name="1--2" sheetId="4" r:id="rId4"/>
    <sheet name="1--3" sheetId="5" r:id="rId5"/>
    <sheet name="1--4" sheetId="6" r:id="rId6"/>
    <sheet name="O-2" sheetId="7" r:id="rId7"/>
    <sheet name="2-1" sheetId="8" r:id="rId8"/>
    <sheet name="2-2" sheetId="9" r:id="rId9"/>
    <sheet name="2-3" sheetId="10" r:id="rId10"/>
    <sheet name="2-4" sheetId="11" r:id="rId11"/>
    <sheet name="o---3" sheetId="12" r:id="rId12"/>
    <sheet name="3--1" sheetId="13" r:id="rId13"/>
    <sheet name="3-2" sheetId="14" r:id="rId14"/>
    <sheet name="3-3" sheetId="15" r:id="rId15"/>
    <sheet name="3--4" sheetId="16" r:id="rId16"/>
    <sheet name="o-4" sheetId="17" r:id="rId17"/>
    <sheet name="4-1" sheetId="18" r:id="rId18"/>
    <sheet name="4--2" sheetId="19" r:id="rId19"/>
    <sheet name="4-3" sheetId="20" r:id="rId20"/>
    <sheet name="4-4" sheetId="21" r:id="rId21"/>
    <sheet name="O--5" sheetId="22" r:id="rId22"/>
    <sheet name="5-1" sheetId="23" r:id="rId23"/>
    <sheet name="5-2" sheetId="24" r:id="rId24"/>
    <sheet name="6-" sheetId="25" r:id="rId25"/>
    <sheet name="7-" sheetId="26" r:id="rId26"/>
    <sheet name="8--" sheetId="27" r:id="rId27"/>
  </sheets>
  <definedNames>
    <definedName name="ddddccvf55141023">#REF!</definedName>
    <definedName name="gfgf547874">#REF!</definedName>
    <definedName name="ghgfhjkjh54789" localSheetId="17">#REF!</definedName>
    <definedName name="ghgfhjkjh54789">#REF!</definedName>
    <definedName name="ghghju414785">#REF!</definedName>
    <definedName name="ghgygy474747856">#REF!</definedName>
    <definedName name="hnhnh6h55h8">#REF!</definedName>
    <definedName name="jhjhkliok20203.569">#REF!</definedName>
    <definedName name="jhjkiklop45410011">#REF!</definedName>
    <definedName name="jkjijliko145478">#REF!</definedName>
    <definedName name="jnjkuilok478456">#REF!</definedName>
    <definedName name="_xlnm.Print_Area" localSheetId="22">'5-1'!$A$1:$H$208</definedName>
    <definedName name="sssss5478785">#REF!</definedName>
    <definedName name="ujukilop47846">#REF!</definedName>
    <definedName name="yhjuikj65412147">#REF!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<sst xmlns="http://schemas.openxmlformats.org/spreadsheetml/2006/main" count="12010" uniqueCount="840">
  <si>
    <t>#</t>
  </si>
  <si>
    <t xml:space="preserve"> saxarjTaRricxvo Rirebuleba</t>
  </si>
  <si>
    <t>aTasi lari</t>
  </si>
  <si>
    <t xml:space="preserve">        saxarjTaRricxvo xelfasi</t>
  </si>
  <si>
    <t>normatiuli Sromatevadoba</t>
  </si>
  <si>
    <t>k/sT</t>
  </si>
  <si>
    <t>safuZveli:</t>
  </si>
  <si>
    <t>muSa naxazebi</t>
  </si>
  <si>
    <t>safuZveli</t>
  </si>
  <si>
    <t>samuSaos dasaxeleba</t>
  </si>
  <si>
    <t>ganzomilebis erTeuli</t>
  </si>
  <si>
    <t>raodenoba</t>
  </si>
  <si>
    <t>saxarjT-aRricxvo Rirebuleba</t>
  </si>
  <si>
    <t>ganzomilebis erTeulze</t>
  </si>
  <si>
    <t>saproeqto monacemebze</t>
  </si>
  <si>
    <t>sul</t>
  </si>
  <si>
    <t>SromiTi danaxarjebi</t>
  </si>
  <si>
    <t>kac/sT</t>
  </si>
  <si>
    <t>sxvadasxva manqanebi</t>
  </si>
  <si>
    <t>lariı</t>
  </si>
  <si>
    <t>-</t>
  </si>
  <si>
    <t>lari</t>
  </si>
  <si>
    <t xml:space="preserve"> samSeneblo resursebis mixedviT pirdapiri danaxarjebis jami</t>
  </si>
  <si>
    <t xml:space="preserve">    1. SromiTi resursebi</t>
  </si>
  <si>
    <t xml:space="preserve">    2. samSeneblo manqanebi</t>
  </si>
  <si>
    <t>zednadebi xarjebi</t>
  </si>
  <si>
    <t>jami</t>
  </si>
  <si>
    <t xml:space="preserve">saxarjTaRricxvo mogeba </t>
  </si>
  <si>
    <t xml:space="preserve">nakrebi saxarjTaRricxvo gaangariSeba (jami)  </t>
  </si>
  <si>
    <t>aT.</t>
  </si>
  <si>
    <t>m/S dasabrunebeli</t>
  </si>
  <si>
    <t>-----------------------------------------------------------------------------------------------------------</t>
  </si>
  <si>
    <t>aT. Llari</t>
  </si>
  <si>
    <t>xarjTaRricxvis nomeri</t>
  </si>
  <si>
    <t>samuSaos da xarjebis dasaxeleba</t>
  </si>
  <si>
    <t>saerTo saxarjTaRricxvo Rirebuleba</t>
  </si>
  <si>
    <t>samSeneblo samuSaoebi</t>
  </si>
  <si>
    <t>samontaJo samuSaoebi</t>
  </si>
  <si>
    <t>danadgarebi, aveji,  inventari</t>
  </si>
  <si>
    <t>sxvadasxva xarjebi</t>
  </si>
  <si>
    <t xml:space="preserve">Tavi I </t>
  </si>
  <si>
    <t>kapitaluri remontis teritoriis momzadeba</t>
  </si>
  <si>
    <t>samuSaoebi da xarjebi ar aris</t>
  </si>
  <si>
    <t>Tavi I jami</t>
  </si>
  <si>
    <t xml:space="preserve">Tavi II </t>
  </si>
  <si>
    <t xml:space="preserve"> ZiriTadi obieqtebi</t>
  </si>
  <si>
    <t>Tavi II jami</t>
  </si>
  <si>
    <t xml:space="preserve">Tavi III </t>
  </si>
  <si>
    <t>damxmare da samosamsaxuro obieqtebi</t>
  </si>
  <si>
    <t>Tavi III jami</t>
  </si>
  <si>
    <t xml:space="preserve">Tavi IV </t>
  </si>
  <si>
    <t>wyalmomarageba, kanalizacia, Tbomomarageba, gazmomarageba,  gare qselebi da a.S.</t>
  </si>
  <si>
    <t>Tavi IV jami</t>
  </si>
  <si>
    <t xml:space="preserve">Tavi VI </t>
  </si>
  <si>
    <t>droebiTi Senobebi da nagebobebi</t>
  </si>
  <si>
    <t>Tavi VI jami</t>
  </si>
  <si>
    <t>Tavi I-VI jami</t>
  </si>
  <si>
    <t xml:space="preserve">Tavi VII </t>
  </si>
  <si>
    <t>sxvadasxva samuSaoebi da xarjebi</t>
  </si>
  <si>
    <t xml:space="preserve"> xarjebi ar aris</t>
  </si>
  <si>
    <t xml:space="preserve">Tavi VIII </t>
  </si>
  <si>
    <t xml:space="preserve"> teqnikuri zedamxedveloba</t>
  </si>
  <si>
    <t>Tavi VIII jami</t>
  </si>
  <si>
    <t>Tavi IX</t>
  </si>
  <si>
    <t>saproeqto da saZiebo samuSaoebi, saavtoro zedamxedveloba</t>
  </si>
  <si>
    <t>Tavi IX jami</t>
  </si>
  <si>
    <t>Tavi I-IX jami</t>
  </si>
  <si>
    <t>dRg 18%</t>
  </si>
  <si>
    <t>saxarjTaRricxvo Rirebuleba</t>
  </si>
  <si>
    <t>Sps aWarspecproeqti</t>
  </si>
  <si>
    <t>dakveTa #</t>
  </si>
  <si>
    <t>Sromis gadasaxadi</t>
  </si>
  <si>
    <t>erTeulis Rirebulebis saangariSo ganzomileba</t>
  </si>
  <si>
    <t>Sromis gadaxdis saSualeba                                                                                                       aT. larebSi</t>
  </si>
  <si>
    <t xml:space="preserve">samSeneblo samuSaoebi </t>
  </si>
  <si>
    <t>danadgarebze, avejsa da inventarze</t>
  </si>
  <si>
    <t>100    kbm</t>
  </si>
  <si>
    <t>Siga  wyalsadeni  da  kanalizacia</t>
  </si>
  <si>
    <t>betoni</t>
  </si>
  <si>
    <t>armatura</t>
  </si>
  <si>
    <t>man/sT</t>
  </si>
  <si>
    <t>100     kbm</t>
  </si>
  <si>
    <t>srf</t>
  </si>
  <si>
    <t>t</t>
  </si>
  <si>
    <t xml:space="preserve">s.n.da w.        11-1-5                                                                                                                                                                                                             </t>
  </si>
  <si>
    <t>kbm</t>
  </si>
  <si>
    <t>100      kbm</t>
  </si>
  <si>
    <t>betonis tumbo</t>
  </si>
  <si>
    <t>xe masala</t>
  </si>
  <si>
    <t>sxva masalebi</t>
  </si>
  <si>
    <t>sabazro</t>
  </si>
  <si>
    <t>kg</t>
  </si>
  <si>
    <t>fari xis</t>
  </si>
  <si>
    <t>kvm</t>
  </si>
  <si>
    <t xml:space="preserve">armatura </t>
  </si>
  <si>
    <t>eleqtrodi</t>
  </si>
  <si>
    <t>s.n.da w.                                                                                                                                                                                                              6-12-7</t>
  </si>
  <si>
    <r>
      <t xml:space="preserve">betoni </t>
    </r>
    <r>
      <rPr>
        <b/>
        <sz val="10"/>
        <rFont val="Arial Cyr"/>
        <family val="0"/>
      </rPr>
      <t>B20</t>
    </r>
  </si>
  <si>
    <t>100      kvm</t>
  </si>
  <si>
    <t>xis fari</t>
  </si>
  <si>
    <t>pasta antiseptikuri</t>
  </si>
  <si>
    <t>sndaw    10_38_3</t>
  </si>
  <si>
    <t>xis konstruqciebis antiseptireba</t>
  </si>
  <si>
    <t xml:space="preserve">xsnari antiseptikuri         </t>
  </si>
  <si>
    <t>xis konstruqciebis damuSaveba xanZarsawinaaRmdego xsnariT</t>
  </si>
  <si>
    <t xml:space="preserve">xsnari cecxlgamZle          </t>
  </si>
  <si>
    <t xml:space="preserve">100    kvm </t>
  </si>
  <si>
    <t xml:space="preserve">xe masala </t>
  </si>
  <si>
    <t>metalokramitis gluvi furclebiT</t>
  </si>
  <si>
    <t>metalokramitis Surupi 1 kvm-ze 6 cali</t>
  </si>
  <si>
    <t>cali</t>
  </si>
  <si>
    <t>c</t>
  </si>
  <si>
    <t>sxvadasxva masalebi</t>
  </si>
  <si>
    <t>l</t>
  </si>
  <si>
    <t>sndaw 12_8_1</t>
  </si>
  <si>
    <t xml:space="preserve">feradi Tunuqis  wyalSemkrebi Raris  mowyoba  </t>
  </si>
  <si>
    <t xml:space="preserve"> 100 GgrZm</t>
  </si>
  <si>
    <t>manqanebi</t>
  </si>
  <si>
    <t>samagrebeli</t>
  </si>
  <si>
    <t>feradi Tunuqis   Rari</t>
  </si>
  <si>
    <t>m</t>
  </si>
  <si>
    <t xml:space="preserve">feradi Tunuqis wyalsawreti d=100 mm milis mowyoba  </t>
  </si>
  <si>
    <t>feradi Tunuqis mili 100 mm</t>
  </si>
  <si>
    <t>k=1,15</t>
  </si>
  <si>
    <t>grZm</t>
  </si>
  <si>
    <t>100     kvm</t>
  </si>
  <si>
    <t>100  kvm</t>
  </si>
  <si>
    <t>s.n.daw. 11-20-3</t>
  </si>
  <si>
    <t xml:space="preserve">keramikuli filebi   xaoiani zedapiriT                                                                                                                                                                                                             </t>
  </si>
  <si>
    <t xml:space="preserve">    webo-cementi </t>
  </si>
  <si>
    <t>sn da w  11-36-3</t>
  </si>
  <si>
    <t>kubm</t>
  </si>
  <si>
    <t>1       kbm</t>
  </si>
  <si>
    <t>bloki 40X20X20</t>
  </si>
  <si>
    <t>kub.m.</t>
  </si>
  <si>
    <t xml:space="preserve">betoni В20 </t>
  </si>
  <si>
    <r>
      <t xml:space="preserve">armatura </t>
    </r>
  </si>
  <si>
    <t>kv.m.</t>
  </si>
  <si>
    <t>manq/sT</t>
  </si>
  <si>
    <t>fiTxi</t>
  </si>
  <si>
    <t>saRebavi</t>
  </si>
  <si>
    <t>fasadi</t>
  </si>
  <si>
    <t>xsnaris tumbo 3 kbm/sT</t>
  </si>
  <si>
    <t>inventaruli xaraCoebis mowyoba da daSla</t>
  </si>
  <si>
    <t>100         kvm</t>
  </si>
  <si>
    <t>xaraCos liTonis detalebi</t>
  </si>
  <si>
    <t>xaraCos xis detalebi</t>
  </si>
  <si>
    <t>xis fenili</t>
  </si>
  <si>
    <t>o.x. #1</t>
  </si>
  <si>
    <t xml:space="preserve">aTasi </t>
  </si>
  <si>
    <t>Sromis gadaxdis saSualeba aT.larebSi</t>
  </si>
  <si>
    <t>erTeulis Rirebulebis maCvenebeli</t>
  </si>
  <si>
    <t>el. samontaJo samuSaoebi</t>
  </si>
  <si>
    <t>s.n.daw.                                                                                                                                                                                                                 10-11</t>
  </si>
  <si>
    <t>xis sanivnive sistemis mowyoba</t>
  </si>
  <si>
    <t>Sesakravi mavTuli</t>
  </si>
  <si>
    <t>lursmani</t>
  </si>
  <si>
    <t>sndaw                                                                                                                                                                                                                                 10_38_3</t>
  </si>
  <si>
    <t>sndaw                                                                                                                                                                                                                                 10_37_3</t>
  </si>
  <si>
    <t>100 grZm</t>
  </si>
  <si>
    <t>xsnari cementis mosapirkeTebeli</t>
  </si>
  <si>
    <t>cementis xsnari</t>
  </si>
  <si>
    <t>1. SromiTi resursebi</t>
  </si>
  <si>
    <t>2. samSeneblo manqanebi</t>
  </si>
  <si>
    <t xml:space="preserve">SromiTi danaxarjebi </t>
  </si>
  <si>
    <t>k=1.15</t>
  </si>
  <si>
    <t>3. Mmaterialuri resursebi</t>
  </si>
  <si>
    <t>s.n.da w. 1-80-3</t>
  </si>
  <si>
    <t>III kategoriis gruntis damuSaveba xeliT</t>
  </si>
  <si>
    <t>tn</t>
  </si>
  <si>
    <t>s.n.da w. 6-1-20 misad</t>
  </si>
  <si>
    <t>sn da w 6-15-10</t>
  </si>
  <si>
    <t>sn da w   6-15-9</t>
  </si>
  <si>
    <r>
      <t xml:space="preserve">rkinabetonis monoliTuri filis mowyoba betoni В20 </t>
    </r>
  </si>
  <si>
    <t>s.n.da w.  8-15-1</t>
  </si>
  <si>
    <t>saxuravi</t>
  </si>
  <si>
    <r>
      <t xml:space="preserve">s.n.daw.   12-6-1 </t>
    </r>
    <r>
      <rPr>
        <b/>
        <sz val="8"/>
        <rFont val="AcadNusx"/>
        <family val="0"/>
      </rPr>
      <t>misadagebiT</t>
    </r>
  </si>
  <si>
    <t xml:space="preserve">profilirebuli feradi Tunuqis  furclebiT saxuravis mowyoba xis axali  molartyvis mowyobiT </t>
  </si>
  <si>
    <t>profilirebuli feradi Tunuqi</t>
  </si>
  <si>
    <t xml:space="preserve">naWedi </t>
  </si>
  <si>
    <t xml:space="preserve">armatura mauerlatis Casamagreblad </t>
  </si>
  <si>
    <t>samagri</t>
  </si>
  <si>
    <t>feradi Tunuqis  Zabri</t>
  </si>
  <si>
    <t>feradi Tunuqis  muxli</t>
  </si>
  <si>
    <t>Sida kedlebi da Weri</t>
  </si>
  <si>
    <t>xsnaris tumbo 1 kub/sT</t>
  </si>
  <si>
    <t>qviSa cementis  xsnari</t>
  </si>
  <si>
    <t xml:space="preserve">Sida fanjrisa da karis  ferdoebis Selesva </t>
  </si>
  <si>
    <t>cementis   xsnari</t>
  </si>
  <si>
    <t>100    kvm</t>
  </si>
  <si>
    <t>Weris Selesva qviSa-cementis xsnariT</t>
  </si>
  <si>
    <t>s.n.da w.   15-168-8</t>
  </si>
  <si>
    <t xml:space="preserve">Weris maRalxarisxovani SeRebva wyalemulsiuri saRebaviT          </t>
  </si>
  <si>
    <t>s.n.da w.15-52-1</t>
  </si>
  <si>
    <t>fasadis kedlebis Selesva qviSacementis xsnariT (maT Soris parapetis Selesva)</t>
  </si>
  <si>
    <t>sn da w 15-52-3</t>
  </si>
  <si>
    <t xml:space="preserve">gare fanjrisa da karis  ferdoebis Selesva </t>
  </si>
  <si>
    <t>s.n.da w.  15-168-7</t>
  </si>
  <si>
    <t xml:space="preserve">fasadis kedlebisa da ferdoebis  SeRebva fasadis wyalemulisuri saRebaviT        </t>
  </si>
  <si>
    <t>s.n.da w.8-22-1</t>
  </si>
  <si>
    <t>iataki</t>
  </si>
  <si>
    <t xml:space="preserve">  safuZvlis fenis  mowyoba, qviSa-xreSovani  nareviT, mosworeba da datkepna</t>
  </si>
  <si>
    <t>qviSa-xreSovani narevi</t>
  </si>
  <si>
    <t xml:space="preserve">s.n.daw 6-1-1                                                                                                                                                                                                                 </t>
  </si>
  <si>
    <r>
      <t xml:space="preserve">betonis safuZvlis mowyoba sisqiT 10 sm betoni </t>
    </r>
    <r>
      <rPr>
        <b/>
        <sz val="10"/>
        <rFont val="Times New Roman"/>
        <family val="1"/>
      </rPr>
      <t>B15</t>
    </r>
  </si>
  <si>
    <r>
      <t>betoni B</t>
    </r>
    <r>
      <rPr>
        <sz val="10"/>
        <rFont val="Calibri"/>
        <family val="2"/>
      </rPr>
      <t>B15</t>
    </r>
  </si>
  <si>
    <t xml:space="preserve">keramikuli filebiT iatakis mowyoba </t>
  </si>
  <si>
    <t>filebi</t>
  </si>
  <si>
    <t>webo-cementi</t>
  </si>
  <si>
    <r>
      <t xml:space="preserve">monoliTuri rkinabetonis svetebis    mowyoba betoni </t>
    </r>
    <r>
      <rPr>
        <b/>
        <sz val="10"/>
        <rFont val="Arial Cyr"/>
        <family val="0"/>
      </rPr>
      <t>B20</t>
    </r>
  </si>
  <si>
    <t>profilirebuli feradi Tunuqis  furclebiT saxuravis mowyoba xis axali  molartyvis mowyobiT</t>
  </si>
  <si>
    <t>s.n.da w.  46-16-2</t>
  </si>
  <si>
    <t xml:space="preserve">s.n.da w. 46-15-2                                                                                                                                                                                                         </t>
  </si>
  <si>
    <t xml:space="preserve">sn da w  1-79_3                             </t>
  </si>
  <si>
    <t>samSeneblo narCenebisa da nagavis Senobidan gamotana, a/TviTmclelebze datvirTva</t>
  </si>
  <si>
    <t>1 t</t>
  </si>
  <si>
    <t>WanWiki qanCiT</t>
  </si>
  <si>
    <t>s.n.daw.   10-11</t>
  </si>
  <si>
    <t xml:space="preserve"> </t>
  </si>
  <si>
    <t>kac.sT</t>
  </si>
  <si>
    <t xml:space="preserve"> SromiTi danaxarji </t>
  </si>
  <si>
    <t>metaloplastmasis fanjris blokis mowyoba</t>
  </si>
  <si>
    <t>Sida da gare kedlebidan Camofxeka</t>
  </si>
  <si>
    <t xml:space="preserve"> SromiTi danaxarjebi</t>
  </si>
  <si>
    <t>iatakis mopirkeTeba keramikuli filebiT xaoiani zedapiriT webo-cementiT</t>
  </si>
  <si>
    <t>o.x. #2</t>
  </si>
  <si>
    <t>Siga el. ganaTeba</t>
  </si>
  <si>
    <t>s.n.daw.  11-30-5</t>
  </si>
  <si>
    <t>xelovnuri granitis fila  xaoiani zedapiriT</t>
  </si>
  <si>
    <t xml:space="preserve"> webo-cementi granitis</t>
  </si>
  <si>
    <t>sn da w  15-55-9</t>
  </si>
  <si>
    <t>s.n.daw. 15-14-1</t>
  </si>
  <si>
    <t xml:space="preserve">kedelze keramikuli filebis mowyoba webo-cementiT </t>
  </si>
  <si>
    <t>keramikuli filebi</t>
  </si>
  <si>
    <t xml:space="preserve">saxarjTaRricxvo Rirebuleba             </t>
  </si>
  <si>
    <t>aTasi</t>
  </si>
  <si>
    <t xml:space="preserve">saxarjTaRricxvo xelfasi               </t>
  </si>
  <si>
    <t>100m</t>
  </si>
  <si>
    <t>pirsabani</t>
  </si>
  <si>
    <t>lokalur-resursuli uwyisis jami</t>
  </si>
  <si>
    <t>materialuri resursebi</t>
  </si>
  <si>
    <t>samSeneblo resursebis mixedviT pirdapiri danaxarjebis jami</t>
  </si>
  <si>
    <t>fasonuri nawilebi</t>
  </si>
  <si>
    <t xml:space="preserve">s.n.da w. 46-28-4                                                                                                                                                                                                           </t>
  </si>
  <si>
    <r>
      <t xml:space="preserve">monoliTuri betonis lenturi saZirkvlis mowyoba zeZirkvliT betoni </t>
    </r>
    <r>
      <rPr>
        <b/>
        <sz val="10"/>
        <rFont val="Arial Cyr"/>
        <family val="0"/>
      </rPr>
      <t>B20</t>
    </r>
    <r>
      <rPr>
        <b/>
        <sz val="10"/>
        <rFont val="AcadNusx"/>
        <family val="0"/>
      </rPr>
      <t xml:space="preserve"> </t>
    </r>
  </si>
  <si>
    <r>
      <t xml:space="preserve">rkinabetonis monoliTuri sartyelis mowyoba betoni В20 </t>
    </r>
  </si>
  <si>
    <t xml:space="preserve">kedlis wyoba 40X20X20 sakedle blokebiT </t>
  </si>
  <si>
    <t xml:space="preserve">1      kbm </t>
  </si>
  <si>
    <t xml:space="preserve">pasta antiseptikuri,             </t>
  </si>
  <si>
    <t xml:space="preserve">profilirebuli feradi Tunuqis  furclebiT saxuravis mowyoba xis axali  molartyvis mowyobiT, parapetebis SefuTviT 0,45 mm sisqis feradi gluvi TunuqiT </t>
  </si>
  <si>
    <t>lokalur-resursuli  xarjTaRricxva # 3/1</t>
  </si>
  <si>
    <t>o.x. #3</t>
  </si>
  <si>
    <t>s.ndaw 16-6-1</t>
  </si>
  <si>
    <t>s.n.da w.  46-25-1</t>
  </si>
  <si>
    <t>sndaw  11-20-3</t>
  </si>
  <si>
    <t>Senobis susti denebi, saxanZro signalizacia</t>
  </si>
  <si>
    <t>arsebuli saxuravis daSla, xis molartyvis fenilis daSliT</t>
  </si>
  <si>
    <t>samSeneblo nangrevebis gatana,  avtomanqanebiT</t>
  </si>
  <si>
    <r>
      <t xml:space="preserve">rkinabetonis monoliTuri svetis  mowyoba betoni В20 </t>
    </r>
  </si>
  <si>
    <t xml:space="preserve">s.n.da w. 46-32-3                                                                                                                                                                                                        </t>
  </si>
  <si>
    <t>rezervi gauTvaliswinebel samuSaoebze 5 % @</t>
  </si>
  <si>
    <t>sn da w  6-15-9</t>
  </si>
  <si>
    <t>sn da w  15-56-1</t>
  </si>
  <si>
    <t>qviSa</t>
  </si>
  <si>
    <t>კვმ</t>
  </si>
  <si>
    <t>გრძმ</t>
  </si>
  <si>
    <t xml:space="preserve">Sedgenilia:   2015 wlis II kvartlis fasebSi </t>
  </si>
  <si>
    <t xml:space="preserve">normatiuli Sromatevadoba                  </t>
  </si>
  <si>
    <t>safuZveli:      muSa naxazebi</t>
  </si>
  <si>
    <t xml:space="preserve">Sedgenilia: 2015 wlis II kvartlis fasebSi                                                         </t>
  </si>
  <si>
    <t>s.ndaw 16-6-2</t>
  </si>
  <si>
    <t>100   m</t>
  </si>
  <si>
    <t>plastmasis mili d-100mm</t>
  </si>
  <si>
    <t>plastmasis mili d-150mm</t>
  </si>
  <si>
    <t>plastmasis milebis montaJi wylisaTvis d-25mm</t>
  </si>
  <si>
    <t xml:space="preserve">plastmasis mili </t>
  </si>
  <si>
    <t>plastmasis milebis montaJi wylisaTvis d-32mm</t>
  </si>
  <si>
    <t>plastmasis milebis montaJi wylisaTvis d-40mm</t>
  </si>
  <si>
    <t>plastmasis milebis montaJi wylisaTvis d-20mm</t>
  </si>
  <si>
    <t>s.ndaw  12-23</t>
  </si>
  <si>
    <t>plastmasis fasonuri nawilebi  wyalsadenisa da kanalizaciisaTvis</t>
  </si>
  <si>
    <t>10c</t>
  </si>
  <si>
    <t>ventili d-20mm</t>
  </si>
  <si>
    <t>ventili d20mm</t>
  </si>
  <si>
    <t>foladis miltuCa</t>
  </si>
  <si>
    <t>ventili  d=32mm</t>
  </si>
  <si>
    <t>ventili</t>
  </si>
  <si>
    <t>ventili  d=40mm</t>
  </si>
  <si>
    <t>s.ndaw 17-4-2</t>
  </si>
  <si>
    <t>faiansis  unitazi</t>
  </si>
  <si>
    <t>s.ndaw 17-1-5</t>
  </si>
  <si>
    <t>Tujis  trapis  montaJi</t>
  </si>
  <si>
    <t>Tujis  trapi</t>
  </si>
  <si>
    <t>s.ndaw 23-15</t>
  </si>
  <si>
    <t>lokalur-resursuli xarjTaRricxva #1/2</t>
  </si>
  <si>
    <t>wylis Semrevi</t>
  </si>
  <si>
    <t>metaloplastmasis fanjrebi</t>
  </si>
  <si>
    <t>feradi Tunuqis wyalsawreti d=100 mm milis mowyoba   (Tunuqi TeTri)</t>
  </si>
  <si>
    <r>
      <t xml:space="preserve">feradi Tunuqis mili 100 mm </t>
    </r>
    <r>
      <rPr>
        <b/>
        <sz val="10"/>
        <rFont val="AcadNusx"/>
        <family val="0"/>
      </rPr>
      <t>(Tunuqi TeTri)</t>
    </r>
  </si>
  <si>
    <t>feradi Tunuqis  Zabri (Tunuqi TeTri)</t>
  </si>
  <si>
    <t>feradi Tunuqis  muxli (Tunuqi TeTri)</t>
  </si>
  <si>
    <t>sn da w                                                                                                                                                                                                                 15-55-9</t>
  </si>
  <si>
    <t>Sida axali kedlebis lesva qviSa cementis xsnariT</t>
  </si>
  <si>
    <t>s.n.da w.                                                                                                                                                                                                            15-168-7</t>
  </si>
  <si>
    <t xml:space="preserve">Sida kedlebisa da ferdoebis  SeRebva           </t>
  </si>
  <si>
    <t>s.n.da w.    15-55-9</t>
  </si>
  <si>
    <t>fasadis kedlebis Selesva qviSacementis xsnariT</t>
  </si>
  <si>
    <t xml:space="preserve">ს.ნ.და წ.   11-3-1                                                                                                                                                                                                              </t>
  </si>
  <si>
    <t>შრომითი დანახარჯები</t>
  </si>
  <si>
    <t>კაც/სთ</t>
  </si>
  <si>
    <t>სხვადასხვა მანქანები</t>
  </si>
  <si>
    <t>ლარიı</t>
  </si>
  <si>
    <t>მასტიკა ბიტუმის</t>
  </si>
  <si>
    <t>კგ</t>
  </si>
  <si>
    <t>იატაკის დაცვა ნესტისაგან  შემოსვა   3 მმ სისქის ტოლით</t>
  </si>
  <si>
    <t xml:space="preserve">ტოლი 3 მმდე სისქის </t>
  </si>
  <si>
    <t xml:space="preserve">ს.ნ.და წ.  11-7-3 misad.                                                                                                                                                                                                                </t>
  </si>
  <si>
    <t>მკვრივი ქაფპლასტი 10 სმ მდე სისქის</t>
  </si>
  <si>
    <t xml:space="preserve">ს.ნ.და წ. 11-8--1-2                                                                                                                                                                                                                 </t>
  </si>
  <si>
    <t>ცემენტის მჭიმის მოწყობა 4-5 სმ სისქის ლითონის ბადეზე</t>
  </si>
  <si>
    <t>ცემენტის ხსნარი მოსაპირკეთებელი</t>
  </si>
  <si>
    <t>კბმ</t>
  </si>
  <si>
    <t>ბადე ლითონის</t>
  </si>
  <si>
    <t>სხვა მასალები</t>
  </si>
  <si>
    <t>sn da w      15-55-9</t>
  </si>
  <si>
    <t>bloki 40X20X10</t>
  </si>
  <si>
    <t>s.n.da w.     15-168-7</t>
  </si>
  <si>
    <t>lokalur-resursuli xarjTaRricxva #3/2</t>
  </si>
  <si>
    <t>s.n.da w.   1-78</t>
  </si>
  <si>
    <t xml:space="preserve"> gruntis ukuCayra xeliT</t>
  </si>
  <si>
    <t>s.n.da w.   1-80-3</t>
  </si>
  <si>
    <t xml:space="preserve">zedmeti gruntis datvirTva da transportireba </t>
  </si>
  <si>
    <t xml:space="preserve">zedmeti gruntis transportireba </t>
  </si>
  <si>
    <t>l.r.x.#4</t>
  </si>
  <si>
    <t>46-27-3</t>
  </si>
  <si>
    <t>WanWikebi</t>
  </si>
  <si>
    <t xml:space="preserve">iatakis mopirkeTeba xelovnuri granitis filebiT (xaoiani zedapiriT) spec. webo-cementiT granitis filebisaTvis </t>
  </si>
  <si>
    <t>Riobis gamotexva betonis kedelSi</t>
  </si>
  <si>
    <t>s.n.da w. 46-16-2</t>
  </si>
  <si>
    <t xml:space="preserve">xel.granitis plinTusebis mowyoba </t>
  </si>
  <si>
    <t xml:space="preserve">xel.granitis filebi                                                                                                                                                                                                           </t>
  </si>
  <si>
    <t>damkveTi: soflis meurneobis samecniero-kvleviTi centri</t>
  </si>
  <si>
    <t>damtkicebulia      ,, -------   ,,   ------------------  2015 w.</t>
  </si>
  <si>
    <t>,,    ,,                2015 w.</t>
  </si>
  <si>
    <t xml:space="preserve"> ჩხოროწყუს მუნიციპალიტეტის სოფ. მუხურში, მდებარე შენობა-
ნაგებობების ,, მუხურის მეფუტკრეობის სანაშენე სადგურის ‘’ მოწყობის მიზნით სარეკონსტრუქციო-სამშენებლო და ტერიტორიის კეთილმოწყობის
სამუშაოებზე</t>
  </si>
  <si>
    <r>
      <t xml:space="preserve">s.n.daw.   11-27-7 </t>
    </r>
    <r>
      <rPr>
        <b/>
        <sz val="8"/>
        <rFont val="AcadNusx"/>
        <family val="0"/>
      </rPr>
      <t>misadagebiT</t>
    </r>
  </si>
  <si>
    <t>maRalxarisxovani laminirebuli  parketis iatakis mowyoba, aqsesuarebiT qvesagebiTa da plintusebiT (laminati klasiT aranakleb 31)</t>
  </si>
  <si>
    <t>maRalxarisxovani laminirebuli parketi aqsesuarebiT; qvesagebiTa da plintusebiT</t>
  </si>
  <si>
    <t xml:space="preserve"> gare kibis საფეხურებისა და პანდუსის mopirkeTeba xelovnuri granitis filebiT mocurebis sawinaaRmdego RonisZiebebiT</t>
  </si>
  <si>
    <t>11--30</t>
  </si>
  <si>
    <t>metaloplastmasis  karis blokis mowyoba</t>
  </si>
  <si>
    <t>კედლის წყობa 40X20X10 betonis blokebiT</t>
  </si>
  <si>
    <t>კედლის წყობa 40X20X20 betonis blokebiT</t>
  </si>
  <si>
    <t>Sida არსებული და axali kedlebis lesva qviSa cementis xsnariT</t>
  </si>
  <si>
    <r>
      <t xml:space="preserve">s.n.daw.   </t>
    </r>
    <r>
      <rPr>
        <b/>
        <sz val="8"/>
        <rFont val="AcadNusx"/>
        <family val="0"/>
      </rPr>
      <t>12-7-31     12-6-1</t>
    </r>
    <r>
      <rPr>
        <b/>
        <sz val="10"/>
        <rFont val="AcadNusx"/>
        <family val="0"/>
      </rPr>
      <t xml:space="preserve"> </t>
    </r>
    <r>
      <rPr>
        <b/>
        <sz val="7"/>
        <rFont val="AcadNusx"/>
        <family val="0"/>
      </rPr>
      <t>misadagebiT</t>
    </r>
  </si>
  <si>
    <t xml:space="preserve">parapetebis Semosva feradi Tunuqis furclebiT 0,5 mm sisqis  </t>
  </si>
  <si>
    <t>Tunuqi furclovani ფერადი</t>
  </si>
  <si>
    <t>იატაკის დათბუნება მკვრივი ქაფპლასტის ფილებით</t>
  </si>
  <si>
    <t>plstikatis Weri sankvanZebSi</t>
  </si>
  <si>
    <t>Ggare kibisa da და პანდუსის mopirkeTeba xelovnuri granitis filebiT mocurebis sawinaaRmdego RonisZiebebiT</t>
  </si>
  <si>
    <t>lokalur-resursuli  xarjTaRricxva # 4/1</t>
  </si>
  <si>
    <t xml:space="preserve">ssip  ,,soflis  meurneobis  samecniero-kvleviTi  centri" s  muxuris  mefutkreobis sanaSene meurneobis  sastumro saxlis  Siga  wyalsadenisa  da  kanalizaciis  mowyobaze </t>
  </si>
  <si>
    <t xml:space="preserve">Sedgenilia: 2015  wlis II kvartlis fasebSi                                                         </t>
  </si>
  <si>
    <t xml:space="preserve"> s.ndaw 16-6-1</t>
  </si>
  <si>
    <t>plastmasis sakanalizacio milebis montaJi d-150mm gofrirebuli</t>
  </si>
  <si>
    <t>plastmasis sakanalizacio milebis montaJi d-100mm  gofrirebuli</t>
  </si>
  <si>
    <t>s.ndaw    16-12-1</t>
  </si>
  <si>
    <t>faiansis  unitazis  montaJi</t>
  </si>
  <si>
    <t>faiansis  pirsabanis  montaJi</t>
  </si>
  <si>
    <t>WurWlis sarecxelas  montaJi  uJangavi orseqciiani</t>
  </si>
  <si>
    <t>sarecxela</t>
  </si>
  <si>
    <t>duS kabinis  montaJi</t>
  </si>
  <si>
    <t>kabina</t>
  </si>
  <si>
    <t>s.ndaw 17-3-3</t>
  </si>
  <si>
    <t>wylis Semrevis  montaJi</t>
  </si>
  <si>
    <t>s.ndaw 17-1-10</t>
  </si>
  <si>
    <t>wylis eleqtrogamacxelebis  montaJi  V=100l</t>
  </si>
  <si>
    <t>eleqtrogamacxelebeli</t>
  </si>
  <si>
    <t>wyalsadenis  qselis  hidravlikuri gamocda</t>
  </si>
  <si>
    <t>kanalizaciis  qselis  gawmenda gamorecxviT</t>
  </si>
  <si>
    <t>ssip  ,,soflis  meurneobis  samecniero_kvleviTi  centri"_s  muxuris mefutkreobis sanaSene  meurneobis  sarekonstruqcio  samuSaoebisas gare   wyalsadenis  qselisa  da  kanalizaciis  mowyobaze</t>
  </si>
  <si>
    <t xml:space="preserve">normatiuli Sromatevadoba                 </t>
  </si>
  <si>
    <t xml:space="preserve">safuZveli:       muSa  naxazebi                      A                   </t>
  </si>
  <si>
    <t xml:space="preserve">Sedgenilia: 2015  wlis  II kvartlis fasebSi                                                         </t>
  </si>
  <si>
    <t xml:space="preserve"> s.ndaw 16-6-2</t>
  </si>
  <si>
    <t>plastmasis sakanalizacio milebis montaJi d-150m  gofrirebuli</t>
  </si>
  <si>
    <t>plastmasis mili d150mm</t>
  </si>
  <si>
    <t>plastmasis sakanalizacio milebis montaJi d-200m  gofrirebuli</t>
  </si>
  <si>
    <t>plastmasis milebis montaJi wylisaTvis d-50mm</t>
  </si>
  <si>
    <t>s.ndaw  22-23</t>
  </si>
  <si>
    <t>s.ndaw    16-12</t>
  </si>
  <si>
    <t>ventili  d=50mm</t>
  </si>
  <si>
    <t>ventili d-50mm</t>
  </si>
  <si>
    <t>s.ndaw    23-17-1</t>
  </si>
  <si>
    <t>biotalis  miontaJi  V=3,0kbm/dR.R  warmadobiT  10.0_12,0  adamianze</t>
  </si>
  <si>
    <t>komp</t>
  </si>
  <si>
    <t>biotali</t>
  </si>
  <si>
    <t>kompl</t>
  </si>
  <si>
    <t>s.ndaw    23-15-1</t>
  </si>
  <si>
    <t>sakanalizacio Webis mowyoba biotalis monoliTuri  betonisagan</t>
  </si>
  <si>
    <t>10kubm</t>
  </si>
  <si>
    <t>betoni m15</t>
  </si>
  <si>
    <t>gadaxurvis filebi a/rk b</t>
  </si>
  <si>
    <t>cementis  xsnari</t>
  </si>
  <si>
    <t>Camoganuli  ficrebi  /// kat  25--32mm</t>
  </si>
  <si>
    <t>Tujis liuki</t>
  </si>
  <si>
    <t>sakanalizacio Webis mowyoba qselze monoliTuri  betonisagan</t>
  </si>
  <si>
    <t>s.ndaw    22-32-1</t>
  </si>
  <si>
    <t>wyalsadenis   Webis mowyoba qselze monoliTuri  betonisagan</t>
  </si>
  <si>
    <t>saxanZro  hidrantebis  mowyoba  wyalsadenis  WebSi  d=50mm</t>
  </si>
  <si>
    <t>saxanZro  hidranti</t>
  </si>
  <si>
    <t>qviSis fenis  dayra  milsadenebs  zemoT sisqiT  10,0sm</t>
  </si>
  <si>
    <t>10kbm</t>
  </si>
  <si>
    <t>qviSis fenis  dayra  milsadenebis  ZirSi sisqiT 20,0sm</t>
  </si>
  <si>
    <t>s.ndaw 23-22-2</t>
  </si>
  <si>
    <t xml:space="preserve"> sakanalizacio qselis CarTva mdinaresTan</t>
  </si>
  <si>
    <t>mierTeba</t>
  </si>
  <si>
    <t>bunebrivi  qviSa</t>
  </si>
  <si>
    <t>gafisuli  wna</t>
  </si>
  <si>
    <t>s.ndaw 16-20-3</t>
  </si>
  <si>
    <t>mierTeba wyalsadenis  qselTan</t>
  </si>
  <si>
    <t>foladis  mili 100mm</t>
  </si>
  <si>
    <t>gruntis  gaTxra  xeliT  ///  kat.  grunti</t>
  </si>
  <si>
    <t>100   kubm</t>
  </si>
  <si>
    <t xml:space="preserve">  III  kat.  Ggruntis damuSaveba TxrilSi 0,5kbm  CamCis  mqone  eqskavatoriT  adgilze  dayriT</t>
  </si>
  <si>
    <t>1000kbm</t>
  </si>
  <si>
    <t>eqskavatori</t>
  </si>
  <si>
    <t>m/sT</t>
  </si>
  <si>
    <t xml:space="preserve">s.ndaw 1-80  </t>
  </si>
  <si>
    <t>gruntis ukuCayra  xeliT</t>
  </si>
  <si>
    <t>100kubm</t>
  </si>
  <si>
    <t>zedmeti  gruntis gatana  avto TviTmclelebiT  10,0km/ze</t>
  </si>
  <si>
    <t>saobieqto-saxarjTaRricxvo angariSi  # 4</t>
  </si>
  <si>
    <t xml:space="preserve">ssip  ,,soflis  meurneobis  samecniero_kvleviTi  centris  muxuris  mefutkreobis  sanaSene  meurneobis administraciuli  senobis Siga  wyalsadenisa  da  kanalizaciis  mowyobaze </t>
  </si>
  <si>
    <t>plastmasis sakanalizacio milebis montaJi d-100mm</t>
  </si>
  <si>
    <t>ventili  d=25mm</t>
  </si>
  <si>
    <t>wylis eleqtrogamacxelebis  ,,aristoni"-s montaJi  V=100l</t>
  </si>
  <si>
    <t>ssip  ..soflis  meurneobis  samecniero_kvleviTi  centris  muxuris  mefutkreobis  sanaSene  meurneobis  laboratoriis  Senobis Siga  wyalsadenisa  da  kanalizaciis  mowyobaze</t>
  </si>
  <si>
    <t>ssip  ,,soflis  meurneobis  samecniero_kvleviTi  centri"_s  muxuris  mefutkreobis  sanaSene  meurneobis Senoba  #4_is Siga  wyalsadenisa  da  kanalizaciis  mowyobaze</t>
  </si>
  <si>
    <t>l.r.x.#5</t>
  </si>
  <si>
    <t>l.r.x. #7</t>
  </si>
  <si>
    <t>Cxorowyus municipalitetis sof. muxurSi mdebare ,,mefutkreobis muxuris sanaSene sadguris" sastumros Senobis saxanZro signalizaciisa da susti denebis samontaJo samuSaoebze</t>
  </si>
  <si>
    <t xml:space="preserve"> aTasi lari</t>
  </si>
  <si>
    <t xml:space="preserve"> saxarjTaRricxvo xelfasi</t>
  </si>
  <si>
    <t xml:space="preserve">muSa naxazebi </t>
  </si>
  <si>
    <t>s.n da w    10-743-2</t>
  </si>
  <si>
    <t>samisamarTo bolis  deteqtoris montaJi</t>
  </si>
  <si>
    <r>
      <t xml:space="preserve">samisamarTo bolis deteqtori (italiuri) </t>
    </r>
  </si>
  <si>
    <t>s.n da w    10-744-5</t>
  </si>
  <si>
    <t>samisamarTo xelis Rilakiani deteqtori</t>
  </si>
  <si>
    <t>deteqtoris baza</t>
  </si>
  <si>
    <t>misamarTis programatori</t>
  </si>
  <si>
    <t>s.n da w    10-744-6</t>
  </si>
  <si>
    <t>sirena</t>
  </si>
  <si>
    <t>s.n da w    10-54-11</t>
  </si>
  <si>
    <t>ganStoeba izolaciis bloki</t>
  </si>
  <si>
    <t>s.n da w    46-19-2</t>
  </si>
  <si>
    <t>betonis kedlebSi xvrelebis gamotexva sadenisaTvis</t>
  </si>
  <si>
    <t>100   xvr</t>
  </si>
  <si>
    <t>betonis kedlebSi xvrelebis amovseba</t>
  </si>
  <si>
    <t>s.n da w    10-15-2</t>
  </si>
  <si>
    <t xml:space="preserve">poliqlorvinilis milis gayvana kabelebisaTvis </t>
  </si>
  <si>
    <t>poliqlorvinilis mili d32mm</t>
  </si>
  <si>
    <t xml:space="preserve">kabelis gayvana milSi </t>
  </si>
  <si>
    <t>satelevizio kabeli</t>
  </si>
  <si>
    <t>internetis kabeli</t>
  </si>
  <si>
    <t>s.n da w    8-591-7</t>
  </si>
  <si>
    <t>rozetebis montaJi</t>
  </si>
  <si>
    <t>kompiuteris rozeti</t>
  </si>
  <si>
    <t>televizoris antenis rozeti</t>
  </si>
  <si>
    <t>s.n da w    10-975-1</t>
  </si>
  <si>
    <t>sakompiutero qselis  telefonebis gamanawilebeli kolofebis da mowyobilobebis montaJi</t>
  </si>
  <si>
    <t>satelevizio spliteri 1 Semavali da 4 gamomavali</t>
  </si>
  <si>
    <t xml:space="preserve">jeki </t>
  </si>
  <si>
    <t>paCpaneli 12 portiani internetis</t>
  </si>
  <si>
    <t>1. SromiTi danaxarjebi</t>
  </si>
  <si>
    <t xml:space="preserve">   3. materialuri resursebi</t>
  </si>
  <si>
    <t>Cxorowyus municipalitetis sof. muxurSi mdebare ,,mefutkreobis muxuris sanaSene sadguris" administraciuli Senobis saxanZro signalizaciisa da susti denebis samontaJo samuSaoebze</t>
  </si>
  <si>
    <t>s.n da w    10-742-13</t>
  </si>
  <si>
    <t>akumulatori</t>
  </si>
  <si>
    <t>kabeli tpp 20X2X0,4</t>
  </si>
  <si>
    <t>telefonis sadeni trp 2X0,5</t>
  </si>
  <si>
    <t>satelefono rozeti</t>
  </si>
  <si>
    <t>telefonis aparatebi</t>
  </si>
  <si>
    <t xml:space="preserve">satelevizio gamaZlierebeli </t>
  </si>
  <si>
    <t>satelevizio spliteri 1 Semavali da 12gamomavali</t>
  </si>
  <si>
    <t>modemi</t>
  </si>
  <si>
    <t>paCpaneli  internetis</t>
  </si>
  <si>
    <t>saobieqto-saxarjTaRricxvo angariSi # 5</t>
  </si>
  <si>
    <t>saobieqto-saxarjTaRricxvo angariSi  # 3</t>
  </si>
  <si>
    <r>
      <t xml:space="preserve">saxanZro signalizaciis kabeli </t>
    </r>
    <r>
      <rPr>
        <b/>
        <sz val="10"/>
        <rFont val="Calibri"/>
        <family val="2"/>
      </rPr>
      <t xml:space="preserve">JYSTY </t>
    </r>
    <r>
      <rPr>
        <b/>
        <sz val="10"/>
        <rFont val="AcadNusx"/>
        <family val="0"/>
      </rPr>
      <t>2X2X0.8</t>
    </r>
  </si>
  <si>
    <r>
      <t xml:space="preserve">saxanZro signalizaciis kabeli </t>
    </r>
    <r>
      <rPr>
        <sz val="10"/>
        <rFont val="Calibri"/>
        <family val="2"/>
      </rPr>
      <t xml:space="preserve">JYSTY </t>
    </r>
    <r>
      <rPr>
        <sz val="10"/>
        <rFont val="AcadNusx"/>
        <family val="0"/>
      </rPr>
      <t>2X2X0.8</t>
    </r>
  </si>
  <si>
    <t>darajis jixuri 05</t>
  </si>
  <si>
    <t>sndaw      10_37_3</t>
  </si>
  <si>
    <t>plastikatis Weri sankvanZebSi</t>
  </si>
  <si>
    <t xml:space="preserve">ცემენტის მჭიმის მოწყობა 4-5 სმ სისქის </t>
  </si>
  <si>
    <t>sastumros  Senobis Siga el. samontaJo  samuSaoebze</t>
  </si>
  <si>
    <t>muSa naxazebi:  el-1;  el-2.</t>
  </si>
  <si>
    <t xml:space="preserve">Sedgenilia:   2015 wlis  II kvartlis fasebSi </t>
  </si>
  <si>
    <t xml:space="preserve">raodenoba          </t>
  </si>
  <si>
    <t xml:space="preserve">8-375-3  </t>
  </si>
  <si>
    <t xml:space="preserve"> sakabelo Semyvanis mowyoba SenobaSi  liTonis milSi   d-50</t>
  </si>
  <si>
    <t>Sromis danaxarjebi</t>
  </si>
  <si>
    <t>liTonis mili d-50 mm</t>
  </si>
  <si>
    <t>8-573-3         8-574-1   8-574-23</t>
  </si>
  <si>
    <t>Semyvan-gamanawilebeli karadis  mowyoba da misi  momzadeba  CarTvisTvis</t>
  </si>
  <si>
    <t xml:space="preserve">93-52      98-247     </t>
  </si>
  <si>
    <t>gamanawilebeli karada 63 a sampolusa avtomatiT</t>
  </si>
  <si>
    <t>8-409-4</t>
  </si>
  <si>
    <t xml:space="preserve">  vvg tipis kabelis  gayvana milSi</t>
  </si>
  <si>
    <t>100 m</t>
  </si>
  <si>
    <t>kabeli  vvg-4X6 kv.mm.</t>
  </si>
  <si>
    <t>8-612-5    8-574-18</t>
  </si>
  <si>
    <t xml:space="preserve"> el. gamanawilebeli  dafis mowyoba da  misi  momzadeba  CarTvisTvis</t>
  </si>
  <si>
    <t>101-190</t>
  </si>
  <si>
    <t xml:space="preserve">el.  Ggamanawilebeli  dafa   6 jgufze </t>
  </si>
  <si>
    <t xml:space="preserve">8-402-2  </t>
  </si>
  <si>
    <t xml:space="preserve">spilenZisZarRviani,  ppv tipis ganaTebis  sadenis  gayvana  baTqaSis  qveS </t>
  </si>
  <si>
    <t xml:space="preserve">              </t>
  </si>
  <si>
    <t>m. sT</t>
  </si>
  <si>
    <t>sadeni spilenZis ZarRviT  kveTiT ppv-3X1,5 kv mm</t>
  </si>
  <si>
    <t>sadeni  kveTiT ppv-3X2,5 kv mm</t>
  </si>
  <si>
    <t xml:space="preserve">8-591-2  </t>
  </si>
  <si>
    <t>Cafluli  tipis  CamrTvelis  montaJi</t>
  </si>
  <si>
    <t>93-14</t>
  </si>
  <si>
    <t>Cafluli  tipis  CamrTveli erTklaviSiani</t>
  </si>
  <si>
    <t>94-15</t>
  </si>
  <si>
    <t>Cafluli  tipis  CamrTveli orklaviSiani</t>
  </si>
  <si>
    <t xml:space="preserve">8-591-8  </t>
  </si>
  <si>
    <t>Cafluli  tipis   Stepseluri  rozetis  montaJi</t>
  </si>
  <si>
    <t>98-206</t>
  </si>
  <si>
    <t>Cafluli  tipis Stefseluri rozeti damiwebiT</t>
  </si>
  <si>
    <t>95-176</t>
  </si>
  <si>
    <t xml:space="preserve"> Stefseluri rozeti kondincioneris</t>
  </si>
  <si>
    <t>kondicioneris montaJi da momzadeba CarTvisTvis</t>
  </si>
  <si>
    <t>94-250</t>
  </si>
  <si>
    <t>kondicioneri split. sistema 25 kv.m-ze</t>
  </si>
  <si>
    <t>95-253</t>
  </si>
  <si>
    <t>kondicioneri split. sistema 70 kv.m-ze</t>
  </si>
  <si>
    <t xml:space="preserve">8-605-1  </t>
  </si>
  <si>
    <t>erTnaTuriani baris sanaTis mowyoba</t>
  </si>
  <si>
    <t>sabaz</t>
  </si>
  <si>
    <t>erTnaTuriani dekoratiuli sanaTi barisTvis</t>
  </si>
  <si>
    <t>varvarnaTura 60 vt</t>
  </si>
  <si>
    <t>8-594-1</t>
  </si>
  <si>
    <t xml:space="preserve">erTnaTuriani sanaTis mowyoba </t>
  </si>
  <si>
    <t>erTnaTuriani dRis naTebis sanaTi 100 vt naTuriT</t>
  </si>
  <si>
    <t>erTnaTuriani sanaTi nbo-1X60</t>
  </si>
  <si>
    <t>sab</t>
  </si>
  <si>
    <t>1-80-3</t>
  </si>
  <si>
    <t>mesame kategoriis gruntSi tranSeis moTxra  damiwebis konturisaTvis xeliT</t>
  </si>
  <si>
    <t xml:space="preserve">8_472_2  8_472_3  </t>
  </si>
  <si>
    <t>Senobis SigniT da gareT  damiwebis konturis mowyoba horizontaluri damamiwebeliT</t>
  </si>
  <si>
    <t>6--57</t>
  </si>
  <si>
    <t>horizontaluri damamiwebeli furclovani foladiT 40X4 mm</t>
  </si>
  <si>
    <t>1--38</t>
  </si>
  <si>
    <t>metalokonstruqcia</t>
  </si>
  <si>
    <t>8_471-1</t>
  </si>
  <si>
    <t xml:space="preserve"> damiwebis eleqtrodis mowyoba</t>
  </si>
  <si>
    <t>2--45</t>
  </si>
  <si>
    <t>vertikaluri damamiweblebi eleqtrodi 50X50X5 mm</t>
  </si>
  <si>
    <t>1-80-2</t>
  </si>
  <si>
    <t>gruntis  ukuCayra</t>
  </si>
  <si>
    <t>lokalur-resursuli  xarjTaRricxva # 1/3</t>
  </si>
  <si>
    <t>administraciuli  Senobis Siga el. samontaJo  samuSaoebze</t>
  </si>
  <si>
    <t>8-406-6</t>
  </si>
  <si>
    <t xml:space="preserve">   sakabelo arxebis gayvana</t>
  </si>
  <si>
    <t>104-335</t>
  </si>
  <si>
    <t>sakabelo arxi 40X60</t>
  </si>
  <si>
    <t xml:space="preserve">el.  Ggamanawilebeli  dafa   8 jgufze </t>
  </si>
  <si>
    <t xml:space="preserve">el.  Ggamanawilebeli  dafa   3 jgufze </t>
  </si>
  <si>
    <t>95-252</t>
  </si>
  <si>
    <t>kondicioneri split. sistema 50 kv.m-ze</t>
  </si>
  <si>
    <t>laboratoriis  Senobis Siga el. samontaJo  samuSaoebze</t>
  </si>
  <si>
    <t>muSa naxazebi:  el-1;  el-2</t>
  </si>
  <si>
    <t>73-38</t>
  </si>
  <si>
    <t>8-601-3</t>
  </si>
  <si>
    <t xml:space="preserve">luminescencuri sanaTis mowyoba </t>
  </si>
  <si>
    <t>luminescencuri sanaTi 4X18 kompleqtSi</t>
  </si>
  <si>
    <t>lokalur-resursuli  xarjTaRricxva # 3/3</t>
  </si>
  <si>
    <t>daxuruli tipis luminescencuri sanaTi 2X18 kompleqtSi</t>
  </si>
  <si>
    <t>8-593-2</t>
  </si>
  <si>
    <t xml:space="preserve">hermetuli  sanaTis mowyoba </t>
  </si>
  <si>
    <t>96-216</t>
  </si>
  <si>
    <t>hermetuli sanaTi nspo9-200</t>
  </si>
  <si>
    <t>ekonaTura 60 vt-mde</t>
  </si>
  <si>
    <t>lokalur-resursuli  xarjTaRricxva # 4/3</t>
  </si>
  <si>
    <t>l.r.x. #8</t>
  </si>
  <si>
    <t>l.r.x.#6</t>
  </si>
  <si>
    <t>lokalur-resursuli  xarjTaRricxva  #1/4</t>
  </si>
  <si>
    <r>
      <t xml:space="preserve">monoliTuri betonis saZirkvlis koWis mowyoba  betoni </t>
    </r>
    <r>
      <rPr>
        <b/>
        <sz val="10"/>
        <rFont val="Arial Cyr"/>
        <family val="0"/>
      </rPr>
      <t>B20</t>
    </r>
    <r>
      <rPr>
        <b/>
        <sz val="10"/>
        <rFont val="AcadNusx"/>
        <family val="0"/>
      </rPr>
      <t xml:space="preserve"> </t>
    </r>
  </si>
  <si>
    <r>
      <t xml:space="preserve">monoliTuri betonis wertilovani  saZirkvlis mowyoba  betoni </t>
    </r>
    <r>
      <rPr>
        <b/>
        <sz val="10"/>
        <rFont val="Arial Cyr"/>
        <family val="0"/>
      </rPr>
      <t>B20</t>
    </r>
    <r>
      <rPr>
        <b/>
        <sz val="10"/>
        <rFont val="AcadNusx"/>
        <family val="0"/>
      </rPr>
      <t xml:space="preserve"> </t>
    </r>
  </si>
  <si>
    <r>
      <t xml:space="preserve">rkinabetonis monoliTuri koWebis mowyoba betoni В20 </t>
    </r>
  </si>
  <si>
    <r>
      <t xml:space="preserve">monoliTuri rk betonis filis mowyoba  betoni В20 </t>
    </r>
  </si>
  <si>
    <t>susti denebi</t>
  </si>
  <si>
    <t>lokalur-resursuli  xarjTaRricxva # 2/1</t>
  </si>
  <si>
    <r>
      <t xml:space="preserve">rk betonis filis mowyoba sisqiT 10 sm betoni </t>
    </r>
    <r>
      <rPr>
        <b/>
        <sz val="10"/>
        <rFont val="Times New Roman"/>
        <family val="1"/>
      </rPr>
      <t>B15</t>
    </r>
  </si>
  <si>
    <t>lokalur-resursuli  xarjTaRricxva # 1/1</t>
  </si>
  <si>
    <t>ბრტყელ gadaxurvaze keramikuli filebiს მოწყობა hidrosaizolacio  webo-cementiT</t>
  </si>
  <si>
    <t xml:space="preserve">    webo-cementi  hidrosaizolacio</t>
  </si>
  <si>
    <t>xarjT #3/1</t>
  </si>
  <si>
    <t>xarjT #3/2</t>
  </si>
  <si>
    <t>xarjT #3/3</t>
  </si>
  <si>
    <t>xarjT #3/4</t>
  </si>
  <si>
    <t>lokalur-resursuli  xarjTaRricxva  #3/4</t>
  </si>
  <si>
    <t>auzi</t>
  </si>
  <si>
    <t>auzis kedlebis Camofxeka</t>
  </si>
  <si>
    <t>auzis kedlebis maRalxarisxovani  Selesva qviSa cementis xsnariT</t>
  </si>
  <si>
    <t>saerTo samSeneblo samuSaoebze auzis  SekeTebaze</t>
  </si>
  <si>
    <t>lokalur-resursuli  xarjTaRricxva #6</t>
  </si>
  <si>
    <t>lokalur-resursuli xarjTaRricxva #7</t>
  </si>
  <si>
    <t>gare wyalsadeni da kanalizacia</t>
  </si>
  <si>
    <t>satransporto xarjebi</t>
  </si>
  <si>
    <t xml:space="preserve">                                                                                                                                                                                                                48--18--4 48--18--5</t>
  </si>
  <si>
    <t>niadagis momzadeba gazonisaTvis 15 sm sisqis mcenareuli gruntis SetaniT  xeliT</t>
  </si>
  <si>
    <r>
      <t xml:space="preserve">monoliTuri betonis  saZirkvlis mowyoba betoni </t>
    </r>
    <r>
      <rPr>
        <b/>
        <sz val="10"/>
        <rFont val="Arial Cyr"/>
        <family val="0"/>
      </rPr>
      <t>B20</t>
    </r>
    <r>
      <rPr>
        <b/>
        <sz val="10"/>
        <rFont val="AcadNusx"/>
        <family val="0"/>
      </rPr>
      <t xml:space="preserve"> </t>
    </r>
  </si>
  <si>
    <r>
      <t xml:space="preserve">rkinabetonis filis mowyoba  betoni </t>
    </r>
    <r>
      <rPr>
        <b/>
        <sz val="10"/>
        <rFont val="Times New Roman"/>
        <family val="1"/>
      </rPr>
      <t>B15</t>
    </r>
  </si>
  <si>
    <r>
      <t xml:space="preserve">rkinabetonis monoliTuri svetis  mowyoba betoni В25 </t>
    </r>
  </si>
  <si>
    <t xml:space="preserve">betoni В25 </t>
  </si>
  <si>
    <t>monoliTuri rk betonis filis mowyoba  betoni В25</t>
  </si>
  <si>
    <r>
      <t xml:space="preserve">rkinabetonis monoliTuri koWebis mowyoba betoni В25 </t>
    </r>
  </si>
  <si>
    <t>rkinabetonis monoliTuri sartyeli  mowyoba betoni В20</t>
  </si>
  <si>
    <t>aluminiს ვიტრაჟბის mowyoba kariT Seminuli</t>
  </si>
  <si>
    <t>rkinabetonis monoliTuri zRudarebis mowyoba betoni В20</t>
  </si>
  <si>
    <t xml:space="preserve">s.n.da w. 46-37                                                                                                                                                                                                        </t>
  </si>
  <si>
    <t>100 kub.m sivrciTi moculoba</t>
  </si>
  <si>
    <t>arsebuli erTsarTulianiSenobis demontaJi, TanmimdevrobiT dangreva-daSla, vargisi masalebis gadarCeba da dasawyobeba, samSeneblo nagvis datvirTva da gatana manqanebiT</t>
  </si>
  <si>
    <t>sn da w  6-15-10</t>
  </si>
  <si>
    <r>
      <t xml:space="preserve">monoliTuri betonis saZirkvlis koWis mowyoba  betoni </t>
    </r>
    <r>
      <rPr>
        <b/>
        <sz val="10"/>
        <rFont val="Arial Cyr"/>
        <family val="0"/>
      </rPr>
      <t>B25</t>
    </r>
    <r>
      <rPr>
        <b/>
        <sz val="10"/>
        <rFont val="AcadNusx"/>
        <family val="0"/>
      </rPr>
      <t xml:space="preserve"> </t>
    </r>
  </si>
  <si>
    <r>
      <t xml:space="preserve">betoni </t>
    </r>
    <r>
      <rPr>
        <b/>
        <sz val="10"/>
        <rFont val="Arial Cyr"/>
        <family val="0"/>
      </rPr>
      <t>B25</t>
    </r>
  </si>
  <si>
    <r>
      <t xml:space="preserve">monoliTuri rkinabetonis kedlebis mowyoba  betoni </t>
    </r>
    <r>
      <rPr>
        <b/>
        <sz val="10"/>
        <rFont val="Arial Cyr"/>
        <family val="0"/>
      </rPr>
      <t>B25</t>
    </r>
    <r>
      <rPr>
        <b/>
        <sz val="10"/>
        <rFont val="AcadNusx"/>
        <family val="0"/>
      </rPr>
      <t xml:space="preserve"> </t>
    </r>
  </si>
  <si>
    <t xml:space="preserve">იატაკის დათბუნება მკვრივი ქაფპლასტის ფილებით </t>
  </si>
  <si>
    <t>sayaraulos  Senobis Siga el. samontaJo  samuSaoebze</t>
  </si>
  <si>
    <t>muSa naxazi:  el-1</t>
  </si>
  <si>
    <t xml:space="preserve">8-375-3    </t>
  </si>
  <si>
    <t xml:space="preserve"> sakabelo Semyvanis mowyoba SenobaSi </t>
  </si>
  <si>
    <t>plastmasis sqelkedliani mili d-32 mm</t>
  </si>
  <si>
    <t>8-612-2  8-574-18 8-574-19</t>
  </si>
  <si>
    <t>101-191</t>
  </si>
  <si>
    <t>el.  Ggamanawilebeli  dafa   3 jgufze So-3</t>
  </si>
  <si>
    <t xml:space="preserve">spilenZisZarRviani,  ppv tipis ganaTebis  sadenis  gayvana  baTqaSis  qveS kveTiT 3X2,5 kv. mm. </t>
  </si>
  <si>
    <t>77-595</t>
  </si>
  <si>
    <t>sadeni  kveTiT ppv- 3X2,5 kv mm</t>
  </si>
  <si>
    <t>CamrTvelis  montaJi</t>
  </si>
  <si>
    <t>91-14</t>
  </si>
  <si>
    <t xml:space="preserve">  CamrTveli erTklaviSiani</t>
  </si>
  <si>
    <t>Stepseluri  rozetis  montaJi</t>
  </si>
  <si>
    <t>95-173</t>
  </si>
  <si>
    <t xml:space="preserve"> Stefseluri rozeti </t>
  </si>
  <si>
    <t>8-603-1</t>
  </si>
  <si>
    <t xml:space="preserve">hermetuli tipis  sanaTis mowyoba </t>
  </si>
  <si>
    <t>100-166</t>
  </si>
  <si>
    <t xml:space="preserve">hermetuli tipis  sanaTi 100 vt naTuriT </t>
  </si>
  <si>
    <t>lokalur-resursuli  xarjTaRricxva # 5/2</t>
  </si>
  <si>
    <t>saerTo samSeneblo samuSaoebze   darajis jixuris mSeneblobaze</t>
  </si>
  <si>
    <t>lokalur-resursuli  xarjTaRricxva # 5/1</t>
  </si>
  <si>
    <t>l.r.x.  #5/1</t>
  </si>
  <si>
    <t>l.r.x.  #5/2</t>
  </si>
  <si>
    <t>s.n.da w. 6-14 misad</t>
  </si>
  <si>
    <t>lokalur-resursuli  xarjTaRricxva  #4/4</t>
  </si>
  <si>
    <t>xarjT #4/1</t>
  </si>
  <si>
    <t>xarjT #4/2</t>
  </si>
  <si>
    <t>xarjT #4/3</t>
  </si>
  <si>
    <t>xarjT #4/4</t>
  </si>
  <si>
    <t>lokalur-resursuli xarjTaRricxva #4/2</t>
  </si>
  <si>
    <t>sul jami</t>
  </si>
  <si>
    <t>Ggare ganaTeba da el. momarageba</t>
  </si>
  <si>
    <t>lokalur-resursuli  xarjTaRricxva  #8</t>
  </si>
  <si>
    <t xml:space="preserve">muxuris mefutkreobis sanaSene sadguris teritoriis gare  ganaTebaze da el. momaragebaze    </t>
  </si>
  <si>
    <t>el-1; el-2; el-3.</t>
  </si>
  <si>
    <t>s.n.daw   33-622</t>
  </si>
  <si>
    <t xml:space="preserve">liTonis sayrdenebis montaJi </t>
  </si>
  <si>
    <t>liTonis sayrdeni</t>
  </si>
  <si>
    <t>s.n.daw 8_370_2</t>
  </si>
  <si>
    <t xml:space="preserve"> sanaTis montaJi  sayrdenebze </t>
  </si>
  <si>
    <t xml:space="preserve">gare ganaTebis dioduri sanaTi </t>
  </si>
  <si>
    <t>s.n.daw 1-80-3</t>
  </si>
  <si>
    <t xml:space="preserve">mesame kategoriis gruntSi tranSeis moTxra kabelisaTvis </t>
  </si>
  <si>
    <t>s.n.daw   1-80-7</t>
  </si>
  <si>
    <t>ormos amoTxra xeliT ganaTebis boZisTvis</t>
  </si>
  <si>
    <t>s.ndaw  1-80-7</t>
  </si>
  <si>
    <t>ormoebis amoTxra xeliT dekoratiuli sanaTebisTvis</t>
  </si>
  <si>
    <t xml:space="preserve">dekoratiuli sanaTebis  montaJi </t>
  </si>
  <si>
    <t xml:space="preserve"> s.n.daw                                                                                                                                                                                                                    6-1-2</t>
  </si>
  <si>
    <t>sayrdenis saZirkvlis dabetoneba</t>
  </si>
  <si>
    <t>s.n.daw   8-409-3</t>
  </si>
  <si>
    <t>kabelis Setaceba  milSi</t>
  </si>
  <si>
    <t>73-36</t>
  </si>
  <si>
    <t>kabeli vvg 4X2,5 kv. mm</t>
  </si>
  <si>
    <t>73-37</t>
  </si>
  <si>
    <t>kabeli vvg 4X4 kv. mm</t>
  </si>
  <si>
    <t>kabeli vvg 4X6 kv. mm</t>
  </si>
  <si>
    <t>sadeni 2X2,5</t>
  </si>
  <si>
    <t>s.n.daw   8-407-9</t>
  </si>
  <si>
    <t>milis (kabeliT) Cadeba mza tranSeaSi</t>
  </si>
  <si>
    <t>103-283</t>
  </si>
  <si>
    <t>gofrirebuli mili d-32 mm</t>
  </si>
  <si>
    <t>s.n.daw  8-153-22</t>
  </si>
  <si>
    <t>kabelebis boloebis CakeTeba</t>
  </si>
  <si>
    <t xml:space="preserve"> s.n.daw 1-81-3</t>
  </si>
  <si>
    <t>gruntis ukuCayra</t>
  </si>
  <si>
    <t>s.n.da w 8-531-7</t>
  </si>
  <si>
    <t>fotoreles montaJi</t>
  </si>
  <si>
    <t>97-164</t>
  </si>
  <si>
    <t>fotorele</t>
  </si>
  <si>
    <t>8-525-6    8-574-15</t>
  </si>
  <si>
    <t>sampolusiani avtomaturi amomrTvelebis montaJi da misi  momzadeba  CarTvisTvis</t>
  </si>
  <si>
    <t>95-72</t>
  </si>
  <si>
    <t>sampolusiani avtomaturi amomrTveli , 32 a, 63 a-ze</t>
  </si>
  <si>
    <t>sampolusiani avtomaturi amomrTveli 250 a-ze</t>
  </si>
  <si>
    <t>s.n.da w  8-531-3 8-574-46</t>
  </si>
  <si>
    <t xml:space="preserve">magnituri gamSvis montaJi da misi momzadeba CarTvisTvis </t>
  </si>
  <si>
    <t>95-97</t>
  </si>
  <si>
    <t>magnituri gamSvi 100 a</t>
  </si>
  <si>
    <t>8-613-1     8-574-55</t>
  </si>
  <si>
    <t>99-249</t>
  </si>
  <si>
    <r>
      <t xml:space="preserve">Semyvan-gamanawilebeli  liTonis karada </t>
    </r>
  </si>
  <si>
    <t>muSa naxazebi:  el-1;  el-2, el-3.</t>
  </si>
  <si>
    <t>kabeli  vvg-4X4 kv.mm.</t>
  </si>
  <si>
    <t xml:space="preserve">el.  Ggamanawilebeli  dafa   12jgufze </t>
  </si>
  <si>
    <r>
      <t xml:space="preserve">saxanZro signalizaciis sakontrolo panelis </t>
    </r>
    <r>
      <rPr>
        <b/>
        <sz val="12"/>
        <rFont val="Calibri"/>
        <family val="2"/>
      </rPr>
      <t>Signal</t>
    </r>
    <r>
      <rPr>
        <b/>
        <sz val="12"/>
        <rFont val="AcadNusx"/>
        <family val="0"/>
      </rPr>
      <t xml:space="preserve"> 99 montaJi</t>
    </r>
  </si>
  <si>
    <r>
      <t xml:space="preserve">sakontrolo paneli </t>
    </r>
    <r>
      <rPr>
        <sz val="12"/>
        <rFont val="Calibri"/>
        <family val="2"/>
      </rPr>
      <t>Signal</t>
    </r>
    <r>
      <rPr>
        <sz val="12"/>
        <rFont val="AcadNusx"/>
        <family val="0"/>
      </rPr>
      <t xml:space="preserve"> 99</t>
    </r>
  </si>
  <si>
    <r>
      <t xml:space="preserve">saxanZro signalizaciis kabeli </t>
    </r>
    <r>
      <rPr>
        <b/>
        <sz val="12"/>
        <rFont val="Calibri"/>
        <family val="2"/>
      </rPr>
      <t xml:space="preserve">JYSTY </t>
    </r>
    <r>
      <rPr>
        <b/>
        <sz val="12"/>
        <rFont val="AcadNusx"/>
        <family val="0"/>
      </rPr>
      <t>2X2X0.8</t>
    </r>
  </si>
  <si>
    <r>
      <t xml:space="preserve">saxanZro signalizaciis kabeli </t>
    </r>
    <r>
      <rPr>
        <sz val="12"/>
        <rFont val="Calibri"/>
        <family val="2"/>
      </rPr>
      <t xml:space="preserve">JYSTY </t>
    </r>
    <r>
      <rPr>
        <sz val="12"/>
        <rFont val="AcadNusx"/>
        <family val="0"/>
      </rPr>
      <t>2X2X0.8</t>
    </r>
  </si>
  <si>
    <t>plastmasis sakanalizacio milebis montaJi d-50mm</t>
  </si>
  <si>
    <t>plastmasis mili d-50mm</t>
  </si>
  <si>
    <t>gare kibis საფეხურებისა da baqnebis, პანდუსის mopirkeTeba xelovnuri granitis filebiT  xaoiani zedapiriT mocurebis sawinaaRmdego RonisZiebebiT</t>
  </si>
  <si>
    <t>ცემენტის მჭიმის მოწყობა 4-5 სმ სისქის  შიდა და გარე ფართები</t>
  </si>
  <si>
    <t xml:space="preserve">შიდა იატაკის დაცვა ნესტისაგან  შემოსვა   3 მმ სისქის ტოლით </t>
  </si>
  <si>
    <t>შიდა იატაკის დათბუნება მკვრივი ქაფპლასტის ფილებით</t>
  </si>
  <si>
    <t>შიდა ცემენტის მჭიმის მოწყობა 4-5 სმ სისქის ლითონის ბადეზე</t>
  </si>
  <si>
    <r>
      <t xml:space="preserve"> rkinabetonis filis mowyoba  betoni </t>
    </r>
    <r>
      <rPr>
        <b/>
        <sz val="10"/>
        <rFont val="Times New Roman"/>
        <family val="1"/>
      </rPr>
      <t>B15</t>
    </r>
  </si>
  <si>
    <r>
      <t xml:space="preserve">rkinabetonis monoliTuri რიგელებis mowyoba betoni В25 </t>
    </r>
  </si>
  <si>
    <t>betoni В25</t>
  </si>
  <si>
    <r>
      <t xml:space="preserve">monoliTuri rk betonis filis mowyoba  betoni В25 </t>
    </r>
  </si>
  <si>
    <t>rkinabetonis monoliTuri svetis  mowyoba betoni В25</t>
  </si>
  <si>
    <t>s.n.da w. 6-12-4 misad</t>
  </si>
  <si>
    <t>მდფ-ის karis blokis mowyoba</t>
  </si>
  <si>
    <t>metaloplastmasis fanjris blokebi mowyoba დამატებით ევროგაღების მექანიმით</t>
  </si>
  <si>
    <t xml:space="preserve">s.n.da w. 6-1-1                                                                                                                                                                                                             </t>
  </si>
  <si>
    <t>toli 3 mm sisqis</t>
  </si>
  <si>
    <t>mastika bitumis</t>
  </si>
  <si>
    <t>fondalinis Sre samagrebiT</t>
  </si>
  <si>
    <t>brtyel gadaxurvaze hidroizolaciis mowyoba 2 fena toliT 3 mm sisqis fondalinis damcavi Sris mowyoba saxuravis gamwvanebisaTvis</t>
  </si>
  <si>
    <t>mcenareuli grinti (gruntis SemotaniT karieridan 2 km manZilidan)</t>
  </si>
  <si>
    <t>kordis damzadeba, transportireba da dageba</t>
  </si>
  <si>
    <t xml:space="preserve">sankvanZis kedlebze keramikuli filebis mowyoba webo-cementiT </t>
  </si>
  <si>
    <t>Sida santeqnikuri samuSaeobze</t>
  </si>
  <si>
    <t>ადმინისტრაციული 01</t>
  </si>
  <si>
    <t>ადმინისტრაციული შენობის სარეაბილიტაციო სამუშაოებზე (01)</t>
  </si>
  <si>
    <t>saobieqto-saxarjTaRricxvo angariSi # 1</t>
  </si>
  <si>
    <t>l.r.x.  #1/1</t>
  </si>
  <si>
    <t>l.r.x.  #1/2</t>
  </si>
  <si>
    <t>l.r.x.  #1/3</t>
  </si>
  <si>
    <t>l.r.x.  #1/4</t>
  </si>
  <si>
    <t>სასტუმრო შენობის მოწყობაზე (02)</t>
  </si>
  <si>
    <t>saobieqto-saxarjTaRricxvo angariSi  #2</t>
  </si>
  <si>
    <t>xarjT #2/1</t>
  </si>
  <si>
    <t>xarjT #2/2</t>
  </si>
  <si>
    <t>xarjT #2/3</t>
  </si>
  <si>
    <t>xarjT #2/4</t>
  </si>
  <si>
    <t>სასტუმრო Senobis reabilitaciaze 02</t>
  </si>
  <si>
    <t>lokalur-resursuli xarjTaRricxva #2/2</t>
  </si>
  <si>
    <t>lokalur-resursuli  xarjTaRricxva # 2/3</t>
  </si>
  <si>
    <t>lokalur-resursuli  xarjTaRricxva  #2/4</t>
  </si>
  <si>
    <t>Cxorowyus municipalitetis sof. muxurSi mdebare ,,mefutkreobis muxuris sanaSene sadguris"  (laboratoria) Senobis saxanZro signalizaciisa da susti denebis samontaJo samuSaoebze</t>
  </si>
  <si>
    <t>Blaboratoria 04 Senobis Siga el. samontaJo  samuSaoebze</t>
  </si>
  <si>
    <t>Cxorowyus municipalitetis sof. muxurSi mdebare ,,mefutkreobis muxuris sanaSene sadguris" Blaboratoria Senobis  saxanZro signalizaciisa da susti denebis samontaJo samuSaoebze</t>
  </si>
  <si>
    <r>
      <t xml:space="preserve">monoliTuri rkinabetonis კედლების  mowyoba            betoni </t>
    </r>
    <r>
      <rPr>
        <b/>
        <sz val="10"/>
        <rFont val="Arial Cyr"/>
        <family val="0"/>
      </rPr>
      <t>B25</t>
    </r>
  </si>
  <si>
    <t>aluminis karis bloki Seminuli</t>
  </si>
  <si>
    <t>mdf karis bloki</t>
  </si>
  <si>
    <t>aluminis vitraJuli karis blokis mowyoba</t>
  </si>
  <si>
    <t>LABlaboratoria 03</t>
  </si>
  <si>
    <t>Blaboratoria  03</t>
  </si>
  <si>
    <t xml:space="preserve"> laboratoria (04)</t>
  </si>
  <si>
    <t xml:space="preserve"> ლაბორატორია 04</t>
  </si>
  <si>
    <t>სასტუმრო შენობა 02</t>
  </si>
  <si>
    <t>Sida  kedlebis lesva qviSa cementis xsnariT</t>
  </si>
  <si>
    <t xml:space="preserve">saavtoro zedamxedveloba </t>
  </si>
  <si>
    <t xml:space="preserve"> metaloplastmasis  karis blokis mowyoba</t>
  </si>
  <si>
    <t>ლაბორატორია 04</t>
  </si>
  <si>
    <t>laboratoria 03</t>
  </si>
  <si>
    <t xml:space="preserve">arsebuli ხის sasxveno da sarTulSua gadaxurvebis demontaJi  </t>
  </si>
  <si>
    <t>kedlebis daSla, vargisi masalebis  gadarCeva misi Semdgomi gamoyenebis mizniT</t>
  </si>
  <si>
    <t>arsebuli karis blokebis demontaJi</t>
  </si>
  <si>
    <t>arsebuli fanjris blokebis demontaJi</t>
  </si>
  <si>
    <t xml:space="preserve">  tixrebis demontaJi, Riobebis gamotexva vargisi masalebis gadarCeva misi Semdgomi gamoyenebis mizniT</t>
  </si>
  <si>
    <t xml:space="preserve">arsebuli ხის sasxveno gadaxurvis demontaJi  </t>
  </si>
  <si>
    <t xml:space="preserve">saerTo samSeneblo samuSaoebze   darajis jixuris mSeneblobaze </t>
  </si>
  <si>
    <t xml:space="preserve">toli </t>
  </si>
  <si>
    <t>toli</t>
  </si>
  <si>
    <t>betonis iatakis safaris daSla</t>
  </si>
  <si>
    <t>arsebuli blokebi Rirebulebis gareSe</t>
  </si>
  <si>
    <t>კედლის წყობa 40X20X20 betonis blokebiT nawilobriv arsebuli blokebis gamoyenebiT; arsebuli blokebi Rirebulebis gareSe</t>
  </si>
  <si>
    <t>s.n.daw.   15-160-2</t>
  </si>
  <si>
    <t>nitrolaqi feradi gamxsneliT</t>
  </si>
  <si>
    <t>wyalmedegi feradi laqi gamxsneliT</t>
  </si>
  <si>
    <t>xis dekoratiuli panelebis  SeRebva damuSaveba feradi antiseptikuri da feradi wyalmedegi laqiT</t>
  </si>
  <si>
    <t>fasadze ხის dekoratiuli, horizontaluri da vertikaluri  panelebis mowyoba ( 15X3X335 sm- 80 cali; 2X2X125 sm 32 cali; 2X2X275 sm-30cali;2X2X130X32cali;  2X2X150 - 32 cali</t>
  </si>
  <si>
    <t xml:space="preserve"> teqnikuri zedamxedveloba </t>
  </si>
  <si>
    <t xml:space="preserve"> კგ</t>
  </si>
  <si>
    <t xml:space="preserve"> გრძ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</si>
  <si>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</si>
  <si>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</si>
  <si>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</si>
  <si>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</si>
  <si>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</t>
  </si>
  <si>
    <t xml:space="preserve">            </t>
  </si>
  <si>
    <t xml:space="preserve">   </t>
  </si>
  <si>
    <t>zednadebi xarjebi ,0%</t>
  </si>
  <si>
    <t>gegmiuri dagroveba %</t>
  </si>
  <si>
    <t>zednadebi xarjebi samS  samuS % Tanxaze  l</t>
  </si>
  <si>
    <t>zednadebi xarjebi samontaJo  samuS  % Tanxaze l</t>
  </si>
  <si>
    <t>gegmiuri dagroveba  %</t>
  </si>
  <si>
    <t>zedanadebi xarjebi samontaJo  samuSaoebze %  SromiT danaxarjebze</t>
  </si>
  <si>
    <t>%</t>
  </si>
  <si>
    <t>zednadebi xarjebi %</t>
  </si>
  <si>
    <t>zednadebi xarjebi samS  samuS  % Tanxaze -- l</t>
  </si>
  <si>
    <t>zednadebi xarjebi samontaJo  samuS  % Tanxaze  ---l</t>
  </si>
  <si>
    <t>zednadebi xarjebi samontaJo  samuS  % Tanxaze------ l</t>
  </si>
  <si>
    <t>zednadebi xarjebi samS  samuS  % Tanxaze --- l</t>
  </si>
  <si>
    <t>zedanadebi xarjebi samontaJo  samuSaoebze  %  SromiT danaxarjebze</t>
  </si>
  <si>
    <t xml:space="preserve"> გრძ.მ</t>
  </si>
  <si>
    <t xml:space="preserve">    </t>
  </si>
  <si>
    <t xml:space="preserve">          </t>
  </si>
  <si>
    <t xml:space="preserve">     </t>
  </si>
  <si>
    <t xml:space="preserve">      </t>
  </si>
  <si>
    <t>zednadebi xarjebi   %</t>
  </si>
  <si>
    <t>gegmiuri dagroveba   %</t>
  </si>
  <si>
    <t>zednadebi xarjebi samontaJo  samuS % Tanxaze     l</t>
  </si>
  <si>
    <t>zednadebi xarjebi samS  samuS  % Tanxaze     l</t>
  </si>
  <si>
    <t xml:space="preserve">                  </t>
  </si>
  <si>
    <t xml:space="preserve"> %</t>
  </si>
  <si>
    <t>zednadebi xarjebi samontaJo  samuS   % Tanxaze   l</t>
  </si>
  <si>
    <t xml:space="preserve"> კუბ.მ</t>
  </si>
  <si>
    <t>Tujis luki</t>
  </si>
  <si>
    <t xml:space="preserve">dekoratiuli sanaTi  </t>
  </si>
  <si>
    <t>zedanadebi xarjebi el. samuSaoebze  %</t>
  </si>
  <si>
    <t>zedanadebi xarjebi samSeneblo samuSaoebze %</t>
  </si>
  <si>
    <r>
      <t>samisamarTo bolis deteqtori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</si>
</sst>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"/>
    <numFmt numFmtId="189" formatCode="0.00000"/>
    <numFmt numFmtId="190" formatCode="#,##0.0000"/>
    <numFmt numFmtId="191" formatCode="_-* #,##0_р_._-;\-* #,##0_р_._-;_-* &quot;-&quot;??_р_._-;_-@_-"/>
    <numFmt numFmtId="192" formatCode="[$-437]yyyy\ &quot;წლის&quot;\ dd\ mm\,\ dddd"/>
    <numFmt numFmtId="193" formatCode="#,##0.00000"/>
    <numFmt numFmtId="194" formatCode="_-* #,##0.0_р_._-;\-* #,##0.0_р_._-;_-* &quot;-&quot;??_р_._-;_-@_-"/>
  </numFmts>
  <fonts count="71">
    <font>
      <sz val="10"/>
      <name val="Arial"/>
      <family val="0"/>
    </font>
    <font>
      <sz val="10"/>
      <name val="AcadNusx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AcadNusx"/>
      <family val="0"/>
    </font>
    <font>
      <b/>
      <sz val="9"/>
      <name val="AcadNusx"/>
      <family val="0"/>
    </font>
    <font>
      <sz val="10"/>
      <color indexed="12"/>
      <name val="AcadNusx"/>
      <family val="0"/>
    </font>
    <font>
      <b/>
      <sz val="8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b/>
      <sz val="10"/>
      <color indexed="12"/>
      <name val="AcadNusx"/>
      <family val="0"/>
    </font>
    <font>
      <b/>
      <sz val="11"/>
      <name val="AcadMtavr"/>
      <family val="0"/>
    </font>
    <font>
      <i/>
      <u val="single"/>
      <sz val="10"/>
      <name val="AcadNusx"/>
      <family val="0"/>
    </font>
    <font>
      <sz val="10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cadNusx"/>
      <family val="0"/>
    </font>
    <font>
      <b/>
      <sz val="12"/>
      <name val="Arial"/>
      <family val="2"/>
    </font>
    <font>
      <b/>
      <i/>
      <u val="single"/>
      <sz val="10"/>
      <name val="AcadNusx"/>
      <family val="0"/>
    </font>
    <font>
      <b/>
      <sz val="10"/>
      <name val="Sylfaen"/>
      <family val="1"/>
    </font>
    <font>
      <sz val="10"/>
      <name val="Sylfaen"/>
      <family val="1"/>
    </font>
    <font>
      <sz val="8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7"/>
      <name val="AcadNusx"/>
      <family val="0"/>
    </font>
    <font>
      <sz val="12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5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1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2" fontId="15" fillId="34" borderId="16" xfId="0" applyNumberFormat="1" applyFont="1" applyFill="1" applyBorder="1" applyAlignment="1">
      <alignment horizontal="center" vertical="center" wrapText="1"/>
    </xf>
    <xf numFmtId="2" fontId="15" fillId="34" borderId="17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2" fontId="15" fillId="34" borderId="18" xfId="0" applyNumberFormat="1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2" fontId="15" fillId="34" borderId="23" xfId="0" applyNumberFormat="1" applyFont="1" applyFill="1" applyBorder="1" applyAlignment="1">
      <alignment horizontal="center" vertical="center" wrapText="1"/>
    </xf>
    <xf numFmtId="2" fontId="15" fillId="34" borderId="2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2" fontId="16" fillId="34" borderId="14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2" fontId="16" fillId="34" borderId="26" xfId="0" applyNumberFormat="1" applyFont="1" applyFill="1" applyBorder="1" applyAlignment="1">
      <alignment horizontal="center" vertical="center" wrapText="1"/>
    </xf>
    <xf numFmtId="2" fontId="11" fillId="34" borderId="27" xfId="0" applyNumberFormat="1" applyFont="1" applyFill="1" applyBorder="1" applyAlignment="1">
      <alignment horizontal="center" vertical="center" wrapText="1"/>
    </xf>
    <xf numFmtId="2" fontId="16" fillId="34" borderId="23" xfId="0" applyNumberFormat="1" applyFont="1" applyFill="1" applyBorder="1" applyAlignment="1">
      <alignment horizontal="center" vertical="center" wrapText="1"/>
    </xf>
    <xf numFmtId="2" fontId="11" fillId="34" borderId="24" xfId="0" applyNumberFormat="1" applyFont="1" applyFill="1" applyBorder="1" applyAlignment="1">
      <alignment horizontal="center" vertical="center" wrapText="1"/>
    </xf>
    <xf numFmtId="2" fontId="6" fillId="34" borderId="24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horizontal="center" vertical="center" wrapText="1"/>
    </xf>
    <xf numFmtId="2" fontId="18" fillId="34" borderId="14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2" fontId="16" fillId="34" borderId="31" xfId="0" applyNumberFormat="1" applyFont="1" applyFill="1" applyBorder="1" applyAlignment="1">
      <alignment horizontal="center" vertical="center" wrapText="1"/>
    </xf>
    <xf numFmtId="2" fontId="16" fillId="34" borderId="32" xfId="0" applyNumberFormat="1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2" fontId="15" fillId="34" borderId="26" xfId="0" applyNumberFormat="1" applyFont="1" applyFill="1" applyBorder="1" applyAlignment="1">
      <alignment horizontal="center" vertical="center" wrapText="1"/>
    </xf>
    <xf numFmtId="2" fontId="15" fillId="34" borderId="27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2" fontId="15" fillId="34" borderId="20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2" fontId="6" fillId="34" borderId="23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180" fontId="6" fillId="34" borderId="23" xfId="0" applyNumberFormat="1" applyFont="1" applyFill="1" applyBorder="1" applyAlignment="1">
      <alignment horizontal="center" vertical="center" wrapText="1"/>
    </xf>
    <xf numFmtId="180" fontId="6" fillId="34" borderId="13" xfId="0" applyNumberFormat="1" applyFont="1" applyFill="1" applyBorder="1" applyAlignment="1">
      <alignment horizontal="center" vertical="center" wrapText="1"/>
    </xf>
    <xf numFmtId="181" fontId="6" fillId="34" borderId="13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180" fontId="6" fillId="34" borderId="12" xfId="0" applyNumberFormat="1" applyFont="1" applyFill="1" applyBorder="1" applyAlignment="1">
      <alignment horizontal="center" vertical="center" wrapText="1"/>
    </xf>
    <xf numFmtId="181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2" fontId="6" fillId="34" borderId="26" xfId="0" applyNumberFormat="1" applyFont="1" applyFill="1" applyBorder="1" applyAlignment="1">
      <alignment horizontal="center" vertical="center" wrapText="1"/>
    </xf>
    <xf numFmtId="181" fontId="6" fillId="34" borderId="26" xfId="0" applyNumberFormat="1" applyFont="1" applyFill="1" applyBorder="1" applyAlignment="1">
      <alignment horizontal="center" vertical="center" wrapText="1"/>
    </xf>
    <xf numFmtId="2" fontId="6" fillId="34" borderId="27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1" fontId="6" fillId="34" borderId="22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4" fontId="6" fillId="34" borderId="23" xfId="0" applyNumberFormat="1" applyFont="1" applyFill="1" applyBorder="1" applyAlignment="1">
      <alignment horizontal="center" vertical="center" wrapText="1"/>
    </xf>
    <xf numFmtId="181" fontId="6" fillId="34" borderId="23" xfId="0" applyNumberFormat="1" applyFont="1" applyFill="1" applyBorder="1" applyAlignment="1">
      <alignment horizontal="center" vertical="center" wrapText="1"/>
    </xf>
    <xf numFmtId="1" fontId="6" fillId="34" borderId="24" xfId="0" applyNumberFormat="1" applyFont="1" applyFill="1" applyBorder="1" applyAlignment="1">
      <alignment horizontal="center" vertical="center" wrapText="1"/>
    </xf>
    <xf numFmtId="14" fontId="6" fillId="34" borderId="23" xfId="0" applyNumberFormat="1" applyFont="1" applyFill="1" applyBorder="1" applyAlignment="1">
      <alignment horizontal="left" vertical="center" wrapText="1"/>
    </xf>
    <xf numFmtId="180" fontId="1" fillId="34" borderId="14" xfId="0" applyNumberFormat="1" applyFont="1" applyFill="1" applyBorder="1" applyAlignment="1">
      <alignment horizontal="center" vertical="center" wrapText="1"/>
    </xf>
    <xf numFmtId="14" fontId="6" fillId="34" borderId="14" xfId="0" applyNumberFormat="1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 wrapText="1"/>
    </xf>
    <xf numFmtId="180" fontId="1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80" fontId="1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4" fontId="6" fillId="34" borderId="29" xfId="0" applyNumberFormat="1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181" fontId="6" fillId="34" borderId="29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6" fillId="34" borderId="32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88" fontId="6" fillId="34" borderId="23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4" fontId="6" fillId="34" borderId="30" xfId="0" applyNumberFormat="1" applyFont="1" applyFill="1" applyBorder="1" applyAlignment="1">
      <alignment horizontal="center" vertical="center" wrapText="1"/>
    </xf>
    <xf numFmtId="1" fontId="6" fillId="34" borderId="28" xfId="0" applyNumberFormat="1" applyFont="1" applyFill="1" applyBorder="1" applyAlignment="1">
      <alignment horizontal="center" vertical="center" wrapText="1"/>
    </xf>
    <xf numFmtId="2" fontId="6" fillId="34" borderId="29" xfId="0" applyNumberFormat="1" applyFont="1" applyFill="1" applyBorder="1" applyAlignment="1">
      <alignment horizontal="center" vertical="center" wrapText="1"/>
    </xf>
    <xf numFmtId="0" fontId="6" fillId="34" borderId="30" xfId="64" applyFont="1" applyFill="1" applyBorder="1" applyAlignment="1">
      <alignment horizontal="center" vertical="center" wrapText="1"/>
      <protection/>
    </xf>
    <xf numFmtId="4" fontId="1" fillId="34" borderId="3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1" fontId="6" fillId="34" borderId="35" xfId="0" applyNumberFormat="1" applyFont="1" applyFill="1" applyBorder="1" applyAlignment="1">
      <alignment horizontal="center" vertical="center" wrapText="1"/>
    </xf>
    <xf numFmtId="1" fontId="6" fillId="34" borderId="28" xfId="64" applyNumberFormat="1" applyFont="1" applyFill="1" applyBorder="1" applyAlignment="1">
      <alignment horizontal="center" vertical="center" wrapText="1"/>
      <protection/>
    </xf>
    <xf numFmtId="0" fontId="6" fillId="34" borderId="29" xfId="66" applyFont="1" applyFill="1" applyBorder="1" applyAlignment="1">
      <alignment horizontal="center" vertical="center" wrapText="1"/>
      <protection/>
    </xf>
    <xf numFmtId="0" fontId="6" fillId="34" borderId="30" xfId="66" applyFont="1" applyFill="1" applyBorder="1" applyAlignment="1">
      <alignment horizontal="center" vertical="center" wrapText="1"/>
      <protection/>
    </xf>
    <xf numFmtId="181" fontId="6" fillId="34" borderId="29" xfId="66" applyNumberFormat="1" applyFont="1" applyFill="1" applyBorder="1" applyAlignment="1">
      <alignment horizontal="center" vertical="center" wrapText="1"/>
      <protection/>
    </xf>
    <xf numFmtId="1" fontId="6" fillId="34" borderId="29" xfId="66" applyNumberFormat="1" applyFont="1" applyFill="1" applyBorder="1" applyAlignment="1">
      <alignment horizontal="center" vertical="center" wrapText="1"/>
      <protection/>
    </xf>
    <xf numFmtId="0" fontId="1" fillId="34" borderId="13" xfId="66" applyFont="1" applyFill="1" applyBorder="1" applyAlignment="1">
      <alignment horizontal="center" vertical="center" wrapText="1"/>
      <protection/>
    </xf>
    <xf numFmtId="0" fontId="1" fillId="34" borderId="10" xfId="66" applyFont="1" applyFill="1" applyBorder="1" applyAlignment="1">
      <alignment horizontal="center" vertical="center" wrapText="1"/>
      <protection/>
    </xf>
    <xf numFmtId="14" fontId="1" fillId="34" borderId="10" xfId="66" applyNumberFormat="1" applyFont="1" applyFill="1" applyBorder="1" applyAlignment="1">
      <alignment horizontal="center" vertical="center" wrapText="1"/>
      <protection/>
    </xf>
    <xf numFmtId="2" fontId="1" fillId="34" borderId="10" xfId="66" applyNumberFormat="1" applyFont="1" applyFill="1" applyBorder="1" applyAlignment="1">
      <alignment horizontal="center" vertical="center" wrapText="1"/>
      <protection/>
    </xf>
    <xf numFmtId="1" fontId="1" fillId="34" borderId="10" xfId="65" applyNumberFormat="1" applyFont="1" applyFill="1" applyBorder="1" applyAlignment="1">
      <alignment horizontal="center" vertical="center" wrapText="1"/>
      <protection/>
    </xf>
    <xf numFmtId="2" fontId="1" fillId="34" borderId="12" xfId="66" applyNumberFormat="1" applyFont="1" applyFill="1" applyBorder="1" applyAlignment="1">
      <alignment horizontal="center" vertical="center" wrapText="1"/>
      <protection/>
    </xf>
    <xf numFmtId="180" fontId="1" fillId="34" borderId="10" xfId="66" applyNumberFormat="1" applyFont="1" applyFill="1" applyBorder="1" applyAlignment="1">
      <alignment horizontal="center" vertical="center" wrapText="1"/>
      <protection/>
    </xf>
    <xf numFmtId="14" fontId="1" fillId="34" borderId="10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189" fontId="1" fillId="34" borderId="10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187" fontId="1" fillId="34" borderId="12" xfId="0" applyNumberFormat="1" applyFont="1" applyFill="1" applyBorder="1" applyAlignment="1">
      <alignment horizontal="center" vertical="center" wrapText="1"/>
    </xf>
    <xf numFmtId="187" fontId="6" fillId="34" borderId="30" xfId="0" applyNumberFormat="1" applyFont="1" applyFill="1" applyBorder="1" applyAlignment="1">
      <alignment horizontal="center" vertical="center" wrapText="1"/>
    </xf>
    <xf numFmtId="187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1" fontId="27" fillId="34" borderId="28" xfId="0" applyNumberFormat="1" applyFont="1" applyFill="1" applyBorder="1" applyAlignment="1">
      <alignment horizontal="center" vertical="center" wrapText="1"/>
    </xf>
    <xf numFmtId="0" fontId="27" fillId="34" borderId="29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4" fontId="27" fillId="34" borderId="29" xfId="0" applyNumberFormat="1" applyFont="1" applyFill="1" applyBorder="1" applyAlignment="1">
      <alignment horizontal="center" vertical="center" wrapText="1"/>
    </xf>
    <xf numFmtId="4" fontId="27" fillId="34" borderId="30" xfId="0" applyNumberFormat="1" applyFont="1" applyFill="1" applyBorder="1" applyAlignment="1">
      <alignment horizontal="center" vertical="center" wrapText="1"/>
    </xf>
    <xf numFmtId="4" fontId="27" fillId="34" borderId="35" xfId="0" applyNumberFormat="1" applyFont="1" applyFill="1" applyBorder="1" applyAlignment="1">
      <alignment horizontal="center" vertical="center" wrapText="1"/>
    </xf>
    <xf numFmtId="2" fontId="27" fillId="34" borderId="29" xfId="0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4" fontId="28" fillId="34" borderId="10" xfId="0" applyNumberFormat="1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188" fontId="27" fillId="34" borderId="29" xfId="0" applyNumberFormat="1" applyFont="1" applyFill="1" applyBorder="1" applyAlignment="1">
      <alignment horizontal="center" vertical="center" wrapText="1"/>
    </xf>
    <xf numFmtId="180" fontId="28" fillId="34" borderId="13" xfId="0" applyNumberFormat="1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180" fontId="28" fillId="34" borderId="10" xfId="0" applyNumberFormat="1" applyFont="1" applyFill="1" applyBorder="1" applyAlignment="1">
      <alignment horizontal="center" vertical="center" wrapText="1"/>
    </xf>
    <xf numFmtId="190" fontId="28" fillId="34" borderId="10" xfId="0" applyNumberFormat="1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4" fontId="28" fillId="34" borderId="12" xfId="0" applyNumberFormat="1" applyFont="1" applyFill="1" applyBorder="1" applyAlignment="1">
      <alignment horizontal="center" vertical="center" wrapText="1"/>
    </xf>
    <xf numFmtId="180" fontId="28" fillId="34" borderId="12" xfId="0" applyNumberFormat="1" applyFont="1" applyFill="1" applyBorder="1" applyAlignment="1">
      <alignment horizontal="center" vertical="center" wrapText="1"/>
    </xf>
    <xf numFmtId="190" fontId="28" fillId="34" borderId="12" xfId="0" applyNumberFormat="1" applyFont="1" applyFill="1" applyBorder="1" applyAlignment="1">
      <alignment horizontal="center" vertical="center" wrapText="1"/>
    </xf>
    <xf numFmtId="2" fontId="28" fillId="34" borderId="12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179" fontId="1" fillId="34" borderId="10" xfId="42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80" fontId="17" fillId="34" borderId="23" xfId="0" applyNumberFormat="1" applyFont="1" applyFill="1" applyBorder="1" applyAlignment="1">
      <alignment horizontal="center" vertical="center" wrapText="1"/>
    </xf>
    <xf numFmtId="2" fontId="5" fillId="34" borderId="23" xfId="0" applyNumberFormat="1" applyFont="1" applyFill="1" applyBorder="1" applyAlignment="1">
      <alignment horizontal="center" vertical="center" wrapText="1"/>
    </xf>
    <xf numFmtId="191" fontId="1" fillId="34" borderId="12" xfId="42" applyNumberFormat="1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1" fontId="1" fillId="34" borderId="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7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24" fillId="34" borderId="18" xfId="0" applyNumberFormat="1" applyFont="1" applyFill="1" applyBorder="1" applyAlignment="1">
      <alignment horizontal="center" vertical="center" wrapText="1"/>
    </xf>
    <xf numFmtId="180" fontId="1" fillId="34" borderId="28" xfId="0" applyNumberFormat="1" applyFont="1" applyFill="1" applyBorder="1" applyAlignment="1">
      <alignment horizontal="center" vertical="center" wrapText="1"/>
    </xf>
    <xf numFmtId="4" fontId="1" fillId="34" borderId="36" xfId="0" applyNumberFormat="1" applyFont="1" applyFill="1" applyBorder="1" applyAlignment="1">
      <alignment horizontal="center" vertical="center" wrapText="1"/>
    </xf>
    <xf numFmtId="4" fontId="1" fillId="34" borderId="29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 vertical="center" wrapText="1"/>
    </xf>
    <xf numFmtId="2" fontId="1" fillId="34" borderId="29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4" fontId="6" fillId="34" borderId="37" xfId="0" applyNumberFormat="1" applyFont="1" applyFill="1" applyBorder="1" applyAlignment="1">
      <alignment horizontal="center" vertical="center" wrapText="1"/>
    </xf>
    <xf numFmtId="190" fontId="1" fillId="34" borderId="10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16" fontId="6" fillId="34" borderId="23" xfId="0" applyNumberFormat="1" applyFont="1" applyFill="1" applyBorder="1" applyAlignment="1">
      <alignment vertical="center" wrapText="1"/>
    </xf>
    <xf numFmtId="1" fontId="1" fillId="34" borderId="23" xfId="0" applyNumberFormat="1" applyFont="1" applyFill="1" applyBorder="1" applyAlignment="1">
      <alignment horizontal="center" vertical="center" wrapText="1"/>
    </xf>
    <xf numFmtId="2" fontId="1" fillId="34" borderId="23" xfId="0" applyNumberFormat="1" applyFont="1" applyFill="1" applyBorder="1" applyAlignment="1">
      <alignment horizontal="center" vertical="center" wrapText="1"/>
    </xf>
    <xf numFmtId="181" fontId="1" fillId="34" borderId="10" xfId="0" applyNumberFormat="1" applyFont="1" applyFill="1" applyBorder="1" applyAlignment="1">
      <alignment horizontal="center" vertical="center" wrapText="1"/>
    </xf>
    <xf numFmtId="2" fontId="6" fillId="34" borderId="29" xfId="66" applyNumberFormat="1" applyFont="1" applyFill="1" applyBorder="1" applyAlignment="1">
      <alignment horizontal="center" vertical="center" wrapText="1"/>
      <protection/>
    </xf>
    <xf numFmtId="188" fontId="6" fillId="34" borderId="29" xfId="0" applyNumberFormat="1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190" fontId="1" fillId="34" borderId="12" xfId="0" applyNumberFormat="1" applyFont="1" applyFill="1" applyBorder="1" applyAlignment="1">
      <alignment horizontal="center" vertical="center" wrapText="1"/>
    </xf>
    <xf numFmtId="193" fontId="1" fillId="34" borderId="10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4" fontId="1" fillId="34" borderId="39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188" fontId="6" fillId="34" borderId="30" xfId="0" applyNumberFormat="1" applyFont="1" applyFill="1" applyBorder="1" applyAlignment="1">
      <alignment horizontal="center" vertical="center" wrapText="1"/>
    </xf>
    <xf numFmtId="17" fontId="6" fillId="34" borderId="29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87" fontId="1" fillId="34" borderId="13" xfId="0" applyNumberFormat="1" applyFont="1" applyFill="1" applyBorder="1" applyAlignment="1">
      <alignment horizontal="center" vertical="center" wrapText="1"/>
    </xf>
    <xf numFmtId="2" fontId="1" fillId="34" borderId="13" xfId="65" applyNumberFormat="1" applyFont="1" applyFill="1" applyBorder="1" applyAlignment="1">
      <alignment horizontal="center" vertical="center" wrapText="1"/>
      <protection/>
    </xf>
    <xf numFmtId="4" fontId="1" fillId="34" borderId="32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/>
    </xf>
    <xf numFmtId="3" fontId="1" fillId="34" borderId="40" xfId="0" applyNumberFormat="1" applyFont="1" applyFill="1" applyBorder="1" applyAlignment="1">
      <alignment horizontal="center" vertical="center"/>
    </xf>
    <xf numFmtId="2" fontId="1" fillId="34" borderId="18" xfId="0" applyNumberFormat="1" applyFont="1" applyFill="1" applyBorder="1" applyAlignment="1">
      <alignment horizontal="center" vertical="center" wrapText="1"/>
    </xf>
    <xf numFmtId="3" fontId="1" fillId="34" borderId="20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 wrapText="1"/>
    </xf>
    <xf numFmtId="182" fontId="1" fillId="34" borderId="10" xfId="0" applyNumberFormat="1" applyFont="1" applyFill="1" applyBorder="1" applyAlignment="1">
      <alignment horizontal="center" vertical="center" wrapText="1"/>
    </xf>
    <xf numFmtId="16" fontId="6" fillId="34" borderId="13" xfId="0" applyNumberFormat="1" applyFont="1" applyFill="1" applyBorder="1" applyAlignment="1">
      <alignment vertical="center" wrapText="1"/>
    </xf>
    <xf numFmtId="16" fontId="6" fillId="34" borderId="12" xfId="0" applyNumberFormat="1" applyFont="1" applyFill="1" applyBorder="1" applyAlignment="1">
      <alignment vertical="center" wrapText="1"/>
    </xf>
    <xf numFmtId="181" fontId="1" fillId="34" borderId="12" xfId="0" applyNumberFormat="1" applyFont="1" applyFill="1" applyBorder="1" applyAlignment="1">
      <alignment horizontal="center" vertical="center" wrapText="1"/>
    </xf>
    <xf numFmtId="2" fontId="1" fillId="34" borderId="13" xfId="66" applyNumberFormat="1" applyFont="1" applyFill="1" applyBorder="1" applyAlignment="1">
      <alignment horizontal="center" vertical="center" wrapText="1"/>
      <protection/>
    </xf>
    <xf numFmtId="1" fontId="1" fillId="34" borderId="13" xfId="66" applyNumberFormat="1" applyFont="1" applyFill="1" applyBorder="1" applyAlignment="1">
      <alignment horizontal="center" vertical="center" wrapText="1"/>
      <protection/>
    </xf>
    <xf numFmtId="1" fontId="1" fillId="34" borderId="10" xfId="66" applyNumberFormat="1" applyFont="1" applyFill="1" applyBorder="1" applyAlignment="1">
      <alignment horizontal="center" vertical="center" wrapText="1"/>
      <protection/>
    </xf>
    <xf numFmtId="4" fontId="28" fillId="34" borderId="13" xfId="0" applyNumberFormat="1" applyFont="1" applyFill="1" applyBorder="1" applyAlignment="1">
      <alignment horizontal="center" vertical="center" wrapText="1"/>
    </xf>
    <xf numFmtId="2" fontId="28" fillId="34" borderId="13" xfId="0" applyNumberFormat="1" applyFont="1" applyFill="1" applyBorder="1" applyAlignment="1">
      <alignment horizontal="center" vertical="center" wrapText="1"/>
    </xf>
    <xf numFmtId="187" fontId="28" fillId="34" borderId="13" xfId="0" applyNumberFormat="1" applyFont="1" applyFill="1" applyBorder="1" applyAlignment="1">
      <alignment horizontal="center" vertical="center" wrapText="1"/>
    </xf>
    <xf numFmtId="187" fontId="28" fillId="34" borderId="10" xfId="0" applyNumberFormat="1" applyFont="1" applyFill="1" applyBorder="1" applyAlignment="1">
      <alignment horizontal="center" vertical="center" wrapText="1"/>
    </xf>
    <xf numFmtId="181" fontId="1" fillId="34" borderId="13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2" fontId="17" fillId="34" borderId="0" xfId="0" applyNumberFormat="1" applyFont="1" applyFill="1" applyAlignment="1">
      <alignment horizontal="center" vertical="center" wrapText="1"/>
    </xf>
    <xf numFmtId="1" fontId="17" fillId="34" borderId="0" xfId="0" applyNumberFormat="1" applyFont="1" applyFill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1" fontId="5" fillId="34" borderId="0" xfId="0" applyNumberFormat="1" applyFont="1" applyFill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6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17" fillId="34" borderId="13" xfId="0" applyFont="1" applyFill="1" applyBorder="1" applyAlignment="1">
      <alignment horizontal="center"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191" fontId="1" fillId="34" borderId="10" xfId="42" applyNumberFormat="1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17" fontId="1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80" fontId="5" fillId="34" borderId="13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textRotation="90" wrapText="1"/>
    </xf>
    <xf numFmtId="0" fontId="5" fillId="34" borderId="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1" fontId="1" fillId="34" borderId="29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Alignment="1">
      <alignment horizontal="center" vertical="center" wrapText="1"/>
    </xf>
    <xf numFmtId="1" fontId="1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2" fontId="1" fillId="34" borderId="0" xfId="0" applyNumberFormat="1" applyFont="1" applyFill="1" applyAlignment="1">
      <alignment vertical="center" wrapText="1"/>
    </xf>
    <xf numFmtId="2" fontId="1" fillId="34" borderId="0" xfId="0" applyNumberFormat="1" applyFont="1" applyFill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horizontal="center" vertical="center"/>
    </xf>
    <xf numFmtId="4" fontId="6" fillId="34" borderId="35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2" fontId="5" fillId="34" borderId="0" xfId="0" applyNumberFormat="1" applyFont="1" applyFill="1" applyAlignment="1">
      <alignment vertical="center" wrapText="1"/>
    </xf>
    <xf numFmtId="2" fontId="4" fillId="34" borderId="0" xfId="0" applyNumberFormat="1" applyFont="1" applyFill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textRotation="90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1" fillId="34" borderId="28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2" fontId="5" fillId="34" borderId="0" xfId="0" applyNumberFormat="1" applyFont="1" applyFill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center" wrapText="1"/>
    </xf>
    <xf numFmtId="193" fontId="1" fillId="34" borderId="12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94" fontId="1" fillId="34" borderId="10" xfId="42" applyNumberFormat="1" applyFont="1" applyFill="1" applyBorder="1" applyAlignment="1">
      <alignment horizontal="center" vertical="center" wrapText="1"/>
    </xf>
    <xf numFmtId="1" fontId="17" fillId="34" borderId="2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 quotePrefix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180" fontId="20" fillId="34" borderId="28" xfId="0" applyNumberFormat="1" applyFont="1" applyFill="1" applyBorder="1" applyAlignment="1">
      <alignment horizontal="center" vertical="center" wrapText="1"/>
    </xf>
    <xf numFmtId="180" fontId="20" fillId="34" borderId="30" xfId="0" applyNumberFormat="1" applyFont="1" applyFill="1" applyBorder="1" applyAlignment="1">
      <alignment horizontal="center" vertical="center" wrapText="1"/>
    </xf>
    <xf numFmtId="180" fontId="20" fillId="34" borderId="35" xfId="0" applyNumberFormat="1" applyFont="1" applyFill="1" applyBorder="1" applyAlignment="1">
      <alignment horizontal="center" vertical="center" wrapText="1"/>
    </xf>
    <xf numFmtId="180" fontId="26" fillId="34" borderId="28" xfId="0" applyNumberFormat="1" applyFont="1" applyFill="1" applyBorder="1" applyAlignment="1">
      <alignment horizontal="center" vertical="center" wrapText="1"/>
    </xf>
    <xf numFmtId="180" fontId="26" fillId="34" borderId="30" xfId="0" applyNumberFormat="1" applyFont="1" applyFill="1" applyBorder="1" applyAlignment="1">
      <alignment horizontal="center" vertical="center" wrapText="1"/>
    </xf>
    <xf numFmtId="180" fontId="26" fillId="34" borderId="35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13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4" borderId="42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2" fontId="5" fillId="34" borderId="0" xfId="0" applyNumberFormat="1" applyFont="1" applyFill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textRotation="90" wrapText="1"/>
    </xf>
    <xf numFmtId="0" fontId="7" fillId="34" borderId="13" xfId="0" applyFont="1" applyFill="1" applyBorder="1" applyAlignment="1">
      <alignment horizontal="center" vertical="center" textRotation="90" wrapText="1"/>
    </xf>
    <xf numFmtId="0" fontId="1" fillId="34" borderId="43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3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80" fontId="20" fillId="34" borderId="44" xfId="0" applyNumberFormat="1" applyFont="1" applyFill="1" applyBorder="1" applyAlignment="1">
      <alignment horizontal="center" vertical="center" wrapText="1"/>
    </xf>
    <xf numFmtId="180" fontId="26" fillId="34" borderId="45" xfId="0" applyNumberFormat="1" applyFont="1" applyFill="1" applyBorder="1" applyAlignment="1">
      <alignment horizontal="center" vertical="center" wrapText="1"/>
    </xf>
    <xf numFmtId="180" fontId="26" fillId="34" borderId="46" xfId="0" applyNumberFormat="1" applyFont="1" applyFill="1" applyBorder="1" applyAlignment="1">
      <alignment horizontal="center" vertical="center" wrapText="1"/>
    </xf>
    <xf numFmtId="180" fontId="26" fillId="34" borderId="47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2" fontId="1" fillId="34" borderId="0" xfId="0" applyNumberFormat="1" applyFont="1" applyFill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textRotation="90" wrapText="1"/>
    </xf>
    <xf numFmtId="2" fontId="1" fillId="34" borderId="13" xfId="0" applyNumberFormat="1" applyFont="1" applyFill="1" applyBorder="1" applyAlignment="1">
      <alignment horizontal="center" vertical="center" textRotation="90" wrapText="1"/>
    </xf>
    <xf numFmtId="2" fontId="7" fillId="34" borderId="0" xfId="0" applyNumberFormat="1" applyFont="1" applyFill="1" applyAlignment="1">
      <alignment horizontal="center" vertical="center" wrapText="1"/>
    </xf>
    <xf numFmtId="2" fontId="4" fillId="34" borderId="0" xfId="0" applyNumberFormat="1" applyFont="1" applyFill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2" fontId="10" fillId="34" borderId="13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80" fontId="20" fillId="34" borderId="48" xfId="0" applyNumberFormat="1" applyFont="1" applyFill="1" applyBorder="1" applyAlignment="1">
      <alignment horizontal="center" vertical="center" wrapText="1"/>
    </xf>
    <xf numFmtId="180" fontId="20" fillId="34" borderId="49" xfId="0" applyNumberFormat="1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22-BARI" xfId="64"/>
    <cellStyle name="Обычный_eras 50-52" xfId="65"/>
    <cellStyle name="Обычный_ruruas 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40">
      <selection activeCell="F5" sqref="F5"/>
    </sheetView>
  </sheetViews>
  <sheetFormatPr defaultColWidth="9.140625" defaultRowHeight="12.75"/>
  <cols>
    <col min="1" max="1" width="5.28125" style="3" customWidth="1"/>
    <col min="2" max="2" width="9.8515625" style="3" customWidth="1"/>
    <col min="3" max="3" width="42.140625" style="3" customWidth="1"/>
    <col min="4" max="4" width="8.140625" style="3" customWidth="1"/>
    <col min="5" max="5" width="8.57421875" style="3" customWidth="1"/>
    <col min="6" max="6" width="8.140625" style="3" customWidth="1"/>
    <col min="7" max="7" width="7.140625" style="3" customWidth="1"/>
    <col min="8" max="8" width="8.28125" style="3" customWidth="1"/>
    <col min="9" max="16384" width="9.140625" style="3" customWidth="1"/>
  </cols>
  <sheetData>
    <row r="1" spans="7:8" ht="16.5">
      <c r="G1" s="409"/>
      <c r="H1" s="409"/>
    </row>
    <row r="2" spans="1:8" ht="61.5" customHeight="1">
      <c r="A2" s="410" t="s">
        <v>341</v>
      </c>
      <c r="B2" s="410"/>
      <c r="C2" s="410"/>
      <c r="D2" s="410"/>
      <c r="E2" s="410"/>
      <c r="F2" s="410"/>
      <c r="G2" s="410"/>
      <c r="H2" s="410"/>
    </row>
    <row r="3" spans="4:8" ht="16.5">
      <c r="D3" s="4"/>
      <c r="E3" s="4"/>
      <c r="F3" s="4"/>
      <c r="G3" s="4"/>
      <c r="H3" s="4"/>
    </row>
    <row r="4" spans="1:8" ht="23.25" customHeight="1">
      <c r="A4" s="410" t="s">
        <v>342</v>
      </c>
      <c r="B4" s="410"/>
      <c r="C4" s="410"/>
      <c r="D4" s="410"/>
      <c r="E4" s="410"/>
      <c r="F4" s="410"/>
      <c r="G4" s="410"/>
      <c r="H4" s="410"/>
    </row>
    <row r="5" spans="1:8" ht="31.5" customHeight="1">
      <c r="A5" s="411" t="s">
        <v>28</v>
      </c>
      <c r="B5" s="411"/>
      <c r="C5" s="411"/>
      <c r="D5" s="411"/>
      <c r="E5" s="411"/>
      <c r="F5" s="30"/>
      <c r="G5" s="13" t="s">
        <v>29</v>
      </c>
      <c r="H5" s="13" t="s">
        <v>21</v>
      </c>
    </row>
    <row r="6" spans="1:8" ht="31.5" customHeight="1">
      <c r="A6" s="411" t="s">
        <v>30</v>
      </c>
      <c r="B6" s="411"/>
      <c r="C6" s="411"/>
      <c r="D6" s="411"/>
      <c r="E6" s="411"/>
      <c r="F6" s="12" t="s">
        <v>20</v>
      </c>
      <c r="G6" s="13" t="s">
        <v>29</v>
      </c>
      <c r="H6" s="13" t="s">
        <v>21</v>
      </c>
    </row>
    <row r="7" spans="1:8" ht="22.5" customHeight="1">
      <c r="A7" s="412" t="s">
        <v>31</v>
      </c>
      <c r="B7" s="411"/>
      <c r="C7" s="411"/>
      <c r="D7" s="411"/>
      <c r="E7" s="411"/>
      <c r="F7" s="411"/>
      <c r="G7" s="411"/>
      <c r="H7" s="411"/>
    </row>
    <row r="8" spans="1:8" ht="22.5" customHeight="1">
      <c r="A8" s="410" t="s">
        <v>343</v>
      </c>
      <c r="B8" s="410"/>
      <c r="C8" s="410"/>
      <c r="D8" s="11"/>
      <c r="E8" s="11"/>
      <c r="F8" s="11"/>
      <c r="G8" s="11"/>
      <c r="H8" s="11"/>
    </row>
    <row r="9" spans="1:8" ht="128.25" customHeight="1">
      <c r="A9" s="413" t="s">
        <v>344</v>
      </c>
      <c r="B9" s="413"/>
      <c r="C9" s="413"/>
      <c r="D9" s="413"/>
      <c r="E9" s="413"/>
      <c r="F9" s="413"/>
      <c r="G9" s="413"/>
      <c r="H9" s="413"/>
    </row>
    <row r="10" spans="1:8" ht="20.25" customHeight="1">
      <c r="A10" s="414" t="s">
        <v>266</v>
      </c>
      <c r="B10" s="414"/>
      <c r="C10" s="414"/>
      <c r="D10" s="414"/>
      <c r="E10" s="414"/>
      <c r="F10" s="414"/>
      <c r="G10" s="414"/>
      <c r="H10" s="414"/>
    </row>
    <row r="11" spans="1:8" ht="20.25" customHeight="1">
      <c r="A11" s="14"/>
      <c r="B11" s="14"/>
      <c r="C11" s="14"/>
      <c r="D11" s="15"/>
      <c r="E11" s="15"/>
      <c r="F11" s="415" t="s">
        <v>32</v>
      </c>
      <c r="G11" s="415"/>
      <c r="H11" s="415"/>
    </row>
    <row r="12" spans="1:8" ht="37.5" customHeight="1">
      <c r="A12" s="416" t="s">
        <v>0</v>
      </c>
      <c r="B12" s="407" t="s">
        <v>33</v>
      </c>
      <c r="C12" s="416" t="s">
        <v>34</v>
      </c>
      <c r="D12" s="418" t="s">
        <v>1</v>
      </c>
      <c r="E12" s="419"/>
      <c r="F12" s="419"/>
      <c r="G12" s="420"/>
      <c r="H12" s="407" t="s">
        <v>35</v>
      </c>
    </row>
    <row r="13" spans="1:8" ht="105.75" customHeight="1">
      <c r="A13" s="417"/>
      <c r="B13" s="408"/>
      <c r="C13" s="417"/>
      <c r="D13" s="18" t="s">
        <v>36</v>
      </c>
      <c r="E13" s="18" t="s">
        <v>37</v>
      </c>
      <c r="F13" s="18" t="s">
        <v>38</v>
      </c>
      <c r="G13" s="18" t="s">
        <v>39</v>
      </c>
      <c r="H13" s="408"/>
    </row>
    <row r="14" spans="1:8" ht="15" customHeight="1">
      <c r="A14" s="17">
        <v>1</v>
      </c>
      <c r="B14" s="17">
        <v>2</v>
      </c>
      <c r="C14" s="17">
        <v>3</v>
      </c>
      <c r="D14" s="1">
        <v>4</v>
      </c>
      <c r="E14" s="1">
        <v>5</v>
      </c>
      <c r="F14" s="1">
        <v>6</v>
      </c>
      <c r="G14" s="1">
        <v>7</v>
      </c>
      <c r="H14" s="17">
        <v>8</v>
      </c>
    </row>
    <row r="15" spans="1:8" ht="15.75" customHeight="1" thickBot="1">
      <c r="A15" s="16"/>
      <c r="B15" s="16"/>
      <c r="C15" s="19" t="s">
        <v>40</v>
      </c>
      <c r="D15" s="16"/>
      <c r="E15" s="20"/>
      <c r="F15" s="20"/>
      <c r="G15" s="20"/>
      <c r="H15" s="20"/>
    </row>
    <row r="16" spans="1:8" ht="30.75" customHeight="1">
      <c r="A16" s="21">
        <v>1</v>
      </c>
      <c r="B16" s="22"/>
      <c r="C16" s="22" t="s">
        <v>41</v>
      </c>
      <c r="D16" s="23"/>
      <c r="E16" s="24"/>
      <c r="F16" s="24"/>
      <c r="G16" s="24"/>
      <c r="H16" s="25"/>
    </row>
    <row r="17" spans="1:8" ht="15" customHeight="1" thickBot="1">
      <c r="A17" s="45">
        <f>A16+1</f>
        <v>2</v>
      </c>
      <c r="B17" s="44"/>
      <c r="C17" s="44"/>
      <c r="D17" s="46"/>
      <c r="E17" s="46"/>
      <c r="F17" s="46"/>
      <c r="G17" s="46"/>
      <c r="H17" s="47"/>
    </row>
    <row r="18" spans="1:8" ht="15.75" customHeight="1" thickBot="1">
      <c r="A18" s="82"/>
      <c r="B18" s="83"/>
      <c r="C18" s="84" t="s">
        <v>43</v>
      </c>
      <c r="D18" s="85"/>
      <c r="E18" s="86"/>
      <c r="F18" s="86"/>
      <c r="G18" s="86"/>
      <c r="H18" s="87"/>
    </row>
    <row r="19" spans="1:8" ht="15.75" customHeight="1" thickBot="1">
      <c r="A19" s="88"/>
      <c r="B19" s="88"/>
      <c r="C19" s="89" t="s">
        <v>44</v>
      </c>
      <c r="D19" s="90"/>
      <c r="E19" s="91"/>
      <c r="F19" s="91"/>
      <c r="G19" s="91"/>
      <c r="H19" s="91"/>
    </row>
    <row r="20" spans="1:8" ht="24" customHeight="1" thickBot="1">
      <c r="A20" s="92">
        <v>2</v>
      </c>
      <c r="B20" s="93"/>
      <c r="C20" s="94" t="s">
        <v>45</v>
      </c>
      <c r="D20" s="95" t="s">
        <v>20</v>
      </c>
      <c r="E20" s="95" t="s">
        <v>20</v>
      </c>
      <c r="F20" s="95" t="s">
        <v>20</v>
      </c>
      <c r="G20" s="95" t="s">
        <v>20</v>
      </c>
      <c r="H20" s="96" t="s">
        <v>20</v>
      </c>
    </row>
    <row r="21" spans="1:8" ht="24" customHeight="1" thickBot="1">
      <c r="A21" s="82">
        <v>2.1</v>
      </c>
      <c r="B21" s="83" t="s">
        <v>225</v>
      </c>
      <c r="C21" s="83" t="s">
        <v>748</v>
      </c>
      <c r="D21" s="97"/>
      <c r="E21" s="86"/>
      <c r="F21" s="86"/>
      <c r="G21" s="86"/>
      <c r="H21" s="98"/>
    </row>
    <row r="22" spans="1:8" ht="51.75" customHeight="1" thickBot="1">
      <c r="A22" s="82">
        <v>2.2</v>
      </c>
      <c r="B22" s="83" t="s">
        <v>148</v>
      </c>
      <c r="C22" s="83" t="s">
        <v>776</v>
      </c>
      <c r="D22" s="86"/>
      <c r="E22" s="86"/>
      <c r="F22" s="86"/>
      <c r="G22" s="86"/>
      <c r="H22" s="99"/>
    </row>
    <row r="23" spans="1:8" ht="51.75" customHeight="1" thickBot="1">
      <c r="A23" s="82">
        <f>A24+0.1</f>
        <v>2.3000000000000003</v>
      </c>
      <c r="B23" s="83" t="s">
        <v>333</v>
      </c>
      <c r="C23" s="83" t="s">
        <v>781</v>
      </c>
      <c r="D23" s="97"/>
      <c r="E23" s="86"/>
      <c r="F23" s="86"/>
      <c r="G23" s="86"/>
      <c r="H23" s="98"/>
    </row>
    <row r="24" spans="1:8" ht="51.75" customHeight="1" thickBot="1">
      <c r="A24" s="82">
        <f>A21+0.1</f>
        <v>2.2</v>
      </c>
      <c r="B24" s="83" t="s">
        <v>251</v>
      </c>
      <c r="C24" s="83" t="s">
        <v>780</v>
      </c>
      <c r="D24" s="97"/>
      <c r="E24" s="86"/>
      <c r="F24" s="86"/>
      <c r="G24" s="86"/>
      <c r="H24" s="98"/>
    </row>
    <row r="25" spans="1:8" ht="51.75" customHeight="1" thickBot="1">
      <c r="A25" s="82">
        <f>A23+0.1</f>
        <v>2.4000000000000004</v>
      </c>
      <c r="B25" s="83" t="s">
        <v>439</v>
      </c>
      <c r="C25" s="83" t="s">
        <v>492</v>
      </c>
      <c r="D25" s="97"/>
      <c r="E25" s="86"/>
      <c r="F25" s="86"/>
      <c r="G25" s="86"/>
      <c r="H25" s="98"/>
    </row>
    <row r="26" spans="1:8" ht="51.75" customHeight="1" thickBot="1">
      <c r="A26" s="82">
        <f>A25+0.1</f>
        <v>2.5000000000000004</v>
      </c>
      <c r="B26" s="83" t="s">
        <v>588</v>
      </c>
      <c r="C26" s="83" t="s">
        <v>605</v>
      </c>
      <c r="D26" s="97"/>
      <c r="E26" s="86"/>
      <c r="F26" s="86"/>
      <c r="G26" s="86"/>
      <c r="H26" s="98"/>
    </row>
    <row r="27" spans="1:8" ht="15.75" customHeight="1" thickBot="1">
      <c r="A27" s="82"/>
      <c r="B27" s="83"/>
      <c r="C27" s="84" t="s">
        <v>46</v>
      </c>
      <c r="D27" s="86"/>
      <c r="E27" s="86"/>
      <c r="F27" s="86"/>
      <c r="G27" s="86"/>
      <c r="H27" s="99"/>
    </row>
    <row r="28" spans="1:8" ht="15.75" customHeight="1" thickBot="1">
      <c r="A28" s="88"/>
      <c r="B28" s="88"/>
      <c r="C28" s="89" t="s">
        <v>47</v>
      </c>
      <c r="D28" s="100"/>
      <c r="E28" s="100"/>
      <c r="F28" s="100"/>
      <c r="G28" s="100"/>
      <c r="H28" s="101"/>
    </row>
    <row r="29" spans="1:8" ht="20.25" customHeight="1" thickBot="1">
      <c r="A29" s="102">
        <v>3</v>
      </c>
      <c r="B29" s="103"/>
      <c r="C29" s="104" t="s">
        <v>48</v>
      </c>
      <c r="D29" s="103"/>
      <c r="E29" s="105"/>
      <c r="F29" s="97"/>
      <c r="G29" s="106"/>
      <c r="H29" s="103"/>
    </row>
    <row r="30" spans="1:8" ht="20.25" customHeight="1" thickBot="1">
      <c r="A30" s="70"/>
      <c r="B30" s="70"/>
      <c r="C30" s="80" t="s">
        <v>42</v>
      </c>
      <c r="D30" s="70"/>
      <c r="E30" s="70"/>
      <c r="F30" s="70"/>
      <c r="G30" s="70"/>
      <c r="H30" s="70"/>
    </row>
    <row r="31" spans="1:8" ht="17.25" customHeight="1" thickBot="1">
      <c r="A31" s="82"/>
      <c r="B31" s="83"/>
      <c r="C31" s="84" t="s">
        <v>49</v>
      </c>
      <c r="D31" s="86"/>
      <c r="E31" s="86"/>
      <c r="F31" s="86"/>
      <c r="G31" s="86"/>
      <c r="H31" s="87"/>
    </row>
    <row r="32" spans="1:8" ht="17.25" customHeight="1" thickBot="1">
      <c r="A32" s="88"/>
      <c r="B32" s="88"/>
      <c r="C32" s="89" t="s">
        <v>50</v>
      </c>
      <c r="D32" s="100"/>
      <c r="E32" s="100"/>
      <c r="F32" s="100"/>
      <c r="G32" s="100"/>
      <c r="H32" s="100"/>
    </row>
    <row r="33" spans="1:12" ht="45" customHeight="1" thickBot="1">
      <c r="A33" s="92">
        <v>4</v>
      </c>
      <c r="B33" s="94"/>
      <c r="C33" s="93" t="s">
        <v>51</v>
      </c>
      <c r="D33" s="107"/>
      <c r="E33" s="108"/>
      <c r="F33" s="108"/>
      <c r="G33" s="108"/>
      <c r="H33" s="109"/>
      <c r="L33" s="26"/>
    </row>
    <row r="34" spans="1:8" ht="48.75" customHeight="1" thickBot="1">
      <c r="A34" s="82">
        <f>A33+0.1</f>
        <v>4.1</v>
      </c>
      <c r="B34" s="83" t="s">
        <v>440</v>
      </c>
      <c r="C34" s="83" t="s">
        <v>611</v>
      </c>
      <c r="D34" s="86"/>
      <c r="E34" s="86"/>
      <c r="F34" s="86"/>
      <c r="G34" s="86"/>
      <c r="H34" s="99"/>
    </row>
    <row r="35" spans="1:8" ht="48.75" customHeight="1" thickBot="1">
      <c r="A35" s="82">
        <f>A34+0.1</f>
        <v>4.199999999999999</v>
      </c>
      <c r="B35" s="83" t="s">
        <v>587</v>
      </c>
      <c r="C35" s="83" t="s">
        <v>666</v>
      </c>
      <c r="D35" s="86"/>
      <c r="E35" s="86"/>
      <c r="F35" s="86"/>
      <c r="G35" s="86"/>
      <c r="H35" s="99"/>
    </row>
    <row r="36" spans="1:8" ht="21" customHeight="1" thickBot="1">
      <c r="A36" s="82"/>
      <c r="B36" s="83"/>
      <c r="C36" s="84" t="s">
        <v>52</v>
      </c>
      <c r="D36" s="86"/>
      <c r="E36" s="86"/>
      <c r="F36" s="86"/>
      <c r="G36" s="86"/>
      <c r="H36" s="87"/>
    </row>
    <row r="37" spans="1:8" ht="17.25" customHeight="1" thickBot="1">
      <c r="A37" s="73"/>
      <c r="B37" s="73"/>
      <c r="C37" s="74" t="s">
        <v>53</v>
      </c>
      <c r="D37" s="112"/>
      <c r="E37" s="112"/>
      <c r="F37" s="112"/>
      <c r="G37" s="112"/>
      <c r="H37" s="112"/>
    </row>
    <row r="38" spans="1:9" ht="19.5" customHeight="1">
      <c r="A38" s="75">
        <v>6</v>
      </c>
      <c r="B38" s="113"/>
      <c r="C38" s="76" t="s">
        <v>54</v>
      </c>
      <c r="D38" s="77"/>
      <c r="E38" s="77"/>
      <c r="F38" s="77"/>
      <c r="G38" s="77"/>
      <c r="H38" s="78"/>
      <c r="I38" s="26"/>
    </row>
    <row r="39" spans="1:8" ht="20.25" customHeight="1" thickBot="1">
      <c r="A39" s="79">
        <v>6.1</v>
      </c>
      <c r="B39" s="110"/>
      <c r="C39" s="80" t="s">
        <v>42</v>
      </c>
      <c r="D39" s="81"/>
      <c r="E39" s="81"/>
      <c r="F39" s="81"/>
      <c r="G39" s="81"/>
      <c r="H39" s="111"/>
    </row>
    <row r="40" spans="1:8" ht="15.75" customHeight="1" thickBot="1">
      <c r="A40" s="88"/>
      <c r="B40" s="89"/>
      <c r="C40" s="89" t="s">
        <v>55</v>
      </c>
      <c r="D40" s="100"/>
      <c r="E40" s="100"/>
      <c r="F40" s="100"/>
      <c r="G40" s="100"/>
      <c r="H40" s="100"/>
    </row>
    <row r="41" spans="1:8" ht="15.75" customHeight="1" thickBot="1">
      <c r="A41" s="82"/>
      <c r="B41" s="84"/>
      <c r="C41" s="84" t="s">
        <v>56</v>
      </c>
      <c r="D41" s="86"/>
      <c r="E41" s="86"/>
      <c r="F41" s="86"/>
      <c r="G41" s="86"/>
      <c r="H41" s="87"/>
    </row>
    <row r="42" spans="1:8" ht="15.75" customHeight="1" thickBot="1">
      <c r="A42" s="88"/>
      <c r="B42" s="88"/>
      <c r="C42" s="89" t="s">
        <v>57</v>
      </c>
      <c r="D42" s="90"/>
      <c r="E42" s="91"/>
      <c r="F42" s="91"/>
      <c r="G42" s="91"/>
      <c r="H42" s="91"/>
    </row>
    <row r="43" spans="1:8" ht="19.5" customHeight="1">
      <c r="A43" s="75">
        <v>7</v>
      </c>
      <c r="B43" s="113"/>
      <c r="C43" s="76" t="s">
        <v>58</v>
      </c>
      <c r="D43" s="77"/>
      <c r="E43" s="77"/>
      <c r="F43" s="77"/>
      <c r="G43" s="77"/>
      <c r="H43" s="78"/>
    </row>
    <row r="44" spans="1:8" ht="18" customHeight="1" thickBot="1">
      <c r="A44" s="79">
        <v>7.1</v>
      </c>
      <c r="B44" s="110"/>
      <c r="C44" s="80" t="s">
        <v>59</v>
      </c>
      <c r="D44" s="81"/>
      <c r="E44" s="81"/>
      <c r="F44" s="81"/>
      <c r="G44" s="81"/>
      <c r="H44" s="111"/>
    </row>
    <row r="45" spans="1:8" ht="18" customHeight="1" thickBot="1">
      <c r="A45" s="88"/>
      <c r="B45" s="88"/>
      <c r="C45" s="89" t="s">
        <v>60</v>
      </c>
      <c r="D45" s="100"/>
      <c r="E45" s="100"/>
      <c r="F45" s="100"/>
      <c r="G45" s="100"/>
      <c r="H45" s="100"/>
    </row>
    <row r="46" spans="1:8" ht="23.25" customHeight="1" thickBot="1">
      <c r="A46" s="92">
        <v>8</v>
      </c>
      <c r="B46" s="93"/>
      <c r="C46" s="93" t="s">
        <v>61</v>
      </c>
      <c r="D46" s="108"/>
      <c r="E46" s="108"/>
      <c r="F46" s="108"/>
      <c r="G46" s="108"/>
      <c r="H46" s="109"/>
    </row>
    <row r="47" spans="1:8" ht="29.25" customHeight="1" thickBot="1">
      <c r="A47" s="82">
        <v>8.1</v>
      </c>
      <c r="B47" s="83"/>
      <c r="C47" s="83" t="s">
        <v>799</v>
      </c>
      <c r="D47" s="86"/>
      <c r="E47" s="86"/>
      <c r="F47" s="86"/>
      <c r="G47" s="114"/>
      <c r="H47" s="99"/>
    </row>
    <row r="48" spans="1:8" ht="18" customHeight="1" thickBot="1">
      <c r="A48" s="82"/>
      <c r="B48" s="83"/>
      <c r="C48" s="83" t="s">
        <v>62</v>
      </c>
      <c r="D48" s="114"/>
      <c r="E48" s="114"/>
      <c r="F48" s="86"/>
      <c r="G48" s="114"/>
      <c r="H48" s="99"/>
    </row>
    <row r="49" spans="1:8" ht="24" customHeight="1" thickBot="1">
      <c r="A49" s="88"/>
      <c r="B49" s="88"/>
      <c r="C49" s="89" t="s">
        <v>63</v>
      </c>
      <c r="D49" s="88"/>
      <c r="E49" s="88"/>
      <c r="F49" s="115"/>
      <c r="G49" s="115"/>
      <c r="H49" s="115"/>
    </row>
    <row r="50" spans="1:8" ht="35.25" customHeight="1">
      <c r="A50" s="75">
        <v>9</v>
      </c>
      <c r="B50" s="76"/>
      <c r="C50" s="113" t="s">
        <v>64</v>
      </c>
      <c r="D50" s="76"/>
      <c r="E50" s="76"/>
      <c r="F50" s="116"/>
      <c r="G50" s="116"/>
      <c r="H50" s="117"/>
    </row>
    <row r="51" spans="1:8" ht="16.5" customHeight="1">
      <c r="A51" s="118">
        <f>A50+0.1</f>
        <v>9.1</v>
      </c>
      <c r="B51" s="72"/>
      <c r="C51" s="119" t="s">
        <v>778</v>
      </c>
      <c r="D51" s="119"/>
      <c r="E51" s="119"/>
      <c r="F51" s="120"/>
      <c r="G51" s="120"/>
      <c r="H51" s="121"/>
    </row>
    <row r="52" spans="1:8" ht="16.5" customHeight="1" thickBot="1">
      <c r="A52" s="88"/>
      <c r="B52" s="88"/>
      <c r="C52" s="89" t="s">
        <v>65</v>
      </c>
      <c r="D52" s="89"/>
      <c r="E52" s="89"/>
      <c r="F52" s="122"/>
      <c r="G52" s="122"/>
      <c r="H52" s="122"/>
    </row>
    <row r="53" spans="1:8" ht="18" customHeight="1" thickBot="1">
      <c r="A53" s="82"/>
      <c r="B53" s="83"/>
      <c r="C53" s="83" t="s">
        <v>66</v>
      </c>
      <c r="D53" s="123"/>
      <c r="E53" s="114"/>
      <c r="F53" s="114"/>
      <c r="G53" s="114"/>
      <c r="H53" s="99"/>
    </row>
    <row r="54" spans="1:8" ht="30.75" customHeight="1" thickBot="1">
      <c r="A54" s="82">
        <v>10</v>
      </c>
      <c r="B54" s="83"/>
      <c r="C54" s="84" t="s">
        <v>260</v>
      </c>
      <c r="D54" s="123"/>
      <c r="E54" s="114"/>
      <c r="F54" s="114"/>
      <c r="G54" s="114"/>
      <c r="H54" s="99"/>
    </row>
    <row r="55" spans="1:8" ht="19.5" customHeight="1">
      <c r="A55" s="71"/>
      <c r="B55" s="71"/>
      <c r="C55" s="71" t="s">
        <v>26</v>
      </c>
      <c r="D55" s="124"/>
      <c r="E55" s="125"/>
      <c r="F55" s="126"/>
      <c r="G55" s="125"/>
      <c r="H55" s="125"/>
    </row>
    <row r="56" spans="1:8" ht="19.5" customHeight="1" thickBot="1">
      <c r="A56" s="73">
        <v>11</v>
      </c>
      <c r="B56" s="73"/>
      <c r="C56" s="74" t="s">
        <v>67</v>
      </c>
      <c r="D56" s="127"/>
      <c r="E56" s="128"/>
      <c r="F56" s="129"/>
      <c r="G56" s="128"/>
      <c r="H56" s="128"/>
    </row>
    <row r="57" spans="1:8" ht="19.5" customHeight="1">
      <c r="A57" s="130"/>
      <c r="B57" s="93"/>
      <c r="C57" s="94" t="s">
        <v>26</v>
      </c>
      <c r="D57" s="131"/>
      <c r="E57" s="132"/>
      <c r="F57" s="131"/>
      <c r="G57" s="132"/>
      <c r="H57" s="133"/>
    </row>
    <row r="58" spans="1:8" ht="19.5" customHeight="1">
      <c r="A58" s="72"/>
      <c r="B58" s="72"/>
      <c r="C58" s="119"/>
      <c r="D58" s="134"/>
      <c r="E58" s="134"/>
      <c r="F58" s="120"/>
      <c r="G58" s="134"/>
      <c r="H58" s="134"/>
    </row>
    <row r="59" spans="1:8" ht="19.5" customHeight="1">
      <c r="A59" s="1">
        <v>12</v>
      </c>
      <c r="B59" s="1"/>
      <c r="C59" s="10" t="s">
        <v>665</v>
      </c>
      <c r="D59" s="69"/>
      <c r="E59" s="69"/>
      <c r="F59" s="29"/>
      <c r="G59" s="69"/>
      <c r="H59" s="69"/>
    </row>
    <row r="60" spans="1:8" ht="33.75" customHeight="1">
      <c r="A60" s="4"/>
      <c r="B60" s="4"/>
      <c r="C60" s="2"/>
      <c r="D60" s="2"/>
      <c r="E60" s="2"/>
      <c r="F60" s="2"/>
      <c r="G60" s="2"/>
      <c r="H60" s="2"/>
    </row>
    <row r="61" spans="1:8" ht="24.75" customHeight="1">
      <c r="A61" s="4"/>
      <c r="B61" s="4"/>
      <c r="C61" s="2"/>
      <c r="D61" s="2"/>
      <c r="E61" s="409"/>
      <c r="F61" s="409"/>
      <c r="G61" s="409"/>
      <c r="H61" s="409"/>
    </row>
    <row r="62" spans="1:8" ht="36" customHeight="1">
      <c r="A62" s="4"/>
      <c r="B62" s="4"/>
      <c r="C62" s="2"/>
      <c r="D62" s="2"/>
      <c r="E62" s="409"/>
      <c r="F62" s="409"/>
      <c r="G62" s="409"/>
      <c r="H62" s="409"/>
    </row>
    <row r="63" spans="1:8" ht="19.5" customHeight="1">
      <c r="A63" s="4"/>
      <c r="B63" s="4"/>
      <c r="H63" s="4"/>
    </row>
    <row r="64" spans="1:8" ht="19.5" customHeight="1">
      <c r="A64" s="4"/>
      <c r="B64" s="4"/>
      <c r="C64" s="4"/>
      <c r="D64" s="4"/>
      <c r="E64" s="4"/>
      <c r="F64" s="4"/>
      <c r="G64" s="4"/>
      <c r="H64" s="4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</sheetData>
  <sheetProtection/>
  <mergeCells count="17">
    <mergeCell ref="E61:H61"/>
    <mergeCell ref="E62:H62"/>
    <mergeCell ref="A8:C8"/>
    <mergeCell ref="A9:H9"/>
    <mergeCell ref="A10:H10"/>
    <mergeCell ref="F11:H11"/>
    <mergeCell ref="A12:A13"/>
    <mergeCell ref="B12:B13"/>
    <mergeCell ref="C12:C13"/>
    <mergeCell ref="D12:G12"/>
    <mergeCell ref="H12:H13"/>
    <mergeCell ref="G1:H1"/>
    <mergeCell ref="A2:H2"/>
    <mergeCell ref="A4:H4"/>
    <mergeCell ref="A5:E5"/>
    <mergeCell ref="A6:E6"/>
    <mergeCell ref="A7:H7"/>
  </mergeCells>
  <printOptions/>
  <pageMargins left="0.46" right="0.28" top="0.42" bottom="0.4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H84"/>
  <sheetViews>
    <sheetView zoomScalePageLayoutView="0" workbookViewId="0" topLeftCell="A76">
      <selection activeCell="C83" sqref="C83"/>
    </sheetView>
  </sheetViews>
  <sheetFormatPr defaultColWidth="18.140625" defaultRowHeight="12.75"/>
  <cols>
    <col min="1" max="1" width="4.421875" style="348" customWidth="1"/>
    <col min="2" max="2" width="9.28125" style="348" customWidth="1"/>
    <col min="3" max="3" width="36.57421875" style="348" customWidth="1"/>
    <col min="4" max="4" width="6.7109375" style="348" customWidth="1"/>
    <col min="5" max="8" width="8.140625" style="348" customWidth="1"/>
    <col min="9" max="16384" width="18.140625" style="348" customWidth="1"/>
  </cols>
  <sheetData>
    <row r="2" spans="1:8" ht="14.25">
      <c r="A2" s="435" t="s">
        <v>763</v>
      </c>
      <c r="B2" s="435"/>
      <c r="C2" s="435"/>
      <c r="D2" s="435"/>
      <c r="E2" s="435"/>
      <c r="F2" s="435"/>
      <c r="G2" s="435"/>
      <c r="H2" s="435"/>
    </row>
    <row r="4" spans="1:8" ht="28.5" customHeight="1">
      <c r="A4" s="427" t="s">
        <v>496</v>
      </c>
      <c r="B4" s="427"/>
      <c r="C4" s="427"/>
      <c r="D4" s="427"/>
      <c r="E4" s="427"/>
      <c r="F4" s="427"/>
      <c r="G4" s="427"/>
      <c r="H4" s="427"/>
    </row>
    <row r="5" spans="2:8" ht="13.5">
      <c r="B5" s="427" t="s">
        <v>1</v>
      </c>
      <c r="C5" s="427"/>
      <c r="D5" s="370" t="s">
        <v>218</v>
      </c>
      <c r="E5" s="370"/>
      <c r="F5" s="434" t="s">
        <v>442</v>
      </c>
      <c r="G5" s="434"/>
      <c r="H5" s="434"/>
    </row>
    <row r="6" spans="2:8" ht="13.5">
      <c r="B6" s="427" t="s">
        <v>443</v>
      </c>
      <c r="C6" s="427"/>
      <c r="D6" s="370" t="s">
        <v>218</v>
      </c>
      <c r="E6" s="370"/>
      <c r="F6" s="434" t="s">
        <v>2</v>
      </c>
      <c r="G6" s="434"/>
      <c r="H6" s="434"/>
    </row>
    <row r="7" spans="2:7" ht="13.5">
      <c r="B7" s="427"/>
      <c r="C7" s="427"/>
      <c r="D7" s="501"/>
      <c r="E7" s="501"/>
      <c r="F7" s="427"/>
      <c r="G7" s="427"/>
    </row>
    <row r="8" spans="1:8" ht="13.5">
      <c r="A8" s="427" t="s">
        <v>6</v>
      </c>
      <c r="B8" s="427"/>
      <c r="C8" s="434" t="s">
        <v>497</v>
      </c>
      <c r="D8" s="434"/>
      <c r="E8" s="434"/>
      <c r="F8" s="434"/>
      <c r="G8" s="434"/>
      <c r="H8" s="434"/>
    </row>
    <row r="9" spans="1:8" ht="13.5">
      <c r="A9" s="444" t="s">
        <v>498</v>
      </c>
      <c r="B9" s="444"/>
      <c r="C9" s="444"/>
      <c r="D9" s="444"/>
      <c r="E9" s="444"/>
      <c r="F9" s="444"/>
      <c r="G9" s="444"/>
      <c r="H9" s="444"/>
    </row>
    <row r="10" spans="1:8" ht="63" customHeight="1">
      <c r="A10" s="440" t="s">
        <v>0</v>
      </c>
      <c r="B10" s="438" t="s">
        <v>8</v>
      </c>
      <c r="C10" s="440" t="s">
        <v>9</v>
      </c>
      <c r="D10" s="438" t="s">
        <v>10</v>
      </c>
      <c r="E10" s="442" t="s">
        <v>499</v>
      </c>
      <c r="F10" s="443"/>
      <c r="G10" s="442" t="s">
        <v>12</v>
      </c>
      <c r="H10" s="443"/>
    </row>
    <row r="11" spans="1:8" ht="102" customHeight="1">
      <c r="A11" s="441"/>
      <c r="B11" s="439"/>
      <c r="C11" s="441"/>
      <c r="D11" s="439"/>
      <c r="E11" s="343" t="s">
        <v>13</v>
      </c>
      <c r="F11" s="343" t="s">
        <v>14</v>
      </c>
      <c r="G11" s="343" t="s">
        <v>13</v>
      </c>
      <c r="H11" s="137" t="s">
        <v>15</v>
      </c>
    </row>
    <row r="12" spans="1:8" ht="13.5">
      <c r="A12" s="345">
        <v>1</v>
      </c>
      <c r="B12" s="345">
        <v>2</v>
      </c>
      <c r="C12" s="345">
        <v>3</v>
      </c>
      <c r="D12" s="72">
        <v>4</v>
      </c>
      <c r="E12" s="72">
        <v>5</v>
      </c>
      <c r="F12" s="72">
        <v>6</v>
      </c>
      <c r="G12" s="72">
        <v>7</v>
      </c>
      <c r="H12" s="345">
        <v>8</v>
      </c>
    </row>
    <row r="13" spans="1:8" ht="54" customHeight="1">
      <c r="A13" s="119">
        <v>1</v>
      </c>
      <c r="B13" s="345" t="s">
        <v>500</v>
      </c>
      <c r="C13" s="357" t="s">
        <v>501</v>
      </c>
      <c r="D13" s="119" t="s">
        <v>111</v>
      </c>
      <c r="E13" s="72"/>
      <c r="F13" s="233">
        <v>1</v>
      </c>
      <c r="G13" s="167"/>
      <c r="H13" s="225" t="s">
        <v>218</v>
      </c>
    </row>
    <row r="14" spans="1:8" ht="21" customHeight="1">
      <c r="A14" s="72">
        <f>A13+0.1</f>
        <v>1.1</v>
      </c>
      <c r="B14" s="72"/>
      <c r="C14" s="72" t="s">
        <v>502</v>
      </c>
      <c r="D14" s="72" t="s">
        <v>17</v>
      </c>
      <c r="E14" s="72" t="s">
        <v>218</v>
      </c>
      <c r="F14" s="167" t="s">
        <v>218</v>
      </c>
      <c r="G14" s="149" t="s">
        <v>218</v>
      </c>
      <c r="H14" s="152" t="s">
        <v>218</v>
      </c>
    </row>
    <row r="15" spans="1:8" ht="14.25" thickBot="1">
      <c r="A15" s="72">
        <f>A14+0.1</f>
        <v>1.2000000000000002</v>
      </c>
      <c r="B15" s="333">
        <v>47058</v>
      </c>
      <c r="C15" s="72" t="s">
        <v>503</v>
      </c>
      <c r="D15" s="72" t="s">
        <v>120</v>
      </c>
      <c r="E15" s="72"/>
      <c r="F15" s="167">
        <v>15</v>
      </c>
      <c r="G15" s="167" t="s">
        <v>218</v>
      </c>
      <c r="H15" s="334" t="s">
        <v>218</v>
      </c>
    </row>
    <row r="16" spans="1:8" ht="43.5" thickBot="1">
      <c r="A16" s="245">
        <v>2</v>
      </c>
      <c r="B16" s="83" t="s">
        <v>504</v>
      </c>
      <c r="C16" s="84" t="s">
        <v>505</v>
      </c>
      <c r="D16" s="84" t="s">
        <v>111</v>
      </c>
      <c r="E16" s="83"/>
      <c r="F16" s="123">
        <v>1</v>
      </c>
      <c r="G16" s="278"/>
      <c r="H16" s="142" t="s">
        <v>218</v>
      </c>
    </row>
    <row r="17" spans="1:8" ht="21.75" customHeight="1">
      <c r="A17" s="345">
        <f>A16+0.1</f>
        <v>2.1</v>
      </c>
      <c r="B17" s="345"/>
      <c r="C17" s="345" t="s">
        <v>164</v>
      </c>
      <c r="D17" s="345" t="s">
        <v>17</v>
      </c>
      <c r="E17" s="345" t="s">
        <v>218</v>
      </c>
      <c r="F17" s="167" t="s">
        <v>218</v>
      </c>
      <c r="G17" s="149" t="s">
        <v>218</v>
      </c>
      <c r="H17" s="240" t="s">
        <v>218</v>
      </c>
    </row>
    <row r="18" spans="1:8" ht="13.5">
      <c r="A18" s="72">
        <f>A17+0.1</f>
        <v>2.2</v>
      </c>
      <c r="B18" s="72"/>
      <c r="C18" s="72" t="s">
        <v>117</v>
      </c>
      <c r="D18" s="72" t="s">
        <v>113</v>
      </c>
      <c r="E18" s="72" t="s">
        <v>218</v>
      </c>
      <c r="F18" s="72" t="s">
        <v>218</v>
      </c>
      <c r="G18" s="167" t="s">
        <v>218</v>
      </c>
      <c r="H18" s="152" t="s">
        <v>218</v>
      </c>
    </row>
    <row r="19" spans="1:8" ht="37.5" customHeight="1" thickBot="1">
      <c r="A19" s="344">
        <f>A17+0.1</f>
        <v>2.2</v>
      </c>
      <c r="B19" s="344" t="s">
        <v>506</v>
      </c>
      <c r="C19" s="344" t="s">
        <v>507</v>
      </c>
      <c r="D19" s="344" t="s">
        <v>111</v>
      </c>
      <c r="E19" s="344"/>
      <c r="F19" s="168">
        <v>1</v>
      </c>
      <c r="G19" s="168" t="s">
        <v>218</v>
      </c>
      <c r="H19" s="250" t="s">
        <v>218</v>
      </c>
    </row>
    <row r="20" spans="1:8" ht="15" thickBot="1">
      <c r="A20" s="245">
        <v>3</v>
      </c>
      <c r="B20" s="83" t="s">
        <v>508</v>
      </c>
      <c r="C20" s="84" t="s">
        <v>509</v>
      </c>
      <c r="D20" s="84" t="s">
        <v>510</v>
      </c>
      <c r="E20" s="83"/>
      <c r="F20" s="114">
        <v>0.15</v>
      </c>
      <c r="G20" s="278"/>
      <c r="H20" s="142" t="s">
        <v>218</v>
      </c>
    </row>
    <row r="21" spans="1:8" ht="17.25" customHeight="1">
      <c r="A21" s="345">
        <f>A20+0.1</f>
        <v>3.1</v>
      </c>
      <c r="B21" s="345"/>
      <c r="C21" s="345" t="s">
        <v>164</v>
      </c>
      <c r="D21" s="345" t="s">
        <v>17</v>
      </c>
      <c r="E21" s="272" t="s">
        <v>218</v>
      </c>
      <c r="F21" s="272" t="s">
        <v>218</v>
      </c>
      <c r="G21" s="147" t="s">
        <v>218</v>
      </c>
      <c r="H21" s="240" t="s">
        <v>218</v>
      </c>
    </row>
    <row r="22" spans="1:8" ht="15.75" customHeight="1">
      <c r="A22" s="72">
        <f>A21+0.1</f>
        <v>3.2</v>
      </c>
      <c r="B22" s="72"/>
      <c r="C22" s="72" t="s">
        <v>117</v>
      </c>
      <c r="D22" s="72" t="s">
        <v>113</v>
      </c>
      <c r="E22" s="72" t="s">
        <v>218</v>
      </c>
      <c r="F22" s="167" t="s">
        <v>218</v>
      </c>
      <c r="G22" s="167" t="s">
        <v>218</v>
      </c>
      <c r="H22" s="152" t="s">
        <v>218</v>
      </c>
    </row>
    <row r="23" spans="1:8" ht="17.25" customHeight="1">
      <c r="A23" s="72">
        <f>A22+0.1</f>
        <v>3.3000000000000003</v>
      </c>
      <c r="B23" s="344"/>
      <c r="C23" s="344" t="s">
        <v>511</v>
      </c>
      <c r="D23" s="344" t="s">
        <v>120</v>
      </c>
      <c r="E23" s="344"/>
      <c r="F23" s="168">
        <v>20</v>
      </c>
      <c r="G23" s="168" t="s">
        <v>218</v>
      </c>
      <c r="H23" s="250" t="s">
        <v>218</v>
      </c>
    </row>
    <row r="24" spans="1:8" ht="54" customHeight="1">
      <c r="A24" s="119">
        <v>4</v>
      </c>
      <c r="B24" s="72" t="s">
        <v>512</v>
      </c>
      <c r="C24" s="119" t="s">
        <v>513</v>
      </c>
      <c r="D24" s="119" t="s">
        <v>111</v>
      </c>
      <c r="E24" s="72"/>
      <c r="F24" s="233">
        <v>2</v>
      </c>
      <c r="G24" s="167"/>
      <c r="H24" s="225" t="s">
        <v>218</v>
      </c>
    </row>
    <row r="25" spans="1:8" ht="18" customHeight="1">
      <c r="A25" s="72">
        <f>A24+0.1</f>
        <v>4.1</v>
      </c>
      <c r="B25" s="72"/>
      <c r="C25" s="72" t="s">
        <v>502</v>
      </c>
      <c r="D25" s="72" t="s">
        <v>17</v>
      </c>
      <c r="E25" s="72" t="s">
        <v>218</v>
      </c>
      <c r="F25" s="167" t="s">
        <v>218</v>
      </c>
      <c r="G25" s="147" t="s">
        <v>218</v>
      </c>
      <c r="H25" s="152" t="s">
        <v>218</v>
      </c>
    </row>
    <row r="26" spans="1:8" ht="18" customHeight="1">
      <c r="A26" s="72">
        <f>A25+0.1</f>
        <v>4.199999999999999</v>
      </c>
      <c r="B26" s="72"/>
      <c r="C26" s="72" t="s">
        <v>117</v>
      </c>
      <c r="D26" s="72" t="s">
        <v>113</v>
      </c>
      <c r="E26" s="72" t="s">
        <v>218</v>
      </c>
      <c r="F26" s="72" t="s">
        <v>218</v>
      </c>
      <c r="G26" s="167" t="s">
        <v>218</v>
      </c>
      <c r="H26" s="152" t="s">
        <v>218</v>
      </c>
    </row>
    <row r="27" spans="1:8" ht="33" customHeight="1">
      <c r="A27" s="72">
        <f>A26+0.1</f>
        <v>4.299999999999999</v>
      </c>
      <c r="B27" s="72" t="s">
        <v>514</v>
      </c>
      <c r="C27" s="72" t="s">
        <v>515</v>
      </c>
      <c r="D27" s="72" t="s">
        <v>111</v>
      </c>
      <c r="E27" s="72"/>
      <c r="F27" s="167">
        <v>2</v>
      </c>
      <c r="G27" s="167" t="s">
        <v>218</v>
      </c>
      <c r="H27" s="334" t="s">
        <v>218</v>
      </c>
    </row>
    <row r="28" spans="1:8" ht="59.25" customHeight="1">
      <c r="A28" s="119">
        <v>5</v>
      </c>
      <c r="B28" s="72" t="s">
        <v>516</v>
      </c>
      <c r="C28" s="119" t="s">
        <v>517</v>
      </c>
      <c r="D28" s="119" t="s">
        <v>510</v>
      </c>
      <c r="E28" s="72" t="s">
        <v>518</v>
      </c>
      <c r="F28" s="233">
        <v>7.5</v>
      </c>
      <c r="G28" s="167"/>
      <c r="H28" s="225" t="s">
        <v>218</v>
      </c>
    </row>
    <row r="29" spans="1:8" ht="20.25" customHeight="1">
      <c r="A29" s="72">
        <f>A28+0.1</f>
        <v>5.1</v>
      </c>
      <c r="B29" s="72"/>
      <c r="C29" s="72" t="s">
        <v>164</v>
      </c>
      <c r="D29" s="72" t="s">
        <v>17</v>
      </c>
      <c r="E29" s="167" t="s">
        <v>218</v>
      </c>
      <c r="F29" s="167" t="s">
        <v>218</v>
      </c>
      <c r="G29" s="167" t="s">
        <v>218</v>
      </c>
      <c r="H29" s="152" t="s">
        <v>218</v>
      </c>
    </row>
    <row r="30" spans="1:8" ht="18" customHeight="1">
      <c r="A30" s="72">
        <f>A29+0.1</f>
        <v>5.199999999999999</v>
      </c>
      <c r="B30" s="72"/>
      <c r="C30" s="72" t="s">
        <v>117</v>
      </c>
      <c r="D30" s="72" t="s">
        <v>519</v>
      </c>
      <c r="E30" s="72" t="s">
        <v>218</v>
      </c>
      <c r="F30" s="167" t="s">
        <v>218</v>
      </c>
      <c r="G30" s="167" t="s">
        <v>218</v>
      </c>
      <c r="H30" s="152" t="s">
        <v>218</v>
      </c>
    </row>
    <row r="31" spans="1:8" ht="36" customHeight="1">
      <c r="A31" s="72">
        <f>A30+0.1</f>
        <v>5.299999999999999</v>
      </c>
      <c r="B31" s="72"/>
      <c r="C31" s="72" t="s">
        <v>520</v>
      </c>
      <c r="D31" s="72" t="s">
        <v>120</v>
      </c>
      <c r="E31" s="72"/>
      <c r="F31" s="167">
        <v>430</v>
      </c>
      <c r="G31" s="167" t="s">
        <v>218</v>
      </c>
      <c r="H31" s="152" t="s">
        <v>218</v>
      </c>
    </row>
    <row r="32" spans="1:8" ht="24.75" customHeight="1">
      <c r="A32" s="72">
        <f>A31+0.1</f>
        <v>5.399999999999999</v>
      </c>
      <c r="B32" s="72"/>
      <c r="C32" s="72" t="s">
        <v>521</v>
      </c>
      <c r="D32" s="72" t="s">
        <v>120</v>
      </c>
      <c r="E32" s="72"/>
      <c r="F32" s="167">
        <v>320</v>
      </c>
      <c r="G32" s="167" t="s">
        <v>218</v>
      </c>
      <c r="H32" s="152" t="s">
        <v>218</v>
      </c>
    </row>
    <row r="33" spans="1:8" ht="39" customHeight="1">
      <c r="A33" s="119">
        <v>6</v>
      </c>
      <c r="B33" s="72" t="s">
        <v>522</v>
      </c>
      <c r="C33" s="119" t="s">
        <v>523</v>
      </c>
      <c r="D33" s="119" t="s">
        <v>111</v>
      </c>
      <c r="E33" s="72" t="s">
        <v>518</v>
      </c>
      <c r="F33" s="233">
        <v>12</v>
      </c>
      <c r="G33" s="167"/>
      <c r="H33" s="225" t="s">
        <v>807</v>
      </c>
    </row>
    <row r="34" spans="1:8" ht="18.75" customHeight="1">
      <c r="A34" s="72">
        <f>A33+0.1</f>
        <v>6.1</v>
      </c>
      <c r="B34" s="72"/>
      <c r="C34" s="72" t="s">
        <v>164</v>
      </c>
      <c r="D34" s="72" t="s">
        <v>17</v>
      </c>
      <c r="E34" s="167" t="s">
        <v>218</v>
      </c>
      <c r="F34" s="167" t="s">
        <v>218</v>
      </c>
      <c r="G34" s="147" t="s">
        <v>218</v>
      </c>
      <c r="H34" s="152" t="s">
        <v>218</v>
      </c>
    </row>
    <row r="35" spans="1:8" ht="16.5" customHeight="1">
      <c r="A35" s="72">
        <f>A34+0.1</f>
        <v>6.199999999999999</v>
      </c>
      <c r="B35" s="72"/>
      <c r="C35" s="72" t="s">
        <v>117</v>
      </c>
      <c r="D35" s="72" t="s">
        <v>519</v>
      </c>
      <c r="E35" s="72" t="s">
        <v>218</v>
      </c>
      <c r="F35" s="167" t="s">
        <v>218</v>
      </c>
      <c r="G35" s="167" t="s">
        <v>218</v>
      </c>
      <c r="H35" s="152" t="s">
        <v>218</v>
      </c>
    </row>
    <row r="36" spans="1:8" ht="38.25" customHeight="1">
      <c r="A36" s="72">
        <f>A35+0.1</f>
        <v>6.299999999999999</v>
      </c>
      <c r="B36" s="72" t="s">
        <v>524</v>
      </c>
      <c r="C36" s="72" t="s">
        <v>525</v>
      </c>
      <c r="D36" s="72" t="s">
        <v>111</v>
      </c>
      <c r="E36" s="72"/>
      <c r="F36" s="167">
        <v>5</v>
      </c>
      <c r="G36" s="167" t="s">
        <v>218</v>
      </c>
      <c r="H36" s="152" t="s">
        <v>218</v>
      </c>
    </row>
    <row r="37" spans="1:8" ht="39.75" customHeight="1">
      <c r="A37" s="72">
        <f>A36+0.1</f>
        <v>6.399999999999999</v>
      </c>
      <c r="B37" s="72" t="s">
        <v>526</v>
      </c>
      <c r="C37" s="72" t="s">
        <v>527</v>
      </c>
      <c r="D37" s="72" t="s">
        <v>111</v>
      </c>
      <c r="E37" s="72"/>
      <c r="F37" s="167">
        <v>7</v>
      </c>
      <c r="G37" s="167" t="s">
        <v>218</v>
      </c>
      <c r="H37" s="152" t="s">
        <v>218</v>
      </c>
    </row>
    <row r="38" spans="1:8" ht="28.5">
      <c r="A38" s="119">
        <v>7</v>
      </c>
      <c r="B38" s="72" t="s">
        <v>528</v>
      </c>
      <c r="C38" s="119" t="s">
        <v>529</v>
      </c>
      <c r="D38" s="119" t="s">
        <v>111</v>
      </c>
      <c r="E38" s="72" t="s">
        <v>518</v>
      </c>
      <c r="F38" s="233">
        <v>31</v>
      </c>
      <c r="G38" s="167"/>
      <c r="H38" s="225" t="s">
        <v>218</v>
      </c>
    </row>
    <row r="39" spans="1:8" ht="20.25" customHeight="1">
      <c r="A39" s="72">
        <f>A38+0.1</f>
        <v>7.1</v>
      </c>
      <c r="B39" s="72"/>
      <c r="C39" s="72" t="s">
        <v>164</v>
      </c>
      <c r="D39" s="72" t="s">
        <v>17</v>
      </c>
      <c r="E39" s="167" t="s">
        <v>218</v>
      </c>
      <c r="F39" s="167" t="s">
        <v>218</v>
      </c>
      <c r="G39" s="147" t="s">
        <v>218</v>
      </c>
      <c r="H39" s="152" t="s">
        <v>218</v>
      </c>
    </row>
    <row r="40" spans="1:8" ht="24" customHeight="1">
      <c r="A40" s="72">
        <f>A39+0.1</f>
        <v>7.199999999999999</v>
      </c>
      <c r="B40" s="72"/>
      <c r="C40" s="72" t="s">
        <v>117</v>
      </c>
      <c r="D40" s="72" t="s">
        <v>519</v>
      </c>
      <c r="E40" s="72" t="s">
        <v>218</v>
      </c>
      <c r="F40" s="167" t="s">
        <v>218</v>
      </c>
      <c r="G40" s="167" t="s">
        <v>218</v>
      </c>
      <c r="H40" s="152" t="s">
        <v>218</v>
      </c>
    </row>
    <row r="41" spans="1:8" ht="33.75" customHeight="1">
      <c r="A41" s="72">
        <f>A40+0.1</f>
        <v>7.299999999999999</v>
      </c>
      <c r="B41" s="72" t="s">
        <v>530</v>
      </c>
      <c r="C41" s="72" t="s">
        <v>531</v>
      </c>
      <c r="D41" s="72" t="s">
        <v>111</v>
      </c>
      <c r="E41" s="72"/>
      <c r="F41" s="167">
        <v>27</v>
      </c>
      <c r="G41" s="167" t="s">
        <v>218</v>
      </c>
      <c r="H41" s="152" t="s">
        <v>802</v>
      </c>
    </row>
    <row r="42" spans="1:8" ht="27">
      <c r="A42" s="72">
        <f>A41+0.1</f>
        <v>7.399999999999999</v>
      </c>
      <c r="B42" s="72" t="s">
        <v>532</v>
      </c>
      <c r="C42" s="72" t="s">
        <v>533</v>
      </c>
      <c r="D42" s="72" t="s">
        <v>111</v>
      </c>
      <c r="E42" s="72"/>
      <c r="F42" s="167">
        <v>4</v>
      </c>
      <c r="G42" s="167" t="s">
        <v>218</v>
      </c>
      <c r="H42" s="152" t="s">
        <v>218</v>
      </c>
    </row>
    <row r="43" spans="1:8" ht="38.25" customHeight="1">
      <c r="A43" s="119">
        <v>8</v>
      </c>
      <c r="B43" s="72"/>
      <c r="C43" s="119" t="s">
        <v>534</v>
      </c>
      <c r="D43" s="119" t="s">
        <v>111</v>
      </c>
      <c r="E43" s="72"/>
      <c r="F43" s="233">
        <v>4</v>
      </c>
      <c r="G43" s="167"/>
      <c r="H43" s="225" t="s">
        <v>218</v>
      </c>
    </row>
    <row r="44" spans="1:8" ht="24.75" customHeight="1">
      <c r="A44" s="72">
        <f>A43+0.1</f>
        <v>8.1</v>
      </c>
      <c r="B44" s="72"/>
      <c r="C44" s="72" t="s">
        <v>502</v>
      </c>
      <c r="D44" s="72" t="s">
        <v>17</v>
      </c>
      <c r="E44" s="167" t="s">
        <v>218</v>
      </c>
      <c r="F44" s="167" t="s">
        <v>218</v>
      </c>
      <c r="G44" s="147" t="s">
        <v>218</v>
      </c>
      <c r="H44" s="152" t="s">
        <v>218</v>
      </c>
    </row>
    <row r="45" spans="1:8" ht="13.5">
      <c r="A45" s="72">
        <f>A44+0.1</f>
        <v>8.2</v>
      </c>
      <c r="B45" s="72"/>
      <c r="C45" s="72" t="s">
        <v>117</v>
      </c>
      <c r="D45" s="72" t="s">
        <v>113</v>
      </c>
      <c r="E45" s="149" t="s">
        <v>218</v>
      </c>
      <c r="F45" s="167" t="s">
        <v>218</v>
      </c>
      <c r="G45" s="167" t="s">
        <v>218</v>
      </c>
      <c r="H45" s="152" t="s">
        <v>218</v>
      </c>
    </row>
    <row r="46" spans="1:8" ht="27">
      <c r="A46" s="72">
        <f>A45+0.1</f>
        <v>8.299999999999999</v>
      </c>
      <c r="B46" s="72" t="s">
        <v>535</v>
      </c>
      <c r="C46" s="72" t="s">
        <v>536</v>
      </c>
      <c r="D46" s="72" t="s">
        <v>111</v>
      </c>
      <c r="E46" s="72"/>
      <c r="F46" s="167">
        <v>3</v>
      </c>
      <c r="G46" s="167" t="s">
        <v>218</v>
      </c>
      <c r="H46" s="334" t="s">
        <v>218</v>
      </c>
    </row>
    <row r="47" spans="1:8" ht="27">
      <c r="A47" s="72">
        <f>A46+0.1</f>
        <v>8.399999999999999</v>
      </c>
      <c r="B47" s="72" t="s">
        <v>537</v>
      </c>
      <c r="C47" s="72" t="s">
        <v>538</v>
      </c>
      <c r="D47" s="72" t="s">
        <v>111</v>
      </c>
      <c r="E47" s="72"/>
      <c r="F47" s="167">
        <v>1</v>
      </c>
      <c r="G47" s="167" t="s">
        <v>218</v>
      </c>
      <c r="H47" s="334" t="s">
        <v>218</v>
      </c>
    </row>
    <row r="48" spans="1:8" ht="28.5">
      <c r="A48" s="119">
        <v>9</v>
      </c>
      <c r="B48" s="72" t="s">
        <v>539</v>
      </c>
      <c r="C48" s="119" t="s">
        <v>540</v>
      </c>
      <c r="D48" s="119" t="s">
        <v>111</v>
      </c>
      <c r="E48" s="72"/>
      <c r="F48" s="233">
        <v>4</v>
      </c>
      <c r="G48" s="167"/>
      <c r="H48" s="225" t="s">
        <v>218</v>
      </c>
    </row>
    <row r="49" spans="1:8" ht="22.5" customHeight="1">
      <c r="A49" s="72">
        <f>A48+0.1</f>
        <v>9.1</v>
      </c>
      <c r="B49" s="72"/>
      <c r="C49" s="72" t="s">
        <v>502</v>
      </c>
      <c r="D49" s="72" t="s">
        <v>17</v>
      </c>
      <c r="E49" s="167" t="s">
        <v>218</v>
      </c>
      <c r="F49" s="167" t="s">
        <v>218</v>
      </c>
      <c r="G49" s="147" t="s">
        <v>218</v>
      </c>
      <c r="H49" s="152" t="s">
        <v>218</v>
      </c>
    </row>
    <row r="50" spans="1:8" ht="13.5">
      <c r="A50" s="72">
        <f>A49+0.1</f>
        <v>9.2</v>
      </c>
      <c r="B50" s="72"/>
      <c r="C50" s="72" t="s">
        <v>117</v>
      </c>
      <c r="D50" s="72" t="s">
        <v>113</v>
      </c>
      <c r="E50" s="72" t="s">
        <v>218</v>
      </c>
      <c r="F50" s="167" t="s">
        <v>218</v>
      </c>
      <c r="G50" s="167" t="s">
        <v>218</v>
      </c>
      <c r="H50" s="152" t="s">
        <v>218</v>
      </c>
    </row>
    <row r="51" spans="1:8" ht="22.5" customHeight="1">
      <c r="A51" s="72">
        <f>A49+0.1</f>
        <v>9.2</v>
      </c>
      <c r="B51" s="72" t="s">
        <v>541</v>
      </c>
      <c r="C51" s="72" t="s">
        <v>542</v>
      </c>
      <c r="D51" s="72" t="s">
        <v>111</v>
      </c>
      <c r="E51" s="72"/>
      <c r="F51" s="167">
        <v>4</v>
      </c>
      <c r="G51" s="167" t="s">
        <v>218</v>
      </c>
      <c r="H51" s="334" t="s">
        <v>218</v>
      </c>
    </row>
    <row r="52" spans="1:8" ht="18" customHeight="1">
      <c r="A52" s="72">
        <f>A51+0.1</f>
        <v>9.299999999999999</v>
      </c>
      <c r="B52" s="72"/>
      <c r="C52" s="72" t="s">
        <v>543</v>
      </c>
      <c r="D52" s="72" t="s">
        <v>111</v>
      </c>
      <c r="E52" s="72"/>
      <c r="F52" s="167">
        <v>4</v>
      </c>
      <c r="G52" s="167" t="s">
        <v>218</v>
      </c>
      <c r="H52" s="334" t="s">
        <v>218</v>
      </c>
    </row>
    <row r="53" spans="1:8" ht="14.25">
      <c r="A53" s="119">
        <v>10</v>
      </c>
      <c r="B53" s="72" t="s">
        <v>544</v>
      </c>
      <c r="C53" s="119" t="s">
        <v>545</v>
      </c>
      <c r="D53" s="119" t="s">
        <v>111</v>
      </c>
      <c r="E53" s="72"/>
      <c r="F53" s="233">
        <v>25</v>
      </c>
      <c r="G53" s="167"/>
      <c r="H53" s="225" t="s">
        <v>218</v>
      </c>
    </row>
    <row r="54" spans="1:8" ht="19.5" customHeight="1">
      <c r="A54" s="72">
        <f>A53+0.1</f>
        <v>10.1</v>
      </c>
      <c r="B54" s="72"/>
      <c r="C54" s="72" t="s">
        <v>502</v>
      </c>
      <c r="D54" s="72" t="s">
        <v>17</v>
      </c>
      <c r="E54" s="167" t="s">
        <v>218</v>
      </c>
      <c r="F54" s="167" t="s">
        <v>218</v>
      </c>
      <c r="G54" s="147" t="s">
        <v>218</v>
      </c>
      <c r="H54" s="152" t="s">
        <v>218</v>
      </c>
    </row>
    <row r="55" spans="1:8" ht="15" customHeight="1">
      <c r="A55" s="72">
        <f>A54+0.1</f>
        <v>10.2</v>
      </c>
      <c r="B55" s="72"/>
      <c r="C55" s="72" t="s">
        <v>117</v>
      </c>
      <c r="D55" s="72" t="s">
        <v>113</v>
      </c>
      <c r="E55" s="72" t="s">
        <v>218</v>
      </c>
      <c r="F55" s="167" t="s">
        <v>218</v>
      </c>
      <c r="G55" s="167" t="s">
        <v>218</v>
      </c>
      <c r="H55" s="152" t="s">
        <v>218</v>
      </c>
    </row>
    <row r="56" spans="1:8" ht="39.75" customHeight="1">
      <c r="A56" s="72">
        <f>A55+0.1</f>
        <v>10.299999999999999</v>
      </c>
      <c r="B56" s="72" t="s">
        <v>541</v>
      </c>
      <c r="C56" s="72" t="s">
        <v>546</v>
      </c>
      <c r="D56" s="72" t="s">
        <v>111</v>
      </c>
      <c r="E56" s="72"/>
      <c r="F56" s="167">
        <v>13</v>
      </c>
      <c r="G56" s="149" t="s">
        <v>218</v>
      </c>
      <c r="H56" s="334" t="s">
        <v>218</v>
      </c>
    </row>
    <row r="57" spans="1:8" ht="13.5">
      <c r="A57" s="72">
        <f>A56+0.1</f>
        <v>10.399999999999999</v>
      </c>
      <c r="B57" s="72" t="s">
        <v>541</v>
      </c>
      <c r="C57" s="72" t="s">
        <v>547</v>
      </c>
      <c r="D57" s="72" t="s">
        <v>111</v>
      </c>
      <c r="E57" s="72"/>
      <c r="F57" s="167">
        <v>12</v>
      </c>
      <c r="G57" s="149" t="s">
        <v>218</v>
      </c>
      <c r="H57" s="334" t="s">
        <v>218</v>
      </c>
    </row>
    <row r="58" spans="1:8" ht="13.5">
      <c r="A58" s="72">
        <f>A55+0.1</f>
        <v>10.299999999999999</v>
      </c>
      <c r="B58" s="72" t="s">
        <v>548</v>
      </c>
      <c r="C58" s="72" t="s">
        <v>543</v>
      </c>
      <c r="D58" s="72" t="s">
        <v>111</v>
      </c>
      <c r="E58" s="72"/>
      <c r="F58" s="167">
        <v>12</v>
      </c>
      <c r="G58" s="167" t="s">
        <v>218</v>
      </c>
      <c r="H58" s="334" t="s">
        <v>218</v>
      </c>
    </row>
    <row r="59" spans="1:8" ht="42.75">
      <c r="A59" s="119">
        <v>11</v>
      </c>
      <c r="B59" s="336" t="s">
        <v>549</v>
      </c>
      <c r="C59" s="119" t="s">
        <v>550</v>
      </c>
      <c r="D59" s="119" t="s">
        <v>85</v>
      </c>
      <c r="E59" s="119"/>
      <c r="F59" s="120">
        <v>18</v>
      </c>
      <c r="G59" s="120"/>
      <c r="H59" s="225" t="s">
        <v>218</v>
      </c>
    </row>
    <row r="60" spans="1:8" ht="18" customHeight="1">
      <c r="A60" s="72">
        <f>A59+0.1</f>
        <v>11.1</v>
      </c>
      <c r="B60" s="336"/>
      <c r="C60" s="72" t="s">
        <v>164</v>
      </c>
      <c r="D60" s="72" t="s">
        <v>17</v>
      </c>
      <c r="E60" s="167" t="s">
        <v>218</v>
      </c>
      <c r="F60" s="167" t="s">
        <v>218</v>
      </c>
      <c r="G60" s="167" t="s">
        <v>218</v>
      </c>
      <c r="H60" s="152" t="s">
        <v>218</v>
      </c>
    </row>
    <row r="61" spans="1:8" ht="76.5" customHeight="1">
      <c r="A61" s="119">
        <v>12</v>
      </c>
      <c r="B61" s="119" t="s">
        <v>551</v>
      </c>
      <c r="C61" s="119" t="s">
        <v>552</v>
      </c>
      <c r="D61" s="119" t="s">
        <v>510</v>
      </c>
      <c r="E61" s="119"/>
      <c r="F61" s="120">
        <v>1</v>
      </c>
      <c r="G61" s="233"/>
      <c r="H61" s="225" t="s">
        <v>218</v>
      </c>
    </row>
    <row r="62" spans="1:8" ht="18" customHeight="1">
      <c r="A62" s="72">
        <f>A61+0.1</f>
        <v>12.1</v>
      </c>
      <c r="B62" s="72"/>
      <c r="C62" s="72" t="s">
        <v>164</v>
      </c>
      <c r="D62" s="72" t="s">
        <v>17</v>
      </c>
      <c r="E62" s="167" t="s">
        <v>218</v>
      </c>
      <c r="F62" s="167" t="s">
        <v>218</v>
      </c>
      <c r="G62" s="167" t="s">
        <v>218</v>
      </c>
      <c r="H62" s="152" t="s">
        <v>218</v>
      </c>
    </row>
    <row r="63" spans="1:8" ht="14.25">
      <c r="A63" s="72">
        <f>A62+0.1</f>
        <v>12.2</v>
      </c>
      <c r="B63" s="119"/>
      <c r="C63" s="72" t="s">
        <v>117</v>
      </c>
      <c r="D63" s="72" t="s">
        <v>113</v>
      </c>
      <c r="E63" s="167" t="s">
        <v>218</v>
      </c>
      <c r="F63" s="167" t="s">
        <v>218</v>
      </c>
      <c r="G63" s="167" t="s">
        <v>218</v>
      </c>
      <c r="H63" s="152" t="s">
        <v>218</v>
      </c>
    </row>
    <row r="64" spans="1:8" ht="27">
      <c r="A64" s="72">
        <f>A62+0.1</f>
        <v>12.2</v>
      </c>
      <c r="B64" s="336" t="s">
        <v>553</v>
      </c>
      <c r="C64" s="72" t="s">
        <v>554</v>
      </c>
      <c r="D64" s="72" t="s">
        <v>120</v>
      </c>
      <c r="E64" s="72" t="s">
        <v>218</v>
      </c>
      <c r="F64" s="167">
        <v>100</v>
      </c>
      <c r="G64" s="167" t="s">
        <v>218</v>
      </c>
      <c r="H64" s="152" t="s">
        <v>218</v>
      </c>
    </row>
    <row r="65" spans="1:8" ht="15.75" customHeight="1">
      <c r="A65" s="72">
        <f>A63+0.1</f>
        <v>12.299999999999999</v>
      </c>
      <c r="B65" s="336" t="s">
        <v>555</v>
      </c>
      <c r="C65" s="72" t="s">
        <v>556</v>
      </c>
      <c r="D65" s="72" t="s">
        <v>83</v>
      </c>
      <c r="E65" s="72" t="s">
        <v>218</v>
      </c>
      <c r="F65" s="167">
        <v>0.01</v>
      </c>
      <c r="G65" s="167" t="s">
        <v>218</v>
      </c>
      <c r="H65" s="152" t="s">
        <v>218</v>
      </c>
    </row>
    <row r="66" spans="1:8" ht="38.25" customHeight="1">
      <c r="A66" s="119">
        <v>13</v>
      </c>
      <c r="B66" s="119" t="s">
        <v>557</v>
      </c>
      <c r="C66" s="119" t="s">
        <v>558</v>
      </c>
      <c r="D66" s="119" t="s">
        <v>111</v>
      </c>
      <c r="E66" s="119"/>
      <c r="F66" s="120">
        <v>10</v>
      </c>
      <c r="G66" s="233"/>
      <c r="H66" s="225" t="s">
        <v>218</v>
      </c>
    </row>
    <row r="67" spans="1:8" ht="20.25" customHeight="1">
      <c r="A67" s="72">
        <f>A66+0.1</f>
        <v>13.1</v>
      </c>
      <c r="B67" s="72"/>
      <c r="C67" s="72" t="s">
        <v>164</v>
      </c>
      <c r="D67" s="72" t="s">
        <v>17</v>
      </c>
      <c r="E67" s="167" t="s">
        <v>218</v>
      </c>
      <c r="F67" s="167" t="s">
        <v>218</v>
      </c>
      <c r="G67" s="147" t="s">
        <v>218</v>
      </c>
      <c r="H67" s="152" t="s">
        <v>218</v>
      </c>
    </row>
    <row r="68" spans="1:8" ht="14.25">
      <c r="A68" s="72">
        <f>A67+0.1</f>
        <v>13.2</v>
      </c>
      <c r="B68" s="119"/>
      <c r="C68" s="72" t="s">
        <v>117</v>
      </c>
      <c r="D68" s="72" t="s">
        <v>113</v>
      </c>
      <c r="E68" s="167" t="s">
        <v>218</v>
      </c>
      <c r="F68" s="167" t="s">
        <v>218</v>
      </c>
      <c r="G68" s="167" t="s">
        <v>218</v>
      </c>
      <c r="H68" s="152" t="s">
        <v>218</v>
      </c>
    </row>
    <row r="69" spans="1:8" ht="30.75" customHeight="1">
      <c r="A69" s="72">
        <f>A68+0.1</f>
        <v>13.299999999999999</v>
      </c>
      <c r="B69" s="72" t="s">
        <v>559</v>
      </c>
      <c r="C69" s="72" t="s">
        <v>560</v>
      </c>
      <c r="D69" s="72" t="s">
        <v>111</v>
      </c>
      <c r="E69" s="72" t="s">
        <v>218</v>
      </c>
      <c r="F69" s="167">
        <v>10</v>
      </c>
      <c r="G69" s="149" t="s">
        <v>218</v>
      </c>
      <c r="H69" s="152" t="s">
        <v>218</v>
      </c>
    </row>
    <row r="70" spans="1:8" ht="17.25" customHeight="1">
      <c r="A70" s="119">
        <v>14</v>
      </c>
      <c r="B70" s="336" t="s">
        <v>561</v>
      </c>
      <c r="C70" s="119" t="s">
        <v>562</v>
      </c>
      <c r="D70" s="119" t="s">
        <v>85</v>
      </c>
      <c r="E70" s="119"/>
      <c r="F70" s="120">
        <v>16.7</v>
      </c>
      <c r="G70" s="120"/>
      <c r="H70" s="225" t="s">
        <v>218</v>
      </c>
    </row>
    <row r="71" spans="1:8" ht="18" customHeight="1">
      <c r="A71" s="72">
        <f>A70+0.1</f>
        <v>14.1</v>
      </c>
      <c r="B71" s="336"/>
      <c r="C71" s="72" t="s">
        <v>164</v>
      </c>
      <c r="D71" s="72" t="s">
        <v>17</v>
      </c>
      <c r="E71" s="167" t="s">
        <v>218</v>
      </c>
      <c r="F71" s="167" t="s">
        <v>218</v>
      </c>
      <c r="G71" s="167" t="s">
        <v>218</v>
      </c>
      <c r="H71" s="152" t="s">
        <v>218</v>
      </c>
    </row>
    <row r="72" spans="1:8" ht="14.25">
      <c r="A72" s="72"/>
      <c r="B72" s="119"/>
      <c r="C72" s="119" t="s">
        <v>239</v>
      </c>
      <c r="D72" s="119" t="s">
        <v>21</v>
      </c>
      <c r="E72" s="72"/>
      <c r="F72" s="72"/>
      <c r="G72" s="72"/>
      <c r="H72" s="225" t="s">
        <v>218</v>
      </c>
    </row>
    <row r="73" spans="1:8" ht="14.25">
      <c r="A73" s="72"/>
      <c r="B73" s="119"/>
      <c r="C73" s="119" t="s">
        <v>475</v>
      </c>
      <c r="D73" s="72" t="s">
        <v>21</v>
      </c>
      <c r="E73" s="72"/>
      <c r="F73" s="72"/>
      <c r="G73" s="72"/>
      <c r="H73" s="152" t="s">
        <v>218</v>
      </c>
    </row>
    <row r="74" spans="1:8" ht="14.25">
      <c r="A74" s="72"/>
      <c r="B74" s="72"/>
      <c r="C74" s="119" t="s">
        <v>163</v>
      </c>
      <c r="D74" s="72" t="s">
        <v>21</v>
      </c>
      <c r="E74" s="72"/>
      <c r="F74" s="167"/>
      <c r="G74" s="167"/>
      <c r="H74" s="152" t="s">
        <v>218</v>
      </c>
    </row>
    <row r="75" spans="1:8" ht="14.25">
      <c r="A75" s="72"/>
      <c r="B75" s="72"/>
      <c r="C75" s="119" t="s">
        <v>166</v>
      </c>
      <c r="D75" s="72" t="s">
        <v>21</v>
      </c>
      <c r="E75" s="72"/>
      <c r="F75" s="167"/>
      <c r="G75" s="167"/>
      <c r="H75" s="152" t="s">
        <v>218</v>
      </c>
    </row>
    <row r="76" spans="1:8" ht="28.5">
      <c r="A76" s="333"/>
      <c r="B76" s="72"/>
      <c r="C76" s="119" t="s">
        <v>241</v>
      </c>
      <c r="D76" s="119" t="s">
        <v>21</v>
      </c>
      <c r="E76" s="72"/>
      <c r="F76" s="167"/>
      <c r="G76" s="167"/>
      <c r="H76" s="225" t="s">
        <v>218</v>
      </c>
    </row>
    <row r="77" spans="1:8" ht="28.5">
      <c r="A77" s="72"/>
      <c r="B77" s="152" t="e">
        <f>H70+H59</f>
        <v>#VALUE!</v>
      </c>
      <c r="C77" s="119" t="s">
        <v>817</v>
      </c>
      <c r="D77" s="72" t="s">
        <v>21</v>
      </c>
      <c r="E77" s="72"/>
      <c r="F77" s="167"/>
      <c r="G77" s="167"/>
      <c r="H77" s="152" t="s">
        <v>218</v>
      </c>
    </row>
    <row r="78" spans="1:8" ht="28.5">
      <c r="A78" s="72"/>
      <c r="B78" s="152" t="e">
        <f>H67+H62+H54+H49+H44+H39+H34+H29+H25+H21+H17+H14</f>
        <v>#VALUE!</v>
      </c>
      <c r="C78" s="119" t="s">
        <v>818</v>
      </c>
      <c r="D78" s="72" t="s">
        <v>21</v>
      </c>
      <c r="E78" s="72"/>
      <c r="F78" s="167"/>
      <c r="G78" s="167"/>
      <c r="H78" s="152" t="s">
        <v>218</v>
      </c>
    </row>
    <row r="79" spans="1:8" ht="14.25">
      <c r="A79" s="72"/>
      <c r="B79" s="191"/>
      <c r="C79" s="119" t="s">
        <v>26</v>
      </c>
      <c r="D79" s="119" t="s">
        <v>21</v>
      </c>
      <c r="E79" s="72"/>
      <c r="F79" s="167"/>
      <c r="G79" s="167"/>
      <c r="H79" s="225" t="s">
        <v>218</v>
      </c>
    </row>
    <row r="80" spans="1:8" ht="14.25">
      <c r="A80" s="72"/>
      <c r="B80" s="72"/>
      <c r="C80" s="119" t="s">
        <v>813</v>
      </c>
      <c r="D80" s="72" t="s">
        <v>21</v>
      </c>
      <c r="E80" s="72"/>
      <c r="F80" s="167"/>
      <c r="G80" s="167"/>
      <c r="H80" s="152" t="s">
        <v>218</v>
      </c>
    </row>
    <row r="81" spans="1:8" ht="14.25">
      <c r="A81" s="72"/>
      <c r="B81" s="72"/>
      <c r="C81" s="119" t="s">
        <v>15</v>
      </c>
      <c r="D81" s="119" t="s">
        <v>21</v>
      </c>
      <c r="E81" s="72"/>
      <c r="F81" s="72"/>
      <c r="G81" s="72"/>
      <c r="H81" s="225" t="s">
        <v>218</v>
      </c>
    </row>
    <row r="82" spans="1:8" ht="14.25">
      <c r="A82" s="350"/>
      <c r="B82" s="350"/>
      <c r="C82" s="350"/>
      <c r="D82" s="350"/>
      <c r="E82" s="472"/>
      <c r="F82" s="472"/>
      <c r="G82" s="472"/>
      <c r="H82" s="230"/>
    </row>
    <row r="83" spans="1:8" ht="13.5">
      <c r="A83" s="372"/>
      <c r="B83" s="372"/>
      <c r="C83" s="350"/>
      <c r="D83" s="350"/>
      <c r="E83" s="472"/>
      <c r="F83" s="472"/>
      <c r="G83" s="472"/>
      <c r="H83" s="253"/>
    </row>
    <row r="84" spans="1:8" ht="13.5">
      <c r="A84" s="372"/>
      <c r="B84" s="372"/>
      <c r="C84" s="350"/>
      <c r="D84" s="350"/>
      <c r="E84" s="467"/>
      <c r="F84" s="467"/>
      <c r="G84" s="467"/>
      <c r="H84" s="253"/>
    </row>
  </sheetData>
  <sheetProtection/>
  <mergeCells count="21">
    <mergeCell ref="A4:H4"/>
    <mergeCell ref="F5:H5"/>
    <mergeCell ref="B6:C6"/>
    <mergeCell ref="F6:H6"/>
    <mergeCell ref="B5:C5"/>
    <mergeCell ref="A2:H2"/>
    <mergeCell ref="B7:C7"/>
    <mergeCell ref="D7:E7"/>
    <mergeCell ref="F7:G7"/>
    <mergeCell ref="A8:B8"/>
    <mergeCell ref="C8:H8"/>
    <mergeCell ref="A9:H9"/>
    <mergeCell ref="E82:G82"/>
    <mergeCell ref="E83:G83"/>
    <mergeCell ref="E84:G84"/>
    <mergeCell ref="A10:A11"/>
    <mergeCell ref="B10:B11"/>
    <mergeCell ref="C10:C11"/>
    <mergeCell ref="D10:D11"/>
    <mergeCell ref="E10:F10"/>
    <mergeCell ref="G10:H10"/>
  </mergeCells>
  <printOptions/>
  <pageMargins left="0.48" right="0.45" top="0.41" bottom="0.28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70">
      <selection activeCell="C73" sqref="C73"/>
    </sheetView>
  </sheetViews>
  <sheetFormatPr defaultColWidth="9.140625" defaultRowHeight="12.75"/>
  <cols>
    <col min="1" max="1" width="4.28125" style="348" customWidth="1"/>
    <col min="2" max="2" width="9.00390625" style="348" customWidth="1"/>
    <col min="3" max="3" width="43.140625" style="348" customWidth="1"/>
    <col min="4" max="4" width="7.7109375" style="348" customWidth="1"/>
    <col min="5" max="5" width="6.7109375" style="348" customWidth="1"/>
    <col min="6" max="6" width="7.57421875" style="348" customWidth="1"/>
    <col min="7" max="7" width="6.7109375" style="348" customWidth="1"/>
    <col min="8" max="8" width="8.7109375" style="348" customWidth="1"/>
    <col min="9" max="16384" width="9.140625" style="348" customWidth="1"/>
  </cols>
  <sheetData>
    <row r="2" spans="1:8" ht="25.5" customHeight="1">
      <c r="A2" s="435" t="s">
        <v>764</v>
      </c>
      <c r="B2" s="435"/>
      <c r="C2" s="435"/>
      <c r="D2" s="435"/>
      <c r="E2" s="435"/>
      <c r="F2" s="435"/>
      <c r="G2" s="435"/>
      <c r="H2" s="435"/>
    </row>
    <row r="3" ht="8.25" customHeight="1"/>
    <row r="4" spans="1:8" ht="61.5" customHeight="1">
      <c r="A4" s="427" t="s">
        <v>441</v>
      </c>
      <c r="B4" s="427"/>
      <c r="C4" s="427"/>
      <c r="D4" s="427"/>
      <c r="E4" s="427"/>
      <c r="F4" s="427"/>
      <c r="G4" s="427"/>
      <c r="H4" s="427"/>
    </row>
    <row r="5" spans="1:8" ht="8.25" customHeight="1">
      <c r="A5" s="427"/>
      <c r="B5" s="427"/>
      <c r="C5" s="427"/>
      <c r="D5" s="427"/>
      <c r="E5" s="427"/>
      <c r="F5" s="427"/>
      <c r="G5" s="427"/>
      <c r="H5" s="427"/>
    </row>
    <row r="6" spans="3:8" ht="19.5" customHeight="1">
      <c r="C6" s="348" t="s">
        <v>1</v>
      </c>
      <c r="D6" s="359"/>
      <c r="E6" s="359"/>
      <c r="F6" s="434" t="s">
        <v>442</v>
      </c>
      <c r="G6" s="434"/>
      <c r="H6" s="434"/>
    </row>
    <row r="7" spans="2:8" ht="19.5" customHeight="1">
      <c r="B7" s="427" t="s">
        <v>443</v>
      </c>
      <c r="C7" s="427"/>
      <c r="D7" s="359"/>
      <c r="E7" s="359"/>
      <c r="F7" s="434" t="s">
        <v>2</v>
      </c>
      <c r="G7" s="434"/>
      <c r="H7" s="434"/>
    </row>
    <row r="8" spans="3:7" ht="19.5" customHeight="1">
      <c r="C8" s="348" t="s">
        <v>4</v>
      </c>
      <c r="E8" s="360"/>
      <c r="F8" s="427" t="s">
        <v>5</v>
      </c>
      <c r="G8" s="427"/>
    </row>
    <row r="9" spans="1:8" ht="19.5" customHeight="1">
      <c r="A9" s="427" t="s">
        <v>6</v>
      </c>
      <c r="B9" s="427"/>
      <c r="C9" s="434" t="s">
        <v>444</v>
      </c>
      <c r="D9" s="434"/>
      <c r="E9" s="434"/>
      <c r="F9" s="434"/>
      <c r="G9" s="434"/>
      <c r="H9" s="434"/>
    </row>
    <row r="10" spans="1:8" ht="18.75" customHeight="1">
      <c r="A10" s="444" t="s">
        <v>266</v>
      </c>
      <c r="B10" s="444"/>
      <c r="C10" s="444"/>
      <c r="D10" s="444"/>
      <c r="E10" s="444"/>
      <c r="F10" s="444"/>
      <c r="G10" s="444"/>
      <c r="H10" s="444"/>
    </row>
    <row r="11" spans="1:8" ht="44.25" customHeight="1">
      <c r="A11" s="440" t="s">
        <v>0</v>
      </c>
      <c r="B11" s="438" t="s">
        <v>8</v>
      </c>
      <c r="C11" s="440" t="s">
        <v>9</v>
      </c>
      <c r="D11" s="438" t="s">
        <v>10</v>
      </c>
      <c r="E11" s="442" t="s">
        <v>11</v>
      </c>
      <c r="F11" s="443"/>
      <c r="G11" s="442" t="s">
        <v>12</v>
      </c>
      <c r="H11" s="443"/>
    </row>
    <row r="12" spans="1:8" ht="81.75" customHeight="1">
      <c r="A12" s="441"/>
      <c r="B12" s="439"/>
      <c r="C12" s="441"/>
      <c r="D12" s="445"/>
      <c r="E12" s="343" t="s">
        <v>13</v>
      </c>
      <c r="F12" s="343" t="s">
        <v>14</v>
      </c>
      <c r="G12" s="343" t="s">
        <v>13</v>
      </c>
      <c r="H12" s="137" t="s">
        <v>15</v>
      </c>
    </row>
    <row r="13" spans="1:8" ht="12.75" customHeight="1">
      <c r="A13" s="345">
        <v>1</v>
      </c>
      <c r="B13" s="345">
        <v>2</v>
      </c>
      <c r="C13" s="345">
        <v>3</v>
      </c>
      <c r="D13" s="72">
        <v>4</v>
      </c>
      <c r="E13" s="72">
        <v>5</v>
      </c>
      <c r="F13" s="72">
        <v>6</v>
      </c>
      <c r="G13" s="72">
        <v>7</v>
      </c>
      <c r="H13" s="345">
        <v>8</v>
      </c>
    </row>
    <row r="14" spans="1:8" ht="35.25" customHeight="1">
      <c r="A14" s="119">
        <v>1</v>
      </c>
      <c r="B14" s="72" t="s">
        <v>445</v>
      </c>
      <c r="C14" s="119" t="s">
        <v>446</v>
      </c>
      <c r="D14" s="119" t="s">
        <v>111</v>
      </c>
      <c r="E14" s="72"/>
      <c r="F14" s="233">
        <v>7</v>
      </c>
      <c r="G14" s="167"/>
      <c r="H14" s="225" t="s">
        <v>218</v>
      </c>
    </row>
    <row r="15" spans="1:8" ht="21.75" customHeight="1">
      <c r="A15" s="72">
        <f>A14+0.1</f>
        <v>1.1</v>
      </c>
      <c r="B15" s="72"/>
      <c r="C15" s="72" t="s">
        <v>223</v>
      </c>
      <c r="D15" s="72" t="s">
        <v>17</v>
      </c>
      <c r="E15" s="72" t="s">
        <v>218</v>
      </c>
      <c r="F15" s="167" t="s">
        <v>218</v>
      </c>
      <c r="G15" s="167" t="s">
        <v>218</v>
      </c>
      <c r="H15" s="152" t="s">
        <v>218</v>
      </c>
    </row>
    <row r="16" spans="1:8" ht="21.75" customHeight="1">
      <c r="A16" s="72">
        <f>A15+0.1</f>
        <v>1.2000000000000002</v>
      </c>
      <c r="B16" s="72"/>
      <c r="C16" s="72" t="s">
        <v>117</v>
      </c>
      <c r="D16" s="72" t="s">
        <v>113</v>
      </c>
      <c r="E16" s="72" t="s">
        <v>218</v>
      </c>
      <c r="F16" s="72" t="s">
        <v>218</v>
      </c>
      <c r="G16" s="72" t="s">
        <v>218</v>
      </c>
      <c r="H16" s="152" t="s">
        <v>218</v>
      </c>
    </row>
    <row r="17" spans="1:8" ht="33" customHeight="1">
      <c r="A17" s="72">
        <f>A16+0.1</f>
        <v>1.3000000000000003</v>
      </c>
      <c r="B17" s="72"/>
      <c r="C17" s="72" t="s">
        <v>447</v>
      </c>
      <c r="D17" s="72" t="s">
        <v>111</v>
      </c>
      <c r="E17" s="72"/>
      <c r="F17" s="72">
        <v>7</v>
      </c>
      <c r="G17" s="72" t="s">
        <v>218</v>
      </c>
      <c r="H17" s="152" t="s">
        <v>218</v>
      </c>
    </row>
    <row r="18" spans="1:8" ht="36.75" customHeight="1">
      <c r="A18" s="119">
        <v>2</v>
      </c>
      <c r="B18" s="72" t="s">
        <v>448</v>
      </c>
      <c r="C18" s="119" t="s">
        <v>449</v>
      </c>
      <c r="D18" s="119" t="s">
        <v>111</v>
      </c>
      <c r="E18" s="72"/>
      <c r="F18" s="233">
        <v>1</v>
      </c>
      <c r="G18" s="167"/>
      <c r="H18" s="225" t="s">
        <v>218</v>
      </c>
    </row>
    <row r="19" spans="1:8" ht="21.75" customHeight="1">
      <c r="A19" s="72">
        <f>A18+0.1</f>
        <v>2.1</v>
      </c>
      <c r="B19" s="72"/>
      <c r="C19" s="72" t="s">
        <v>223</v>
      </c>
      <c r="D19" s="72" t="s">
        <v>17</v>
      </c>
      <c r="E19" s="72" t="s">
        <v>218</v>
      </c>
      <c r="F19" s="167" t="s">
        <v>218</v>
      </c>
      <c r="G19" s="167" t="s">
        <v>218</v>
      </c>
      <c r="H19" s="152" t="s">
        <v>218</v>
      </c>
    </row>
    <row r="20" spans="1:8" ht="21.75" customHeight="1">
      <c r="A20" s="72">
        <f>A19+0.1</f>
        <v>2.2</v>
      </c>
      <c r="B20" s="72"/>
      <c r="C20" s="72" t="s">
        <v>117</v>
      </c>
      <c r="D20" s="72" t="s">
        <v>113</v>
      </c>
      <c r="E20" s="72" t="s">
        <v>218</v>
      </c>
      <c r="F20" s="72" t="s">
        <v>218</v>
      </c>
      <c r="G20" s="72" t="s">
        <v>218</v>
      </c>
      <c r="H20" s="152" t="s">
        <v>218</v>
      </c>
    </row>
    <row r="21" spans="1:8" ht="35.25" customHeight="1">
      <c r="A21" s="72">
        <f>A20+0.1</f>
        <v>2.3000000000000003</v>
      </c>
      <c r="B21" s="345"/>
      <c r="C21" s="345" t="s">
        <v>449</v>
      </c>
      <c r="D21" s="72" t="s">
        <v>111</v>
      </c>
      <c r="E21" s="72"/>
      <c r="F21" s="167">
        <v>1</v>
      </c>
      <c r="G21" s="149" t="s">
        <v>218</v>
      </c>
      <c r="H21" s="240" t="s">
        <v>218</v>
      </c>
    </row>
    <row r="22" spans="1:8" ht="26.25" customHeight="1">
      <c r="A22" s="72">
        <f>A21+0.1</f>
        <v>2.4000000000000004</v>
      </c>
      <c r="B22" s="72"/>
      <c r="C22" s="345" t="s">
        <v>450</v>
      </c>
      <c r="D22" s="72" t="s">
        <v>111</v>
      </c>
      <c r="E22" s="72"/>
      <c r="F22" s="167">
        <v>1</v>
      </c>
      <c r="G22" s="149" t="s">
        <v>218</v>
      </c>
      <c r="H22" s="240" t="s">
        <v>218</v>
      </c>
    </row>
    <row r="23" spans="1:8" ht="25.5" customHeight="1">
      <c r="A23" s="72">
        <f>A22+0.1</f>
        <v>2.5000000000000004</v>
      </c>
      <c r="B23" s="345"/>
      <c r="C23" s="345" t="s">
        <v>451</v>
      </c>
      <c r="D23" s="72" t="s">
        <v>111</v>
      </c>
      <c r="E23" s="72"/>
      <c r="F23" s="167">
        <v>1</v>
      </c>
      <c r="G23" s="149" t="s">
        <v>218</v>
      </c>
      <c r="H23" s="240" t="s">
        <v>218</v>
      </c>
    </row>
    <row r="24" spans="1:8" ht="27.75" customHeight="1">
      <c r="A24" s="119">
        <v>3</v>
      </c>
      <c r="B24" s="72" t="s">
        <v>452</v>
      </c>
      <c r="C24" s="119" t="s">
        <v>453</v>
      </c>
      <c r="D24" s="119" t="s">
        <v>111</v>
      </c>
      <c r="E24" s="72"/>
      <c r="F24" s="233">
        <v>1</v>
      </c>
      <c r="G24" s="167"/>
      <c r="H24" s="225" t="s">
        <v>218</v>
      </c>
    </row>
    <row r="25" spans="1:8" ht="21.75" customHeight="1">
      <c r="A25" s="72">
        <f>A24+0.1</f>
        <v>3.1</v>
      </c>
      <c r="B25" s="72"/>
      <c r="C25" s="72" t="s">
        <v>223</v>
      </c>
      <c r="D25" s="72" t="s">
        <v>17</v>
      </c>
      <c r="E25" s="72" t="s">
        <v>218</v>
      </c>
      <c r="F25" s="167" t="s">
        <v>218</v>
      </c>
      <c r="G25" s="167" t="s">
        <v>218</v>
      </c>
      <c r="H25" s="152" t="s">
        <v>218</v>
      </c>
    </row>
    <row r="26" spans="1:8" ht="21.75" customHeight="1">
      <c r="A26" s="72">
        <f>A25+0.1</f>
        <v>3.2</v>
      </c>
      <c r="B26" s="72"/>
      <c r="C26" s="72" t="s">
        <v>117</v>
      </c>
      <c r="D26" s="72" t="s">
        <v>113</v>
      </c>
      <c r="E26" s="72" t="s">
        <v>218</v>
      </c>
      <c r="F26" s="72" t="s">
        <v>218</v>
      </c>
      <c r="G26" s="72" t="s">
        <v>218</v>
      </c>
      <c r="H26" s="152" t="s">
        <v>218</v>
      </c>
    </row>
    <row r="27" spans="1:8" ht="21.75" customHeight="1">
      <c r="A27" s="72">
        <f>A26+0.1</f>
        <v>3.3000000000000003</v>
      </c>
      <c r="B27" s="345"/>
      <c r="C27" s="345" t="s">
        <v>453</v>
      </c>
      <c r="D27" s="72" t="s">
        <v>111</v>
      </c>
      <c r="E27" s="72"/>
      <c r="F27" s="167">
        <v>1</v>
      </c>
      <c r="G27" s="149" t="s">
        <v>218</v>
      </c>
      <c r="H27" s="240" t="s">
        <v>218</v>
      </c>
    </row>
    <row r="28" spans="1:8" ht="36" customHeight="1">
      <c r="A28" s="119">
        <v>4</v>
      </c>
      <c r="B28" s="72" t="s">
        <v>454</v>
      </c>
      <c r="C28" s="119" t="s">
        <v>490</v>
      </c>
      <c r="D28" s="119" t="s">
        <v>120</v>
      </c>
      <c r="E28" s="72"/>
      <c r="F28" s="233">
        <v>170</v>
      </c>
      <c r="G28" s="167"/>
      <c r="H28" s="225" t="s">
        <v>218</v>
      </c>
    </row>
    <row r="29" spans="1:8" ht="28.5" customHeight="1">
      <c r="A29" s="72">
        <f>A28+0.1</f>
        <v>4.1</v>
      </c>
      <c r="B29" s="72"/>
      <c r="C29" s="72" t="s">
        <v>223</v>
      </c>
      <c r="D29" s="72" t="s">
        <v>17</v>
      </c>
      <c r="E29" s="72" t="s">
        <v>218</v>
      </c>
      <c r="F29" s="167" t="s">
        <v>218</v>
      </c>
      <c r="G29" s="167" t="s">
        <v>218</v>
      </c>
      <c r="H29" s="152" t="s">
        <v>218</v>
      </c>
    </row>
    <row r="30" spans="1:8" ht="21.75" customHeight="1">
      <c r="A30" s="72">
        <f>A29+0.1</f>
        <v>4.199999999999999</v>
      </c>
      <c r="B30" s="72"/>
      <c r="C30" s="72" t="s">
        <v>117</v>
      </c>
      <c r="D30" s="72" t="s">
        <v>113</v>
      </c>
      <c r="E30" s="72" t="s">
        <v>218</v>
      </c>
      <c r="F30" s="72" t="s">
        <v>218</v>
      </c>
      <c r="G30" s="72" t="s">
        <v>218</v>
      </c>
      <c r="H30" s="152" t="s">
        <v>218</v>
      </c>
    </row>
    <row r="31" spans="1:8" ht="34.5" customHeight="1">
      <c r="A31" s="72">
        <f>A30+0.1</f>
        <v>4.299999999999999</v>
      </c>
      <c r="B31" s="72"/>
      <c r="C31" s="72" t="s">
        <v>491</v>
      </c>
      <c r="D31" s="72" t="s">
        <v>120</v>
      </c>
      <c r="E31" s="72"/>
      <c r="F31" s="167">
        <v>170</v>
      </c>
      <c r="G31" s="149" t="s">
        <v>218</v>
      </c>
      <c r="H31" s="240" t="s">
        <v>218</v>
      </c>
    </row>
    <row r="32" spans="1:8" ht="36.75" customHeight="1">
      <c r="A32" s="119">
        <v>5</v>
      </c>
      <c r="B32" s="72" t="s">
        <v>448</v>
      </c>
      <c r="C32" s="119" t="s">
        <v>455</v>
      </c>
      <c r="D32" s="119" t="s">
        <v>111</v>
      </c>
      <c r="E32" s="72"/>
      <c r="F32" s="233">
        <v>1</v>
      </c>
      <c r="G32" s="167"/>
      <c r="H32" s="225" t="s">
        <v>218</v>
      </c>
    </row>
    <row r="33" spans="1:8" ht="21.75" customHeight="1">
      <c r="A33" s="72">
        <f>A32+0.1</f>
        <v>5.1</v>
      </c>
      <c r="B33" s="72"/>
      <c r="C33" s="72" t="s">
        <v>223</v>
      </c>
      <c r="D33" s="72" t="s">
        <v>17</v>
      </c>
      <c r="E33" s="72" t="s">
        <v>218</v>
      </c>
      <c r="F33" s="167" t="s">
        <v>218</v>
      </c>
      <c r="G33" s="167" t="s">
        <v>218</v>
      </c>
      <c r="H33" s="152" t="s">
        <v>218</v>
      </c>
    </row>
    <row r="34" spans="1:8" ht="21.75" customHeight="1">
      <c r="A34" s="72">
        <f>A33+0.1</f>
        <v>5.199999999999999</v>
      </c>
      <c r="B34" s="72"/>
      <c r="C34" s="72" t="s">
        <v>117</v>
      </c>
      <c r="D34" s="72" t="s">
        <v>113</v>
      </c>
      <c r="E34" s="72" t="s">
        <v>218</v>
      </c>
      <c r="F34" s="72" t="s">
        <v>218</v>
      </c>
      <c r="G34" s="72" t="s">
        <v>218</v>
      </c>
      <c r="H34" s="152" t="s">
        <v>218</v>
      </c>
    </row>
    <row r="35" spans="1:8" ht="35.25" customHeight="1">
      <c r="A35" s="72">
        <f>A34+0.1</f>
        <v>5.299999999999999</v>
      </c>
      <c r="B35" s="345"/>
      <c r="C35" s="345" t="s">
        <v>455</v>
      </c>
      <c r="D35" s="72" t="s">
        <v>111</v>
      </c>
      <c r="E35" s="72"/>
      <c r="F35" s="167">
        <v>1</v>
      </c>
      <c r="G35" s="149" t="s">
        <v>218</v>
      </c>
      <c r="H35" s="240" t="s">
        <v>218</v>
      </c>
    </row>
    <row r="36" spans="1:8" ht="39" customHeight="1">
      <c r="A36" s="119">
        <v>6</v>
      </c>
      <c r="B36" s="72" t="s">
        <v>456</v>
      </c>
      <c r="C36" s="119" t="s">
        <v>457</v>
      </c>
      <c r="D36" s="119" t="s">
        <v>458</v>
      </c>
      <c r="E36" s="72"/>
      <c r="F36" s="120">
        <v>0.1</v>
      </c>
      <c r="G36" s="167"/>
      <c r="H36" s="225" t="s">
        <v>218</v>
      </c>
    </row>
    <row r="37" spans="1:8" ht="25.5" customHeight="1">
      <c r="A37" s="72">
        <f>A36+0.1</f>
        <v>6.1</v>
      </c>
      <c r="B37" s="72"/>
      <c r="C37" s="72" t="s">
        <v>223</v>
      </c>
      <c r="D37" s="72" t="s">
        <v>17</v>
      </c>
      <c r="E37" s="72" t="s">
        <v>218</v>
      </c>
      <c r="F37" s="167" t="s">
        <v>218</v>
      </c>
      <c r="G37" s="167" t="s">
        <v>218</v>
      </c>
      <c r="H37" s="152" t="s">
        <v>218</v>
      </c>
    </row>
    <row r="38" spans="1:8" ht="21.75" customHeight="1">
      <c r="A38" s="72">
        <f>A37+0.1</f>
        <v>6.199999999999999</v>
      </c>
      <c r="B38" s="72"/>
      <c r="C38" s="72" t="s">
        <v>117</v>
      </c>
      <c r="D38" s="72" t="s">
        <v>113</v>
      </c>
      <c r="E38" s="72" t="s">
        <v>218</v>
      </c>
      <c r="F38" s="72" t="s">
        <v>218</v>
      </c>
      <c r="G38" s="72" t="s">
        <v>218</v>
      </c>
      <c r="H38" s="152" t="s">
        <v>218</v>
      </c>
    </row>
    <row r="39" spans="1:8" ht="39" customHeight="1">
      <c r="A39" s="119">
        <v>7</v>
      </c>
      <c r="B39" s="72" t="s">
        <v>456</v>
      </c>
      <c r="C39" s="119" t="s">
        <v>459</v>
      </c>
      <c r="D39" s="119" t="s">
        <v>85</v>
      </c>
      <c r="E39" s="72"/>
      <c r="F39" s="120">
        <v>0.02</v>
      </c>
      <c r="G39" s="167"/>
      <c r="H39" s="225" t="s">
        <v>218</v>
      </c>
    </row>
    <row r="40" spans="1:8" ht="25.5" customHeight="1">
      <c r="A40" s="72">
        <f>A39+0.1</f>
        <v>7.1</v>
      </c>
      <c r="B40" s="72"/>
      <c r="C40" s="72" t="s">
        <v>223</v>
      </c>
      <c r="D40" s="72" t="s">
        <v>17</v>
      </c>
      <c r="E40" s="72" t="s">
        <v>218</v>
      </c>
      <c r="F40" s="167" t="s">
        <v>218</v>
      </c>
      <c r="G40" s="167" t="s">
        <v>218</v>
      </c>
      <c r="H40" s="152" t="s">
        <v>218</v>
      </c>
    </row>
    <row r="41" spans="1:8" ht="21.75" customHeight="1">
      <c r="A41" s="72">
        <f>A40+0.1</f>
        <v>7.199999999999999</v>
      </c>
      <c r="B41" s="72"/>
      <c r="C41" s="72" t="s">
        <v>117</v>
      </c>
      <c r="D41" s="72" t="s">
        <v>113</v>
      </c>
      <c r="E41" s="72" t="s">
        <v>218</v>
      </c>
      <c r="F41" s="72" t="s">
        <v>218</v>
      </c>
      <c r="G41" s="72" t="s">
        <v>218</v>
      </c>
      <c r="H41" s="152" t="s">
        <v>218</v>
      </c>
    </row>
    <row r="42" spans="1:8" ht="21.75" customHeight="1">
      <c r="A42" s="72">
        <f>A41+0.1</f>
        <v>7.299999999999999</v>
      </c>
      <c r="B42" s="72"/>
      <c r="C42" s="72" t="s">
        <v>78</v>
      </c>
      <c r="D42" s="72" t="s">
        <v>85</v>
      </c>
      <c r="E42" s="72"/>
      <c r="F42" s="167">
        <v>0.02</v>
      </c>
      <c r="G42" s="167" t="s">
        <v>218</v>
      </c>
      <c r="H42" s="240" t="s">
        <v>218</v>
      </c>
    </row>
    <row r="43" spans="1:8" ht="39" customHeight="1">
      <c r="A43" s="119">
        <v>8</v>
      </c>
      <c r="B43" s="72" t="s">
        <v>460</v>
      </c>
      <c r="C43" s="119" t="s">
        <v>461</v>
      </c>
      <c r="D43" s="119" t="s">
        <v>120</v>
      </c>
      <c r="E43" s="72"/>
      <c r="F43" s="233">
        <v>30</v>
      </c>
      <c r="G43" s="167"/>
      <c r="H43" s="225" t="s">
        <v>218</v>
      </c>
    </row>
    <row r="44" spans="1:8" ht="25.5" customHeight="1">
      <c r="A44" s="72">
        <f>A43+0.1</f>
        <v>8.1</v>
      </c>
      <c r="B44" s="72"/>
      <c r="C44" s="72" t="s">
        <v>223</v>
      </c>
      <c r="D44" s="72" t="s">
        <v>17</v>
      </c>
      <c r="E44" s="72" t="s">
        <v>218</v>
      </c>
      <c r="F44" s="167" t="s">
        <v>218</v>
      </c>
      <c r="G44" s="167" t="s">
        <v>218</v>
      </c>
      <c r="H44" s="152" t="s">
        <v>218</v>
      </c>
    </row>
    <row r="45" spans="1:8" ht="21.75" customHeight="1">
      <c r="A45" s="72">
        <f>A44+0.1</f>
        <v>8.2</v>
      </c>
      <c r="B45" s="72"/>
      <c r="C45" s="72" t="s">
        <v>117</v>
      </c>
      <c r="D45" s="72" t="s">
        <v>113</v>
      </c>
      <c r="E45" s="72" t="s">
        <v>218</v>
      </c>
      <c r="F45" s="72" t="s">
        <v>218</v>
      </c>
      <c r="G45" s="72" t="s">
        <v>218</v>
      </c>
      <c r="H45" s="152" t="s">
        <v>218</v>
      </c>
    </row>
    <row r="46" spans="1:8" ht="21.75" customHeight="1">
      <c r="A46" s="72">
        <f>A45+0.1</f>
        <v>8.299999999999999</v>
      </c>
      <c r="B46" s="72"/>
      <c r="C46" s="345" t="s">
        <v>462</v>
      </c>
      <c r="D46" s="72" t="s">
        <v>120</v>
      </c>
      <c r="E46" s="72"/>
      <c r="F46" s="167">
        <v>30</v>
      </c>
      <c r="G46" s="149" t="s">
        <v>218</v>
      </c>
      <c r="H46" s="240" t="s">
        <v>218</v>
      </c>
    </row>
    <row r="47" spans="1:8" ht="28.5" customHeight="1">
      <c r="A47" s="119">
        <v>9</v>
      </c>
      <c r="B47" s="72" t="s">
        <v>454</v>
      </c>
      <c r="C47" s="119" t="s">
        <v>463</v>
      </c>
      <c r="D47" s="119" t="s">
        <v>120</v>
      </c>
      <c r="E47" s="72"/>
      <c r="F47" s="233">
        <f>F50+F51</f>
        <v>245</v>
      </c>
      <c r="G47" s="167"/>
      <c r="H47" s="225" t="s">
        <v>218</v>
      </c>
    </row>
    <row r="48" spans="1:8" ht="24" customHeight="1">
      <c r="A48" s="72">
        <f>A47+0.1</f>
        <v>9.1</v>
      </c>
      <c r="B48" s="72"/>
      <c r="C48" s="72" t="s">
        <v>223</v>
      </c>
      <c r="D48" s="72" t="s">
        <v>17</v>
      </c>
      <c r="E48" s="72" t="s">
        <v>218</v>
      </c>
      <c r="F48" s="167" t="s">
        <v>218</v>
      </c>
      <c r="G48" s="167" t="s">
        <v>218</v>
      </c>
      <c r="H48" s="152" t="s">
        <v>218</v>
      </c>
    </row>
    <row r="49" spans="1:8" ht="21.75" customHeight="1">
      <c r="A49" s="72">
        <f>A48+0.1</f>
        <v>9.2</v>
      </c>
      <c r="B49" s="72"/>
      <c r="C49" s="72" t="s">
        <v>117</v>
      </c>
      <c r="D49" s="72" t="s">
        <v>113</v>
      </c>
      <c r="E49" s="72" t="s">
        <v>218</v>
      </c>
      <c r="F49" s="72" t="s">
        <v>218</v>
      </c>
      <c r="G49" s="72" t="s">
        <v>218</v>
      </c>
      <c r="H49" s="152" t="s">
        <v>218</v>
      </c>
    </row>
    <row r="50" spans="1:8" ht="21.75" customHeight="1">
      <c r="A50" s="72">
        <f>A49+0.1</f>
        <v>9.299999999999999</v>
      </c>
      <c r="B50" s="345"/>
      <c r="C50" s="345" t="s">
        <v>464</v>
      </c>
      <c r="D50" s="72" t="s">
        <v>120</v>
      </c>
      <c r="E50" s="72"/>
      <c r="F50" s="167">
        <v>115</v>
      </c>
      <c r="G50" s="167" t="s">
        <v>218</v>
      </c>
      <c r="H50" s="240" t="s">
        <v>218</v>
      </c>
    </row>
    <row r="51" spans="1:8" ht="21.75" customHeight="1">
      <c r="A51" s="72">
        <f>A50+0.1</f>
        <v>9.399999999999999</v>
      </c>
      <c r="B51" s="345"/>
      <c r="C51" s="345" t="s">
        <v>465</v>
      </c>
      <c r="D51" s="72" t="s">
        <v>120</v>
      </c>
      <c r="E51" s="72"/>
      <c r="F51" s="348">
        <v>130</v>
      </c>
      <c r="G51" s="167" t="s">
        <v>218</v>
      </c>
      <c r="H51" s="240" t="s">
        <v>218</v>
      </c>
    </row>
    <row r="52" spans="1:8" ht="29.25" customHeight="1">
      <c r="A52" s="119">
        <v>10</v>
      </c>
      <c r="B52" s="72" t="s">
        <v>466</v>
      </c>
      <c r="C52" s="119" t="s">
        <v>467</v>
      </c>
      <c r="D52" s="119" t="s">
        <v>111</v>
      </c>
      <c r="E52" s="72"/>
      <c r="F52" s="233">
        <f>F55+F56</f>
        <v>8</v>
      </c>
      <c r="G52" s="167"/>
      <c r="H52" s="225" t="s">
        <v>218</v>
      </c>
    </row>
    <row r="53" spans="1:8" ht="21.75" customHeight="1">
      <c r="A53" s="72">
        <f>A52+0.1</f>
        <v>10.1</v>
      </c>
      <c r="B53" s="72"/>
      <c r="C53" s="72" t="s">
        <v>223</v>
      </c>
      <c r="D53" s="72" t="s">
        <v>17</v>
      </c>
      <c r="E53" s="72" t="s">
        <v>218</v>
      </c>
      <c r="F53" s="167" t="s">
        <v>218</v>
      </c>
      <c r="G53" s="167" t="s">
        <v>218</v>
      </c>
      <c r="H53" s="152" t="s">
        <v>218</v>
      </c>
    </row>
    <row r="54" spans="1:8" ht="21.75" customHeight="1">
      <c r="A54" s="72">
        <f>A53+0.1</f>
        <v>10.2</v>
      </c>
      <c r="B54" s="72"/>
      <c r="C54" s="72" t="s">
        <v>117</v>
      </c>
      <c r="D54" s="72" t="s">
        <v>113</v>
      </c>
      <c r="E54" s="72" t="s">
        <v>218</v>
      </c>
      <c r="F54" s="72" t="s">
        <v>218</v>
      </c>
      <c r="G54" s="72" t="s">
        <v>218</v>
      </c>
      <c r="H54" s="152" t="s">
        <v>218</v>
      </c>
    </row>
    <row r="55" spans="1:8" ht="21.75" customHeight="1">
      <c r="A55" s="72">
        <f>A54+0.1</f>
        <v>10.299999999999999</v>
      </c>
      <c r="B55" s="345"/>
      <c r="C55" s="345" t="s">
        <v>468</v>
      </c>
      <c r="D55" s="72"/>
      <c r="E55" s="72"/>
      <c r="F55" s="167">
        <v>4</v>
      </c>
      <c r="G55" s="149" t="s">
        <v>218</v>
      </c>
      <c r="H55" s="240" t="s">
        <v>218</v>
      </c>
    </row>
    <row r="56" spans="1:8" ht="21.75" customHeight="1">
      <c r="A56" s="72">
        <f>A55+0.1</f>
        <v>10.399999999999999</v>
      </c>
      <c r="B56" s="345"/>
      <c r="C56" s="345" t="s">
        <v>469</v>
      </c>
      <c r="D56" s="72" t="s">
        <v>111</v>
      </c>
      <c r="E56" s="72"/>
      <c r="F56" s="167">
        <v>4</v>
      </c>
      <c r="G56" s="149" t="s">
        <v>802</v>
      </c>
      <c r="H56" s="240" t="s">
        <v>218</v>
      </c>
    </row>
    <row r="57" spans="1:8" ht="72.75" customHeight="1">
      <c r="A57" s="119">
        <v>11</v>
      </c>
      <c r="B57" s="72" t="s">
        <v>470</v>
      </c>
      <c r="C57" s="119" t="s">
        <v>471</v>
      </c>
      <c r="D57" s="119" t="s">
        <v>395</v>
      </c>
      <c r="E57" s="72"/>
      <c r="F57" s="233">
        <v>1</v>
      </c>
      <c r="G57" s="167"/>
      <c r="H57" s="225" t="s">
        <v>218</v>
      </c>
    </row>
    <row r="58" spans="1:8" ht="25.5" customHeight="1">
      <c r="A58" s="72">
        <f>A57+0.1</f>
        <v>11.1</v>
      </c>
      <c r="B58" s="72"/>
      <c r="C58" s="72" t="s">
        <v>223</v>
      </c>
      <c r="D58" s="72" t="s">
        <v>17</v>
      </c>
      <c r="E58" s="72" t="s">
        <v>218</v>
      </c>
      <c r="F58" s="167" t="s">
        <v>218</v>
      </c>
      <c r="G58" s="167" t="s">
        <v>218</v>
      </c>
      <c r="H58" s="152" t="s">
        <v>218</v>
      </c>
    </row>
    <row r="59" spans="1:8" ht="21.75" customHeight="1">
      <c r="A59" s="72">
        <f>A58+0.1</f>
        <v>11.2</v>
      </c>
      <c r="B59" s="72"/>
      <c r="C59" s="72" t="s">
        <v>117</v>
      </c>
      <c r="D59" s="72" t="s">
        <v>113</v>
      </c>
      <c r="E59" s="72" t="s">
        <v>218</v>
      </c>
      <c r="F59" s="72" t="s">
        <v>218</v>
      </c>
      <c r="G59" s="72" t="s">
        <v>218</v>
      </c>
      <c r="H59" s="152" t="s">
        <v>218</v>
      </c>
    </row>
    <row r="60" spans="1:8" ht="35.25" customHeight="1">
      <c r="A60" s="72">
        <f>A59+0.1</f>
        <v>11.299999999999999</v>
      </c>
      <c r="B60" s="72"/>
      <c r="C60" s="345" t="s">
        <v>472</v>
      </c>
      <c r="D60" s="72" t="s">
        <v>111</v>
      </c>
      <c r="E60" s="72"/>
      <c r="F60" s="167">
        <v>1</v>
      </c>
      <c r="G60" s="149" t="s">
        <v>218</v>
      </c>
      <c r="H60" s="240" t="s">
        <v>218</v>
      </c>
    </row>
    <row r="61" spans="1:8" ht="21.75" customHeight="1">
      <c r="A61" s="72">
        <f>A60+0.1</f>
        <v>11.399999999999999</v>
      </c>
      <c r="B61" s="72"/>
      <c r="C61" s="345" t="s">
        <v>473</v>
      </c>
      <c r="D61" s="72" t="s">
        <v>111</v>
      </c>
      <c r="E61" s="72"/>
      <c r="F61" s="167">
        <v>8</v>
      </c>
      <c r="G61" s="149" t="s">
        <v>218</v>
      </c>
      <c r="H61" s="240" t="s">
        <v>218</v>
      </c>
    </row>
    <row r="62" spans="1:8" ht="21.75" customHeight="1">
      <c r="A62" s="72">
        <f>A61+0.1</f>
        <v>11.499999999999998</v>
      </c>
      <c r="B62" s="72"/>
      <c r="C62" s="345" t="s">
        <v>474</v>
      </c>
      <c r="D62" s="72" t="s">
        <v>111</v>
      </c>
      <c r="E62" s="72"/>
      <c r="F62" s="167">
        <v>1</v>
      </c>
      <c r="G62" s="149" t="s">
        <v>218</v>
      </c>
      <c r="H62" s="240" t="s">
        <v>218</v>
      </c>
    </row>
    <row r="63" spans="1:8" ht="37.5" customHeight="1">
      <c r="A63" s="333"/>
      <c r="B63" s="345"/>
      <c r="C63" s="119" t="s">
        <v>239</v>
      </c>
      <c r="D63" s="72"/>
      <c r="E63" s="72"/>
      <c r="F63" s="72"/>
      <c r="G63" s="72"/>
      <c r="H63" s="225" t="s">
        <v>218</v>
      </c>
    </row>
    <row r="64" spans="1:8" ht="24.75" customHeight="1">
      <c r="A64" s="333"/>
      <c r="B64" s="119"/>
      <c r="C64" s="119" t="s">
        <v>475</v>
      </c>
      <c r="D64" s="72" t="s">
        <v>21</v>
      </c>
      <c r="E64" s="72"/>
      <c r="F64" s="72"/>
      <c r="G64" s="72"/>
      <c r="H64" s="152" t="s">
        <v>218</v>
      </c>
    </row>
    <row r="65" spans="1:8" ht="24.75" customHeight="1">
      <c r="A65" s="72"/>
      <c r="B65" s="119"/>
      <c r="C65" s="119" t="s">
        <v>163</v>
      </c>
      <c r="D65" s="72" t="s">
        <v>21</v>
      </c>
      <c r="E65" s="72"/>
      <c r="F65" s="167"/>
      <c r="G65" s="167"/>
      <c r="H65" s="152" t="s">
        <v>218</v>
      </c>
    </row>
    <row r="66" spans="1:8" ht="20.25" customHeight="1">
      <c r="A66" s="72"/>
      <c r="B66" s="72"/>
      <c r="C66" s="119" t="s">
        <v>476</v>
      </c>
      <c r="D66" s="72" t="s">
        <v>21</v>
      </c>
      <c r="E66" s="72"/>
      <c r="F66" s="167"/>
      <c r="G66" s="167"/>
      <c r="H66" s="152" t="s">
        <v>218</v>
      </c>
    </row>
    <row r="67" spans="1:8" ht="60" customHeight="1">
      <c r="A67" s="72"/>
      <c r="B67" s="72"/>
      <c r="C67" s="119" t="s">
        <v>241</v>
      </c>
      <c r="D67" s="72" t="s">
        <v>21</v>
      </c>
      <c r="E67" s="72"/>
      <c r="F67" s="167"/>
      <c r="G67" s="167"/>
      <c r="H67" s="225" t="s">
        <v>218</v>
      </c>
    </row>
    <row r="68" spans="1:8" ht="49.5" customHeight="1">
      <c r="A68" s="72"/>
      <c r="B68" s="72"/>
      <c r="C68" s="119" t="s">
        <v>814</v>
      </c>
      <c r="D68" s="72" t="s">
        <v>21</v>
      </c>
      <c r="E68" s="72"/>
      <c r="F68" s="167"/>
      <c r="G68" s="167"/>
      <c r="H68" s="152" t="s">
        <v>218</v>
      </c>
    </row>
    <row r="69" spans="1:8" ht="35.25" customHeight="1">
      <c r="A69" s="72"/>
      <c r="B69" s="72"/>
      <c r="C69" s="119" t="s">
        <v>26</v>
      </c>
      <c r="D69" s="72" t="s">
        <v>21</v>
      </c>
      <c r="E69" s="72"/>
      <c r="F69" s="167"/>
      <c r="G69" s="167"/>
      <c r="H69" s="152" t="s">
        <v>218</v>
      </c>
    </row>
    <row r="70" spans="1:8" ht="22.5" customHeight="1">
      <c r="A70" s="72"/>
      <c r="B70" s="191"/>
      <c r="C70" s="119" t="s">
        <v>810</v>
      </c>
      <c r="D70" s="72" t="s">
        <v>21</v>
      </c>
      <c r="E70" s="72"/>
      <c r="F70" s="167"/>
      <c r="G70" s="167"/>
      <c r="H70" s="152" t="s">
        <v>218</v>
      </c>
    </row>
    <row r="71" spans="1:8" ht="19.5" customHeight="1">
      <c r="A71" s="72"/>
      <c r="B71" s="72"/>
      <c r="C71" s="119" t="s">
        <v>15</v>
      </c>
      <c r="D71" s="72" t="s">
        <v>21</v>
      </c>
      <c r="E71" s="72"/>
      <c r="F71" s="72"/>
      <c r="G71" s="72"/>
      <c r="H71" s="152" t="s">
        <v>218</v>
      </c>
    </row>
    <row r="72" spans="1:8" ht="13.5">
      <c r="A72" s="350"/>
      <c r="B72" s="350"/>
      <c r="C72" s="350"/>
      <c r="D72" s="350"/>
      <c r="E72" s="350"/>
      <c r="F72" s="350"/>
      <c r="G72" s="350"/>
      <c r="H72" s="253"/>
    </row>
    <row r="73" spans="1:8" ht="24" customHeight="1">
      <c r="A73" s="350"/>
      <c r="B73" s="350"/>
      <c r="C73" s="350" t="s">
        <v>218</v>
      </c>
      <c r="D73" s="350"/>
      <c r="E73" s="467" t="s">
        <v>218</v>
      </c>
      <c r="F73" s="467"/>
      <c r="G73" s="467"/>
      <c r="H73" s="253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17">
    <mergeCell ref="E73:G73"/>
    <mergeCell ref="F8:G8"/>
    <mergeCell ref="A9:B9"/>
    <mergeCell ref="C9:H9"/>
    <mergeCell ref="A10:H10"/>
    <mergeCell ref="A11:A12"/>
    <mergeCell ref="B11:B12"/>
    <mergeCell ref="C11:C12"/>
    <mergeCell ref="D11:D12"/>
    <mergeCell ref="E11:F11"/>
    <mergeCell ref="G11:H11"/>
    <mergeCell ref="A2:H2"/>
    <mergeCell ref="A4:H4"/>
    <mergeCell ref="A5:H5"/>
    <mergeCell ref="F6:H6"/>
    <mergeCell ref="B7:C7"/>
    <mergeCell ref="F7:H7"/>
  </mergeCells>
  <printOptions/>
  <pageMargins left="0.41" right="0.25" top="0.35" bottom="0.32" header="0.3" footer="0.3"/>
  <pageSetup horizontalDpi="600" verticalDpi="600" orientation="portrait" paperSize="9" scale="99" r:id="rId1"/>
  <rowBreaks count="2" manualBreakCount="2">
    <brk id="30" max="10" man="1"/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9" sqref="E19:I19"/>
    </sheetView>
  </sheetViews>
  <sheetFormatPr defaultColWidth="9.140625" defaultRowHeight="12.75"/>
  <cols>
    <col min="1" max="1" width="4.57421875" style="33" customWidth="1"/>
    <col min="2" max="2" width="6.8515625" style="33" customWidth="1"/>
    <col min="3" max="3" width="29.57421875" style="33" customWidth="1"/>
    <col min="4" max="8" width="8.8515625" style="33" customWidth="1"/>
    <col min="9" max="9" width="10.00390625" style="33" customWidth="1"/>
    <col min="10" max="16384" width="9.140625" style="33" customWidth="1"/>
  </cols>
  <sheetData>
    <row r="1" spans="1:9" ht="12.75">
      <c r="A1" s="483" t="s">
        <v>69</v>
      </c>
      <c r="B1" s="483"/>
      <c r="C1" s="483"/>
      <c r="H1" s="484" t="s">
        <v>70</v>
      </c>
      <c r="I1" s="484"/>
    </row>
    <row r="2" spans="3:8" ht="35.25" customHeight="1">
      <c r="C2" s="485" t="s">
        <v>489</v>
      </c>
      <c r="D2" s="485"/>
      <c r="E2" s="485"/>
      <c r="F2" s="485"/>
      <c r="G2" s="485"/>
      <c r="H2" s="485"/>
    </row>
    <row r="3" spans="1:9" ht="52.5" customHeight="1">
      <c r="A3" s="486" t="s">
        <v>772</v>
      </c>
      <c r="B3" s="486"/>
      <c r="C3" s="486"/>
      <c r="D3" s="486"/>
      <c r="E3" s="486"/>
      <c r="F3" s="486"/>
      <c r="G3" s="486"/>
      <c r="H3" s="486"/>
      <c r="I3" s="486"/>
    </row>
    <row r="4" spans="1:8" ht="23.25" customHeight="1">
      <c r="A4" s="34"/>
      <c r="B4" s="487" t="s">
        <v>68</v>
      </c>
      <c r="C4" s="487"/>
      <c r="D4" s="34"/>
      <c r="E4" s="30" t="s">
        <v>218</v>
      </c>
      <c r="F4" s="34"/>
      <c r="G4" s="487" t="s">
        <v>2</v>
      </c>
      <c r="H4" s="487"/>
    </row>
    <row r="5" spans="1:8" ht="23.25" customHeight="1">
      <c r="A5" s="34"/>
      <c r="B5" s="487" t="s">
        <v>71</v>
      </c>
      <c r="C5" s="487"/>
      <c r="D5" s="34"/>
      <c r="E5" s="35" t="s">
        <v>218</v>
      </c>
      <c r="F5" s="34"/>
      <c r="G5" s="487" t="s">
        <v>2</v>
      </c>
      <c r="H5" s="487"/>
    </row>
    <row r="6" spans="1:8" ht="12" customHeight="1">
      <c r="A6" s="487"/>
      <c r="B6" s="487"/>
      <c r="C6" s="487"/>
      <c r="D6" s="487"/>
      <c r="E6" s="487"/>
      <c r="F6" s="487"/>
      <c r="G6" s="34"/>
      <c r="H6" s="34"/>
    </row>
    <row r="7" spans="1:5" ht="14.25" customHeight="1">
      <c r="A7" s="484"/>
      <c r="B7" s="484"/>
      <c r="C7" s="484"/>
      <c r="D7" s="484"/>
      <c r="E7" s="484"/>
    </row>
    <row r="8" spans="1:8" ht="14.25" customHeight="1">
      <c r="A8" s="414" t="s">
        <v>266</v>
      </c>
      <c r="B8" s="414"/>
      <c r="C8" s="414"/>
      <c r="D8" s="414"/>
      <c r="E8" s="414"/>
      <c r="F8" s="414"/>
      <c r="G8" s="414"/>
      <c r="H8" s="414"/>
    </row>
    <row r="9" spans="1:9" ht="41.25" customHeight="1">
      <c r="A9" s="476" t="s">
        <v>0</v>
      </c>
      <c r="B9" s="478" t="s">
        <v>33</v>
      </c>
      <c r="C9" s="480" t="s">
        <v>34</v>
      </c>
      <c r="D9" s="482" t="s">
        <v>10</v>
      </c>
      <c r="E9" s="482"/>
      <c r="F9" s="482"/>
      <c r="G9" s="482"/>
      <c r="H9" s="482"/>
      <c r="I9" s="478" t="s">
        <v>73</v>
      </c>
    </row>
    <row r="10" spans="1:9" ht="105" customHeight="1">
      <c r="A10" s="477"/>
      <c r="B10" s="479"/>
      <c r="C10" s="481"/>
      <c r="D10" s="36" t="s">
        <v>74</v>
      </c>
      <c r="E10" s="36" t="s">
        <v>37</v>
      </c>
      <c r="F10" s="36" t="s">
        <v>75</v>
      </c>
      <c r="G10" s="36" t="s">
        <v>39</v>
      </c>
      <c r="H10" s="36" t="s">
        <v>15</v>
      </c>
      <c r="I10" s="479"/>
    </row>
    <row r="11" spans="1:9" ht="12.7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</row>
    <row r="12" spans="1:9" ht="27.75" customHeight="1">
      <c r="A12" s="67">
        <v>2</v>
      </c>
      <c r="B12" s="68" t="s">
        <v>600</v>
      </c>
      <c r="C12" s="6" t="s">
        <v>36</v>
      </c>
      <c r="D12" s="5" t="s">
        <v>218</v>
      </c>
      <c r="E12" s="5"/>
      <c r="F12" s="5"/>
      <c r="G12" s="5"/>
      <c r="H12" s="5" t="s">
        <v>218</v>
      </c>
      <c r="I12" s="43" t="str">
        <f>'2-1'!D4</f>
        <v> </v>
      </c>
    </row>
    <row r="13" spans="1:9" ht="29.25" customHeight="1">
      <c r="A13" s="37">
        <v>3</v>
      </c>
      <c r="B13" s="68" t="s">
        <v>601</v>
      </c>
      <c r="C13" s="8" t="s">
        <v>77</v>
      </c>
      <c r="D13" s="31" t="s">
        <v>218</v>
      </c>
      <c r="E13" s="5"/>
      <c r="F13" s="31"/>
      <c r="G13" s="31"/>
      <c r="H13" s="31" t="s">
        <v>218</v>
      </c>
      <c r="I13" s="38" t="s">
        <v>218</v>
      </c>
    </row>
    <row r="14" spans="1:9" ht="27.75" customHeight="1">
      <c r="A14" s="37">
        <v>4</v>
      </c>
      <c r="B14" s="68" t="s">
        <v>602</v>
      </c>
      <c r="C14" s="8" t="s">
        <v>226</v>
      </c>
      <c r="D14" s="31"/>
      <c r="E14" s="5" t="s">
        <v>218</v>
      </c>
      <c r="F14" s="5"/>
      <c r="G14" s="5"/>
      <c r="H14" s="5" t="s">
        <v>218</v>
      </c>
      <c r="I14" s="43" t="s">
        <v>218</v>
      </c>
    </row>
    <row r="15" spans="1:9" ht="27.75" customHeight="1">
      <c r="A15" s="67">
        <v>5</v>
      </c>
      <c r="B15" s="68" t="s">
        <v>603</v>
      </c>
      <c r="C15" s="6" t="s">
        <v>255</v>
      </c>
      <c r="D15" s="5" t="s">
        <v>218</v>
      </c>
      <c r="E15" s="5"/>
      <c r="F15" s="5"/>
      <c r="G15" s="5"/>
      <c r="H15" s="5" t="s">
        <v>218</v>
      </c>
      <c r="I15" s="43" t="s">
        <v>218</v>
      </c>
    </row>
    <row r="16" spans="1:9" ht="24" customHeight="1">
      <c r="A16" s="37"/>
      <c r="B16" s="39"/>
      <c r="C16" s="8" t="s">
        <v>26</v>
      </c>
      <c r="D16" s="7" t="s">
        <v>218</v>
      </c>
      <c r="E16" s="31" t="str">
        <f>E14</f>
        <v> </v>
      </c>
      <c r="F16" s="31"/>
      <c r="G16" s="31"/>
      <c r="H16" s="28" t="s">
        <v>218</v>
      </c>
      <c r="I16" s="38" t="s">
        <v>218</v>
      </c>
    </row>
    <row r="17" ht="39.75" customHeight="1"/>
    <row r="18" spans="2:9" ht="38.25" customHeight="1">
      <c r="B18" s="489" t="s">
        <v>218</v>
      </c>
      <c r="C18" s="489"/>
      <c r="D18" s="489"/>
      <c r="E18" s="489" t="s">
        <v>218</v>
      </c>
      <c r="F18" s="489"/>
      <c r="G18" s="489"/>
      <c r="H18" s="489"/>
      <c r="I18" s="489"/>
    </row>
    <row r="19" spans="2:9" ht="39" customHeight="1">
      <c r="B19" s="488" t="s">
        <v>218</v>
      </c>
      <c r="C19" s="488"/>
      <c r="D19" s="488"/>
      <c r="E19" s="488" t="s">
        <v>218</v>
      </c>
      <c r="F19" s="488"/>
      <c r="G19" s="488"/>
      <c r="H19" s="488"/>
      <c r="I19" s="488"/>
    </row>
  </sheetData>
  <sheetProtection/>
  <mergeCells count="20">
    <mergeCell ref="I9:I10"/>
    <mergeCell ref="B18:D18"/>
    <mergeCell ref="E18:I18"/>
    <mergeCell ref="B19:D19"/>
    <mergeCell ref="E19:I19"/>
    <mergeCell ref="B5:C5"/>
    <mergeCell ref="G5:H5"/>
    <mergeCell ref="A6:F6"/>
    <mergeCell ref="A7:E7"/>
    <mergeCell ref="A8:H8"/>
    <mergeCell ref="A9:A10"/>
    <mergeCell ref="B9:B10"/>
    <mergeCell ref="C9:C10"/>
    <mergeCell ref="D9:H9"/>
    <mergeCell ref="A1:C1"/>
    <mergeCell ref="H1:I1"/>
    <mergeCell ref="C2:H2"/>
    <mergeCell ref="A3:I3"/>
    <mergeCell ref="B4:C4"/>
    <mergeCell ref="G4:H4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6"/>
  <sheetViews>
    <sheetView zoomScalePageLayoutView="0" workbookViewId="0" topLeftCell="A270">
      <selection activeCell="H274" sqref="H274"/>
    </sheetView>
  </sheetViews>
  <sheetFormatPr defaultColWidth="9.140625" defaultRowHeight="12.75"/>
  <cols>
    <col min="1" max="1" width="5.00390625" style="291" customWidth="1"/>
    <col min="2" max="2" width="12.57421875" style="291" customWidth="1"/>
    <col min="3" max="3" width="40.421875" style="291" customWidth="1"/>
    <col min="4" max="4" width="7.8515625" style="291" customWidth="1"/>
    <col min="5" max="7" width="7.00390625" style="291" customWidth="1"/>
    <col min="8" max="8" width="9.28125" style="291" customWidth="1"/>
    <col min="9" max="16384" width="9.140625" style="291" customWidth="1"/>
  </cols>
  <sheetData>
    <row r="1" spans="1:8" ht="18.75" customHeight="1">
      <c r="A1" s="435" t="s">
        <v>250</v>
      </c>
      <c r="B1" s="435"/>
      <c r="C1" s="435"/>
      <c r="D1" s="435"/>
      <c r="E1" s="435"/>
      <c r="F1" s="435"/>
      <c r="G1" s="435"/>
      <c r="H1" s="435"/>
    </row>
    <row r="2" spans="1:8" ht="39.75" customHeight="1">
      <c r="A2" s="436" t="s">
        <v>773</v>
      </c>
      <c r="B2" s="436"/>
      <c r="C2" s="436"/>
      <c r="D2" s="436"/>
      <c r="E2" s="436"/>
      <c r="F2" s="436"/>
      <c r="G2" s="436"/>
      <c r="H2" s="436"/>
    </row>
    <row r="3" spans="1:8" ht="25.5" customHeight="1">
      <c r="A3" s="435" t="s">
        <v>1</v>
      </c>
      <c r="B3" s="435"/>
      <c r="C3" s="435"/>
      <c r="D3" s="135" t="s">
        <v>218</v>
      </c>
      <c r="E3" s="437" t="s">
        <v>2</v>
      </c>
      <c r="F3" s="437"/>
      <c r="G3" s="437"/>
      <c r="H3" s="437"/>
    </row>
    <row r="4" spans="1:8" ht="25.5" customHeight="1">
      <c r="A4" s="435" t="s">
        <v>3</v>
      </c>
      <c r="B4" s="435"/>
      <c r="C4" s="435"/>
      <c r="D4" s="135" t="s">
        <v>218</v>
      </c>
      <c r="E4" s="437" t="s">
        <v>2</v>
      </c>
      <c r="F4" s="437"/>
      <c r="G4" s="437"/>
      <c r="H4" s="437"/>
    </row>
    <row r="5" spans="1:8" ht="25.5" customHeight="1">
      <c r="A5" s="435" t="s">
        <v>4</v>
      </c>
      <c r="B5" s="435"/>
      <c r="C5" s="435"/>
      <c r="D5" s="136" t="s">
        <v>218</v>
      </c>
      <c r="E5" s="435" t="s">
        <v>5</v>
      </c>
      <c r="F5" s="435"/>
      <c r="G5" s="435"/>
      <c r="H5" s="435"/>
    </row>
    <row r="6" spans="1:8" ht="13.5">
      <c r="A6" s="434" t="s">
        <v>6</v>
      </c>
      <c r="B6" s="434"/>
      <c r="C6" s="434" t="s">
        <v>7</v>
      </c>
      <c r="D6" s="434"/>
      <c r="E6" s="434"/>
      <c r="F6" s="434"/>
      <c r="G6" s="434"/>
      <c r="H6" s="434"/>
    </row>
    <row r="7" spans="1:8" ht="16.5" customHeight="1">
      <c r="A7" s="444" t="s">
        <v>266</v>
      </c>
      <c r="B7" s="444"/>
      <c r="C7" s="444"/>
      <c r="D7" s="444"/>
      <c r="E7" s="444"/>
      <c r="F7" s="444"/>
      <c r="G7" s="444"/>
      <c r="H7" s="444"/>
    </row>
    <row r="8" spans="1:8" ht="46.5" customHeight="1">
      <c r="A8" s="440" t="s">
        <v>0</v>
      </c>
      <c r="B8" s="438" t="s">
        <v>8</v>
      </c>
      <c r="C8" s="440" t="s">
        <v>9</v>
      </c>
      <c r="D8" s="438" t="s">
        <v>10</v>
      </c>
      <c r="E8" s="442" t="s">
        <v>11</v>
      </c>
      <c r="F8" s="443"/>
      <c r="G8" s="442" t="s">
        <v>12</v>
      </c>
      <c r="H8" s="443"/>
    </row>
    <row r="9" spans="1:8" ht="85.5" customHeight="1">
      <c r="A9" s="441"/>
      <c r="B9" s="439"/>
      <c r="C9" s="441"/>
      <c r="D9" s="445"/>
      <c r="E9" s="343" t="s">
        <v>13</v>
      </c>
      <c r="F9" s="343" t="s">
        <v>14</v>
      </c>
      <c r="G9" s="343" t="s">
        <v>13</v>
      </c>
      <c r="H9" s="137" t="s">
        <v>15</v>
      </c>
    </row>
    <row r="10" spans="1:8" ht="14.25" thickBot="1">
      <c r="A10" s="88">
        <v>1</v>
      </c>
      <c r="B10" s="88">
        <v>2</v>
      </c>
      <c r="C10" s="88">
        <v>3</v>
      </c>
      <c r="D10" s="344">
        <v>4</v>
      </c>
      <c r="E10" s="344">
        <v>5</v>
      </c>
      <c r="F10" s="344">
        <v>6</v>
      </c>
      <c r="G10" s="344">
        <v>7</v>
      </c>
      <c r="H10" s="88">
        <v>8</v>
      </c>
    </row>
    <row r="11" spans="1:8" ht="102" customHeight="1" thickBot="1">
      <c r="A11" s="102">
        <v>1</v>
      </c>
      <c r="B11" s="159" t="s">
        <v>624</v>
      </c>
      <c r="C11" s="165" t="s">
        <v>626</v>
      </c>
      <c r="D11" s="84" t="s">
        <v>625</v>
      </c>
      <c r="E11" s="373"/>
      <c r="F11" s="374">
        <v>5.44</v>
      </c>
      <c r="G11" s="171"/>
      <c r="H11" s="142" t="s">
        <v>218</v>
      </c>
    </row>
    <row r="12" spans="1:8" ht="13.5">
      <c r="A12" s="345">
        <f>A11+0.1</f>
        <v>1.1</v>
      </c>
      <c r="B12" s="345"/>
      <c r="C12" s="345" t="s">
        <v>16</v>
      </c>
      <c r="D12" s="345" t="s">
        <v>17</v>
      </c>
      <c r="E12" s="375" t="s">
        <v>218</v>
      </c>
      <c r="F12" s="376" t="s">
        <v>218</v>
      </c>
      <c r="G12" s="269" t="s">
        <v>218</v>
      </c>
      <c r="H12" s="240" t="s">
        <v>218</v>
      </c>
    </row>
    <row r="13" spans="1:8" ht="14.25" thickBot="1">
      <c r="A13" s="344">
        <f>A12+0.1</f>
        <v>1.2000000000000002</v>
      </c>
      <c r="B13" s="344"/>
      <c r="C13" s="344" t="s">
        <v>18</v>
      </c>
      <c r="D13" s="72" t="s">
        <v>19</v>
      </c>
      <c r="E13" s="72" t="s">
        <v>218</v>
      </c>
      <c r="F13" s="377" t="s">
        <v>218</v>
      </c>
      <c r="G13" s="155" t="s">
        <v>218</v>
      </c>
      <c r="H13" s="299" t="s">
        <v>218</v>
      </c>
    </row>
    <row r="14" spans="1:8" ht="36.75" customHeight="1" thickBot="1">
      <c r="A14" s="138">
        <f>A11+1</f>
        <v>2</v>
      </c>
      <c r="B14" s="139" t="s">
        <v>167</v>
      </c>
      <c r="C14" s="84" t="s">
        <v>168</v>
      </c>
      <c r="D14" s="140" t="s">
        <v>86</v>
      </c>
      <c r="E14" s="83"/>
      <c r="F14" s="114">
        <f>0.2</f>
        <v>0.2</v>
      </c>
      <c r="G14" s="83"/>
      <c r="H14" s="142" t="s">
        <v>218</v>
      </c>
    </row>
    <row r="15" spans="1:8" ht="19.5" customHeight="1" thickBot="1">
      <c r="A15" s="88">
        <f>A14+0.1</f>
        <v>2.1</v>
      </c>
      <c r="B15" s="88"/>
      <c r="C15" s="88" t="s">
        <v>16</v>
      </c>
      <c r="D15" s="88" t="s">
        <v>17</v>
      </c>
      <c r="E15" s="88" t="s">
        <v>218</v>
      </c>
      <c r="F15" s="88" t="s">
        <v>218</v>
      </c>
      <c r="G15" s="88" t="s">
        <v>218</v>
      </c>
      <c r="H15" s="299" t="s">
        <v>218</v>
      </c>
    </row>
    <row r="16" spans="1:8" ht="33.75" customHeight="1" hidden="1">
      <c r="A16" s="138"/>
      <c r="B16" s="143"/>
      <c r="C16" s="84"/>
      <c r="D16" s="84"/>
      <c r="E16" s="83"/>
      <c r="F16" s="114"/>
      <c r="G16" s="83"/>
      <c r="H16" s="142"/>
    </row>
    <row r="17" spans="1:8" ht="19.5" customHeight="1" hidden="1">
      <c r="A17" s="144"/>
      <c r="B17" s="145"/>
      <c r="C17" s="88"/>
      <c r="D17" s="88"/>
      <c r="E17" s="88"/>
      <c r="F17" s="299"/>
      <c r="G17" s="88"/>
      <c r="H17" s="299"/>
    </row>
    <row r="18" spans="1:8" ht="46.5" customHeight="1" thickBot="1">
      <c r="A18" s="138">
        <f>A14+1</f>
        <v>3</v>
      </c>
      <c r="B18" s="139" t="s">
        <v>170</v>
      </c>
      <c r="C18" s="84" t="s">
        <v>615</v>
      </c>
      <c r="D18" s="84" t="s">
        <v>81</v>
      </c>
      <c r="E18" s="146"/>
      <c r="F18" s="141">
        <f>15.5/100</f>
        <v>0.155</v>
      </c>
      <c r="G18" s="83"/>
      <c r="H18" s="142" t="s">
        <v>218</v>
      </c>
    </row>
    <row r="19" spans="1:8" ht="15.75">
      <c r="A19" s="147">
        <f aca="true" t="shared" si="0" ref="A19:A26">A18+0.1</f>
        <v>3.1</v>
      </c>
      <c r="B19" s="352"/>
      <c r="C19" s="345" t="s">
        <v>16</v>
      </c>
      <c r="D19" s="269" t="s">
        <v>17</v>
      </c>
      <c r="E19" s="269" t="s">
        <v>218</v>
      </c>
      <c r="F19" s="272" t="s">
        <v>218</v>
      </c>
      <c r="G19" s="345" t="s">
        <v>218</v>
      </c>
      <c r="H19" s="240" t="s">
        <v>218</v>
      </c>
    </row>
    <row r="20" spans="1:8" ht="15.75">
      <c r="A20" s="149">
        <f t="shared" si="0"/>
        <v>3.2</v>
      </c>
      <c r="B20" s="150"/>
      <c r="C20" s="72" t="s">
        <v>18</v>
      </c>
      <c r="D20" s="151" t="s">
        <v>19</v>
      </c>
      <c r="E20" s="151" t="s">
        <v>218</v>
      </c>
      <c r="F20" s="151" t="s">
        <v>218</v>
      </c>
      <c r="G20" s="151" t="s">
        <v>218</v>
      </c>
      <c r="H20" s="152" t="s">
        <v>218</v>
      </c>
    </row>
    <row r="21" spans="1:8" ht="15.75">
      <c r="A21" s="149">
        <f t="shared" si="0"/>
        <v>3.3000000000000003</v>
      </c>
      <c r="B21" s="150"/>
      <c r="C21" s="72" t="s">
        <v>87</v>
      </c>
      <c r="D21" s="72" t="s">
        <v>134</v>
      </c>
      <c r="E21" s="72" t="s">
        <v>218</v>
      </c>
      <c r="F21" s="167" t="s">
        <v>218</v>
      </c>
      <c r="G21" s="72" t="s">
        <v>218</v>
      </c>
      <c r="H21" s="152" t="s">
        <v>218</v>
      </c>
    </row>
    <row r="22" spans="1:8" ht="15.75">
      <c r="A22" s="149">
        <f t="shared" si="0"/>
        <v>3.4000000000000004</v>
      </c>
      <c r="B22" s="150"/>
      <c r="C22" s="72" t="s">
        <v>97</v>
      </c>
      <c r="D22" s="151" t="s">
        <v>85</v>
      </c>
      <c r="E22" s="151">
        <v>102</v>
      </c>
      <c r="F22" s="151">
        <f>F18*E22</f>
        <v>15.81</v>
      </c>
      <c r="G22" s="151" t="s">
        <v>218</v>
      </c>
      <c r="H22" s="152" t="s">
        <v>218</v>
      </c>
    </row>
    <row r="23" spans="1:8" ht="15.75">
      <c r="A23" s="149">
        <f t="shared" si="0"/>
        <v>3.5000000000000004</v>
      </c>
      <c r="B23" s="150"/>
      <c r="C23" s="72" t="s">
        <v>79</v>
      </c>
      <c r="D23" s="151"/>
      <c r="E23" s="151"/>
      <c r="F23" s="151">
        <v>670</v>
      </c>
      <c r="G23" s="151" t="s">
        <v>218</v>
      </c>
      <c r="H23" s="152" t="s">
        <v>218</v>
      </c>
    </row>
    <row r="24" spans="1:8" ht="15.75">
      <c r="A24" s="149">
        <f t="shared" si="0"/>
        <v>3.6000000000000005</v>
      </c>
      <c r="B24" s="150"/>
      <c r="C24" s="72" t="s">
        <v>92</v>
      </c>
      <c r="D24" s="72" t="s">
        <v>93</v>
      </c>
      <c r="E24" s="151">
        <v>80.3</v>
      </c>
      <c r="F24" s="151">
        <f>F18*E24</f>
        <v>12.4465</v>
      </c>
      <c r="G24" s="151" t="s">
        <v>218</v>
      </c>
      <c r="H24" s="152" t="s">
        <v>218</v>
      </c>
    </row>
    <row r="25" spans="1:8" ht="15.75">
      <c r="A25" s="149">
        <f t="shared" si="0"/>
        <v>3.7000000000000006</v>
      </c>
      <c r="B25" s="150"/>
      <c r="C25" s="72" t="s">
        <v>88</v>
      </c>
      <c r="D25" s="72" t="s">
        <v>85</v>
      </c>
      <c r="E25" s="151">
        <v>0.39</v>
      </c>
      <c r="F25" s="151">
        <f>F18*E25</f>
        <v>0.060450000000000004</v>
      </c>
      <c r="G25" s="151" t="s">
        <v>218</v>
      </c>
      <c r="H25" s="152" t="s">
        <v>218</v>
      </c>
    </row>
    <row r="26" spans="1:8" ht="16.5" thickBot="1">
      <c r="A26" s="149">
        <f t="shared" si="0"/>
        <v>3.8000000000000007</v>
      </c>
      <c r="B26" s="351"/>
      <c r="C26" s="344" t="s">
        <v>89</v>
      </c>
      <c r="D26" s="344" t="s">
        <v>19</v>
      </c>
      <c r="E26" s="155" t="s">
        <v>218</v>
      </c>
      <c r="F26" s="155" t="s">
        <v>218</v>
      </c>
      <c r="G26" s="155" t="s">
        <v>218</v>
      </c>
      <c r="H26" s="152" t="s">
        <v>218</v>
      </c>
    </row>
    <row r="27" spans="1:8" ht="48.75" customHeight="1" thickBot="1">
      <c r="A27" s="157">
        <f>A18+1</f>
        <v>4</v>
      </c>
      <c r="B27" s="158" t="s">
        <v>328</v>
      </c>
      <c r="C27" s="159" t="s">
        <v>329</v>
      </c>
      <c r="D27" s="160" t="s">
        <v>86</v>
      </c>
      <c r="E27" s="161"/>
      <c r="F27" s="162">
        <f>0.047</f>
        <v>0.047</v>
      </c>
      <c r="G27" s="161"/>
      <c r="H27" s="157" t="s">
        <v>218</v>
      </c>
    </row>
    <row r="28" spans="1:8" ht="17.25" customHeight="1" thickBot="1">
      <c r="A28" s="88">
        <f>A27+0.1</f>
        <v>4.1</v>
      </c>
      <c r="B28" s="88"/>
      <c r="C28" s="88" t="s">
        <v>16</v>
      </c>
      <c r="D28" s="88" t="s">
        <v>17</v>
      </c>
      <c r="E28" s="88" t="s">
        <v>218</v>
      </c>
      <c r="F28" s="88" t="s">
        <v>218</v>
      </c>
      <c r="G28" s="88" t="s">
        <v>218</v>
      </c>
      <c r="H28" s="299" t="s">
        <v>218</v>
      </c>
    </row>
    <row r="29" spans="1:8" ht="32.25" customHeight="1" thickBot="1">
      <c r="A29" s="138">
        <f>A27+1</f>
        <v>5</v>
      </c>
      <c r="B29" s="158" t="s">
        <v>330</v>
      </c>
      <c r="C29" s="84" t="s">
        <v>331</v>
      </c>
      <c r="D29" s="84" t="s">
        <v>85</v>
      </c>
      <c r="E29" s="84"/>
      <c r="F29" s="84">
        <f>15.5</f>
        <v>15.5</v>
      </c>
      <c r="G29" s="84"/>
      <c r="H29" s="142" t="s">
        <v>218</v>
      </c>
    </row>
    <row r="30" spans="1:8" ht="19.5" customHeight="1">
      <c r="A30" s="345">
        <f>A29+0.1</f>
        <v>5.1</v>
      </c>
      <c r="B30" s="345"/>
      <c r="C30" s="345" t="s">
        <v>16</v>
      </c>
      <c r="D30" s="345" t="s">
        <v>17</v>
      </c>
      <c r="E30" s="345" t="s">
        <v>218</v>
      </c>
      <c r="F30" s="345" t="s">
        <v>218</v>
      </c>
      <c r="G30" s="345" t="s">
        <v>218</v>
      </c>
      <c r="H30" s="240" t="s">
        <v>218</v>
      </c>
    </row>
    <row r="31" spans="1:8" ht="19.5" customHeight="1" thickBot="1">
      <c r="A31" s="72">
        <f>A30+0.1</f>
        <v>5.199999999999999</v>
      </c>
      <c r="B31" s="163" t="s">
        <v>82</v>
      </c>
      <c r="C31" s="72" t="s">
        <v>332</v>
      </c>
      <c r="D31" s="151" t="s">
        <v>83</v>
      </c>
      <c r="E31" s="72" t="s">
        <v>20</v>
      </c>
      <c r="F31" s="167">
        <f>F29*1.7</f>
        <v>26.349999999999998</v>
      </c>
      <c r="G31" s="72" t="s">
        <v>218</v>
      </c>
      <c r="H31" s="152" t="s">
        <v>218</v>
      </c>
    </row>
    <row r="32" spans="1:8" ht="49.5" customHeight="1" thickBot="1">
      <c r="A32" s="138">
        <f>A29+1</f>
        <v>6</v>
      </c>
      <c r="B32" s="139" t="s">
        <v>170</v>
      </c>
      <c r="C32" s="84" t="s">
        <v>628</v>
      </c>
      <c r="D32" s="84" t="s">
        <v>81</v>
      </c>
      <c r="E32" s="146"/>
      <c r="F32" s="141">
        <f>10.5/100</f>
        <v>0.105</v>
      </c>
      <c r="G32" s="83"/>
      <c r="H32" s="142" t="s">
        <v>218</v>
      </c>
    </row>
    <row r="33" spans="1:8" ht="24.75" customHeight="1">
      <c r="A33" s="147">
        <f aca="true" t="shared" si="1" ref="A33:A51">A32+0.1</f>
        <v>6.1</v>
      </c>
      <c r="B33" s="352"/>
      <c r="C33" s="345" t="s">
        <v>16</v>
      </c>
      <c r="D33" s="269" t="s">
        <v>17</v>
      </c>
      <c r="E33" s="269" t="s">
        <v>218</v>
      </c>
      <c r="F33" s="272" t="s">
        <v>218</v>
      </c>
      <c r="G33" s="345" t="s">
        <v>218</v>
      </c>
      <c r="H33" s="240" t="s">
        <v>218</v>
      </c>
    </row>
    <row r="34" spans="1:8" ht="24.75" customHeight="1">
      <c r="A34" s="149">
        <f t="shared" si="1"/>
        <v>6.199999999999999</v>
      </c>
      <c r="B34" s="150"/>
      <c r="C34" s="72" t="s">
        <v>18</v>
      </c>
      <c r="D34" s="151" t="s">
        <v>19</v>
      </c>
      <c r="E34" s="151" t="s">
        <v>218</v>
      </c>
      <c r="F34" s="151" t="s">
        <v>218</v>
      </c>
      <c r="G34" s="151" t="s">
        <v>218</v>
      </c>
      <c r="H34" s="152" t="s">
        <v>218</v>
      </c>
    </row>
    <row r="35" spans="1:8" ht="24.75" customHeight="1">
      <c r="A35" s="149">
        <f t="shared" si="1"/>
        <v>6.299999999999999</v>
      </c>
      <c r="B35" s="150"/>
      <c r="C35" s="72" t="s">
        <v>87</v>
      </c>
      <c r="D35" s="72" t="s">
        <v>134</v>
      </c>
      <c r="E35" s="72" t="s">
        <v>218</v>
      </c>
      <c r="F35" s="167" t="s">
        <v>218</v>
      </c>
      <c r="G35" s="72" t="s">
        <v>218</v>
      </c>
      <c r="H35" s="152" t="s">
        <v>218</v>
      </c>
    </row>
    <row r="36" spans="1:8" ht="24.75" customHeight="1">
      <c r="A36" s="149">
        <f t="shared" si="1"/>
        <v>6.399999999999999</v>
      </c>
      <c r="B36" s="150"/>
      <c r="C36" s="72" t="s">
        <v>629</v>
      </c>
      <c r="D36" s="151" t="s">
        <v>85</v>
      </c>
      <c r="E36" s="151">
        <v>102</v>
      </c>
      <c r="F36" s="151">
        <f>F32*E36</f>
        <v>10.709999999999999</v>
      </c>
      <c r="G36" s="151" t="s">
        <v>218</v>
      </c>
      <c r="H36" s="152" t="s">
        <v>218</v>
      </c>
    </row>
    <row r="37" spans="1:8" ht="24.75" customHeight="1">
      <c r="A37" s="149">
        <f t="shared" si="1"/>
        <v>6.499999999999998</v>
      </c>
      <c r="B37" s="150"/>
      <c r="C37" s="72" t="s">
        <v>79</v>
      </c>
      <c r="D37" s="151" t="s">
        <v>91</v>
      </c>
      <c r="E37" s="151" t="s">
        <v>20</v>
      </c>
      <c r="F37" s="151">
        <f>1020+350</f>
        <v>1370</v>
      </c>
      <c r="G37" s="151" t="s">
        <v>218</v>
      </c>
      <c r="H37" s="152" t="s">
        <v>218</v>
      </c>
    </row>
    <row r="38" spans="1:8" ht="24.75" customHeight="1">
      <c r="A38" s="149">
        <f t="shared" si="1"/>
        <v>6.599999999999998</v>
      </c>
      <c r="B38" s="150"/>
      <c r="C38" s="72" t="s">
        <v>92</v>
      </c>
      <c r="D38" s="72" t="s">
        <v>93</v>
      </c>
      <c r="E38" s="151">
        <v>80.3</v>
      </c>
      <c r="F38" s="151">
        <f>F32*E38</f>
        <v>8.4315</v>
      </c>
      <c r="G38" s="151" t="s">
        <v>218</v>
      </c>
      <c r="H38" s="152" t="s">
        <v>218</v>
      </c>
    </row>
    <row r="39" spans="1:8" ht="24.75" customHeight="1">
      <c r="A39" s="149">
        <f t="shared" si="1"/>
        <v>6.6999999999999975</v>
      </c>
      <c r="B39" s="150"/>
      <c r="C39" s="72" t="s">
        <v>88</v>
      </c>
      <c r="D39" s="72" t="s">
        <v>85</v>
      </c>
      <c r="E39" s="151">
        <v>0.39</v>
      </c>
      <c r="F39" s="151">
        <f>F32*E39</f>
        <v>0.04095</v>
      </c>
      <c r="G39" s="151" t="s">
        <v>218</v>
      </c>
      <c r="H39" s="152" t="s">
        <v>218</v>
      </c>
    </row>
    <row r="40" spans="1:8" ht="24.75" customHeight="1" thickBot="1">
      <c r="A40" s="149">
        <f t="shared" si="1"/>
        <v>6.799999999999997</v>
      </c>
      <c r="B40" s="351"/>
      <c r="C40" s="344" t="s">
        <v>89</v>
      </c>
      <c r="D40" s="344" t="s">
        <v>19</v>
      </c>
      <c r="E40" s="155" t="s">
        <v>218</v>
      </c>
      <c r="F40" s="155" t="s">
        <v>218</v>
      </c>
      <c r="G40" s="155" t="s">
        <v>218</v>
      </c>
      <c r="H40" s="152" t="s">
        <v>218</v>
      </c>
    </row>
    <row r="41" spans="1:8" ht="57" customHeight="1" thickBot="1">
      <c r="A41" s="138">
        <f>A32+1</f>
        <v>7</v>
      </c>
      <c r="B41" s="139" t="s">
        <v>658</v>
      </c>
      <c r="C41" s="84" t="s">
        <v>630</v>
      </c>
      <c r="D41" s="84" t="s">
        <v>81</v>
      </c>
      <c r="E41" s="146"/>
      <c r="F41" s="141">
        <f>21.5/100</f>
        <v>0.215</v>
      </c>
      <c r="G41" s="83"/>
      <c r="H41" s="142" t="s">
        <v>218</v>
      </c>
    </row>
    <row r="42" spans="1:8" ht="24.75" customHeight="1">
      <c r="A42" s="147">
        <f t="shared" si="1"/>
        <v>7.1</v>
      </c>
      <c r="B42" s="352"/>
      <c r="C42" s="345" t="s">
        <v>16</v>
      </c>
      <c r="D42" s="269" t="s">
        <v>17</v>
      </c>
      <c r="E42" s="269" t="s">
        <v>218</v>
      </c>
      <c r="F42" s="272" t="s">
        <v>218</v>
      </c>
      <c r="G42" s="345" t="s">
        <v>218</v>
      </c>
      <c r="H42" s="240" t="s">
        <v>218</v>
      </c>
    </row>
    <row r="43" spans="1:8" ht="24.75" customHeight="1">
      <c r="A43" s="149">
        <f t="shared" si="1"/>
        <v>7.199999999999999</v>
      </c>
      <c r="B43" s="150"/>
      <c r="C43" s="72" t="s">
        <v>18</v>
      </c>
      <c r="D43" s="151" t="s">
        <v>19</v>
      </c>
      <c r="E43" s="151" t="s">
        <v>218</v>
      </c>
      <c r="F43" s="151" t="s">
        <v>218</v>
      </c>
      <c r="G43" s="151" t="s">
        <v>218</v>
      </c>
      <c r="H43" s="152" t="s">
        <v>218</v>
      </c>
    </row>
    <row r="44" spans="1:8" ht="24.75" customHeight="1">
      <c r="A44" s="149">
        <f t="shared" si="1"/>
        <v>7.299999999999999</v>
      </c>
      <c r="B44" s="150"/>
      <c r="C44" s="72" t="s">
        <v>87</v>
      </c>
      <c r="D44" s="72" t="s">
        <v>134</v>
      </c>
      <c r="E44" s="72" t="s">
        <v>218</v>
      </c>
      <c r="F44" s="167" t="s">
        <v>218</v>
      </c>
      <c r="G44" s="72" t="s">
        <v>218</v>
      </c>
      <c r="H44" s="152" t="s">
        <v>218</v>
      </c>
    </row>
    <row r="45" spans="1:8" ht="24.75" customHeight="1">
      <c r="A45" s="149">
        <f t="shared" si="1"/>
        <v>7.399999999999999</v>
      </c>
      <c r="B45" s="150"/>
      <c r="C45" s="72" t="s">
        <v>629</v>
      </c>
      <c r="D45" s="151" t="s">
        <v>85</v>
      </c>
      <c r="E45" s="151">
        <v>101.5</v>
      </c>
      <c r="F45" s="151">
        <f>F41*E45</f>
        <v>21.822499999999998</v>
      </c>
      <c r="G45" s="151" t="s">
        <v>218</v>
      </c>
      <c r="H45" s="152" t="s">
        <v>218</v>
      </c>
    </row>
    <row r="46" spans="1:8" ht="24.75" customHeight="1">
      <c r="A46" s="149">
        <f t="shared" si="1"/>
        <v>7.499999999999998</v>
      </c>
      <c r="B46" s="150"/>
      <c r="C46" s="72" t="s">
        <v>79</v>
      </c>
      <c r="D46" s="151" t="s">
        <v>91</v>
      </c>
      <c r="E46" s="151" t="s">
        <v>20</v>
      </c>
      <c r="F46" s="151">
        <f>580+1230</f>
        <v>1810</v>
      </c>
      <c r="G46" s="151" t="s">
        <v>218</v>
      </c>
      <c r="H46" s="152" t="s">
        <v>218</v>
      </c>
    </row>
    <row r="47" spans="1:8" ht="24.75" customHeight="1">
      <c r="A47" s="149">
        <f t="shared" si="1"/>
        <v>7.599999999999998</v>
      </c>
      <c r="B47" s="150"/>
      <c r="C47" s="72" t="s">
        <v>92</v>
      </c>
      <c r="D47" s="72" t="s">
        <v>93</v>
      </c>
      <c r="E47" s="151">
        <v>264</v>
      </c>
      <c r="F47" s="151">
        <f>F41*E47</f>
        <v>56.76</v>
      </c>
      <c r="G47" s="151" t="s">
        <v>218</v>
      </c>
      <c r="H47" s="152" t="s">
        <v>218</v>
      </c>
    </row>
    <row r="48" spans="1:8" ht="24.75" customHeight="1">
      <c r="A48" s="149">
        <f t="shared" si="1"/>
        <v>7.6999999999999975</v>
      </c>
      <c r="B48" s="150"/>
      <c r="C48" s="72" t="s">
        <v>88</v>
      </c>
      <c r="D48" s="72" t="s">
        <v>85</v>
      </c>
      <c r="E48" s="151">
        <f>5.49+0.49</f>
        <v>5.98</v>
      </c>
      <c r="F48" s="151">
        <f>F41*E48</f>
        <v>1.2857</v>
      </c>
      <c r="G48" s="151" t="s">
        <v>218</v>
      </c>
      <c r="H48" s="152" t="s">
        <v>218</v>
      </c>
    </row>
    <row r="49" spans="1:8" ht="24.75" customHeight="1">
      <c r="A49" s="149">
        <f t="shared" si="1"/>
        <v>7.799999999999997</v>
      </c>
      <c r="B49" s="351"/>
      <c r="C49" s="344" t="s">
        <v>335</v>
      </c>
      <c r="D49" s="344" t="s">
        <v>91</v>
      </c>
      <c r="E49" s="155" t="s">
        <v>218</v>
      </c>
      <c r="F49" s="155" t="s">
        <v>218</v>
      </c>
      <c r="G49" s="155" t="s">
        <v>218</v>
      </c>
      <c r="H49" s="152" t="s">
        <v>218</v>
      </c>
    </row>
    <row r="50" spans="1:8" ht="24.75" customHeight="1">
      <c r="A50" s="149">
        <f t="shared" si="1"/>
        <v>7.899999999999997</v>
      </c>
      <c r="B50" s="351"/>
      <c r="C50" s="344" t="s">
        <v>95</v>
      </c>
      <c r="D50" s="344" t="s">
        <v>91</v>
      </c>
      <c r="E50" s="155" t="s">
        <v>218</v>
      </c>
      <c r="F50" s="155" t="s">
        <v>218</v>
      </c>
      <c r="G50" s="155" t="s">
        <v>218</v>
      </c>
      <c r="H50" s="152" t="s">
        <v>218</v>
      </c>
    </row>
    <row r="51" spans="1:8" ht="24.75" customHeight="1" thickBot="1">
      <c r="A51" s="149">
        <f t="shared" si="1"/>
        <v>7.9999999999999964</v>
      </c>
      <c r="B51" s="351"/>
      <c r="C51" s="344" t="s">
        <v>89</v>
      </c>
      <c r="D51" s="344" t="s">
        <v>19</v>
      </c>
      <c r="E51" s="155" t="s">
        <v>218</v>
      </c>
      <c r="F51" s="155" t="s">
        <v>218</v>
      </c>
      <c r="G51" s="155" t="s">
        <v>218</v>
      </c>
      <c r="H51" s="152" t="s">
        <v>218</v>
      </c>
    </row>
    <row r="52" spans="1:8" ht="74.25" customHeight="1" thickBot="1">
      <c r="A52" s="138">
        <v>8</v>
      </c>
      <c r="B52" s="84" t="s">
        <v>171</v>
      </c>
      <c r="C52" s="84" t="s">
        <v>620</v>
      </c>
      <c r="D52" s="84" t="s">
        <v>76</v>
      </c>
      <c r="E52" s="84"/>
      <c r="F52" s="141">
        <f>5.3/100</f>
        <v>0.053</v>
      </c>
      <c r="G52" s="114"/>
      <c r="H52" s="142" t="s">
        <v>218</v>
      </c>
    </row>
    <row r="53" spans="1:8" ht="17.25" customHeight="1">
      <c r="A53" s="345">
        <f aca="true" t="shared" si="2" ref="A53:A61">A52+0.1</f>
        <v>8.1</v>
      </c>
      <c r="B53" s="345"/>
      <c r="C53" s="345" t="s">
        <v>16</v>
      </c>
      <c r="D53" s="345" t="s">
        <v>17</v>
      </c>
      <c r="E53" s="345" t="s">
        <v>218</v>
      </c>
      <c r="F53" s="272" t="s">
        <v>218</v>
      </c>
      <c r="G53" s="272" t="s">
        <v>218</v>
      </c>
      <c r="H53" s="240" t="s">
        <v>218</v>
      </c>
    </row>
    <row r="54" spans="1:8" ht="17.25" customHeight="1">
      <c r="A54" s="72">
        <f t="shared" si="2"/>
        <v>8.2</v>
      </c>
      <c r="B54" s="72"/>
      <c r="C54" s="72" t="s">
        <v>117</v>
      </c>
      <c r="D54" s="72" t="s">
        <v>113</v>
      </c>
      <c r="E54" s="72" t="s">
        <v>218</v>
      </c>
      <c r="F54" s="167" t="s">
        <v>218</v>
      </c>
      <c r="G54" s="167" t="s">
        <v>218</v>
      </c>
      <c r="H54" s="152" t="s">
        <v>218</v>
      </c>
    </row>
    <row r="55" spans="1:8" ht="17.25" customHeight="1">
      <c r="A55" s="72">
        <f t="shared" si="2"/>
        <v>8.299999999999999</v>
      </c>
      <c r="B55" s="72"/>
      <c r="C55" s="72" t="s">
        <v>87</v>
      </c>
      <c r="D55" s="72" t="s">
        <v>134</v>
      </c>
      <c r="E55" s="72" t="s">
        <v>218</v>
      </c>
      <c r="F55" s="167" t="s">
        <v>218</v>
      </c>
      <c r="G55" s="72" t="s">
        <v>218</v>
      </c>
      <c r="H55" s="152" t="s">
        <v>218</v>
      </c>
    </row>
    <row r="56" spans="1:8" ht="17.25" customHeight="1">
      <c r="A56" s="72">
        <f t="shared" si="2"/>
        <v>8.399999999999999</v>
      </c>
      <c r="B56" s="72"/>
      <c r="C56" s="72" t="s">
        <v>618</v>
      </c>
      <c r="D56" s="72" t="s">
        <v>134</v>
      </c>
      <c r="E56" s="72">
        <v>101.5</v>
      </c>
      <c r="F56" s="167">
        <f>E56*F52</f>
        <v>5.3795</v>
      </c>
      <c r="G56" s="167" t="s">
        <v>218</v>
      </c>
      <c r="H56" s="152" t="s">
        <v>218</v>
      </c>
    </row>
    <row r="57" spans="1:8" ht="17.25" customHeight="1">
      <c r="A57" s="72">
        <f t="shared" si="2"/>
        <v>8.499999999999998</v>
      </c>
      <c r="B57" s="72"/>
      <c r="C57" s="72" t="s">
        <v>136</v>
      </c>
      <c r="D57" s="72" t="s">
        <v>91</v>
      </c>
      <c r="E57" s="72" t="s">
        <v>20</v>
      </c>
      <c r="F57" s="72">
        <f>1050+360</f>
        <v>1410</v>
      </c>
      <c r="G57" s="167" t="s">
        <v>218</v>
      </c>
      <c r="H57" s="152" t="s">
        <v>218</v>
      </c>
    </row>
    <row r="58" spans="1:8" ht="17.25" customHeight="1">
      <c r="A58" s="72">
        <f t="shared" si="2"/>
        <v>8.599999999999998</v>
      </c>
      <c r="B58" s="72"/>
      <c r="C58" s="72" t="s">
        <v>99</v>
      </c>
      <c r="D58" s="72" t="s">
        <v>137</v>
      </c>
      <c r="E58" s="72">
        <v>140</v>
      </c>
      <c r="F58" s="167">
        <f>E58*F52</f>
        <v>7.42</v>
      </c>
      <c r="G58" s="167" t="s">
        <v>218</v>
      </c>
      <c r="H58" s="152" t="s">
        <v>218</v>
      </c>
    </row>
    <row r="59" spans="1:8" ht="17.25" customHeight="1">
      <c r="A59" s="72">
        <f t="shared" si="2"/>
        <v>8.699999999999998</v>
      </c>
      <c r="B59" s="72"/>
      <c r="C59" s="72" t="s">
        <v>88</v>
      </c>
      <c r="D59" s="72" t="s">
        <v>134</v>
      </c>
      <c r="E59" s="72">
        <v>1.45</v>
      </c>
      <c r="F59" s="167">
        <f>E59*F52</f>
        <v>0.07685</v>
      </c>
      <c r="G59" s="167" t="s">
        <v>218</v>
      </c>
      <c r="H59" s="152" t="s">
        <v>218</v>
      </c>
    </row>
    <row r="60" spans="1:8" ht="17.25" customHeight="1">
      <c r="A60" s="72">
        <f t="shared" si="2"/>
        <v>8.799999999999997</v>
      </c>
      <c r="B60" s="72"/>
      <c r="C60" s="72" t="s">
        <v>95</v>
      </c>
      <c r="D60" s="72" t="s">
        <v>91</v>
      </c>
      <c r="E60" s="72" t="s">
        <v>218</v>
      </c>
      <c r="F60" s="167" t="s">
        <v>218</v>
      </c>
      <c r="G60" s="167" t="s">
        <v>218</v>
      </c>
      <c r="H60" s="152" t="s">
        <v>218</v>
      </c>
    </row>
    <row r="61" spans="1:8" ht="17.25" customHeight="1" thickBot="1">
      <c r="A61" s="344">
        <f t="shared" si="2"/>
        <v>8.899999999999997</v>
      </c>
      <c r="B61" s="344"/>
      <c r="C61" s="344" t="s">
        <v>112</v>
      </c>
      <c r="D61" s="344" t="s">
        <v>21</v>
      </c>
      <c r="E61" s="344" t="s">
        <v>218</v>
      </c>
      <c r="F61" s="168" t="s">
        <v>218</v>
      </c>
      <c r="G61" s="168" t="s">
        <v>218</v>
      </c>
      <c r="H61" s="156" t="s">
        <v>218</v>
      </c>
    </row>
    <row r="62" spans="1:8" ht="55.5" customHeight="1" thickBot="1">
      <c r="A62" s="138">
        <f>A52+1</f>
        <v>9</v>
      </c>
      <c r="B62" s="84" t="s">
        <v>172</v>
      </c>
      <c r="C62" s="84" t="s">
        <v>619</v>
      </c>
      <c r="D62" s="84" t="s">
        <v>76</v>
      </c>
      <c r="E62" s="84"/>
      <c r="F62" s="141">
        <f>30.8/100</f>
        <v>0.308</v>
      </c>
      <c r="G62" s="114"/>
      <c r="H62" s="142" t="s">
        <v>218</v>
      </c>
    </row>
    <row r="63" spans="1:8" ht="17.25" customHeight="1">
      <c r="A63" s="345">
        <f aca="true" t="shared" si="3" ref="A63:A71">A62+0.1</f>
        <v>9.1</v>
      </c>
      <c r="B63" s="345"/>
      <c r="C63" s="345" t="s">
        <v>16</v>
      </c>
      <c r="D63" s="345" t="s">
        <v>17</v>
      </c>
      <c r="E63" s="345" t="s">
        <v>218</v>
      </c>
      <c r="F63" s="272" t="s">
        <v>218</v>
      </c>
      <c r="G63" s="272" t="s">
        <v>218</v>
      </c>
      <c r="H63" s="240" t="s">
        <v>218</v>
      </c>
    </row>
    <row r="64" spans="1:8" ht="17.25" customHeight="1">
      <c r="A64" s="72">
        <f t="shared" si="3"/>
        <v>9.2</v>
      </c>
      <c r="B64" s="72"/>
      <c r="C64" s="72" t="s">
        <v>117</v>
      </c>
      <c r="D64" s="72" t="s">
        <v>113</v>
      </c>
      <c r="E64" s="72" t="s">
        <v>218</v>
      </c>
      <c r="F64" s="167" t="s">
        <v>218</v>
      </c>
      <c r="G64" s="167" t="s">
        <v>218</v>
      </c>
      <c r="H64" s="152" t="s">
        <v>218</v>
      </c>
    </row>
    <row r="65" spans="1:8" ht="17.25" customHeight="1">
      <c r="A65" s="72">
        <f t="shared" si="3"/>
        <v>9.299999999999999</v>
      </c>
      <c r="B65" s="72"/>
      <c r="C65" s="72" t="s">
        <v>87</v>
      </c>
      <c r="D65" s="72" t="s">
        <v>134</v>
      </c>
      <c r="E65" s="72" t="s">
        <v>218</v>
      </c>
      <c r="F65" s="167" t="s">
        <v>218</v>
      </c>
      <c r="G65" s="72" t="s">
        <v>218</v>
      </c>
      <c r="H65" s="152" t="s">
        <v>218</v>
      </c>
    </row>
    <row r="66" spans="1:8" ht="17.25" customHeight="1">
      <c r="A66" s="72">
        <f t="shared" si="3"/>
        <v>9.399999999999999</v>
      </c>
      <c r="B66" s="72"/>
      <c r="C66" s="72" t="s">
        <v>618</v>
      </c>
      <c r="D66" s="72" t="s">
        <v>134</v>
      </c>
      <c r="E66" s="72">
        <v>101.5</v>
      </c>
      <c r="F66" s="167">
        <f>E66*F62</f>
        <v>31.262</v>
      </c>
      <c r="G66" s="167" t="s">
        <v>218</v>
      </c>
      <c r="H66" s="152" t="s">
        <v>218</v>
      </c>
    </row>
    <row r="67" spans="1:8" ht="17.25" customHeight="1">
      <c r="A67" s="72">
        <f t="shared" si="3"/>
        <v>9.499999999999998</v>
      </c>
      <c r="B67" s="72"/>
      <c r="C67" s="72" t="s">
        <v>136</v>
      </c>
      <c r="D67" s="72" t="s">
        <v>91</v>
      </c>
      <c r="E67" s="72" t="s">
        <v>20</v>
      </c>
      <c r="F67" s="72">
        <f>1420+2250</f>
        <v>3670</v>
      </c>
      <c r="G67" s="167" t="s">
        <v>218</v>
      </c>
      <c r="H67" s="152" t="s">
        <v>218</v>
      </c>
    </row>
    <row r="68" spans="1:8" ht="17.25" customHeight="1">
      <c r="A68" s="72">
        <f t="shared" si="3"/>
        <v>9.599999999999998</v>
      </c>
      <c r="B68" s="72"/>
      <c r="C68" s="72" t="s">
        <v>99</v>
      </c>
      <c r="D68" s="72" t="s">
        <v>137</v>
      </c>
      <c r="E68" s="72">
        <v>140</v>
      </c>
      <c r="F68" s="167">
        <f>E68*F62</f>
        <v>43.12</v>
      </c>
      <c r="G68" s="167" t="s">
        <v>218</v>
      </c>
      <c r="H68" s="152" t="s">
        <v>218</v>
      </c>
    </row>
    <row r="69" spans="1:8" ht="17.25" customHeight="1">
      <c r="A69" s="72">
        <f t="shared" si="3"/>
        <v>9.699999999999998</v>
      </c>
      <c r="B69" s="72"/>
      <c r="C69" s="72" t="s">
        <v>88</v>
      </c>
      <c r="D69" s="72" t="s">
        <v>134</v>
      </c>
      <c r="E69" s="72">
        <v>1.45</v>
      </c>
      <c r="F69" s="167">
        <f>E69*F62</f>
        <v>0.4466</v>
      </c>
      <c r="G69" s="167" t="s">
        <v>218</v>
      </c>
      <c r="H69" s="152" t="s">
        <v>218</v>
      </c>
    </row>
    <row r="70" spans="1:8" ht="17.25" customHeight="1">
      <c r="A70" s="72">
        <f t="shared" si="3"/>
        <v>9.799999999999997</v>
      </c>
      <c r="B70" s="72"/>
      <c r="C70" s="72" t="s">
        <v>95</v>
      </c>
      <c r="D70" s="72" t="s">
        <v>91</v>
      </c>
      <c r="E70" s="72" t="s">
        <v>218</v>
      </c>
      <c r="F70" s="167" t="s">
        <v>218</v>
      </c>
      <c r="G70" s="167" t="s">
        <v>218</v>
      </c>
      <c r="H70" s="152" t="s">
        <v>218</v>
      </c>
    </row>
    <row r="71" spans="1:8" ht="17.25" customHeight="1" thickBot="1">
      <c r="A71" s="72">
        <f t="shared" si="3"/>
        <v>9.899999999999997</v>
      </c>
      <c r="B71" s="344"/>
      <c r="C71" s="344" t="s">
        <v>112</v>
      </c>
      <c r="D71" s="344" t="s">
        <v>21</v>
      </c>
      <c r="E71" s="344" t="s">
        <v>218</v>
      </c>
      <c r="F71" s="168" t="s">
        <v>218</v>
      </c>
      <c r="G71" s="168" t="s">
        <v>218</v>
      </c>
      <c r="H71" s="156" t="s">
        <v>218</v>
      </c>
    </row>
    <row r="72" spans="1:8" ht="76.5" customHeight="1" thickBot="1">
      <c r="A72" s="157">
        <f>A62+1</f>
        <v>10</v>
      </c>
      <c r="B72" s="159" t="s">
        <v>261</v>
      </c>
      <c r="C72" s="159" t="s">
        <v>617</v>
      </c>
      <c r="D72" s="159" t="s">
        <v>76</v>
      </c>
      <c r="E72" s="159"/>
      <c r="F72" s="173">
        <v>0.08</v>
      </c>
      <c r="G72" s="173"/>
      <c r="H72" s="157" t="s">
        <v>218</v>
      </c>
    </row>
    <row r="73" spans="1:8" ht="17.25" customHeight="1">
      <c r="A73" s="345">
        <f aca="true" t="shared" si="4" ref="A73:A101">A72+0.1</f>
        <v>10.1</v>
      </c>
      <c r="B73" s="345"/>
      <c r="C73" s="345" t="s">
        <v>16</v>
      </c>
      <c r="D73" s="345" t="s">
        <v>17</v>
      </c>
      <c r="E73" s="345" t="s">
        <v>218</v>
      </c>
      <c r="F73" s="272" t="s">
        <v>218</v>
      </c>
      <c r="G73" s="269" t="s">
        <v>218</v>
      </c>
      <c r="H73" s="240" t="s">
        <v>218</v>
      </c>
    </row>
    <row r="74" spans="1:8" ht="17.25" customHeight="1">
      <c r="A74" s="72">
        <f t="shared" si="4"/>
        <v>10.2</v>
      </c>
      <c r="B74" s="72"/>
      <c r="C74" s="72" t="s">
        <v>117</v>
      </c>
      <c r="D74" s="72" t="s">
        <v>113</v>
      </c>
      <c r="E74" s="72" t="s">
        <v>218</v>
      </c>
      <c r="F74" s="167" t="s">
        <v>218</v>
      </c>
      <c r="G74" s="167" t="s">
        <v>218</v>
      </c>
      <c r="H74" s="152" t="s">
        <v>218</v>
      </c>
    </row>
    <row r="75" spans="1:8" ht="17.25" customHeight="1">
      <c r="A75" s="72">
        <f t="shared" si="4"/>
        <v>10.299999999999999</v>
      </c>
      <c r="B75" s="72"/>
      <c r="C75" s="72" t="s">
        <v>87</v>
      </c>
      <c r="D75" s="72" t="s">
        <v>134</v>
      </c>
      <c r="E75" s="72" t="s">
        <v>218</v>
      </c>
      <c r="F75" s="167" t="s">
        <v>218</v>
      </c>
      <c r="G75" s="72" t="s">
        <v>218</v>
      </c>
      <c r="H75" s="152" t="s">
        <v>218</v>
      </c>
    </row>
    <row r="76" spans="1:8" ht="17.25" customHeight="1" thickBot="1">
      <c r="A76" s="72">
        <f t="shared" si="4"/>
        <v>10.399999999999999</v>
      </c>
      <c r="B76" s="72"/>
      <c r="C76" s="72" t="s">
        <v>618</v>
      </c>
      <c r="D76" s="72" t="s">
        <v>134</v>
      </c>
      <c r="E76" s="72">
        <v>101.5</v>
      </c>
      <c r="F76" s="168">
        <f>E76*F72</f>
        <v>8.120000000000001</v>
      </c>
      <c r="G76" s="167" t="s">
        <v>218</v>
      </c>
      <c r="H76" s="152" t="s">
        <v>218</v>
      </c>
    </row>
    <row r="77" spans="1:8" ht="17.25" customHeight="1" thickBot="1">
      <c r="A77" s="72">
        <f t="shared" si="4"/>
        <v>10.499999999999998</v>
      </c>
      <c r="B77" s="72"/>
      <c r="C77" s="72" t="s">
        <v>136</v>
      </c>
      <c r="D77" s="72" t="s">
        <v>91</v>
      </c>
      <c r="E77" s="347" t="s">
        <v>20</v>
      </c>
      <c r="F77" s="161">
        <f>1460+720+320</f>
        <v>2500</v>
      </c>
      <c r="G77" s="271" t="s">
        <v>218</v>
      </c>
      <c r="H77" s="152" t="s">
        <v>218</v>
      </c>
    </row>
    <row r="78" spans="1:8" ht="17.25" customHeight="1">
      <c r="A78" s="72">
        <f t="shared" si="4"/>
        <v>10.599999999999998</v>
      </c>
      <c r="B78" s="72"/>
      <c r="C78" s="72" t="s">
        <v>99</v>
      </c>
      <c r="D78" s="72" t="s">
        <v>137</v>
      </c>
      <c r="E78" s="72">
        <v>242</v>
      </c>
      <c r="F78" s="272">
        <f>E78*F72</f>
        <v>19.36</v>
      </c>
      <c r="G78" s="167" t="s">
        <v>218</v>
      </c>
      <c r="H78" s="152" t="s">
        <v>218</v>
      </c>
    </row>
    <row r="79" spans="1:8" ht="17.25" customHeight="1">
      <c r="A79" s="72">
        <f t="shared" si="4"/>
        <v>10.699999999999998</v>
      </c>
      <c r="B79" s="72"/>
      <c r="C79" s="72" t="s">
        <v>88</v>
      </c>
      <c r="D79" s="72" t="s">
        <v>134</v>
      </c>
      <c r="E79" s="72">
        <f>5.76+1.6</f>
        <v>7.359999999999999</v>
      </c>
      <c r="F79" s="167">
        <f>E79*F72</f>
        <v>0.5888</v>
      </c>
      <c r="G79" s="167" t="s">
        <v>218</v>
      </c>
      <c r="H79" s="152" t="s">
        <v>218</v>
      </c>
    </row>
    <row r="80" spans="1:8" ht="17.25" customHeight="1">
      <c r="A80" s="72">
        <f t="shared" si="4"/>
        <v>10.799999999999997</v>
      </c>
      <c r="B80" s="72"/>
      <c r="C80" s="72" t="s">
        <v>95</v>
      </c>
      <c r="D80" s="72" t="s">
        <v>91</v>
      </c>
      <c r="E80" s="72" t="s">
        <v>218</v>
      </c>
      <c r="F80" s="167" t="s">
        <v>218</v>
      </c>
      <c r="G80" s="167" t="s">
        <v>218</v>
      </c>
      <c r="H80" s="152" t="s">
        <v>218</v>
      </c>
    </row>
    <row r="81" spans="1:8" ht="17.25" customHeight="1" thickBot="1">
      <c r="A81" s="344">
        <f t="shared" si="4"/>
        <v>10.899999999999997</v>
      </c>
      <c r="B81" s="344"/>
      <c r="C81" s="344" t="s">
        <v>112</v>
      </c>
      <c r="D81" s="344" t="s">
        <v>21</v>
      </c>
      <c r="E81" s="344" t="s">
        <v>218</v>
      </c>
      <c r="F81" s="168" t="s">
        <v>218</v>
      </c>
      <c r="G81" s="168" t="s">
        <v>218</v>
      </c>
      <c r="H81" s="156" t="s">
        <v>218</v>
      </c>
    </row>
    <row r="82" spans="1:8" ht="54" customHeight="1" thickBot="1">
      <c r="A82" s="157">
        <f>A72+1</f>
        <v>11</v>
      </c>
      <c r="B82" s="159" t="s">
        <v>261</v>
      </c>
      <c r="C82" s="159" t="s">
        <v>621</v>
      </c>
      <c r="D82" s="159" t="s">
        <v>76</v>
      </c>
      <c r="E82" s="159"/>
      <c r="F82" s="162">
        <v>0.03</v>
      </c>
      <c r="G82" s="173"/>
      <c r="H82" s="157" t="s">
        <v>218</v>
      </c>
    </row>
    <row r="83" spans="1:8" ht="17.25" customHeight="1">
      <c r="A83" s="345">
        <f t="shared" si="4"/>
        <v>11.1</v>
      </c>
      <c r="B83" s="345"/>
      <c r="C83" s="345" t="s">
        <v>16</v>
      </c>
      <c r="D83" s="345" t="s">
        <v>17</v>
      </c>
      <c r="E83" s="345" t="s">
        <v>218</v>
      </c>
      <c r="F83" s="272" t="s">
        <v>218</v>
      </c>
      <c r="G83" s="269" t="s">
        <v>218</v>
      </c>
      <c r="H83" s="240" t="s">
        <v>218</v>
      </c>
    </row>
    <row r="84" spans="1:8" ht="17.25" customHeight="1">
      <c r="A84" s="72">
        <f t="shared" si="4"/>
        <v>11.2</v>
      </c>
      <c r="B84" s="72"/>
      <c r="C84" s="72" t="s">
        <v>117</v>
      </c>
      <c r="D84" s="72" t="s">
        <v>113</v>
      </c>
      <c r="E84" s="72" t="s">
        <v>218</v>
      </c>
      <c r="F84" s="167" t="s">
        <v>218</v>
      </c>
      <c r="G84" s="167" t="s">
        <v>218</v>
      </c>
      <c r="H84" s="152" t="s">
        <v>218</v>
      </c>
    </row>
    <row r="85" spans="1:8" ht="17.25" customHeight="1">
      <c r="A85" s="72">
        <f t="shared" si="4"/>
        <v>11.299999999999999</v>
      </c>
      <c r="B85" s="72"/>
      <c r="C85" s="72" t="s">
        <v>87</v>
      </c>
      <c r="D85" s="72" t="s">
        <v>134</v>
      </c>
      <c r="E85" s="72" t="s">
        <v>218</v>
      </c>
      <c r="F85" s="167" t="s">
        <v>218</v>
      </c>
      <c r="G85" s="72" t="s">
        <v>218</v>
      </c>
      <c r="H85" s="152" t="s">
        <v>218</v>
      </c>
    </row>
    <row r="86" spans="1:8" ht="17.25" customHeight="1" thickBot="1">
      <c r="A86" s="72">
        <f t="shared" si="4"/>
        <v>11.399999999999999</v>
      </c>
      <c r="B86" s="72"/>
      <c r="C86" s="72" t="s">
        <v>135</v>
      </c>
      <c r="D86" s="72" t="s">
        <v>134</v>
      </c>
      <c r="E86" s="72">
        <v>101.5</v>
      </c>
      <c r="F86" s="168">
        <f>E86*F82</f>
        <v>3.045</v>
      </c>
      <c r="G86" s="167" t="s">
        <v>218</v>
      </c>
      <c r="H86" s="152" t="s">
        <v>218</v>
      </c>
    </row>
    <row r="87" spans="1:8" ht="17.25" customHeight="1" thickBot="1">
      <c r="A87" s="72">
        <f t="shared" si="4"/>
        <v>11.499999999999998</v>
      </c>
      <c r="B87" s="72"/>
      <c r="C87" s="72" t="s">
        <v>136</v>
      </c>
      <c r="D87" s="72" t="s">
        <v>91</v>
      </c>
      <c r="E87" s="347" t="s">
        <v>20</v>
      </c>
      <c r="F87" s="161">
        <f>F82*120*100</f>
        <v>359.99999999999994</v>
      </c>
      <c r="G87" s="271" t="s">
        <v>218</v>
      </c>
      <c r="H87" s="152" t="s">
        <v>218</v>
      </c>
    </row>
    <row r="88" spans="1:8" ht="17.25" customHeight="1">
      <c r="A88" s="72">
        <f t="shared" si="4"/>
        <v>11.599999999999998</v>
      </c>
      <c r="B88" s="72"/>
      <c r="C88" s="72" t="s">
        <v>99</v>
      </c>
      <c r="D88" s="72" t="s">
        <v>137</v>
      </c>
      <c r="E88" s="72">
        <v>140</v>
      </c>
      <c r="F88" s="272">
        <f>E88*F82</f>
        <v>4.2</v>
      </c>
      <c r="G88" s="167" t="s">
        <v>218</v>
      </c>
      <c r="H88" s="152" t="s">
        <v>218</v>
      </c>
    </row>
    <row r="89" spans="1:8" ht="17.25" customHeight="1">
      <c r="A89" s="72">
        <f t="shared" si="4"/>
        <v>11.699999999999998</v>
      </c>
      <c r="B89" s="72"/>
      <c r="C89" s="72" t="s">
        <v>88</v>
      </c>
      <c r="D89" s="72" t="s">
        <v>134</v>
      </c>
      <c r="E89" s="72">
        <v>1.45</v>
      </c>
      <c r="F89" s="167">
        <f>E89*F82</f>
        <v>0.0435</v>
      </c>
      <c r="G89" s="167" t="s">
        <v>218</v>
      </c>
      <c r="H89" s="152" t="s">
        <v>218</v>
      </c>
    </row>
    <row r="90" spans="1:8" ht="17.25" customHeight="1">
      <c r="A90" s="72">
        <f t="shared" si="4"/>
        <v>11.799999999999997</v>
      </c>
      <c r="B90" s="72"/>
      <c r="C90" s="72" t="s">
        <v>95</v>
      </c>
      <c r="D90" s="72" t="s">
        <v>91</v>
      </c>
      <c r="E90" s="72" t="s">
        <v>218</v>
      </c>
      <c r="F90" s="167" t="s">
        <v>218</v>
      </c>
      <c r="G90" s="167" t="s">
        <v>218</v>
      </c>
      <c r="H90" s="152" t="s">
        <v>218</v>
      </c>
    </row>
    <row r="91" spans="1:8" ht="17.25" customHeight="1" thickBot="1">
      <c r="A91" s="344">
        <f t="shared" si="4"/>
        <v>11.899999999999997</v>
      </c>
      <c r="B91" s="344"/>
      <c r="C91" s="344" t="s">
        <v>112</v>
      </c>
      <c r="D91" s="344" t="s">
        <v>21</v>
      </c>
      <c r="E91" s="344" t="s">
        <v>218</v>
      </c>
      <c r="F91" s="168" t="s">
        <v>218</v>
      </c>
      <c r="G91" s="168" t="s">
        <v>218</v>
      </c>
      <c r="H91" s="156" t="s">
        <v>218</v>
      </c>
    </row>
    <row r="92" spans="1:8" ht="32.25" customHeight="1" thickBot="1">
      <c r="A92" s="157">
        <f>A82+1</f>
        <v>12</v>
      </c>
      <c r="B92" s="159" t="s">
        <v>627</v>
      </c>
      <c r="C92" s="159" t="s">
        <v>623</v>
      </c>
      <c r="D92" s="159" t="s">
        <v>76</v>
      </c>
      <c r="E92" s="159"/>
      <c r="F92" s="162">
        <v>0.015</v>
      </c>
      <c r="G92" s="173"/>
      <c r="H92" s="157" t="s">
        <v>218</v>
      </c>
    </row>
    <row r="93" spans="1:8" ht="14.25" customHeight="1">
      <c r="A93" s="345">
        <f t="shared" si="4"/>
        <v>12.1</v>
      </c>
      <c r="B93" s="345"/>
      <c r="C93" s="345" t="s">
        <v>16</v>
      </c>
      <c r="D93" s="345" t="s">
        <v>17</v>
      </c>
      <c r="E93" s="345" t="s">
        <v>218</v>
      </c>
      <c r="F93" s="272" t="s">
        <v>218</v>
      </c>
      <c r="G93" s="269" t="s">
        <v>218</v>
      </c>
      <c r="H93" s="240" t="s">
        <v>218</v>
      </c>
    </row>
    <row r="94" spans="1:8" ht="14.25" customHeight="1">
      <c r="A94" s="72">
        <f t="shared" si="4"/>
        <v>12.2</v>
      </c>
      <c r="B94" s="72"/>
      <c r="C94" s="72" t="s">
        <v>117</v>
      </c>
      <c r="D94" s="72" t="s">
        <v>113</v>
      </c>
      <c r="E94" s="72" t="s">
        <v>218</v>
      </c>
      <c r="F94" s="167" t="s">
        <v>218</v>
      </c>
      <c r="G94" s="167" t="s">
        <v>218</v>
      </c>
      <c r="H94" s="152" t="s">
        <v>218</v>
      </c>
    </row>
    <row r="95" spans="1:8" ht="14.25" customHeight="1">
      <c r="A95" s="72">
        <f t="shared" si="4"/>
        <v>12.299999999999999</v>
      </c>
      <c r="B95" s="72"/>
      <c r="C95" s="72" t="s">
        <v>87</v>
      </c>
      <c r="D95" s="72" t="s">
        <v>134</v>
      </c>
      <c r="E95" s="72" t="s">
        <v>218</v>
      </c>
      <c r="F95" s="167" t="s">
        <v>218</v>
      </c>
      <c r="G95" s="72" t="s">
        <v>218</v>
      </c>
      <c r="H95" s="152" t="s">
        <v>218</v>
      </c>
    </row>
    <row r="96" spans="1:8" ht="14.25" customHeight="1" thickBot="1">
      <c r="A96" s="72">
        <f t="shared" si="4"/>
        <v>12.399999999999999</v>
      </c>
      <c r="B96" s="72"/>
      <c r="C96" s="72" t="s">
        <v>135</v>
      </c>
      <c r="D96" s="72" t="s">
        <v>134</v>
      </c>
      <c r="E96" s="72">
        <v>101.5</v>
      </c>
      <c r="F96" s="168">
        <f>E96*F92</f>
        <v>1.5225</v>
      </c>
      <c r="G96" s="167" t="s">
        <v>218</v>
      </c>
      <c r="H96" s="152" t="s">
        <v>218</v>
      </c>
    </row>
    <row r="97" spans="1:8" ht="14.25" customHeight="1" thickBot="1">
      <c r="A97" s="72">
        <f t="shared" si="4"/>
        <v>12.499999999999998</v>
      </c>
      <c r="B97" s="72"/>
      <c r="C97" s="72" t="s">
        <v>136</v>
      </c>
      <c r="D97" s="72" t="s">
        <v>91</v>
      </c>
      <c r="E97" s="347" t="s">
        <v>20</v>
      </c>
      <c r="F97" s="161">
        <f>F92*100*120</f>
        <v>180</v>
      </c>
      <c r="G97" s="271" t="s">
        <v>218</v>
      </c>
      <c r="H97" s="152" t="s">
        <v>218</v>
      </c>
    </row>
    <row r="98" spans="1:8" ht="14.25" customHeight="1">
      <c r="A98" s="72">
        <f t="shared" si="4"/>
        <v>12.599999999999998</v>
      </c>
      <c r="B98" s="72"/>
      <c r="C98" s="72" t="s">
        <v>99</v>
      </c>
      <c r="D98" s="72" t="s">
        <v>137</v>
      </c>
      <c r="E98" s="72">
        <v>290</v>
      </c>
      <c r="F98" s="272">
        <f>E98*F92</f>
        <v>4.35</v>
      </c>
      <c r="G98" s="167" t="s">
        <v>218</v>
      </c>
      <c r="H98" s="152" t="s">
        <v>218</v>
      </c>
    </row>
    <row r="99" spans="1:8" ht="14.25" customHeight="1">
      <c r="A99" s="72">
        <f t="shared" si="4"/>
        <v>12.699999999999998</v>
      </c>
      <c r="B99" s="72"/>
      <c r="C99" s="72" t="s">
        <v>88</v>
      </c>
      <c r="D99" s="72" t="s">
        <v>134</v>
      </c>
      <c r="E99" s="72">
        <v>3.78</v>
      </c>
      <c r="F99" s="167">
        <f>E99*F92</f>
        <v>0.05669999999999999</v>
      </c>
      <c r="G99" s="167" t="s">
        <v>218</v>
      </c>
      <c r="H99" s="152" t="s">
        <v>218</v>
      </c>
    </row>
    <row r="100" spans="1:8" ht="14.25" customHeight="1">
      <c r="A100" s="72">
        <f t="shared" si="4"/>
        <v>12.799999999999997</v>
      </c>
      <c r="B100" s="72"/>
      <c r="C100" s="72" t="s">
        <v>95</v>
      </c>
      <c r="D100" s="72" t="s">
        <v>91</v>
      </c>
      <c r="E100" s="72">
        <v>230</v>
      </c>
      <c r="F100" s="167">
        <f>E100*F92</f>
        <v>3.4499999999999997</v>
      </c>
      <c r="G100" s="167" t="s">
        <v>218</v>
      </c>
      <c r="H100" s="152" t="s">
        <v>218</v>
      </c>
    </row>
    <row r="101" spans="1:8" ht="14.25" customHeight="1" thickBot="1">
      <c r="A101" s="344">
        <f t="shared" si="4"/>
        <v>12.899999999999997</v>
      </c>
      <c r="B101" s="344"/>
      <c r="C101" s="344" t="s">
        <v>112</v>
      </c>
      <c r="D101" s="344" t="s">
        <v>21</v>
      </c>
      <c r="E101" s="344" t="s">
        <v>218</v>
      </c>
      <c r="F101" s="168" t="s">
        <v>218</v>
      </c>
      <c r="G101" s="168" t="s">
        <v>218</v>
      </c>
      <c r="H101" s="156" t="s">
        <v>218</v>
      </c>
    </row>
    <row r="102" spans="1:8" ht="35.25" customHeight="1" thickBot="1">
      <c r="A102" s="157">
        <f>A92+1</f>
        <v>13</v>
      </c>
      <c r="B102" s="84" t="s">
        <v>90</v>
      </c>
      <c r="C102" s="170" t="s">
        <v>221</v>
      </c>
      <c r="D102" s="160" t="s">
        <v>93</v>
      </c>
      <c r="E102" s="171"/>
      <c r="F102" s="160">
        <v>11.72</v>
      </c>
      <c r="G102" s="171" t="s">
        <v>218</v>
      </c>
      <c r="H102" s="157" t="s">
        <v>218</v>
      </c>
    </row>
    <row r="103" spans="1:8" ht="35.25" customHeight="1" thickBot="1">
      <c r="A103" s="157">
        <f>A102+1</f>
        <v>14</v>
      </c>
      <c r="B103" s="84" t="s">
        <v>90</v>
      </c>
      <c r="C103" s="170" t="s">
        <v>350</v>
      </c>
      <c r="D103" s="160" t="s">
        <v>93</v>
      </c>
      <c r="E103" s="171"/>
      <c r="F103" s="160">
        <v>10.21</v>
      </c>
      <c r="G103" s="171" t="s">
        <v>218</v>
      </c>
      <c r="H103" s="157" t="s">
        <v>218</v>
      </c>
    </row>
    <row r="104" spans="1:8" ht="35.25" customHeight="1" thickBot="1">
      <c r="A104" s="157">
        <f>A103+1</f>
        <v>15</v>
      </c>
      <c r="B104" s="84" t="s">
        <v>90</v>
      </c>
      <c r="C104" s="170" t="s">
        <v>771</v>
      </c>
      <c r="D104" s="160" t="s">
        <v>93</v>
      </c>
      <c r="E104" s="171"/>
      <c r="F104" s="160">
        <f>6.63</f>
        <v>6.63</v>
      </c>
      <c r="G104" s="171" t="s">
        <v>218</v>
      </c>
      <c r="H104" s="157" t="s">
        <v>218</v>
      </c>
    </row>
    <row r="105" spans="1:8" ht="35.25" customHeight="1" thickBot="1">
      <c r="A105" s="157">
        <f>A104+1</f>
        <v>16</v>
      </c>
      <c r="B105" s="84" t="s">
        <v>90</v>
      </c>
      <c r="C105" s="165" t="s">
        <v>770</v>
      </c>
      <c r="D105" s="160" t="s">
        <v>93</v>
      </c>
      <c r="E105" s="171"/>
      <c r="F105" s="160">
        <v>16.56</v>
      </c>
      <c r="G105" s="171" t="s">
        <v>218</v>
      </c>
      <c r="H105" s="157" t="s">
        <v>218</v>
      </c>
    </row>
    <row r="106" spans="1:8" ht="18" customHeight="1" thickBot="1">
      <c r="A106" s="490" t="s">
        <v>175</v>
      </c>
      <c r="B106" s="490"/>
      <c r="C106" s="490"/>
      <c r="D106" s="490"/>
      <c r="E106" s="490"/>
      <c r="F106" s="490"/>
      <c r="G106" s="490"/>
      <c r="H106" s="490"/>
    </row>
    <row r="107" spans="1:8" ht="38.25" customHeight="1" thickBot="1">
      <c r="A107" s="172">
        <v>17</v>
      </c>
      <c r="B107" s="159" t="s">
        <v>217</v>
      </c>
      <c r="C107" s="171" t="s">
        <v>154</v>
      </c>
      <c r="D107" s="160" t="s">
        <v>85</v>
      </c>
      <c r="E107" s="267"/>
      <c r="F107" s="171">
        <v>4</v>
      </c>
      <c r="G107" s="267"/>
      <c r="H107" s="157" t="s">
        <v>218</v>
      </c>
    </row>
    <row r="108" spans="1:8" ht="18" customHeight="1">
      <c r="A108" s="147">
        <f aca="true" t="shared" si="5" ref="A108:A115">A107+0.1</f>
        <v>17.1</v>
      </c>
      <c r="B108" s="345" t="s">
        <v>123</v>
      </c>
      <c r="C108" s="345" t="s">
        <v>16</v>
      </c>
      <c r="D108" s="269" t="s">
        <v>17</v>
      </c>
      <c r="E108" s="269" t="s">
        <v>218</v>
      </c>
      <c r="F108" s="269" t="s">
        <v>218</v>
      </c>
      <c r="G108" s="293" t="s">
        <v>218</v>
      </c>
      <c r="H108" s="240" t="s">
        <v>218</v>
      </c>
    </row>
    <row r="109" spans="1:8" ht="18" customHeight="1">
      <c r="A109" s="149">
        <f t="shared" si="5"/>
        <v>17.200000000000003</v>
      </c>
      <c r="B109" s="72" t="s">
        <v>123</v>
      </c>
      <c r="C109" s="72" t="s">
        <v>18</v>
      </c>
      <c r="D109" s="151" t="s">
        <v>19</v>
      </c>
      <c r="E109" s="151" t="s">
        <v>218</v>
      </c>
      <c r="F109" s="151" t="s">
        <v>218</v>
      </c>
      <c r="G109" s="151" t="s">
        <v>218</v>
      </c>
      <c r="H109" s="152" t="s">
        <v>218</v>
      </c>
    </row>
    <row r="110" spans="1:8" ht="18" customHeight="1">
      <c r="A110" s="149">
        <f t="shared" si="5"/>
        <v>17.300000000000004</v>
      </c>
      <c r="B110" s="176"/>
      <c r="C110" s="72" t="s">
        <v>107</v>
      </c>
      <c r="D110" s="151" t="s">
        <v>85</v>
      </c>
      <c r="E110" s="151">
        <v>1.05</v>
      </c>
      <c r="F110" s="151">
        <f>F107*E110</f>
        <v>4.2</v>
      </c>
      <c r="G110" s="151" t="s">
        <v>218</v>
      </c>
      <c r="H110" s="152" t="s">
        <v>218</v>
      </c>
    </row>
    <row r="111" spans="1:8" ht="18" customHeight="1">
      <c r="A111" s="149">
        <f t="shared" si="5"/>
        <v>17.400000000000006</v>
      </c>
      <c r="B111" s="176"/>
      <c r="C111" s="72" t="s">
        <v>100</v>
      </c>
      <c r="D111" s="151" t="s">
        <v>91</v>
      </c>
      <c r="E111" s="151">
        <v>1.96</v>
      </c>
      <c r="F111" s="151">
        <f>F107*E111</f>
        <v>7.84</v>
      </c>
      <c r="G111" s="151" t="s">
        <v>218</v>
      </c>
      <c r="H111" s="152" t="s">
        <v>218</v>
      </c>
    </row>
    <row r="112" spans="1:8" ht="18" customHeight="1">
      <c r="A112" s="149">
        <f t="shared" si="5"/>
        <v>17.500000000000007</v>
      </c>
      <c r="B112" s="72"/>
      <c r="C112" s="72" t="s">
        <v>789</v>
      </c>
      <c r="D112" s="151" t="s">
        <v>93</v>
      </c>
      <c r="E112" s="151">
        <v>3.38</v>
      </c>
      <c r="F112" s="151">
        <f>F107*E112</f>
        <v>13.52</v>
      </c>
      <c r="G112" s="151" t="s">
        <v>218</v>
      </c>
      <c r="H112" s="152" t="s">
        <v>218</v>
      </c>
    </row>
    <row r="113" spans="1:8" ht="18" customHeight="1">
      <c r="A113" s="149">
        <f t="shared" si="5"/>
        <v>17.60000000000001</v>
      </c>
      <c r="B113" s="72"/>
      <c r="C113" s="72" t="s">
        <v>155</v>
      </c>
      <c r="D113" s="151" t="s">
        <v>91</v>
      </c>
      <c r="E113" s="151" t="s">
        <v>218</v>
      </c>
      <c r="F113" s="151" t="s">
        <v>218</v>
      </c>
      <c r="G113" s="151" t="s">
        <v>218</v>
      </c>
      <c r="H113" s="152" t="s">
        <v>218</v>
      </c>
    </row>
    <row r="114" spans="1:8" ht="18" customHeight="1">
      <c r="A114" s="149">
        <f t="shared" si="5"/>
        <v>17.70000000000001</v>
      </c>
      <c r="B114" s="72"/>
      <c r="C114" s="72" t="s">
        <v>156</v>
      </c>
      <c r="D114" s="151" t="s">
        <v>91</v>
      </c>
      <c r="E114" s="151" t="s">
        <v>218</v>
      </c>
      <c r="F114" s="151" t="s">
        <v>218</v>
      </c>
      <c r="G114" s="151" t="s">
        <v>218</v>
      </c>
      <c r="H114" s="152" t="s">
        <v>218</v>
      </c>
    </row>
    <row r="115" spans="1:8" ht="18" customHeight="1" thickBot="1">
      <c r="A115" s="153">
        <f t="shared" si="5"/>
        <v>17.80000000000001</v>
      </c>
      <c r="B115" s="344"/>
      <c r="C115" s="344" t="s">
        <v>89</v>
      </c>
      <c r="D115" s="155" t="s">
        <v>19</v>
      </c>
      <c r="E115" s="155" t="s">
        <v>218</v>
      </c>
      <c r="F115" s="155" t="s">
        <v>218</v>
      </c>
      <c r="G115" s="155" t="s">
        <v>218</v>
      </c>
      <c r="H115" s="156" t="s">
        <v>218</v>
      </c>
    </row>
    <row r="116" spans="1:8" ht="45.75" customHeight="1" thickBot="1">
      <c r="A116" s="172">
        <f>A107+1</f>
        <v>18</v>
      </c>
      <c r="B116" s="159" t="s">
        <v>101</v>
      </c>
      <c r="C116" s="159" t="s">
        <v>102</v>
      </c>
      <c r="D116" s="165" t="s">
        <v>98</v>
      </c>
      <c r="E116" s="159"/>
      <c r="F116" s="177">
        <v>1.94</v>
      </c>
      <c r="G116" s="159"/>
      <c r="H116" s="178" t="s">
        <v>218</v>
      </c>
    </row>
    <row r="117" spans="1:8" ht="13.5" customHeight="1">
      <c r="A117" s="147">
        <f>A116+0.1</f>
        <v>18.1</v>
      </c>
      <c r="B117" s="345"/>
      <c r="C117" s="345" t="s">
        <v>16</v>
      </c>
      <c r="D117" s="345" t="s">
        <v>17</v>
      </c>
      <c r="E117" s="272" t="s">
        <v>218</v>
      </c>
      <c r="F117" s="272" t="s">
        <v>218</v>
      </c>
      <c r="G117" s="269" t="s">
        <v>218</v>
      </c>
      <c r="H117" s="240" t="s">
        <v>218</v>
      </c>
    </row>
    <row r="118" spans="1:8" ht="13.5" customHeight="1">
      <c r="A118" s="149">
        <f>A117+0.1</f>
        <v>18.200000000000003</v>
      </c>
      <c r="B118" s="72"/>
      <c r="C118" s="72" t="s">
        <v>18</v>
      </c>
      <c r="D118" s="72" t="s">
        <v>19</v>
      </c>
      <c r="E118" s="151" t="s">
        <v>218</v>
      </c>
      <c r="F118" s="151" t="s">
        <v>218</v>
      </c>
      <c r="G118" s="151" t="s">
        <v>218</v>
      </c>
      <c r="H118" s="152" t="s">
        <v>218</v>
      </c>
    </row>
    <row r="119" spans="1:8" ht="13.5" customHeight="1" thickBot="1">
      <c r="A119" s="153">
        <f>A118+0.1</f>
        <v>18.300000000000004</v>
      </c>
      <c r="B119" s="351"/>
      <c r="C119" s="344" t="s">
        <v>103</v>
      </c>
      <c r="D119" s="344" t="s">
        <v>91</v>
      </c>
      <c r="E119" s="155">
        <v>15</v>
      </c>
      <c r="F119" s="155">
        <f>F116*E119</f>
        <v>29.099999999999998</v>
      </c>
      <c r="G119" s="155" t="s">
        <v>218</v>
      </c>
      <c r="H119" s="156" t="s">
        <v>218</v>
      </c>
    </row>
    <row r="120" spans="1:8" ht="45.75" customHeight="1" thickBot="1">
      <c r="A120" s="172">
        <f>A116+1</f>
        <v>19</v>
      </c>
      <c r="B120" s="159" t="s">
        <v>158</v>
      </c>
      <c r="C120" s="159" t="s">
        <v>104</v>
      </c>
      <c r="D120" s="165" t="s">
        <v>98</v>
      </c>
      <c r="E120" s="159"/>
      <c r="F120" s="177">
        <v>1.94</v>
      </c>
      <c r="G120" s="159"/>
      <c r="H120" s="178" t="s">
        <v>802</v>
      </c>
    </row>
    <row r="121" spans="1:8" ht="19.5" customHeight="1">
      <c r="A121" s="147">
        <f>A120+0.1</f>
        <v>19.1</v>
      </c>
      <c r="B121" s="345"/>
      <c r="C121" s="345" t="s">
        <v>16</v>
      </c>
      <c r="D121" s="345" t="s">
        <v>17</v>
      </c>
      <c r="E121" s="272" t="s">
        <v>218</v>
      </c>
      <c r="F121" s="272" t="s">
        <v>218</v>
      </c>
      <c r="G121" s="269" t="s">
        <v>218</v>
      </c>
      <c r="H121" s="240" t="s">
        <v>218</v>
      </c>
    </row>
    <row r="122" spans="1:8" ht="19.5" customHeight="1">
      <c r="A122" s="149">
        <f>A121+0.1</f>
        <v>19.200000000000003</v>
      </c>
      <c r="B122" s="72"/>
      <c r="C122" s="72" t="s">
        <v>18</v>
      </c>
      <c r="D122" s="72" t="s">
        <v>19</v>
      </c>
      <c r="E122" s="167" t="s">
        <v>218</v>
      </c>
      <c r="F122" s="167" t="s">
        <v>218</v>
      </c>
      <c r="G122" s="167" t="s">
        <v>218</v>
      </c>
      <c r="H122" s="152" t="s">
        <v>218</v>
      </c>
    </row>
    <row r="123" spans="1:8" ht="19.5" customHeight="1" thickBot="1">
      <c r="A123" s="153">
        <f>A122+0.1</f>
        <v>19.300000000000004</v>
      </c>
      <c r="B123" s="344"/>
      <c r="C123" s="344" t="s">
        <v>105</v>
      </c>
      <c r="D123" s="344" t="s">
        <v>91</v>
      </c>
      <c r="E123" s="344">
        <v>15</v>
      </c>
      <c r="F123" s="168">
        <f>E123*F120</f>
        <v>29.099999999999998</v>
      </c>
      <c r="G123" s="344" t="s">
        <v>218</v>
      </c>
      <c r="H123" s="156" t="s">
        <v>218</v>
      </c>
    </row>
    <row r="124" spans="1:8" ht="64.5" customHeight="1" thickBot="1">
      <c r="A124" s="157">
        <f>A120+1</f>
        <v>20</v>
      </c>
      <c r="B124" s="159" t="s">
        <v>176</v>
      </c>
      <c r="C124" s="165" t="s">
        <v>210</v>
      </c>
      <c r="D124" s="160" t="s">
        <v>106</v>
      </c>
      <c r="E124" s="175"/>
      <c r="F124" s="177">
        <v>1.94</v>
      </c>
      <c r="G124" s="171"/>
      <c r="H124" s="157" t="s">
        <v>218</v>
      </c>
    </row>
    <row r="125" spans="1:8" ht="21" customHeight="1">
      <c r="A125" s="147">
        <f>A124+0.1</f>
        <v>20.1</v>
      </c>
      <c r="B125" s="345"/>
      <c r="C125" s="345" t="s">
        <v>16</v>
      </c>
      <c r="D125" s="269" t="s">
        <v>17</v>
      </c>
      <c r="E125" s="269" t="s">
        <v>218</v>
      </c>
      <c r="F125" s="272" t="s">
        <v>218</v>
      </c>
      <c r="G125" s="293" t="s">
        <v>218</v>
      </c>
      <c r="H125" s="299" t="s">
        <v>218</v>
      </c>
    </row>
    <row r="126" spans="1:8" ht="17.25" customHeight="1">
      <c r="A126" s="149">
        <f aca="true" t="shared" si="6" ref="A126:A132">A125+0.1</f>
        <v>20.200000000000003</v>
      </c>
      <c r="B126" s="72"/>
      <c r="C126" s="72" t="s">
        <v>18</v>
      </c>
      <c r="D126" s="151" t="s">
        <v>19</v>
      </c>
      <c r="E126" s="151" t="s">
        <v>218</v>
      </c>
      <c r="F126" s="151" t="s">
        <v>218</v>
      </c>
      <c r="G126" s="151" t="s">
        <v>218</v>
      </c>
      <c r="H126" s="156" t="s">
        <v>218</v>
      </c>
    </row>
    <row r="127" spans="1:8" ht="17.25" customHeight="1">
      <c r="A127" s="149">
        <f t="shared" si="6"/>
        <v>20.300000000000004</v>
      </c>
      <c r="B127" s="72"/>
      <c r="C127" s="72" t="s">
        <v>178</v>
      </c>
      <c r="D127" s="151" t="s">
        <v>93</v>
      </c>
      <c r="E127" s="151">
        <v>112</v>
      </c>
      <c r="F127" s="167">
        <f>F124*E127</f>
        <v>217.28</v>
      </c>
      <c r="G127" s="151" t="s">
        <v>218</v>
      </c>
      <c r="H127" s="156" t="s">
        <v>218</v>
      </c>
    </row>
    <row r="128" spans="1:8" ht="17.25" customHeight="1">
      <c r="A128" s="149">
        <f t="shared" si="6"/>
        <v>20.400000000000006</v>
      </c>
      <c r="B128" s="72"/>
      <c r="C128" s="72" t="s">
        <v>107</v>
      </c>
      <c r="D128" s="151" t="s">
        <v>85</v>
      </c>
      <c r="E128" s="151">
        <v>1.19</v>
      </c>
      <c r="F128" s="151">
        <f>F124*E128</f>
        <v>2.3085999999999998</v>
      </c>
      <c r="G128" s="151" t="s">
        <v>218</v>
      </c>
      <c r="H128" s="156" t="s">
        <v>218</v>
      </c>
    </row>
    <row r="129" spans="1:8" ht="17.25" customHeight="1">
      <c r="A129" s="149">
        <f t="shared" si="6"/>
        <v>20.500000000000007</v>
      </c>
      <c r="B129" s="72"/>
      <c r="C129" s="72" t="s">
        <v>108</v>
      </c>
      <c r="D129" s="151" t="s">
        <v>83</v>
      </c>
      <c r="E129" s="151">
        <v>0.03</v>
      </c>
      <c r="F129" s="151">
        <f>F124*E129</f>
        <v>0.058199999999999995</v>
      </c>
      <c r="G129" s="149" t="s">
        <v>218</v>
      </c>
      <c r="H129" s="156" t="s">
        <v>218</v>
      </c>
    </row>
    <row r="130" spans="1:8" ht="17.25" customHeight="1">
      <c r="A130" s="149">
        <f t="shared" si="6"/>
        <v>20.60000000000001</v>
      </c>
      <c r="B130" s="72"/>
      <c r="C130" s="72" t="s">
        <v>179</v>
      </c>
      <c r="D130" s="151" t="s">
        <v>91</v>
      </c>
      <c r="E130" s="151">
        <v>15</v>
      </c>
      <c r="F130" s="151">
        <f>F124*E130</f>
        <v>29.099999999999998</v>
      </c>
      <c r="G130" s="167" t="s">
        <v>218</v>
      </c>
      <c r="H130" s="156" t="s">
        <v>218</v>
      </c>
    </row>
    <row r="131" spans="1:8" ht="17.25" customHeight="1">
      <c r="A131" s="149">
        <f t="shared" si="6"/>
        <v>20.70000000000001</v>
      </c>
      <c r="B131" s="72"/>
      <c r="C131" s="72" t="s">
        <v>109</v>
      </c>
      <c r="D131" s="151" t="s">
        <v>110</v>
      </c>
      <c r="E131" s="151" t="s">
        <v>20</v>
      </c>
      <c r="F131" s="149">
        <f>F124*100*6</f>
        <v>1164</v>
      </c>
      <c r="G131" s="151" t="s">
        <v>218</v>
      </c>
      <c r="H131" s="156" t="s">
        <v>218</v>
      </c>
    </row>
    <row r="132" spans="1:8" ht="16.5" customHeight="1" thickBot="1">
      <c r="A132" s="149">
        <f t="shared" si="6"/>
        <v>20.80000000000001</v>
      </c>
      <c r="B132" s="344"/>
      <c r="C132" s="344" t="s">
        <v>89</v>
      </c>
      <c r="D132" s="155" t="s">
        <v>19</v>
      </c>
      <c r="E132" s="155" t="s">
        <v>218</v>
      </c>
      <c r="F132" s="155" t="s">
        <v>218</v>
      </c>
      <c r="G132" s="155" t="s">
        <v>218</v>
      </c>
      <c r="H132" s="156" t="s">
        <v>218</v>
      </c>
    </row>
    <row r="133" spans="1:8" ht="63.75" customHeight="1" thickBot="1">
      <c r="A133" s="172">
        <f>A124+1</f>
        <v>21</v>
      </c>
      <c r="B133" s="159" t="s">
        <v>354</v>
      </c>
      <c r="C133" s="165" t="s">
        <v>355</v>
      </c>
      <c r="D133" s="160" t="s">
        <v>189</v>
      </c>
      <c r="E133" s="175"/>
      <c r="F133" s="160">
        <v>0.6</v>
      </c>
      <c r="G133" s="171"/>
      <c r="H133" s="157" t="s">
        <v>218</v>
      </c>
    </row>
    <row r="134" spans="1:8" ht="16.5" customHeight="1">
      <c r="A134" s="147">
        <f aca="true" t="shared" si="7" ref="A134:A139">A133+0.1</f>
        <v>21.1</v>
      </c>
      <c r="B134" s="345" t="s">
        <v>90</v>
      </c>
      <c r="C134" s="345" t="s">
        <v>16</v>
      </c>
      <c r="D134" s="269" t="s">
        <v>17</v>
      </c>
      <c r="E134" s="269" t="s">
        <v>218</v>
      </c>
      <c r="F134" s="272" t="s">
        <v>218</v>
      </c>
      <c r="G134" s="269" t="s">
        <v>218</v>
      </c>
      <c r="H134" s="299" t="s">
        <v>218</v>
      </c>
    </row>
    <row r="135" spans="1:8" ht="16.5" customHeight="1">
      <c r="A135" s="149">
        <f t="shared" si="7"/>
        <v>21.200000000000003</v>
      </c>
      <c r="B135" s="72"/>
      <c r="C135" s="72" t="s">
        <v>18</v>
      </c>
      <c r="D135" s="151" t="s">
        <v>19</v>
      </c>
      <c r="E135" s="151" t="s">
        <v>218</v>
      </c>
      <c r="F135" s="151" t="s">
        <v>218</v>
      </c>
      <c r="G135" s="151" t="s">
        <v>218</v>
      </c>
      <c r="H135" s="156" t="s">
        <v>218</v>
      </c>
    </row>
    <row r="136" spans="1:8" ht="16.5" customHeight="1">
      <c r="A136" s="149">
        <f t="shared" si="7"/>
        <v>21.300000000000004</v>
      </c>
      <c r="B136" s="72"/>
      <c r="C136" s="72" t="s">
        <v>88</v>
      </c>
      <c r="D136" s="151" t="s">
        <v>85</v>
      </c>
      <c r="E136" s="151" t="s">
        <v>20</v>
      </c>
      <c r="F136" s="151">
        <f>F133*100*0.05*0.06*3</f>
        <v>0.54</v>
      </c>
      <c r="G136" s="167" t="s">
        <v>218</v>
      </c>
      <c r="H136" s="156" t="s">
        <v>218</v>
      </c>
    </row>
    <row r="137" spans="1:8" ht="16.5" customHeight="1">
      <c r="A137" s="149">
        <f t="shared" si="7"/>
        <v>21.400000000000006</v>
      </c>
      <c r="B137" s="72"/>
      <c r="C137" s="72" t="s">
        <v>356</v>
      </c>
      <c r="D137" s="151" t="s">
        <v>93</v>
      </c>
      <c r="E137" s="151">
        <v>110</v>
      </c>
      <c r="F137" s="151">
        <f>F133*E137</f>
        <v>66</v>
      </c>
      <c r="G137" s="149" t="s">
        <v>218</v>
      </c>
      <c r="H137" s="156" t="s">
        <v>218</v>
      </c>
    </row>
    <row r="138" spans="1:8" ht="16.5" customHeight="1">
      <c r="A138" s="149">
        <f t="shared" si="7"/>
        <v>21.500000000000007</v>
      </c>
      <c r="B138" s="72"/>
      <c r="C138" s="72" t="s">
        <v>156</v>
      </c>
      <c r="D138" s="151" t="s">
        <v>91</v>
      </c>
      <c r="E138" s="151" t="s">
        <v>218</v>
      </c>
      <c r="F138" s="151" t="s">
        <v>218</v>
      </c>
      <c r="G138" s="151" t="s">
        <v>218</v>
      </c>
      <c r="H138" s="156" t="s">
        <v>218</v>
      </c>
    </row>
    <row r="139" spans="1:8" ht="16.5" customHeight="1" thickBot="1">
      <c r="A139" s="153">
        <f t="shared" si="7"/>
        <v>21.60000000000001</v>
      </c>
      <c r="B139" s="344"/>
      <c r="C139" s="344" t="s">
        <v>89</v>
      </c>
      <c r="D139" s="155" t="s">
        <v>19</v>
      </c>
      <c r="E139" s="155" t="s">
        <v>218</v>
      </c>
      <c r="F139" s="155" t="s">
        <v>218</v>
      </c>
      <c r="G139" s="155" t="s">
        <v>218</v>
      </c>
      <c r="H139" s="156" t="s">
        <v>218</v>
      </c>
    </row>
    <row r="140" spans="1:8" ht="75" customHeight="1" thickBot="1">
      <c r="A140" s="138">
        <f>A133+1</f>
        <v>22</v>
      </c>
      <c r="B140" s="84" t="s">
        <v>127</v>
      </c>
      <c r="C140" s="84" t="s">
        <v>598</v>
      </c>
      <c r="D140" s="140" t="s">
        <v>264</v>
      </c>
      <c r="E140" s="140"/>
      <c r="F140" s="140">
        <v>49</v>
      </c>
      <c r="G140" s="140"/>
      <c r="H140" s="142" t="s">
        <v>218</v>
      </c>
    </row>
    <row r="141" spans="1:8" ht="16.5" customHeight="1">
      <c r="A141" s="345">
        <f>A140+0.1</f>
        <v>22.1</v>
      </c>
      <c r="B141" s="345"/>
      <c r="C141" s="345" t="s">
        <v>16</v>
      </c>
      <c r="D141" s="269" t="s">
        <v>17</v>
      </c>
      <c r="E141" s="345" t="s">
        <v>218</v>
      </c>
      <c r="F141" s="272" t="s">
        <v>218</v>
      </c>
      <c r="G141" s="269" t="s">
        <v>218</v>
      </c>
      <c r="H141" s="240" t="s">
        <v>218</v>
      </c>
    </row>
    <row r="142" spans="1:8" ht="16.5" customHeight="1">
      <c r="A142" s="72">
        <f>A141+0.1</f>
        <v>22.200000000000003</v>
      </c>
      <c r="B142" s="72"/>
      <c r="C142" s="72" t="s">
        <v>18</v>
      </c>
      <c r="D142" s="151" t="s">
        <v>19</v>
      </c>
      <c r="E142" s="300" t="s">
        <v>218</v>
      </c>
      <c r="F142" s="151" t="s">
        <v>218</v>
      </c>
      <c r="G142" s="151" t="s">
        <v>218</v>
      </c>
      <c r="H142" s="152" t="s">
        <v>218</v>
      </c>
    </row>
    <row r="143" spans="1:8" ht="16.5" customHeight="1">
      <c r="A143" s="72">
        <f>A142+0.1</f>
        <v>22.300000000000004</v>
      </c>
      <c r="B143" s="72"/>
      <c r="C143" s="72" t="s">
        <v>128</v>
      </c>
      <c r="D143" s="151" t="s">
        <v>93</v>
      </c>
      <c r="E143" s="72">
        <v>1.02</v>
      </c>
      <c r="F143" s="151">
        <f>F140*E143</f>
        <v>49.980000000000004</v>
      </c>
      <c r="G143" s="151" t="s">
        <v>218</v>
      </c>
      <c r="H143" s="152" t="s">
        <v>218</v>
      </c>
    </row>
    <row r="144" spans="1:8" ht="16.5" customHeight="1">
      <c r="A144" s="72">
        <f>A143+0.1</f>
        <v>22.400000000000006</v>
      </c>
      <c r="B144" s="72"/>
      <c r="C144" s="72" t="s">
        <v>599</v>
      </c>
      <c r="D144" s="151" t="s">
        <v>91</v>
      </c>
      <c r="E144" s="72" t="s">
        <v>20</v>
      </c>
      <c r="F144" s="151">
        <f>F140*7</f>
        <v>343</v>
      </c>
      <c r="G144" s="151" t="s">
        <v>218</v>
      </c>
      <c r="H144" s="152" t="s">
        <v>218</v>
      </c>
    </row>
    <row r="145" spans="1:8" ht="16.5" customHeight="1" thickBot="1">
      <c r="A145" s="344">
        <f>A144+0.1</f>
        <v>22.500000000000007</v>
      </c>
      <c r="B145" s="344"/>
      <c r="C145" s="344" t="s">
        <v>89</v>
      </c>
      <c r="D145" s="155" t="s">
        <v>19</v>
      </c>
      <c r="E145" s="344" t="s">
        <v>218</v>
      </c>
      <c r="F145" s="155" t="s">
        <v>218</v>
      </c>
      <c r="G145" s="155" t="s">
        <v>218</v>
      </c>
      <c r="H145" s="156" t="s">
        <v>218</v>
      </c>
    </row>
    <row r="146" spans="1:8" ht="45.75" customHeight="1" thickBot="1">
      <c r="A146" s="179">
        <f>A140+1</f>
        <v>23</v>
      </c>
      <c r="B146" s="159" t="s">
        <v>114</v>
      </c>
      <c r="C146" s="165" t="s">
        <v>121</v>
      </c>
      <c r="D146" s="159" t="s">
        <v>116</v>
      </c>
      <c r="E146" s="165"/>
      <c r="F146" s="173">
        <v>0.36</v>
      </c>
      <c r="G146" s="181"/>
      <c r="H146" s="157" t="s">
        <v>218</v>
      </c>
    </row>
    <row r="147" spans="1:8" ht="18" customHeight="1">
      <c r="A147" s="345">
        <f aca="true" t="shared" si="8" ref="A147:A152">A146+0.1</f>
        <v>23.1</v>
      </c>
      <c r="B147" s="345"/>
      <c r="C147" s="345" t="s">
        <v>16</v>
      </c>
      <c r="D147" s="269" t="s">
        <v>17</v>
      </c>
      <c r="E147" s="272" t="s">
        <v>218</v>
      </c>
      <c r="F147" s="272" t="s">
        <v>218</v>
      </c>
      <c r="G147" s="151" t="s">
        <v>218</v>
      </c>
      <c r="H147" s="240" t="s">
        <v>218</v>
      </c>
    </row>
    <row r="148" spans="1:8" ht="18" customHeight="1">
      <c r="A148" s="72">
        <f t="shared" si="8"/>
        <v>23.200000000000003</v>
      </c>
      <c r="B148" s="72"/>
      <c r="C148" s="72" t="s">
        <v>18</v>
      </c>
      <c r="D148" s="72" t="s">
        <v>21</v>
      </c>
      <c r="E148" s="72" t="s">
        <v>218</v>
      </c>
      <c r="F148" s="72" t="s">
        <v>218</v>
      </c>
      <c r="G148" s="72" t="s">
        <v>218</v>
      </c>
      <c r="H148" s="167" t="s">
        <v>218</v>
      </c>
    </row>
    <row r="149" spans="1:8" ht="18" customHeight="1">
      <c r="A149" s="72">
        <f t="shared" si="8"/>
        <v>23.300000000000004</v>
      </c>
      <c r="B149" s="191"/>
      <c r="C149" s="72" t="s">
        <v>181</v>
      </c>
      <c r="D149" s="72" t="s">
        <v>111</v>
      </c>
      <c r="E149" s="167"/>
      <c r="F149" s="167">
        <f>F146*100*1</f>
        <v>36</v>
      </c>
      <c r="G149" s="72" t="s">
        <v>218</v>
      </c>
      <c r="H149" s="152" t="s">
        <v>218</v>
      </c>
    </row>
    <row r="150" spans="1:8" ht="18" customHeight="1">
      <c r="A150" s="72">
        <f t="shared" si="8"/>
        <v>23.400000000000006</v>
      </c>
      <c r="B150" s="191"/>
      <c r="C150" s="72" t="s">
        <v>122</v>
      </c>
      <c r="D150" s="72" t="s">
        <v>120</v>
      </c>
      <c r="E150" s="167">
        <v>100</v>
      </c>
      <c r="F150" s="167">
        <f>E150*F146</f>
        <v>36</v>
      </c>
      <c r="G150" s="149" t="s">
        <v>218</v>
      </c>
      <c r="H150" s="152" t="s">
        <v>218</v>
      </c>
    </row>
    <row r="151" spans="1:8" ht="18" customHeight="1">
      <c r="A151" s="72">
        <f t="shared" si="8"/>
        <v>23.500000000000007</v>
      </c>
      <c r="B151" s="191"/>
      <c r="C151" s="72" t="s">
        <v>182</v>
      </c>
      <c r="D151" s="72" t="s">
        <v>111</v>
      </c>
      <c r="E151" s="167"/>
      <c r="F151" s="167">
        <v>8</v>
      </c>
      <c r="G151" s="149" t="s">
        <v>218</v>
      </c>
      <c r="H151" s="152" t="s">
        <v>218</v>
      </c>
    </row>
    <row r="152" spans="1:8" ht="18" customHeight="1" thickBot="1">
      <c r="A152" s="344">
        <f t="shared" si="8"/>
        <v>23.60000000000001</v>
      </c>
      <c r="B152" s="192"/>
      <c r="C152" s="344" t="s">
        <v>183</v>
      </c>
      <c r="D152" s="344" t="s">
        <v>111</v>
      </c>
      <c r="E152" s="168"/>
      <c r="F152" s="168">
        <f>F151*3</f>
        <v>24</v>
      </c>
      <c r="G152" s="72" t="s">
        <v>218</v>
      </c>
      <c r="H152" s="156" t="s">
        <v>218</v>
      </c>
    </row>
    <row r="153" spans="1:8" ht="19.5" customHeight="1" thickBot="1">
      <c r="A153" s="428" t="s">
        <v>184</v>
      </c>
      <c r="B153" s="429"/>
      <c r="C153" s="429"/>
      <c r="D153" s="429"/>
      <c r="E153" s="429"/>
      <c r="F153" s="429"/>
      <c r="G153" s="429"/>
      <c r="H153" s="430"/>
    </row>
    <row r="154" spans="1:8" ht="54.75" customHeight="1" thickBot="1">
      <c r="A154" s="172">
        <f>A146+1</f>
        <v>24</v>
      </c>
      <c r="B154" s="159" t="s">
        <v>324</v>
      </c>
      <c r="C154" s="165" t="s">
        <v>353</v>
      </c>
      <c r="D154" s="159" t="s">
        <v>93</v>
      </c>
      <c r="E154" s="165"/>
      <c r="F154" s="173">
        <v>568</v>
      </c>
      <c r="G154" s="165"/>
      <c r="H154" s="157" t="s">
        <v>218</v>
      </c>
    </row>
    <row r="155" spans="1:8" ht="13.5">
      <c r="A155" s="345">
        <f>A154+0.1</f>
        <v>24.1</v>
      </c>
      <c r="B155" s="345"/>
      <c r="C155" s="345" t="s">
        <v>16</v>
      </c>
      <c r="D155" s="345" t="s">
        <v>17</v>
      </c>
      <c r="E155" s="345" t="s">
        <v>218</v>
      </c>
      <c r="F155" s="272" t="s">
        <v>218</v>
      </c>
      <c r="G155" s="269" t="s">
        <v>218</v>
      </c>
      <c r="H155" s="240" t="s">
        <v>218</v>
      </c>
    </row>
    <row r="156" spans="1:8" ht="13.5">
      <c r="A156" s="72">
        <f>A155+0.1</f>
        <v>24.200000000000003</v>
      </c>
      <c r="B156" s="72"/>
      <c r="C156" s="72" t="s">
        <v>185</v>
      </c>
      <c r="D156" s="72" t="s">
        <v>80</v>
      </c>
      <c r="E156" s="279" t="s">
        <v>218</v>
      </c>
      <c r="F156" s="167" t="s">
        <v>218</v>
      </c>
      <c r="G156" s="167" t="s">
        <v>218</v>
      </c>
      <c r="H156" s="152" t="s">
        <v>218</v>
      </c>
    </row>
    <row r="157" spans="1:8" ht="13.5">
      <c r="A157" s="72">
        <f>A156+0.1</f>
        <v>24.300000000000004</v>
      </c>
      <c r="B157" s="72"/>
      <c r="C157" s="72" t="s">
        <v>18</v>
      </c>
      <c r="D157" s="72" t="s">
        <v>113</v>
      </c>
      <c r="E157" s="279" t="s">
        <v>218</v>
      </c>
      <c r="F157" s="167" t="s">
        <v>218</v>
      </c>
      <c r="G157" s="72" t="s">
        <v>218</v>
      </c>
      <c r="H157" s="152" t="s">
        <v>218</v>
      </c>
    </row>
    <row r="158" spans="1:8" ht="13.5">
      <c r="A158" s="72">
        <f>A157+0.1</f>
        <v>24.400000000000006</v>
      </c>
      <c r="B158" s="72"/>
      <c r="C158" s="72" t="s">
        <v>186</v>
      </c>
      <c r="D158" s="72" t="s">
        <v>134</v>
      </c>
      <c r="E158" s="193">
        <f>2.12/100</f>
        <v>0.0212</v>
      </c>
      <c r="F158" s="167">
        <f>E158*F154</f>
        <v>12.0416</v>
      </c>
      <c r="G158" s="72" t="s">
        <v>218</v>
      </c>
      <c r="H158" s="152" t="s">
        <v>218</v>
      </c>
    </row>
    <row r="159" spans="1:8" ht="14.25" thickBot="1">
      <c r="A159" s="344">
        <f>A158+0.1</f>
        <v>24.500000000000007</v>
      </c>
      <c r="B159" s="344"/>
      <c r="C159" s="344" t="s">
        <v>89</v>
      </c>
      <c r="D159" s="344" t="s">
        <v>113</v>
      </c>
      <c r="E159" s="344" t="s">
        <v>218</v>
      </c>
      <c r="F159" s="168" t="s">
        <v>218</v>
      </c>
      <c r="G159" s="344" t="s">
        <v>218</v>
      </c>
      <c r="H159" s="156" t="s">
        <v>218</v>
      </c>
    </row>
    <row r="160" spans="1:8" ht="33.75" customHeight="1" thickBot="1">
      <c r="A160" s="172">
        <f>A154+1</f>
        <v>25</v>
      </c>
      <c r="B160" s="159" t="s">
        <v>262</v>
      </c>
      <c r="C160" s="165" t="s">
        <v>187</v>
      </c>
      <c r="D160" s="159" t="s">
        <v>265</v>
      </c>
      <c r="E160" s="165"/>
      <c r="F160" s="173">
        <v>14.8</v>
      </c>
      <c r="G160" s="165"/>
      <c r="H160" s="157" t="s">
        <v>218</v>
      </c>
    </row>
    <row r="161" spans="1:8" ht="15" customHeight="1">
      <c r="A161" s="345">
        <f>A160+0.1</f>
        <v>25.1</v>
      </c>
      <c r="B161" s="345"/>
      <c r="C161" s="345" t="s">
        <v>16</v>
      </c>
      <c r="D161" s="345" t="s">
        <v>17</v>
      </c>
      <c r="E161" s="345" t="s">
        <v>218</v>
      </c>
      <c r="F161" s="272" t="s">
        <v>218</v>
      </c>
      <c r="G161" s="269" t="s">
        <v>218</v>
      </c>
      <c r="H161" s="240" t="s">
        <v>218</v>
      </c>
    </row>
    <row r="162" spans="1:8" ht="15" customHeight="1">
      <c r="A162" s="72">
        <f>A161+0.1</f>
        <v>25.200000000000003</v>
      </c>
      <c r="B162" s="72"/>
      <c r="C162" s="72" t="s">
        <v>18</v>
      </c>
      <c r="D162" s="72" t="s">
        <v>113</v>
      </c>
      <c r="E162" s="72" t="s">
        <v>218</v>
      </c>
      <c r="F162" s="167" t="s">
        <v>218</v>
      </c>
      <c r="G162" s="72" t="s">
        <v>218</v>
      </c>
      <c r="H162" s="152" t="s">
        <v>218</v>
      </c>
    </row>
    <row r="163" spans="1:8" ht="15" customHeight="1" thickBot="1">
      <c r="A163" s="344">
        <f>A162+0.1</f>
        <v>25.300000000000004</v>
      </c>
      <c r="B163" s="344"/>
      <c r="C163" s="344" t="s">
        <v>188</v>
      </c>
      <c r="D163" s="344" t="s">
        <v>134</v>
      </c>
      <c r="E163" s="344">
        <f>4.4/100</f>
        <v>0.044000000000000004</v>
      </c>
      <c r="F163" s="168">
        <f>E163*F160</f>
        <v>0.6512000000000001</v>
      </c>
      <c r="G163" s="344" t="s">
        <v>218</v>
      </c>
      <c r="H163" s="156" t="s">
        <v>218</v>
      </c>
    </row>
    <row r="164" spans="1:8" ht="59.25" customHeight="1" thickBot="1">
      <c r="A164" s="172">
        <f>A160+1</f>
        <v>26</v>
      </c>
      <c r="B164" s="159" t="s">
        <v>231</v>
      </c>
      <c r="C164" s="165" t="s">
        <v>232</v>
      </c>
      <c r="D164" s="160" t="s">
        <v>93</v>
      </c>
      <c r="E164" s="171"/>
      <c r="F164" s="281">
        <v>39</v>
      </c>
      <c r="G164" s="171"/>
      <c r="H164" s="157" t="s">
        <v>218</v>
      </c>
    </row>
    <row r="165" spans="1:8" ht="15" customHeight="1">
      <c r="A165" s="147">
        <f>A164+0.1</f>
        <v>26.1</v>
      </c>
      <c r="B165" s="345"/>
      <c r="C165" s="345" t="s">
        <v>16</v>
      </c>
      <c r="D165" s="269" t="s">
        <v>17</v>
      </c>
      <c r="E165" s="269" t="s">
        <v>218</v>
      </c>
      <c r="F165" s="272" t="s">
        <v>218</v>
      </c>
      <c r="G165" s="269" t="s">
        <v>218</v>
      </c>
      <c r="H165" s="240" t="s">
        <v>218</v>
      </c>
    </row>
    <row r="166" spans="1:8" ht="15" customHeight="1">
      <c r="A166" s="149">
        <f>A165+0.1</f>
        <v>26.200000000000003</v>
      </c>
      <c r="B166" s="72"/>
      <c r="C166" s="72" t="s">
        <v>18</v>
      </c>
      <c r="D166" s="151" t="s">
        <v>19</v>
      </c>
      <c r="E166" s="197" t="s">
        <v>218</v>
      </c>
      <c r="F166" s="151" t="s">
        <v>218</v>
      </c>
      <c r="G166" s="151" t="s">
        <v>218</v>
      </c>
      <c r="H166" s="152" t="s">
        <v>218</v>
      </c>
    </row>
    <row r="167" spans="1:8" ht="15" customHeight="1">
      <c r="A167" s="149">
        <f>A166+0.1</f>
        <v>26.300000000000004</v>
      </c>
      <c r="B167" s="72"/>
      <c r="C167" s="72" t="s">
        <v>233</v>
      </c>
      <c r="D167" s="151" t="s">
        <v>93</v>
      </c>
      <c r="E167" s="151">
        <v>1</v>
      </c>
      <c r="F167" s="151">
        <f>F164*E167</f>
        <v>39</v>
      </c>
      <c r="G167" s="151" t="s">
        <v>218</v>
      </c>
      <c r="H167" s="152" t="s">
        <v>218</v>
      </c>
    </row>
    <row r="168" spans="1:8" ht="15" customHeight="1">
      <c r="A168" s="149">
        <f>A167+0.1</f>
        <v>26.400000000000006</v>
      </c>
      <c r="B168" s="72"/>
      <c r="C168" s="72" t="s">
        <v>129</v>
      </c>
      <c r="D168" s="151" t="s">
        <v>91</v>
      </c>
      <c r="E168" s="151" t="s">
        <v>20</v>
      </c>
      <c r="F168" s="167">
        <f>F164*6</f>
        <v>234</v>
      </c>
      <c r="G168" s="151" t="s">
        <v>218</v>
      </c>
      <c r="H168" s="152" t="s">
        <v>218</v>
      </c>
    </row>
    <row r="169" spans="1:8" ht="15" customHeight="1" thickBot="1">
      <c r="A169" s="153">
        <f>A168+0.1</f>
        <v>26.500000000000007</v>
      </c>
      <c r="B169" s="344"/>
      <c r="C169" s="344" t="s">
        <v>89</v>
      </c>
      <c r="D169" s="155" t="s">
        <v>19</v>
      </c>
      <c r="E169" s="155" t="s">
        <v>218</v>
      </c>
      <c r="F169" s="155" t="s">
        <v>218</v>
      </c>
      <c r="G169" s="155" t="s">
        <v>218</v>
      </c>
      <c r="H169" s="156" t="s">
        <v>218</v>
      </c>
    </row>
    <row r="170" spans="1:8" ht="46.5" customHeight="1" thickBot="1">
      <c r="A170" s="172">
        <f>A164+1</f>
        <v>27</v>
      </c>
      <c r="B170" s="158" t="s">
        <v>326</v>
      </c>
      <c r="C170" s="165" t="s">
        <v>304</v>
      </c>
      <c r="D170" s="160" t="s">
        <v>93</v>
      </c>
      <c r="E170" s="171"/>
      <c r="F170" s="160">
        <f>F154+F160-F164</f>
        <v>543.8</v>
      </c>
      <c r="G170" s="171"/>
      <c r="H170" s="157" t="s">
        <v>218</v>
      </c>
    </row>
    <row r="171" spans="1:8" ht="16.5" customHeight="1">
      <c r="A171" s="345">
        <f>A170+0.1</f>
        <v>27.1</v>
      </c>
      <c r="B171" s="345"/>
      <c r="C171" s="345" t="s">
        <v>16</v>
      </c>
      <c r="D171" s="345" t="s">
        <v>17</v>
      </c>
      <c r="E171" s="292" t="s">
        <v>218</v>
      </c>
      <c r="F171" s="272" t="s">
        <v>218</v>
      </c>
      <c r="G171" s="269" t="s">
        <v>218</v>
      </c>
      <c r="H171" s="240" t="s">
        <v>218</v>
      </c>
    </row>
    <row r="172" spans="1:8" ht="16.5" customHeight="1">
      <c r="A172" s="72">
        <f>A171+0.1</f>
        <v>27.200000000000003</v>
      </c>
      <c r="B172" s="72"/>
      <c r="C172" s="72" t="s">
        <v>18</v>
      </c>
      <c r="D172" s="72" t="s">
        <v>19</v>
      </c>
      <c r="E172" s="151" t="s">
        <v>218</v>
      </c>
      <c r="F172" s="167" t="s">
        <v>218</v>
      </c>
      <c r="G172" s="151" t="s">
        <v>218</v>
      </c>
      <c r="H172" s="152" t="s">
        <v>218</v>
      </c>
    </row>
    <row r="173" spans="1:8" ht="16.5" customHeight="1">
      <c r="A173" s="72">
        <f>A172+0.1</f>
        <v>27.300000000000004</v>
      </c>
      <c r="B173" s="72"/>
      <c r="C173" s="72" t="s">
        <v>140</v>
      </c>
      <c r="D173" s="72" t="s">
        <v>91</v>
      </c>
      <c r="E173" s="151">
        <v>0.63</v>
      </c>
      <c r="F173" s="167">
        <f>F170*E173</f>
        <v>342.594</v>
      </c>
      <c r="G173" s="151" t="s">
        <v>218</v>
      </c>
      <c r="H173" s="152" t="s">
        <v>218</v>
      </c>
    </row>
    <row r="174" spans="1:8" ht="16.5" customHeight="1">
      <c r="A174" s="72">
        <f>A173+0.1</f>
        <v>27.400000000000006</v>
      </c>
      <c r="B174" s="176"/>
      <c r="C174" s="72" t="s">
        <v>139</v>
      </c>
      <c r="D174" s="151" t="s">
        <v>91</v>
      </c>
      <c r="E174" s="151">
        <v>0.79</v>
      </c>
      <c r="F174" s="167">
        <f>F170*E174</f>
        <v>429.602</v>
      </c>
      <c r="G174" s="151" t="s">
        <v>218</v>
      </c>
      <c r="H174" s="152" t="s">
        <v>218</v>
      </c>
    </row>
    <row r="175" spans="1:8" ht="16.5" customHeight="1" thickBot="1">
      <c r="A175" s="344">
        <f>A174+0.1</f>
        <v>27.500000000000007</v>
      </c>
      <c r="B175" s="194"/>
      <c r="C175" s="344" t="s">
        <v>89</v>
      </c>
      <c r="D175" s="155" t="s">
        <v>21</v>
      </c>
      <c r="E175" s="195" t="s">
        <v>218</v>
      </c>
      <c r="F175" s="168" t="s">
        <v>218</v>
      </c>
      <c r="G175" s="155" t="s">
        <v>218</v>
      </c>
      <c r="H175" s="156" t="s">
        <v>218</v>
      </c>
    </row>
    <row r="176" spans="1:8" ht="33.75" customHeight="1" thickBot="1">
      <c r="A176" s="172">
        <f>A170+1</f>
        <v>28</v>
      </c>
      <c r="B176" s="139" t="s">
        <v>305</v>
      </c>
      <c r="C176" s="165" t="s">
        <v>190</v>
      </c>
      <c r="D176" s="160" t="s">
        <v>93</v>
      </c>
      <c r="E176" s="171"/>
      <c r="F176" s="160">
        <v>187</v>
      </c>
      <c r="G176" s="171"/>
      <c r="H176" s="157" t="s">
        <v>218</v>
      </c>
    </row>
    <row r="177" spans="1:8" ht="15.75" customHeight="1">
      <c r="A177" s="345">
        <f>A176+0.1</f>
        <v>28.1</v>
      </c>
      <c r="B177" s="345"/>
      <c r="C177" s="345" t="s">
        <v>16</v>
      </c>
      <c r="D177" s="345" t="s">
        <v>17</v>
      </c>
      <c r="E177" s="345" t="s">
        <v>218</v>
      </c>
      <c r="F177" s="272" t="s">
        <v>218</v>
      </c>
      <c r="G177" s="269" t="s">
        <v>218</v>
      </c>
      <c r="H177" s="240" t="s">
        <v>218</v>
      </c>
    </row>
    <row r="178" spans="1:8" ht="15.75" customHeight="1">
      <c r="A178" s="345">
        <f>A177+0.1</f>
        <v>28.200000000000003</v>
      </c>
      <c r="B178" s="345"/>
      <c r="C178" s="72" t="s">
        <v>185</v>
      </c>
      <c r="D178" s="72" t="s">
        <v>80</v>
      </c>
      <c r="E178" s="279" t="s">
        <v>218</v>
      </c>
      <c r="F178" s="167" t="s">
        <v>218</v>
      </c>
      <c r="G178" s="167" t="s">
        <v>218</v>
      </c>
      <c r="H178" s="152" t="s">
        <v>218</v>
      </c>
    </row>
    <row r="179" spans="1:8" ht="15.75" customHeight="1">
      <c r="A179" s="345">
        <f>A178+0.1</f>
        <v>28.300000000000004</v>
      </c>
      <c r="B179" s="72"/>
      <c r="C179" s="72" t="s">
        <v>18</v>
      </c>
      <c r="D179" s="72" t="s">
        <v>113</v>
      </c>
      <c r="E179" s="279" t="s">
        <v>218</v>
      </c>
      <c r="F179" s="167" t="s">
        <v>218</v>
      </c>
      <c r="G179" s="72" t="s">
        <v>218</v>
      </c>
      <c r="H179" s="152" t="s">
        <v>218</v>
      </c>
    </row>
    <row r="180" spans="1:8" ht="15.75" customHeight="1">
      <c r="A180" s="345">
        <f>A179+0.1</f>
        <v>28.400000000000006</v>
      </c>
      <c r="B180" s="72"/>
      <c r="C180" s="72" t="s">
        <v>186</v>
      </c>
      <c r="D180" s="72" t="s">
        <v>134</v>
      </c>
      <c r="E180" s="193">
        <f>2.3/100</f>
        <v>0.023</v>
      </c>
      <c r="F180" s="167">
        <f>E180*F176</f>
        <v>4.301</v>
      </c>
      <c r="G180" s="72" t="s">
        <v>218</v>
      </c>
      <c r="H180" s="152" t="s">
        <v>218</v>
      </c>
    </row>
    <row r="181" spans="1:8" ht="15.75" customHeight="1" thickBot="1">
      <c r="A181" s="345">
        <f>A180+0.1</f>
        <v>28.500000000000007</v>
      </c>
      <c r="B181" s="194"/>
      <c r="C181" s="344" t="s">
        <v>89</v>
      </c>
      <c r="D181" s="344" t="s">
        <v>113</v>
      </c>
      <c r="E181" s="344" t="s">
        <v>218</v>
      </c>
      <c r="F181" s="168" t="s">
        <v>218</v>
      </c>
      <c r="G181" s="344" t="s">
        <v>218</v>
      </c>
      <c r="H181" s="156" t="s">
        <v>218</v>
      </c>
    </row>
    <row r="182" spans="1:8" ht="36" customHeight="1" thickBot="1">
      <c r="A182" s="172">
        <f>A176+1</f>
        <v>29</v>
      </c>
      <c r="B182" s="282" t="s">
        <v>90</v>
      </c>
      <c r="C182" s="355" t="s">
        <v>358</v>
      </c>
      <c r="D182" s="161" t="s">
        <v>93</v>
      </c>
      <c r="E182" s="355"/>
      <c r="F182" s="270">
        <v>4.2</v>
      </c>
      <c r="G182" s="355" t="s">
        <v>218</v>
      </c>
      <c r="H182" s="356" t="s">
        <v>218</v>
      </c>
    </row>
    <row r="183" spans="1:8" ht="33" customHeight="1" thickBot="1">
      <c r="A183" s="172">
        <f>A182+1</f>
        <v>30</v>
      </c>
      <c r="B183" s="158" t="s">
        <v>191</v>
      </c>
      <c r="C183" s="165" t="s">
        <v>192</v>
      </c>
      <c r="D183" s="160" t="s">
        <v>93</v>
      </c>
      <c r="E183" s="171"/>
      <c r="F183" s="160">
        <f>F176-F182</f>
        <v>182.8</v>
      </c>
      <c r="G183" s="171"/>
      <c r="H183" s="157" t="s">
        <v>218</v>
      </c>
    </row>
    <row r="184" spans="1:8" ht="15.75" customHeight="1">
      <c r="A184" s="345">
        <f>A183+0.1</f>
        <v>30.1</v>
      </c>
      <c r="B184" s="345"/>
      <c r="C184" s="345" t="s">
        <v>16</v>
      </c>
      <c r="D184" s="345" t="s">
        <v>17</v>
      </c>
      <c r="E184" s="269" t="s">
        <v>218</v>
      </c>
      <c r="F184" s="272" t="s">
        <v>218</v>
      </c>
      <c r="G184" s="269" t="s">
        <v>218</v>
      </c>
      <c r="H184" s="240" t="s">
        <v>802</v>
      </c>
    </row>
    <row r="185" spans="1:8" ht="15.75" customHeight="1">
      <c r="A185" s="72">
        <f>A184+0.1</f>
        <v>30.200000000000003</v>
      </c>
      <c r="B185" s="72"/>
      <c r="C185" s="72" t="s">
        <v>18</v>
      </c>
      <c r="D185" s="72" t="s">
        <v>19</v>
      </c>
      <c r="E185" s="151" t="s">
        <v>218</v>
      </c>
      <c r="F185" s="167" t="s">
        <v>218</v>
      </c>
      <c r="G185" s="151" t="s">
        <v>218</v>
      </c>
      <c r="H185" s="152" t="s">
        <v>218</v>
      </c>
    </row>
    <row r="186" spans="1:8" ht="15.75" customHeight="1">
      <c r="A186" s="72">
        <f>A185+0.1</f>
        <v>30.300000000000004</v>
      </c>
      <c r="B186" s="72"/>
      <c r="C186" s="72" t="s">
        <v>140</v>
      </c>
      <c r="D186" s="72" t="s">
        <v>91</v>
      </c>
      <c r="E186" s="151">
        <v>0.63</v>
      </c>
      <c r="F186" s="167">
        <f>F183*E186</f>
        <v>115.164</v>
      </c>
      <c r="G186" s="151" t="s">
        <v>218</v>
      </c>
      <c r="H186" s="152" t="s">
        <v>218</v>
      </c>
    </row>
    <row r="187" spans="1:8" ht="15.75" customHeight="1">
      <c r="A187" s="72">
        <f>A186+0.1</f>
        <v>30.400000000000006</v>
      </c>
      <c r="B187" s="176"/>
      <c r="C187" s="72" t="s">
        <v>139</v>
      </c>
      <c r="D187" s="151" t="s">
        <v>91</v>
      </c>
      <c r="E187" s="151">
        <v>0.92</v>
      </c>
      <c r="F187" s="167">
        <f>F183*E187</f>
        <v>168.17600000000002</v>
      </c>
      <c r="G187" s="151" t="s">
        <v>218</v>
      </c>
      <c r="H187" s="152" t="s">
        <v>218</v>
      </c>
    </row>
    <row r="188" spans="1:8" ht="15.75" customHeight="1" thickBot="1">
      <c r="A188" s="344">
        <f>A187+0.1</f>
        <v>30.500000000000007</v>
      </c>
      <c r="B188" s="194"/>
      <c r="C188" s="344" t="s">
        <v>89</v>
      </c>
      <c r="D188" s="155" t="s">
        <v>21</v>
      </c>
      <c r="E188" s="155" t="s">
        <v>218</v>
      </c>
      <c r="F188" s="168" t="s">
        <v>218</v>
      </c>
      <c r="G188" s="155" t="s">
        <v>218</v>
      </c>
      <c r="H188" s="156" t="s">
        <v>218</v>
      </c>
    </row>
    <row r="189" spans="1:8" ht="15" customHeight="1" thickBot="1">
      <c r="A189" s="491" t="s">
        <v>141</v>
      </c>
      <c r="B189" s="492"/>
      <c r="C189" s="492"/>
      <c r="D189" s="492"/>
      <c r="E189" s="492"/>
      <c r="F189" s="492"/>
      <c r="G189" s="492"/>
      <c r="H189" s="493"/>
    </row>
    <row r="190" spans="1:8" ht="50.25" customHeight="1" thickBot="1">
      <c r="A190" s="164">
        <f>A183+1</f>
        <v>31</v>
      </c>
      <c r="B190" s="159" t="s">
        <v>193</v>
      </c>
      <c r="C190" s="165" t="s">
        <v>194</v>
      </c>
      <c r="D190" s="160" t="s">
        <v>93</v>
      </c>
      <c r="E190" s="175"/>
      <c r="F190" s="160">
        <v>494</v>
      </c>
      <c r="G190" s="175"/>
      <c r="H190" s="157" t="s">
        <v>218</v>
      </c>
    </row>
    <row r="191" spans="1:8" ht="15" customHeight="1">
      <c r="A191" s="147">
        <f>A190+0.1</f>
        <v>31.1</v>
      </c>
      <c r="B191" s="352"/>
      <c r="C191" s="345" t="s">
        <v>16</v>
      </c>
      <c r="D191" s="345" t="s">
        <v>17</v>
      </c>
      <c r="E191" s="269" t="s">
        <v>218</v>
      </c>
      <c r="F191" s="292" t="s">
        <v>218</v>
      </c>
      <c r="G191" s="269" t="s">
        <v>218</v>
      </c>
      <c r="H191" s="240" t="s">
        <v>218</v>
      </c>
    </row>
    <row r="192" spans="1:8" ht="15" customHeight="1">
      <c r="A192" s="149">
        <f>A191+0.1</f>
        <v>31.200000000000003</v>
      </c>
      <c r="B192" s="150"/>
      <c r="C192" s="72" t="s">
        <v>142</v>
      </c>
      <c r="D192" s="72" t="s">
        <v>138</v>
      </c>
      <c r="E192" s="197" t="s">
        <v>218</v>
      </c>
      <c r="F192" s="197" t="s">
        <v>218</v>
      </c>
      <c r="G192" s="151" t="s">
        <v>218</v>
      </c>
      <c r="H192" s="152" t="s">
        <v>218</v>
      </c>
    </row>
    <row r="193" spans="1:8" ht="15" customHeight="1">
      <c r="A193" s="149">
        <f>A192+0.1</f>
        <v>31.300000000000004</v>
      </c>
      <c r="B193" s="150"/>
      <c r="C193" s="72" t="s">
        <v>18</v>
      </c>
      <c r="D193" s="72" t="s">
        <v>19</v>
      </c>
      <c r="E193" s="151" t="s">
        <v>218</v>
      </c>
      <c r="F193" s="197" t="s">
        <v>218</v>
      </c>
      <c r="G193" s="151" t="s">
        <v>218</v>
      </c>
      <c r="H193" s="152" t="s">
        <v>218</v>
      </c>
    </row>
    <row r="194" spans="1:8" ht="15" customHeight="1" thickBot="1">
      <c r="A194" s="153">
        <f>A193+0.1</f>
        <v>31.400000000000006</v>
      </c>
      <c r="B194" s="351"/>
      <c r="C194" s="344" t="s">
        <v>160</v>
      </c>
      <c r="D194" s="344" t="s">
        <v>85</v>
      </c>
      <c r="E194" s="283">
        <f>2.6/100</f>
        <v>0.026000000000000002</v>
      </c>
      <c r="F194" s="195">
        <f>F190*E194</f>
        <v>12.844000000000001</v>
      </c>
      <c r="G194" s="155" t="s">
        <v>218</v>
      </c>
      <c r="H194" s="156" t="s">
        <v>218</v>
      </c>
    </row>
    <row r="195" spans="1:8" ht="33.75" customHeight="1" thickBot="1">
      <c r="A195" s="172">
        <f>A190+1</f>
        <v>32</v>
      </c>
      <c r="B195" s="159" t="s">
        <v>195</v>
      </c>
      <c r="C195" s="165" t="s">
        <v>196</v>
      </c>
      <c r="D195" s="159" t="s">
        <v>124</v>
      </c>
      <c r="E195" s="165"/>
      <c r="F195" s="173">
        <v>74</v>
      </c>
      <c r="G195" s="165"/>
      <c r="H195" s="157" t="s">
        <v>218</v>
      </c>
    </row>
    <row r="196" spans="1:8" ht="15" customHeight="1">
      <c r="A196" s="345">
        <f>A195+0.1</f>
        <v>32.1</v>
      </c>
      <c r="B196" s="345"/>
      <c r="C196" s="345" t="s">
        <v>16</v>
      </c>
      <c r="D196" s="345" t="s">
        <v>17</v>
      </c>
      <c r="E196" s="345" t="s">
        <v>218</v>
      </c>
      <c r="F196" s="272" t="s">
        <v>218</v>
      </c>
      <c r="G196" s="269" t="s">
        <v>218</v>
      </c>
      <c r="H196" s="240" t="s">
        <v>218</v>
      </c>
    </row>
    <row r="197" spans="1:8" ht="15" customHeight="1">
      <c r="A197" s="72">
        <f>A196+0.1</f>
        <v>32.2</v>
      </c>
      <c r="B197" s="72"/>
      <c r="C197" s="72" t="s">
        <v>18</v>
      </c>
      <c r="D197" s="72" t="s">
        <v>113</v>
      </c>
      <c r="E197" s="72" t="s">
        <v>218</v>
      </c>
      <c r="F197" s="167" t="s">
        <v>218</v>
      </c>
      <c r="G197" s="72" t="s">
        <v>218</v>
      </c>
      <c r="H197" s="152" t="s">
        <v>218</v>
      </c>
    </row>
    <row r="198" spans="1:8" ht="15" customHeight="1" thickBot="1">
      <c r="A198" s="344">
        <f>A197+0.1</f>
        <v>32.300000000000004</v>
      </c>
      <c r="B198" s="344"/>
      <c r="C198" s="344" t="s">
        <v>188</v>
      </c>
      <c r="D198" s="344" t="s">
        <v>134</v>
      </c>
      <c r="E198" s="344">
        <f>0.67/100</f>
        <v>0.0067</v>
      </c>
      <c r="F198" s="168">
        <f>E198*F195</f>
        <v>0.4958</v>
      </c>
      <c r="G198" s="344" t="s">
        <v>218</v>
      </c>
      <c r="H198" s="156" t="s">
        <v>218</v>
      </c>
    </row>
    <row r="199" spans="1:8" ht="60" customHeight="1" thickBot="1">
      <c r="A199" s="172">
        <f>A195+1</f>
        <v>33</v>
      </c>
      <c r="B199" s="158" t="s">
        <v>197</v>
      </c>
      <c r="C199" s="165" t="s">
        <v>198</v>
      </c>
      <c r="D199" s="160" t="s">
        <v>93</v>
      </c>
      <c r="E199" s="171"/>
      <c r="F199" s="160">
        <f>F190+F195*0.1</f>
        <v>501.4</v>
      </c>
      <c r="G199" s="171"/>
      <c r="H199" s="157" t="s">
        <v>218</v>
      </c>
    </row>
    <row r="200" spans="1:8" ht="13.5">
      <c r="A200" s="345">
        <f>A199+0.1</f>
        <v>33.1</v>
      </c>
      <c r="B200" s="345"/>
      <c r="C200" s="345" t="s">
        <v>16</v>
      </c>
      <c r="D200" s="345" t="s">
        <v>17</v>
      </c>
      <c r="E200" s="292" t="s">
        <v>218</v>
      </c>
      <c r="F200" s="272" t="s">
        <v>218</v>
      </c>
      <c r="G200" s="269" t="s">
        <v>218</v>
      </c>
      <c r="H200" s="240" t="s">
        <v>218</v>
      </c>
    </row>
    <row r="201" spans="1:8" ht="13.5">
      <c r="A201" s="72">
        <f>A200+0.1</f>
        <v>33.2</v>
      </c>
      <c r="B201" s="72"/>
      <c r="C201" s="72" t="s">
        <v>18</v>
      </c>
      <c r="D201" s="72" t="s">
        <v>19</v>
      </c>
      <c r="E201" s="151" t="s">
        <v>218</v>
      </c>
      <c r="F201" s="167" t="s">
        <v>218</v>
      </c>
      <c r="G201" s="151" t="s">
        <v>218</v>
      </c>
      <c r="H201" s="152" t="s">
        <v>218</v>
      </c>
    </row>
    <row r="202" spans="1:8" ht="13.5">
      <c r="A202" s="72">
        <f>A201+0.1</f>
        <v>33.300000000000004</v>
      </c>
      <c r="B202" s="72"/>
      <c r="C202" s="72" t="s">
        <v>140</v>
      </c>
      <c r="D202" s="72" t="s">
        <v>91</v>
      </c>
      <c r="E202" s="151" t="s">
        <v>218</v>
      </c>
      <c r="F202" s="167" t="s">
        <v>218</v>
      </c>
      <c r="G202" s="151" t="s">
        <v>218</v>
      </c>
      <c r="H202" s="152" t="s">
        <v>218</v>
      </c>
    </row>
    <row r="203" spans="1:8" ht="16.5">
      <c r="A203" s="72">
        <f>A202+0.1</f>
        <v>33.400000000000006</v>
      </c>
      <c r="B203" s="176"/>
      <c r="C203" s="72" t="s">
        <v>139</v>
      </c>
      <c r="D203" s="151" t="s">
        <v>91</v>
      </c>
      <c r="E203" s="151">
        <v>0.79</v>
      </c>
      <c r="F203" s="167">
        <f>F199*E203</f>
        <v>396.106</v>
      </c>
      <c r="G203" s="151" t="s">
        <v>218</v>
      </c>
      <c r="H203" s="152" t="s">
        <v>218</v>
      </c>
    </row>
    <row r="204" spans="1:8" ht="17.25" thickBot="1">
      <c r="A204" s="344">
        <f>A203+0.1</f>
        <v>33.50000000000001</v>
      </c>
      <c r="B204" s="194"/>
      <c r="C204" s="344" t="s">
        <v>89</v>
      </c>
      <c r="D204" s="155" t="s">
        <v>21</v>
      </c>
      <c r="E204" s="195" t="s">
        <v>218</v>
      </c>
      <c r="F204" s="168" t="s">
        <v>218</v>
      </c>
      <c r="G204" s="155" t="s">
        <v>218</v>
      </c>
      <c r="H204" s="156" t="s">
        <v>218</v>
      </c>
    </row>
    <row r="205" spans="1:8" ht="50.25" customHeight="1" thickBot="1">
      <c r="A205" s="172">
        <f>A199+1</f>
        <v>34</v>
      </c>
      <c r="B205" s="159" t="s">
        <v>199</v>
      </c>
      <c r="C205" s="159" t="s">
        <v>143</v>
      </c>
      <c r="D205" s="165" t="s">
        <v>93</v>
      </c>
      <c r="E205" s="161"/>
      <c r="F205" s="171">
        <v>520</v>
      </c>
      <c r="G205" s="160"/>
      <c r="H205" s="178" t="s">
        <v>218</v>
      </c>
    </row>
    <row r="206" spans="1:8" ht="13.5">
      <c r="A206" s="147">
        <f>A205+0.1</f>
        <v>34.1</v>
      </c>
      <c r="B206" s="345"/>
      <c r="C206" s="345" t="s">
        <v>16</v>
      </c>
      <c r="D206" s="269" t="s">
        <v>17</v>
      </c>
      <c r="E206" s="269" t="s">
        <v>218</v>
      </c>
      <c r="F206" s="292" t="s">
        <v>218</v>
      </c>
      <c r="G206" s="269" t="s">
        <v>218</v>
      </c>
      <c r="H206" s="240" t="s">
        <v>218</v>
      </c>
    </row>
    <row r="207" spans="1:8" ht="13.5">
      <c r="A207" s="149">
        <f>A206+0.1</f>
        <v>34.2</v>
      </c>
      <c r="B207" s="72"/>
      <c r="C207" s="72" t="s">
        <v>18</v>
      </c>
      <c r="D207" s="151" t="s">
        <v>19</v>
      </c>
      <c r="E207" s="274" t="s">
        <v>218</v>
      </c>
      <c r="F207" s="197" t="s">
        <v>218</v>
      </c>
      <c r="G207" s="151" t="s">
        <v>218</v>
      </c>
      <c r="H207" s="152" t="s">
        <v>218</v>
      </c>
    </row>
    <row r="208" spans="1:8" ht="15.75">
      <c r="A208" s="149">
        <f>A207+0.1</f>
        <v>34.300000000000004</v>
      </c>
      <c r="B208" s="150"/>
      <c r="C208" s="72" t="s">
        <v>145</v>
      </c>
      <c r="D208" s="72" t="s">
        <v>83</v>
      </c>
      <c r="E208" s="284">
        <f>0.037/100</f>
        <v>0.00037</v>
      </c>
      <c r="F208" s="197">
        <f>F205*E208</f>
        <v>0.1924</v>
      </c>
      <c r="G208" s="198" t="s">
        <v>218</v>
      </c>
      <c r="H208" s="152" t="s">
        <v>218</v>
      </c>
    </row>
    <row r="209" spans="1:8" ht="15.75">
      <c r="A209" s="149">
        <f>A208+0.1</f>
        <v>34.400000000000006</v>
      </c>
      <c r="B209" s="150"/>
      <c r="C209" s="72" t="s">
        <v>146</v>
      </c>
      <c r="D209" s="72" t="s">
        <v>85</v>
      </c>
      <c r="E209" s="284">
        <f>0.006/100</f>
        <v>6E-05</v>
      </c>
      <c r="F209" s="197">
        <f>F205*E209</f>
        <v>0.031200000000000002</v>
      </c>
      <c r="G209" s="151" t="s">
        <v>218</v>
      </c>
      <c r="H209" s="152" t="s">
        <v>218</v>
      </c>
    </row>
    <row r="210" spans="1:8" ht="16.5" thickBot="1">
      <c r="A210" s="153">
        <f>A209+0.1</f>
        <v>34.50000000000001</v>
      </c>
      <c r="B210" s="351"/>
      <c r="C210" s="344" t="s">
        <v>147</v>
      </c>
      <c r="D210" s="344" t="s">
        <v>93</v>
      </c>
      <c r="E210" s="195">
        <f>1.2/100</f>
        <v>0.012</v>
      </c>
      <c r="F210" s="195">
        <f>F205*E210</f>
        <v>6.24</v>
      </c>
      <c r="G210" s="155" t="s">
        <v>218</v>
      </c>
      <c r="H210" s="156" t="s">
        <v>218</v>
      </c>
    </row>
    <row r="211" spans="1:8" ht="12.75" customHeight="1" thickBot="1">
      <c r="A211" s="428" t="s">
        <v>200</v>
      </c>
      <c r="B211" s="429"/>
      <c r="C211" s="429"/>
      <c r="D211" s="429"/>
      <c r="E211" s="429"/>
      <c r="F211" s="429"/>
      <c r="G211" s="429"/>
      <c r="H211" s="430"/>
    </row>
    <row r="212" spans="1:8" ht="49.5" customHeight="1" thickBot="1">
      <c r="A212" s="172">
        <f>A205+1</f>
        <v>35</v>
      </c>
      <c r="B212" s="158" t="s">
        <v>84</v>
      </c>
      <c r="C212" s="165" t="s">
        <v>201</v>
      </c>
      <c r="D212" s="159" t="s">
        <v>85</v>
      </c>
      <c r="E212" s="171"/>
      <c r="F212" s="160">
        <v>84.15</v>
      </c>
      <c r="G212" s="171"/>
      <c r="H212" s="157" t="s">
        <v>218</v>
      </c>
    </row>
    <row r="213" spans="1:8" ht="15" customHeight="1">
      <c r="A213" s="147">
        <f>A212+0.1</f>
        <v>35.1</v>
      </c>
      <c r="B213" s="199"/>
      <c r="C213" s="345" t="s">
        <v>16</v>
      </c>
      <c r="D213" s="269" t="s">
        <v>17</v>
      </c>
      <c r="E213" s="345" t="s">
        <v>218</v>
      </c>
      <c r="F213" s="345" t="s">
        <v>218</v>
      </c>
      <c r="G213" s="272" t="s">
        <v>218</v>
      </c>
      <c r="H213" s="240" t="s">
        <v>218</v>
      </c>
    </row>
    <row r="214" spans="1:8" ht="15" customHeight="1">
      <c r="A214" s="147">
        <f>A213+0.1</f>
        <v>35.2</v>
      </c>
      <c r="B214" s="176"/>
      <c r="C214" s="72" t="s">
        <v>202</v>
      </c>
      <c r="D214" s="72" t="s">
        <v>85</v>
      </c>
      <c r="E214" s="72">
        <v>1.25</v>
      </c>
      <c r="F214" s="72">
        <f>F212*E214</f>
        <v>105.1875</v>
      </c>
      <c r="G214" s="72" t="s">
        <v>218</v>
      </c>
      <c r="H214" s="152" t="s">
        <v>218</v>
      </c>
    </row>
    <row r="215" spans="1:8" ht="15" customHeight="1" thickBot="1">
      <c r="A215" s="147">
        <f>A214+0.1</f>
        <v>35.300000000000004</v>
      </c>
      <c r="B215" s="194"/>
      <c r="C215" s="344" t="s">
        <v>89</v>
      </c>
      <c r="D215" s="344" t="s">
        <v>19</v>
      </c>
      <c r="E215" s="344" t="s">
        <v>218</v>
      </c>
      <c r="F215" s="344" t="s">
        <v>218</v>
      </c>
      <c r="G215" s="344" t="s">
        <v>218</v>
      </c>
      <c r="H215" s="156" t="s">
        <v>218</v>
      </c>
    </row>
    <row r="216" spans="1:8" ht="36.75" customHeight="1" thickBot="1">
      <c r="A216" s="138">
        <f>A212+1</f>
        <v>36</v>
      </c>
      <c r="B216" s="84" t="s">
        <v>203</v>
      </c>
      <c r="C216" s="84" t="s">
        <v>616</v>
      </c>
      <c r="D216" s="140" t="s">
        <v>85</v>
      </c>
      <c r="E216" s="140"/>
      <c r="F216" s="140">
        <v>20</v>
      </c>
      <c r="G216" s="140"/>
      <c r="H216" s="142" t="s">
        <v>218</v>
      </c>
    </row>
    <row r="217" spans="1:8" ht="15.75">
      <c r="A217" s="345">
        <f aca="true" t="shared" si="9" ref="A217:A222">A216+0.1</f>
        <v>36.1</v>
      </c>
      <c r="B217" s="352"/>
      <c r="C217" s="345" t="s">
        <v>16</v>
      </c>
      <c r="D217" s="269" t="s">
        <v>17</v>
      </c>
      <c r="E217" s="269" t="s">
        <v>218</v>
      </c>
      <c r="F217" s="269" t="s">
        <v>218</v>
      </c>
      <c r="G217" s="272" t="s">
        <v>218</v>
      </c>
      <c r="H217" s="240" t="s">
        <v>218</v>
      </c>
    </row>
    <row r="218" spans="1:8" ht="15.75">
      <c r="A218" s="72">
        <f t="shared" si="9"/>
        <v>36.2</v>
      </c>
      <c r="B218" s="150"/>
      <c r="C218" s="72" t="s">
        <v>18</v>
      </c>
      <c r="D218" s="72" t="s">
        <v>19</v>
      </c>
      <c r="E218" s="72" t="s">
        <v>218</v>
      </c>
      <c r="F218" s="167" t="s">
        <v>218</v>
      </c>
      <c r="G218" s="167" t="s">
        <v>218</v>
      </c>
      <c r="H218" s="152" t="s">
        <v>218</v>
      </c>
    </row>
    <row r="219" spans="1:8" ht="15.75">
      <c r="A219" s="72">
        <f t="shared" si="9"/>
        <v>36.300000000000004</v>
      </c>
      <c r="B219" s="150"/>
      <c r="C219" s="72" t="s">
        <v>87</v>
      </c>
      <c r="D219" s="72" t="s">
        <v>134</v>
      </c>
      <c r="E219" s="72" t="s">
        <v>218</v>
      </c>
      <c r="F219" s="167" t="s">
        <v>218</v>
      </c>
      <c r="G219" s="167" t="s">
        <v>218</v>
      </c>
      <c r="H219" s="152" t="s">
        <v>218</v>
      </c>
    </row>
    <row r="220" spans="1:8" ht="15.75">
      <c r="A220" s="72">
        <f t="shared" si="9"/>
        <v>36.400000000000006</v>
      </c>
      <c r="B220" s="150"/>
      <c r="C220" s="72" t="s">
        <v>205</v>
      </c>
      <c r="D220" s="151" t="s">
        <v>85</v>
      </c>
      <c r="E220" s="151">
        <v>1.02</v>
      </c>
      <c r="F220" s="151">
        <f>F216*E220</f>
        <v>20.4</v>
      </c>
      <c r="G220" s="151" t="s">
        <v>218</v>
      </c>
      <c r="H220" s="152" t="s">
        <v>218</v>
      </c>
    </row>
    <row r="221" spans="1:8" ht="15.75">
      <c r="A221" s="72">
        <f t="shared" si="9"/>
        <v>36.50000000000001</v>
      </c>
      <c r="B221" s="351"/>
      <c r="C221" s="344" t="s">
        <v>79</v>
      </c>
      <c r="D221" s="155" t="s">
        <v>91</v>
      </c>
      <c r="E221" s="155"/>
      <c r="F221" s="155">
        <v>890</v>
      </c>
      <c r="G221" s="155" t="s">
        <v>218</v>
      </c>
      <c r="H221" s="152" t="s">
        <v>218</v>
      </c>
    </row>
    <row r="222" spans="1:8" ht="16.5" thickBot="1">
      <c r="A222" s="72">
        <f t="shared" si="9"/>
        <v>36.60000000000001</v>
      </c>
      <c r="B222" s="351"/>
      <c r="C222" s="344" t="s">
        <v>89</v>
      </c>
      <c r="D222" s="155" t="s">
        <v>19</v>
      </c>
      <c r="E222" s="155" t="s">
        <v>218</v>
      </c>
      <c r="F222" s="155" t="s">
        <v>218</v>
      </c>
      <c r="G222" s="155" t="s">
        <v>218</v>
      </c>
      <c r="H222" s="152" t="s">
        <v>218</v>
      </c>
    </row>
    <row r="223" spans="1:8" ht="30.75" thickBot="1">
      <c r="A223" s="200">
        <f>A216+1</f>
        <v>37</v>
      </c>
      <c r="B223" s="201" t="s">
        <v>307</v>
      </c>
      <c r="C223" s="202" t="s">
        <v>314</v>
      </c>
      <c r="D223" s="203" t="s">
        <v>264</v>
      </c>
      <c r="E223" s="204"/>
      <c r="F223" s="203">
        <v>155.2</v>
      </c>
      <c r="G223" s="205"/>
      <c r="H223" s="206" t="s">
        <v>218</v>
      </c>
    </row>
    <row r="224" spans="1:8" ht="15">
      <c r="A224" s="207">
        <f>A223+0.1</f>
        <v>37.1</v>
      </c>
      <c r="B224" s="208"/>
      <c r="C224" s="207" t="s">
        <v>308</v>
      </c>
      <c r="D224" s="307" t="s">
        <v>309</v>
      </c>
      <c r="E224" s="309" t="s">
        <v>218</v>
      </c>
      <c r="F224" s="307" t="s">
        <v>218</v>
      </c>
      <c r="G224" s="307" t="s">
        <v>218</v>
      </c>
      <c r="H224" s="308" t="s">
        <v>218</v>
      </c>
    </row>
    <row r="225" spans="1:8" ht="15">
      <c r="A225" s="207">
        <f>A224+0.1</f>
        <v>37.2</v>
      </c>
      <c r="B225" s="209"/>
      <c r="C225" s="210" t="s">
        <v>310</v>
      </c>
      <c r="D225" s="211" t="s">
        <v>311</v>
      </c>
      <c r="E225" s="218" t="s">
        <v>218</v>
      </c>
      <c r="F225" s="211" t="s">
        <v>218</v>
      </c>
      <c r="G225" s="211" t="s">
        <v>218</v>
      </c>
      <c r="H225" s="212" t="s">
        <v>218</v>
      </c>
    </row>
    <row r="226" spans="1:8" ht="15">
      <c r="A226" s="207">
        <f>A225+0.1</f>
        <v>37.300000000000004</v>
      </c>
      <c r="B226" s="209"/>
      <c r="C226" s="210" t="s">
        <v>315</v>
      </c>
      <c r="D226" s="211" t="s">
        <v>264</v>
      </c>
      <c r="E226" s="211">
        <v>1.12</v>
      </c>
      <c r="F226" s="211">
        <f>F223*E226</f>
        <v>173.824</v>
      </c>
      <c r="G226" s="211" t="s">
        <v>218</v>
      </c>
      <c r="H226" s="212" t="s">
        <v>218</v>
      </c>
    </row>
    <row r="227" spans="1:8" ht="15.75" thickBot="1">
      <c r="A227" s="207">
        <f>A226+0.1</f>
        <v>37.400000000000006</v>
      </c>
      <c r="B227" s="209"/>
      <c r="C227" s="210" t="s">
        <v>312</v>
      </c>
      <c r="D227" s="211" t="s">
        <v>313</v>
      </c>
      <c r="E227" s="211" t="s">
        <v>20</v>
      </c>
      <c r="F227" s="211">
        <f>F223*0.35</f>
        <v>54.31999999999999</v>
      </c>
      <c r="G227" s="211" t="s">
        <v>218</v>
      </c>
      <c r="H227" s="212" t="s">
        <v>218</v>
      </c>
    </row>
    <row r="228" spans="1:8" s="213" customFormat="1" ht="52.5" customHeight="1" thickBot="1">
      <c r="A228" s="200">
        <f>A223+1</f>
        <v>38</v>
      </c>
      <c r="B228" s="201" t="s">
        <v>316</v>
      </c>
      <c r="C228" s="202" t="s">
        <v>357</v>
      </c>
      <c r="D228" s="203" t="s">
        <v>264</v>
      </c>
      <c r="E228" s="204"/>
      <c r="F228" s="203">
        <v>155.2</v>
      </c>
      <c r="G228" s="205"/>
      <c r="H228" s="206" t="s">
        <v>218</v>
      </c>
    </row>
    <row r="229" spans="1:8" s="213" customFormat="1" ht="19.5" customHeight="1">
      <c r="A229" s="207">
        <f>A228+0.1</f>
        <v>38.1</v>
      </c>
      <c r="B229" s="208"/>
      <c r="C229" s="207" t="s">
        <v>308</v>
      </c>
      <c r="D229" s="307" t="s">
        <v>309</v>
      </c>
      <c r="E229" s="309" t="s">
        <v>218</v>
      </c>
      <c r="F229" s="307" t="s">
        <v>218</v>
      </c>
      <c r="G229" s="307" t="s">
        <v>218</v>
      </c>
      <c r="H229" s="308" t="s">
        <v>218</v>
      </c>
    </row>
    <row r="230" spans="1:8" s="213" customFormat="1" ht="19.5" customHeight="1">
      <c r="A230" s="207">
        <f>A229+0.1</f>
        <v>38.2</v>
      </c>
      <c r="B230" s="209"/>
      <c r="C230" s="210" t="s">
        <v>310</v>
      </c>
      <c r="D230" s="211" t="s">
        <v>311</v>
      </c>
      <c r="E230" s="310" t="s">
        <v>218</v>
      </c>
      <c r="F230" s="211" t="s">
        <v>218</v>
      </c>
      <c r="G230" s="211" t="s">
        <v>218</v>
      </c>
      <c r="H230" s="212" t="s">
        <v>218</v>
      </c>
    </row>
    <row r="231" spans="1:8" s="213" customFormat="1" ht="19.5" customHeight="1" thickBot="1">
      <c r="A231" s="207">
        <f>A230+0.1</f>
        <v>38.300000000000004</v>
      </c>
      <c r="B231" s="209"/>
      <c r="C231" s="210" t="s">
        <v>317</v>
      </c>
      <c r="D231" s="211" t="s">
        <v>264</v>
      </c>
      <c r="E231" s="211">
        <v>1.03</v>
      </c>
      <c r="F231" s="211">
        <f>F228*E231</f>
        <v>159.856</v>
      </c>
      <c r="G231" s="211" t="s">
        <v>218</v>
      </c>
      <c r="H231" s="212" t="s">
        <v>218</v>
      </c>
    </row>
    <row r="232" spans="1:8" s="213" customFormat="1" ht="40.5" customHeight="1" thickBot="1">
      <c r="A232" s="200">
        <f>A228+1</f>
        <v>39</v>
      </c>
      <c r="B232" s="201" t="s">
        <v>318</v>
      </c>
      <c r="C232" s="202" t="s">
        <v>319</v>
      </c>
      <c r="D232" s="203" t="s">
        <v>264</v>
      </c>
      <c r="E232" s="204"/>
      <c r="F232" s="203">
        <v>155.2</v>
      </c>
      <c r="G232" s="205"/>
      <c r="H232" s="206" t="s">
        <v>218</v>
      </c>
    </row>
    <row r="233" spans="1:8" s="213" customFormat="1" ht="19.5" customHeight="1">
      <c r="A233" s="215">
        <f>A232+0.1</f>
        <v>39.1</v>
      </c>
      <c r="B233" s="216"/>
      <c r="C233" s="207" t="s">
        <v>308</v>
      </c>
      <c r="D233" s="307" t="s">
        <v>309</v>
      </c>
      <c r="E233" s="307" t="s">
        <v>218</v>
      </c>
      <c r="F233" s="307" t="s">
        <v>218</v>
      </c>
      <c r="G233" s="307" t="s">
        <v>218</v>
      </c>
      <c r="H233" s="308" t="s">
        <v>218</v>
      </c>
    </row>
    <row r="234" spans="1:8" s="213" customFormat="1" ht="19.5" customHeight="1">
      <c r="A234" s="217">
        <f>A233+0.1</f>
        <v>39.2</v>
      </c>
      <c r="B234" s="209"/>
      <c r="C234" s="210" t="s">
        <v>310</v>
      </c>
      <c r="D234" s="211" t="s">
        <v>311</v>
      </c>
      <c r="E234" s="211" t="s">
        <v>218</v>
      </c>
      <c r="F234" s="211" t="s">
        <v>218</v>
      </c>
      <c r="G234" s="211" t="s">
        <v>218</v>
      </c>
      <c r="H234" s="212" t="s">
        <v>218</v>
      </c>
    </row>
    <row r="235" spans="1:8" s="213" customFormat="1" ht="19.5" customHeight="1">
      <c r="A235" s="217">
        <f>A234+0.1</f>
        <v>39.300000000000004</v>
      </c>
      <c r="B235" s="209"/>
      <c r="C235" s="210" t="s">
        <v>320</v>
      </c>
      <c r="D235" s="211" t="s">
        <v>321</v>
      </c>
      <c r="E235" s="218">
        <f>2.04/100+0.51*4/100</f>
        <v>0.0408</v>
      </c>
      <c r="F235" s="211">
        <f>F232*E235</f>
        <v>6.33216</v>
      </c>
      <c r="G235" s="211" t="s">
        <v>218</v>
      </c>
      <c r="H235" s="212" t="s">
        <v>218</v>
      </c>
    </row>
    <row r="236" spans="1:8" s="213" customFormat="1" ht="19.5" customHeight="1">
      <c r="A236" s="217">
        <f>A235+0.1</f>
        <v>39.400000000000006</v>
      </c>
      <c r="B236" s="219"/>
      <c r="C236" s="220" t="s">
        <v>322</v>
      </c>
      <c r="D236" s="221" t="s">
        <v>264</v>
      </c>
      <c r="E236" s="221">
        <v>1</v>
      </c>
      <c r="F236" s="221">
        <f>F232*E236</f>
        <v>155.2</v>
      </c>
      <c r="G236" s="221" t="s">
        <v>218</v>
      </c>
      <c r="H236" s="212" t="s">
        <v>218</v>
      </c>
    </row>
    <row r="237" spans="1:8" s="213" customFormat="1" ht="19.5" customHeight="1" thickBot="1">
      <c r="A237" s="222">
        <f>A236+0.1</f>
        <v>39.50000000000001</v>
      </c>
      <c r="B237" s="219"/>
      <c r="C237" s="220" t="s">
        <v>323</v>
      </c>
      <c r="D237" s="221" t="s">
        <v>311</v>
      </c>
      <c r="E237" s="223" t="s">
        <v>218</v>
      </c>
      <c r="F237" s="221" t="s">
        <v>218</v>
      </c>
      <c r="G237" s="221" t="s">
        <v>218</v>
      </c>
      <c r="H237" s="224" t="s">
        <v>218</v>
      </c>
    </row>
    <row r="238" spans="1:8" s="213" customFormat="1" ht="62.25" customHeight="1" thickBot="1">
      <c r="A238" s="200">
        <f>A232+1</f>
        <v>40</v>
      </c>
      <c r="B238" s="201" t="s">
        <v>318</v>
      </c>
      <c r="C238" s="202" t="s">
        <v>495</v>
      </c>
      <c r="D238" s="203" t="s">
        <v>264</v>
      </c>
      <c r="E238" s="204"/>
      <c r="F238" s="203">
        <v>32</v>
      </c>
      <c r="G238" s="205"/>
      <c r="H238" s="206" t="s">
        <v>218</v>
      </c>
    </row>
    <row r="239" spans="1:8" s="213" customFormat="1" ht="19.5" customHeight="1">
      <c r="A239" s="215">
        <f>A238+0.1</f>
        <v>40.1</v>
      </c>
      <c r="B239" s="216"/>
      <c r="C239" s="207" t="s">
        <v>308</v>
      </c>
      <c r="D239" s="307" t="s">
        <v>309</v>
      </c>
      <c r="E239" s="307" t="s">
        <v>218</v>
      </c>
      <c r="F239" s="307" t="s">
        <v>218</v>
      </c>
      <c r="G239" s="307" t="s">
        <v>218</v>
      </c>
      <c r="H239" s="308" t="s">
        <v>218</v>
      </c>
    </row>
    <row r="240" spans="1:8" s="213" customFormat="1" ht="19.5" customHeight="1">
      <c r="A240" s="215">
        <f>A239+0.1</f>
        <v>40.2</v>
      </c>
      <c r="B240" s="209"/>
      <c r="C240" s="210" t="s">
        <v>310</v>
      </c>
      <c r="D240" s="211" t="s">
        <v>311</v>
      </c>
      <c r="E240" s="211" t="s">
        <v>218</v>
      </c>
      <c r="F240" s="211" t="s">
        <v>218</v>
      </c>
      <c r="G240" s="211" t="s">
        <v>218</v>
      </c>
      <c r="H240" s="212" t="s">
        <v>218</v>
      </c>
    </row>
    <row r="241" spans="1:8" s="213" customFormat="1" ht="19.5" customHeight="1">
      <c r="A241" s="215">
        <f>A240+0.1</f>
        <v>40.300000000000004</v>
      </c>
      <c r="B241" s="209"/>
      <c r="C241" s="210" t="s">
        <v>320</v>
      </c>
      <c r="D241" s="211" t="s">
        <v>321</v>
      </c>
      <c r="E241" s="218">
        <f>2.04/100+0.51*4/100</f>
        <v>0.0408</v>
      </c>
      <c r="F241" s="211">
        <f>F238*E241</f>
        <v>1.3056</v>
      </c>
      <c r="G241" s="211" t="s">
        <v>218</v>
      </c>
      <c r="H241" s="212" t="s">
        <v>218</v>
      </c>
    </row>
    <row r="242" spans="1:8" s="213" customFormat="1" ht="19.5" customHeight="1" thickBot="1">
      <c r="A242" s="215">
        <f>A241+0.1</f>
        <v>40.400000000000006</v>
      </c>
      <c r="B242" s="219"/>
      <c r="C242" s="220" t="s">
        <v>323</v>
      </c>
      <c r="D242" s="221" t="s">
        <v>311</v>
      </c>
      <c r="E242" s="223" t="s">
        <v>218</v>
      </c>
      <c r="F242" s="221" t="s">
        <v>218</v>
      </c>
      <c r="G242" s="221" t="s">
        <v>218</v>
      </c>
      <c r="H242" s="224" t="s">
        <v>218</v>
      </c>
    </row>
    <row r="243" spans="1:8" ht="60" customHeight="1" thickBot="1">
      <c r="A243" s="138">
        <f>A238+1</f>
        <v>41</v>
      </c>
      <c r="B243" s="84" t="s">
        <v>127</v>
      </c>
      <c r="C243" s="84" t="s">
        <v>224</v>
      </c>
      <c r="D243" s="140" t="s">
        <v>264</v>
      </c>
      <c r="E243" s="140"/>
      <c r="F243" s="140">
        <v>4.2</v>
      </c>
      <c r="G243" s="140"/>
      <c r="H243" s="142" t="s">
        <v>218</v>
      </c>
    </row>
    <row r="244" spans="1:8" ht="12.75" customHeight="1">
      <c r="A244" s="345">
        <f>A243+0.1</f>
        <v>41.1</v>
      </c>
      <c r="B244" s="345"/>
      <c r="C244" s="345" t="s">
        <v>16</v>
      </c>
      <c r="D244" s="269" t="s">
        <v>17</v>
      </c>
      <c r="E244" s="345" t="s">
        <v>218</v>
      </c>
      <c r="F244" s="272" t="s">
        <v>218</v>
      </c>
      <c r="G244" s="269" t="s">
        <v>218</v>
      </c>
      <c r="H244" s="240" t="s">
        <v>218</v>
      </c>
    </row>
    <row r="245" spans="1:8" ht="12.75" customHeight="1">
      <c r="A245" s="72">
        <f>A244+0.1</f>
        <v>41.2</v>
      </c>
      <c r="B245" s="72"/>
      <c r="C245" s="72" t="s">
        <v>18</v>
      </c>
      <c r="D245" s="151" t="s">
        <v>19</v>
      </c>
      <c r="E245" s="300" t="s">
        <v>218</v>
      </c>
      <c r="F245" s="151" t="s">
        <v>218</v>
      </c>
      <c r="G245" s="151" t="s">
        <v>218</v>
      </c>
      <c r="H245" s="152" t="s">
        <v>218</v>
      </c>
    </row>
    <row r="246" spans="1:8" ht="12.75" customHeight="1">
      <c r="A246" s="72">
        <f>A245+0.1</f>
        <v>41.300000000000004</v>
      </c>
      <c r="B246" s="72"/>
      <c r="C246" s="72" t="s">
        <v>128</v>
      </c>
      <c r="D246" s="151" t="s">
        <v>93</v>
      </c>
      <c r="E246" s="72">
        <v>1.02</v>
      </c>
      <c r="F246" s="151">
        <f>F243*E246</f>
        <v>4.284000000000001</v>
      </c>
      <c r="G246" s="151" t="s">
        <v>218</v>
      </c>
      <c r="H246" s="152" t="s">
        <v>218</v>
      </c>
    </row>
    <row r="247" spans="1:8" ht="12.75" customHeight="1">
      <c r="A247" s="72">
        <f>A246+0.1</f>
        <v>41.400000000000006</v>
      </c>
      <c r="B247" s="72"/>
      <c r="C247" s="72" t="s">
        <v>129</v>
      </c>
      <c r="D247" s="151" t="s">
        <v>91</v>
      </c>
      <c r="E247" s="72" t="s">
        <v>20</v>
      </c>
      <c r="F247" s="151">
        <f>F243*6</f>
        <v>25.200000000000003</v>
      </c>
      <c r="G247" s="151" t="s">
        <v>218</v>
      </c>
      <c r="H247" s="152" t="s">
        <v>218</v>
      </c>
    </row>
    <row r="248" spans="1:8" ht="12.75" customHeight="1" thickBot="1">
      <c r="A248" s="344">
        <f>A247+0.1</f>
        <v>41.50000000000001</v>
      </c>
      <c r="B248" s="344"/>
      <c r="C248" s="344" t="s">
        <v>89</v>
      </c>
      <c r="D248" s="155" t="s">
        <v>19</v>
      </c>
      <c r="E248" s="344" t="s">
        <v>218</v>
      </c>
      <c r="F248" s="155" t="s">
        <v>218</v>
      </c>
      <c r="G248" s="155" t="s">
        <v>218</v>
      </c>
      <c r="H248" s="156" t="s">
        <v>218</v>
      </c>
    </row>
    <row r="249" spans="1:8" ht="59.25" customHeight="1" thickBot="1">
      <c r="A249" s="172">
        <f>A243+1</f>
        <v>42</v>
      </c>
      <c r="B249" s="159" t="s">
        <v>227</v>
      </c>
      <c r="C249" s="159" t="s">
        <v>336</v>
      </c>
      <c r="D249" s="171" t="s">
        <v>93</v>
      </c>
      <c r="E249" s="160"/>
      <c r="F249" s="171">
        <v>151</v>
      </c>
      <c r="G249" s="160"/>
      <c r="H249" s="178" t="s">
        <v>218</v>
      </c>
    </row>
    <row r="250" spans="1:8" ht="12.75" customHeight="1">
      <c r="A250" s="147">
        <f>A249+0.1</f>
        <v>42.1</v>
      </c>
      <c r="B250" s="288"/>
      <c r="C250" s="345" t="s">
        <v>16</v>
      </c>
      <c r="D250" s="269" t="s">
        <v>93</v>
      </c>
      <c r="E250" s="272" t="s">
        <v>218</v>
      </c>
      <c r="F250" s="272" t="s">
        <v>218</v>
      </c>
      <c r="G250" s="269" t="s">
        <v>218</v>
      </c>
      <c r="H250" s="240" t="s">
        <v>218</v>
      </c>
    </row>
    <row r="251" spans="1:8" ht="12.75" customHeight="1">
      <c r="A251" s="149">
        <f>A250+0.1</f>
        <v>42.2</v>
      </c>
      <c r="B251" s="150"/>
      <c r="C251" s="72" t="s">
        <v>18</v>
      </c>
      <c r="D251" s="151" t="s">
        <v>19</v>
      </c>
      <c r="E251" s="197" t="s">
        <v>218</v>
      </c>
      <c r="F251" s="151" t="s">
        <v>218</v>
      </c>
      <c r="G251" s="151" t="s">
        <v>218</v>
      </c>
      <c r="H251" s="152" t="s">
        <v>218</v>
      </c>
    </row>
    <row r="252" spans="1:8" ht="12.75" customHeight="1">
      <c r="A252" s="149">
        <f>A251+0.1</f>
        <v>42.300000000000004</v>
      </c>
      <c r="B252" s="150"/>
      <c r="C252" s="72" t="s">
        <v>228</v>
      </c>
      <c r="D252" s="151" t="s">
        <v>93</v>
      </c>
      <c r="E252" s="151">
        <v>1.01</v>
      </c>
      <c r="F252" s="167">
        <f>F249*E252</f>
        <v>152.51</v>
      </c>
      <c r="G252" s="151" t="s">
        <v>218</v>
      </c>
      <c r="H252" s="152" t="s">
        <v>218</v>
      </c>
    </row>
    <row r="253" spans="1:8" ht="12.75" customHeight="1">
      <c r="A253" s="149">
        <f>A252+0.1</f>
        <v>42.400000000000006</v>
      </c>
      <c r="B253" s="150"/>
      <c r="C253" s="72" t="s">
        <v>229</v>
      </c>
      <c r="D253" s="151" t="s">
        <v>91</v>
      </c>
      <c r="E253" s="151" t="s">
        <v>20</v>
      </c>
      <c r="F253" s="167">
        <f>F249*7</f>
        <v>1057</v>
      </c>
      <c r="G253" s="151" t="s">
        <v>218</v>
      </c>
      <c r="H253" s="152" t="s">
        <v>218</v>
      </c>
    </row>
    <row r="254" spans="1:8" ht="12.75" customHeight="1" thickBot="1">
      <c r="A254" s="149">
        <f>A253+0.1</f>
        <v>42.50000000000001</v>
      </c>
      <c r="B254" s="351"/>
      <c r="C254" s="344" t="s">
        <v>89</v>
      </c>
      <c r="D254" s="155" t="s">
        <v>19</v>
      </c>
      <c r="E254" s="195" t="s">
        <v>218</v>
      </c>
      <c r="F254" s="155" t="s">
        <v>218</v>
      </c>
      <c r="G254" s="155" t="s">
        <v>218</v>
      </c>
      <c r="H254" s="152" t="s">
        <v>218</v>
      </c>
    </row>
    <row r="255" spans="1:8" ht="48" customHeight="1" thickBot="1">
      <c r="A255" s="138">
        <f>A249+1</f>
        <v>43</v>
      </c>
      <c r="B255" s="139" t="s">
        <v>130</v>
      </c>
      <c r="C255" s="84" t="s">
        <v>339</v>
      </c>
      <c r="D255" s="84" t="s">
        <v>265</v>
      </c>
      <c r="E255" s="84"/>
      <c r="F255" s="140">
        <v>168</v>
      </c>
      <c r="G255" s="247"/>
      <c r="H255" s="142" t="s">
        <v>218</v>
      </c>
    </row>
    <row r="256" spans="1:8" ht="12.75" customHeight="1">
      <c r="A256" s="345">
        <f>A255+0.1</f>
        <v>43.1</v>
      </c>
      <c r="B256" s="239" t="s">
        <v>165</v>
      </c>
      <c r="C256" s="345" t="s">
        <v>16</v>
      </c>
      <c r="D256" s="269" t="s">
        <v>17</v>
      </c>
      <c r="E256" s="311" t="s">
        <v>218</v>
      </c>
      <c r="F256" s="345" t="s">
        <v>218</v>
      </c>
      <c r="G256" s="272" t="s">
        <v>218</v>
      </c>
      <c r="H256" s="240" t="s">
        <v>218</v>
      </c>
    </row>
    <row r="257" spans="1:8" ht="12.75" customHeight="1">
      <c r="A257" s="72">
        <f>A256+0.1</f>
        <v>43.2</v>
      </c>
      <c r="B257" s="234" t="s">
        <v>165</v>
      </c>
      <c r="C257" s="72" t="s">
        <v>18</v>
      </c>
      <c r="D257" s="151" t="s">
        <v>19</v>
      </c>
      <c r="E257" s="300" t="s">
        <v>218</v>
      </c>
      <c r="F257" s="72" t="s">
        <v>218</v>
      </c>
      <c r="G257" s="72" t="s">
        <v>218</v>
      </c>
      <c r="H257" s="152" t="s">
        <v>218</v>
      </c>
    </row>
    <row r="258" spans="1:8" ht="12.75" customHeight="1">
      <c r="A258" s="72">
        <f>A257+0.1</f>
        <v>43.300000000000004</v>
      </c>
      <c r="B258" s="234"/>
      <c r="C258" s="72" t="s">
        <v>340</v>
      </c>
      <c r="D258" s="72" t="s">
        <v>93</v>
      </c>
      <c r="E258" s="279" t="s">
        <v>20</v>
      </c>
      <c r="F258" s="72">
        <f>F255*0.1*1.05</f>
        <v>17.64</v>
      </c>
      <c r="G258" s="167" t="s">
        <v>218</v>
      </c>
      <c r="H258" s="72" t="s">
        <v>218</v>
      </c>
    </row>
    <row r="259" spans="1:8" ht="12.75" customHeight="1" thickBot="1">
      <c r="A259" s="345">
        <f>A258+0.1</f>
        <v>43.400000000000006</v>
      </c>
      <c r="B259" s="234"/>
      <c r="C259" s="72" t="s">
        <v>129</v>
      </c>
      <c r="D259" s="151" t="s">
        <v>91</v>
      </c>
      <c r="E259" s="151" t="s">
        <v>20</v>
      </c>
      <c r="F259" s="151">
        <f>F258*7</f>
        <v>123.48</v>
      </c>
      <c r="G259" s="151" t="s">
        <v>218</v>
      </c>
      <c r="H259" s="152" t="s">
        <v>218</v>
      </c>
    </row>
    <row r="260" spans="1:8" ht="67.5" customHeight="1" thickBot="1">
      <c r="A260" s="172">
        <f>A255+1</f>
        <v>44</v>
      </c>
      <c r="B260" s="290" t="s">
        <v>349</v>
      </c>
      <c r="C260" s="165" t="s">
        <v>359</v>
      </c>
      <c r="D260" s="160" t="s">
        <v>93</v>
      </c>
      <c r="E260" s="171"/>
      <c r="F260" s="281">
        <v>32</v>
      </c>
      <c r="G260" s="171"/>
      <c r="H260" s="157" t="s">
        <v>218</v>
      </c>
    </row>
    <row r="261" spans="1:8" ht="13.5">
      <c r="A261" s="147">
        <f>A260+0.1</f>
        <v>44.1</v>
      </c>
      <c r="B261" s="345"/>
      <c r="C261" s="345" t="s">
        <v>16</v>
      </c>
      <c r="D261" s="269" t="s">
        <v>17</v>
      </c>
      <c r="E261" s="272" t="s">
        <v>218</v>
      </c>
      <c r="F261" s="272" t="s">
        <v>218</v>
      </c>
      <c r="G261" s="269" t="s">
        <v>218</v>
      </c>
      <c r="H261" s="240" t="s">
        <v>218</v>
      </c>
    </row>
    <row r="262" spans="1:8" ht="13.5">
      <c r="A262" s="147">
        <f>A261+0.1</f>
        <v>44.2</v>
      </c>
      <c r="B262" s="72"/>
      <c r="C262" s="72" t="s">
        <v>18</v>
      </c>
      <c r="D262" s="151" t="s">
        <v>19</v>
      </c>
      <c r="E262" s="197" t="s">
        <v>218</v>
      </c>
      <c r="F262" s="151" t="s">
        <v>218</v>
      </c>
      <c r="G262" s="151" t="s">
        <v>218</v>
      </c>
      <c r="H262" s="152" t="s">
        <v>218</v>
      </c>
    </row>
    <row r="263" spans="1:8" ht="27">
      <c r="A263" s="147">
        <f>A262+0.1</f>
        <v>44.300000000000004</v>
      </c>
      <c r="B263" s="72"/>
      <c r="C263" s="72" t="s">
        <v>228</v>
      </c>
      <c r="D263" s="151" t="s">
        <v>93</v>
      </c>
      <c r="E263" s="167">
        <v>1.01</v>
      </c>
      <c r="F263" s="151">
        <f>F260*E263</f>
        <v>32.32</v>
      </c>
      <c r="G263" s="151" t="s">
        <v>218</v>
      </c>
      <c r="H263" s="152" t="s">
        <v>218</v>
      </c>
    </row>
    <row r="264" spans="1:8" ht="18" customHeight="1">
      <c r="A264" s="147">
        <f>A263+0.1</f>
        <v>44.400000000000006</v>
      </c>
      <c r="B264" s="72"/>
      <c r="C264" s="72" t="s">
        <v>229</v>
      </c>
      <c r="D264" s="151" t="s">
        <v>91</v>
      </c>
      <c r="E264" s="151" t="s">
        <v>20</v>
      </c>
      <c r="F264" s="167">
        <f>F260*6</f>
        <v>192</v>
      </c>
      <c r="G264" s="151" t="s">
        <v>218</v>
      </c>
      <c r="H264" s="152" t="s">
        <v>218</v>
      </c>
    </row>
    <row r="265" spans="1:8" ht="13.5">
      <c r="A265" s="149">
        <f>A264+0.1</f>
        <v>44.50000000000001</v>
      </c>
      <c r="B265" s="72"/>
      <c r="C265" s="72" t="s">
        <v>89</v>
      </c>
      <c r="D265" s="151" t="s">
        <v>19</v>
      </c>
      <c r="E265" s="274" t="s">
        <v>218</v>
      </c>
      <c r="F265" s="151" t="s">
        <v>218</v>
      </c>
      <c r="G265" s="151" t="s">
        <v>218</v>
      </c>
      <c r="H265" s="152" t="s">
        <v>218</v>
      </c>
    </row>
    <row r="266" spans="1:8" ht="42" customHeight="1">
      <c r="A266" s="345"/>
      <c r="B266" s="345"/>
      <c r="C266" s="357" t="s">
        <v>22</v>
      </c>
      <c r="D266" s="345" t="s">
        <v>21</v>
      </c>
      <c r="E266" s="345"/>
      <c r="F266" s="345"/>
      <c r="G266" s="345"/>
      <c r="H266" s="358" t="s">
        <v>218</v>
      </c>
    </row>
    <row r="267" spans="1:8" ht="19.5" customHeight="1">
      <c r="A267" s="72"/>
      <c r="B267" s="72"/>
      <c r="C267" s="226" t="s">
        <v>23</v>
      </c>
      <c r="D267" s="72" t="s">
        <v>21</v>
      </c>
      <c r="E267" s="72"/>
      <c r="F267" s="72"/>
      <c r="G267" s="72"/>
      <c r="H267" s="225" t="s">
        <v>218</v>
      </c>
    </row>
    <row r="268" spans="1:8" ht="19.5" customHeight="1">
      <c r="A268" s="72"/>
      <c r="B268" s="72"/>
      <c r="C268" s="226" t="s">
        <v>24</v>
      </c>
      <c r="D268" s="72" t="s">
        <v>21</v>
      </c>
      <c r="E268" s="72"/>
      <c r="F268" s="72"/>
      <c r="G268" s="72"/>
      <c r="H268" s="152" t="s">
        <v>218</v>
      </c>
    </row>
    <row r="269" spans="1:8" ht="19.5" customHeight="1">
      <c r="A269" s="72"/>
      <c r="B269" s="72"/>
      <c r="C269" s="72" t="s">
        <v>166</v>
      </c>
      <c r="D269" s="72" t="s">
        <v>21</v>
      </c>
      <c r="E269" s="72"/>
      <c r="F269" s="72"/>
      <c r="G269" s="72"/>
      <c r="H269" s="152" t="s">
        <v>218</v>
      </c>
    </row>
    <row r="270" spans="1:8" ht="41.25" customHeight="1">
      <c r="A270" s="72"/>
      <c r="B270" s="72"/>
      <c r="C270" s="119" t="s">
        <v>22</v>
      </c>
      <c r="D270" s="72" t="s">
        <v>21</v>
      </c>
      <c r="E270" s="72"/>
      <c r="F270" s="72"/>
      <c r="G270" s="72"/>
      <c r="H270" s="225" t="s">
        <v>218</v>
      </c>
    </row>
    <row r="271" spans="1:8" ht="19.5" customHeight="1">
      <c r="A271" s="72"/>
      <c r="B271" s="72"/>
      <c r="C271" s="72" t="s">
        <v>25</v>
      </c>
      <c r="D271" s="227" t="s">
        <v>815</v>
      </c>
      <c r="E271" s="72"/>
      <c r="F271" s="72"/>
      <c r="G271" s="72"/>
      <c r="H271" s="152" t="s">
        <v>218</v>
      </c>
    </row>
    <row r="272" spans="1:8" ht="19.5" customHeight="1">
      <c r="A272" s="72"/>
      <c r="B272" s="72"/>
      <c r="C272" s="72" t="s">
        <v>26</v>
      </c>
      <c r="D272" s="72" t="s">
        <v>21</v>
      </c>
      <c r="E272" s="72"/>
      <c r="F272" s="72"/>
      <c r="G272" s="72"/>
      <c r="H272" s="225" t="s">
        <v>218</v>
      </c>
    </row>
    <row r="273" spans="1:8" ht="19.5" customHeight="1">
      <c r="A273" s="72"/>
      <c r="B273" s="72"/>
      <c r="C273" s="72" t="s">
        <v>27</v>
      </c>
      <c r="D273" s="227" t="s">
        <v>815</v>
      </c>
      <c r="E273" s="72"/>
      <c r="F273" s="72"/>
      <c r="G273" s="72"/>
      <c r="H273" s="152" t="s">
        <v>218</v>
      </c>
    </row>
    <row r="274" spans="1:8" ht="19.5" customHeight="1">
      <c r="A274" s="72"/>
      <c r="B274" s="72"/>
      <c r="C274" s="119" t="s">
        <v>15</v>
      </c>
      <c r="D274" s="72" t="s">
        <v>21</v>
      </c>
      <c r="E274" s="72"/>
      <c r="F274" s="72"/>
      <c r="G274" s="72"/>
      <c r="H274" s="225" t="s">
        <v>218</v>
      </c>
    </row>
    <row r="275" spans="1:8" ht="14.25">
      <c r="A275" s="350"/>
      <c r="B275" s="350"/>
      <c r="C275" s="229"/>
      <c r="D275" s="350"/>
      <c r="E275" s="350"/>
      <c r="F275" s="350"/>
      <c r="G275" s="350"/>
      <c r="H275" s="230"/>
    </row>
    <row r="276" spans="1:8" ht="13.5">
      <c r="A276" s="350"/>
      <c r="B276" s="350"/>
      <c r="C276" s="348" t="s">
        <v>218</v>
      </c>
      <c r="D276" s="427" t="s">
        <v>218</v>
      </c>
      <c r="E276" s="427"/>
      <c r="F276" s="427"/>
      <c r="G276" s="350"/>
      <c r="H276" s="350"/>
    </row>
  </sheetData>
  <sheetProtection/>
  <mergeCells count="22">
    <mergeCell ref="G8:H8"/>
    <mergeCell ref="A106:H106"/>
    <mergeCell ref="A153:H153"/>
    <mergeCell ref="A189:H189"/>
    <mergeCell ref="A211:H211"/>
    <mergeCell ref="D276:F276"/>
    <mergeCell ref="A5:C5"/>
    <mergeCell ref="E5:H5"/>
    <mergeCell ref="A6:B6"/>
    <mergeCell ref="C6:H6"/>
    <mergeCell ref="A7:H7"/>
    <mergeCell ref="A8:A9"/>
    <mergeCell ref="B8:B9"/>
    <mergeCell ref="C8:C9"/>
    <mergeCell ref="D8:D9"/>
    <mergeCell ref="E8:F8"/>
    <mergeCell ref="A1:H1"/>
    <mergeCell ref="A2:H2"/>
    <mergeCell ref="A3:C3"/>
    <mergeCell ref="E3:H3"/>
    <mergeCell ref="A4:C4"/>
    <mergeCell ref="E4:H4"/>
  </mergeCells>
  <printOptions/>
  <pageMargins left="0.35" right="0.2" top="0.32" bottom="0.37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9">
      <selection activeCell="D83" sqref="D83:I83"/>
    </sheetView>
  </sheetViews>
  <sheetFormatPr defaultColWidth="9.140625" defaultRowHeight="12.75"/>
  <cols>
    <col min="1" max="1" width="6.28125" style="348" customWidth="1"/>
    <col min="2" max="4" width="9.140625" style="348" customWidth="1"/>
    <col min="5" max="5" width="14.28125" style="348" customWidth="1"/>
    <col min="6" max="6" width="7.140625" style="348" customWidth="1"/>
    <col min="7" max="7" width="8.57421875" style="348" customWidth="1"/>
    <col min="8" max="8" width="8.140625" style="348" customWidth="1"/>
    <col min="9" max="9" width="8.57421875" style="348" customWidth="1"/>
    <col min="10" max="10" width="8.8515625" style="348" customWidth="1"/>
    <col min="11" max="16384" width="9.140625" style="348" customWidth="1"/>
  </cols>
  <sheetData>
    <row r="1" spans="1:9" ht="27.75" customHeight="1">
      <c r="A1" s="435" t="s">
        <v>327</v>
      </c>
      <c r="B1" s="435"/>
      <c r="C1" s="435"/>
      <c r="D1" s="435"/>
      <c r="E1" s="435"/>
      <c r="F1" s="435"/>
      <c r="G1" s="435"/>
      <c r="H1" s="435"/>
      <c r="I1" s="435"/>
    </row>
    <row r="2" ht="21.75" customHeight="1"/>
    <row r="3" spans="1:9" ht="69.75" customHeight="1">
      <c r="A3" s="435" t="s">
        <v>438</v>
      </c>
      <c r="B3" s="464"/>
      <c r="C3" s="464"/>
      <c r="D3" s="464"/>
      <c r="E3" s="464"/>
      <c r="F3" s="464"/>
      <c r="G3" s="464"/>
      <c r="H3" s="464"/>
      <c r="I3" s="464"/>
    </row>
    <row r="5" spans="1:9" ht="22.5" customHeight="1">
      <c r="A5" s="435" t="s">
        <v>234</v>
      </c>
      <c r="B5" s="435"/>
      <c r="C5" s="435"/>
      <c r="D5" s="435"/>
      <c r="E5" s="435"/>
      <c r="F5" s="435"/>
      <c r="G5" s="346" t="s">
        <v>218</v>
      </c>
      <c r="H5" s="346" t="s">
        <v>235</v>
      </c>
      <c r="I5" s="346" t="s">
        <v>21</v>
      </c>
    </row>
    <row r="6" ht="7.5" customHeight="1"/>
    <row r="7" spans="1:9" ht="16.5" customHeight="1">
      <c r="A7" s="435" t="s">
        <v>236</v>
      </c>
      <c r="B7" s="435"/>
      <c r="C7" s="435"/>
      <c r="D7" s="435"/>
      <c r="E7" s="435"/>
      <c r="F7" s="435"/>
      <c r="G7" s="346" t="s">
        <v>802</v>
      </c>
      <c r="H7" s="346" t="s">
        <v>235</v>
      </c>
      <c r="I7" s="346" t="s">
        <v>21</v>
      </c>
    </row>
    <row r="8" ht="6.75" customHeight="1"/>
    <row r="9" spans="1:8" ht="16.5" customHeight="1">
      <c r="A9" s="435" t="s">
        <v>267</v>
      </c>
      <c r="B9" s="435"/>
      <c r="C9" s="435"/>
      <c r="D9" s="435"/>
      <c r="E9" s="435"/>
      <c r="F9" s="435"/>
      <c r="G9" s="136" t="s">
        <v>218</v>
      </c>
      <c r="H9" s="346" t="s">
        <v>5</v>
      </c>
    </row>
    <row r="11" spans="1:9" ht="13.5">
      <c r="A11" s="437" t="s">
        <v>268</v>
      </c>
      <c r="B11" s="455"/>
      <c r="C11" s="455"/>
      <c r="D11" s="455"/>
      <c r="E11" s="455"/>
      <c r="F11" s="455"/>
      <c r="G11" s="455"/>
      <c r="H11" s="455"/>
      <c r="I11" s="455"/>
    </row>
    <row r="13" spans="1:9" ht="13.5">
      <c r="A13" s="437" t="s">
        <v>362</v>
      </c>
      <c r="B13" s="455"/>
      <c r="C13" s="455"/>
      <c r="D13" s="455"/>
      <c r="E13" s="455"/>
      <c r="F13" s="455"/>
      <c r="G13" s="455"/>
      <c r="H13" s="455"/>
      <c r="I13" s="455"/>
    </row>
    <row r="15" spans="1:10" ht="42.75" customHeight="1">
      <c r="A15" s="440" t="s">
        <v>0</v>
      </c>
      <c r="B15" s="438" t="s">
        <v>8</v>
      </c>
      <c r="C15" s="457" t="s">
        <v>9</v>
      </c>
      <c r="D15" s="495"/>
      <c r="E15" s="496"/>
      <c r="F15" s="438" t="s">
        <v>10</v>
      </c>
      <c r="G15" s="442" t="s">
        <v>11</v>
      </c>
      <c r="H15" s="500"/>
      <c r="I15" s="442" t="s">
        <v>68</v>
      </c>
      <c r="J15" s="500"/>
    </row>
    <row r="16" spans="1:10" ht="79.5" customHeight="1">
      <c r="A16" s="494"/>
      <c r="B16" s="494"/>
      <c r="C16" s="497"/>
      <c r="D16" s="498"/>
      <c r="E16" s="499"/>
      <c r="F16" s="494"/>
      <c r="G16" s="343" t="s">
        <v>13</v>
      </c>
      <c r="H16" s="343" t="s">
        <v>14</v>
      </c>
      <c r="I16" s="343" t="s">
        <v>13</v>
      </c>
      <c r="J16" s="343" t="s">
        <v>15</v>
      </c>
    </row>
    <row r="17" spans="1:10" ht="51.75" customHeight="1">
      <c r="A17" s="119">
        <v>2</v>
      </c>
      <c r="B17" s="119" t="s">
        <v>270</v>
      </c>
      <c r="C17" s="447" t="s">
        <v>434</v>
      </c>
      <c r="D17" s="448"/>
      <c r="E17" s="449"/>
      <c r="F17" s="119" t="s">
        <v>271</v>
      </c>
      <c r="G17" s="72"/>
      <c r="H17" s="119">
        <v>0.23</v>
      </c>
      <c r="I17" s="119"/>
      <c r="J17" s="225" t="s">
        <v>218</v>
      </c>
    </row>
    <row r="18" spans="1:10" ht="20.25" customHeight="1">
      <c r="A18" s="72">
        <f>A17+0.1</f>
        <v>2.1</v>
      </c>
      <c r="B18" s="119"/>
      <c r="C18" s="442" t="s">
        <v>16</v>
      </c>
      <c r="D18" s="446"/>
      <c r="E18" s="443"/>
      <c r="F18" s="72" t="s">
        <v>17</v>
      </c>
      <c r="G18" s="72" t="s">
        <v>218</v>
      </c>
      <c r="H18" s="167" t="s">
        <v>218</v>
      </c>
      <c r="I18" s="72" t="s">
        <v>218</v>
      </c>
      <c r="J18" s="152" t="s">
        <v>218</v>
      </c>
    </row>
    <row r="19" spans="1:10" ht="21.75" customHeight="1">
      <c r="A19" s="72">
        <f>A18+0.1</f>
        <v>2.2</v>
      </c>
      <c r="B19" s="119"/>
      <c r="C19" s="442" t="s">
        <v>117</v>
      </c>
      <c r="D19" s="446"/>
      <c r="E19" s="443"/>
      <c r="F19" s="72" t="s">
        <v>113</v>
      </c>
      <c r="G19" s="72" t="s">
        <v>218</v>
      </c>
      <c r="H19" s="167" t="s">
        <v>218</v>
      </c>
      <c r="I19" s="72" t="s">
        <v>218</v>
      </c>
      <c r="J19" s="152" t="s">
        <v>218</v>
      </c>
    </row>
    <row r="20" spans="1:10" ht="20.25" customHeight="1">
      <c r="A20" s="72">
        <f>A19+0.1</f>
        <v>2.3000000000000003</v>
      </c>
      <c r="B20" s="72" t="s">
        <v>90</v>
      </c>
      <c r="C20" s="442" t="s">
        <v>272</v>
      </c>
      <c r="D20" s="446"/>
      <c r="E20" s="443"/>
      <c r="F20" s="72" t="s">
        <v>120</v>
      </c>
      <c r="G20" s="72">
        <v>100</v>
      </c>
      <c r="H20" s="72">
        <f>H17*G20</f>
        <v>23</v>
      </c>
      <c r="I20" s="72" t="s">
        <v>218</v>
      </c>
      <c r="J20" s="152" t="s">
        <v>218</v>
      </c>
    </row>
    <row r="21" spans="1:10" ht="20.25" customHeight="1">
      <c r="A21" s="72">
        <f>A20+0.1</f>
        <v>2.4000000000000004</v>
      </c>
      <c r="B21" s="119"/>
      <c r="C21" s="442" t="s">
        <v>89</v>
      </c>
      <c r="D21" s="446"/>
      <c r="E21" s="443"/>
      <c r="F21" s="72" t="s">
        <v>113</v>
      </c>
      <c r="G21" s="72" t="s">
        <v>218</v>
      </c>
      <c r="H21" s="72" t="s">
        <v>218</v>
      </c>
      <c r="I21" s="72" t="s">
        <v>808</v>
      </c>
      <c r="J21" s="152" t="s">
        <v>218</v>
      </c>
    </row>
    <row r="22" spans="1:10" ht="55.5" customHeight="1">
      <c r="A22" s="119">
        <v>3</v>
      </c>
      <c r="B22" s="119" t="s">
        <v>252</v>
      </c>
      <c r="C22" s="447" t="s">
        <v>278</v>
      </c>
      <c r="D22" s="448"/>
      <c r="E22" s="449"/>
      <c r="F22" s="119" t="s">
        <v>237</v>
      </c>
      <c r="G22" s="72"/>
      <c r="H22" s="119">
        <v>0.15</v>
      </c>
      <c r="I22" s="72"/>
      <c r="J22" s="225" t="s">
        <v>218</v>
      </c>
    </row>
    <row r="23" spans="1:10" ht="20.25" customHeight="1">
      <c r="A23" s="72">
        <f>A22+0.1</f>
        <v>3.1</v>
      </c>
      <c r="B23" s="72"/>
      <c r="C23" s="442" t="s">
        <v>16</v>
      </c>
      <c r="D23" s="446"/>
      <c r="E23" s="443"/>
      <c r="F23" s="72" t="s">
        <v>17</v>
      </c>
      <c r="G23" s="72" t="s">
        <v>218</v>
      </c>
      <c r="H23" s="167" t="s">
        <v>218</v>
      </c>
      <c r="I23" s="72" t="s">
        <v>218</v>
      </c>
      <c r="J23" s="152" t="s">
        <v>218</v>
      </c>
    </row>
    <row r="24" spans="1:10" ht="13.5">
      <c r="A24" s="72">
        <f>A23+0.1</f>
        <v>3.2</v>
      </c>
      <c r="B24" s="72"/>
      <c r="C24" s="442" t="s">
        <v>117</v>
      </c>
      <c r="D24" s="446"/>
      <c r="E24" s="443"/>
      <c r="F24" s="72" t="s">
        <v>113</v>
      </c>
      <c r="G24" s="72" t="s">
        <v>218</v>
      </c>
      <c r="H24" s="167" t="s">
        <v>218</v>
      </c>
      <c r="I24" s="72" t="s">
        <v>218</v>
      </c>
      <c r="J24" s="152" t="s">
        <v>218</v>
      </c>
    </row>
    <row r="25" spans="1:10" ht="13.5">
      <c r="A25" s="72">
        <f>A24+0.1</f>
        <v>3.3000000000000003</v>
      </c>
      <c r="B25" s="72" t="s">
        <v>90</v>
      </c>
      <c r="C25" s="442" t="s">
        <v>275</v>
      </c>
      <c r="D25" s="446"/>
      <c r="E25" s="443"/>
      <c r="F25" s="72" t="s">
        <v>120</v>
      </c>
      <c r="G25" s="72">
        <v>100</v>
      </c>
      <c r="H25" s="72">
        <f>H22*G25</f>
        <v>15</v>
      </c>
      <c r="I25" s="72" t="s">
        <v>218</v>
      </c>
      <c r="J25" s="152" t="s">
        <v>218</v>
      </c>
    </row>
    <row r="26" spans="1:10" ht="21" customHeight="1">
      <c r="A26" s="72">
        <f>A25+0.1</f>
        <v>3.4000000000000004</v>
      </c>
      <c r="B26" s="72"/>
      <c r="C26" s="442" t="s">
        <v>89</v>
      </c>
      <c r="D26" s="446"/>
      <c r="E26" s="443"/>
      <c r="F26" s="72" t="s">
        <v>113</v>
      </c>
      <c r="G26" s="72" t="s">
        <v>218</v>
      </c>
      <c r="H26" s="149" t="s">
        <v>218</v>
      </c>
      <c r="I26" s="72" t="s">
        <v>218</v>
      </c>
      <c r="J26" s="152" t="s">
        <v>218</v>
      </c>
    </row>
    <row r="27" spans="1:10" ht="53.25" customHeight="1">
      <c r="A27" s="119">
        <v>4</v>
      </c>
      <c r="B27" s="119" t="s">
        <v>252</v>
      </c>
      <c r="C27" s="447" t="s">
        <v>274</v>
      </c>
      <c r="D27" s="448"/>
      <c r="E27" s="449"/>
      <c r="F27" s="119" t="s">
        <v>237</v>
      </c>
      <c r="G27" s="72"/>
      <c r="H27" s="119">
        <v>0.21</v>
      </c>
      <c r="I27" s="72"/>
      <c r="J27" s="225" t="s">
        <v>218</v>
      </c>
    </row>
    <row r="28" spans="1:10" ht="21.75" customHeight="1">
      <c r="A28" s="72">
        <f>A27+0.1</f>
        <v>4.1</v>
      </c>
      <c r="B28" s="72"/>
      <c r="C28" s="442" t="s">
        <v>16</v>
      </c>
      <c r="D28" s="446"/>
      <c r="E28" s="443"/>
      <c r="F28" s="72" t="s">
        <v>17</v>
      </c>
      <c r="G28" s="72" t="s">
        <v>218</v>
      </c>
      <c r="H28" s="167" t="s">
        <v>218</v>
      </c>
      <c r="I28" s="72" t="s">
        <v>218</v>
      </c>
      <c r="J28" s="152" t="s">
        <v>218</v>
      </c>
    </row>
    <row r="29" spans="1:10" ht="23.25" customHeight="1">
      <c r="A29" s="72">
        <f>A28+0.1</f>
        <v>4.199999999999999</v>
      </c>
      <c r="B29" s="72"/>
      <c r="C29" s="442" t="s">
        <v>117</v>
      </c>
      <c r="D29" s="446"/>
      <c r="E29" s="443"/>
      <c r="F29" s="72" t="s">
        <v>113</v>
      </c>
      <c r="G29" s="72" t="s">
        <v>218</v>
      </c>
      <c r="H29" s="167" t="s">
        <v>218</v>
      </c>
      <c r="I29" s="72" t="s">
        <v>218</v>
      </c>
      <c r="J29" s="152" t="s">
        <v>218</v>
      </c>
    </row>
    <row r="30" spans="1:10" ht="20.25" customHeight="1">
      <c r="A30" s="72">
        <f>A29+0.1</f>
        <v>4.299999999999999</v>
      </c>
      <c r="B30" s="72" t="s">
        <v>90</v>
      </c>
      <c r="C30" s="442" t="s">
        <v>275</v>
      </c>
      <c r="D30" s="446"/>
      <c r="E30" s="443"/>
      <c r="F30" s="72" t="s">
        <v>120</v>
      </c>
      <c r="G30" s="72">
        <v>100</v>
      </c>
      <c r="H30" s="72">
        <f>H27*G30</f>
        <v>21</v>
      </c>
      <c r="I30" s="72" t="s">
        <v>218</v>
      </c>
      <c r="J30" s="152" t="s">
        <v>218</v>
      </c>
    </row>
    <row r="31" spans="1:10" ht="20.25" customHeight="1">
      <c r="A31" s="72">
        <v>4.4</v>
      </c>
      <c r="B31" s="72"/>
      <c r="C31" s="442" t="s">
        <v>89</v>
      </c>
      <c r="D31" s="446"/>
      <c r="E31" s="443"/>
      <c r="F31" s="72" t="s">
        <v>113</v>
      </c>
      <c r="G31" s="72" t="s">
        <v>218</v>
      </c>
      <c r="H31" s="72" t="s">
        <v>218</v>
      </c>
      <c r="I31" s="72" t="s">
        <v>218</v>
      </c>
      <c r="J31" s="152" t="s">
        <v>218</v>
      </c>
    </row>
    <row r="32" spans="1:10" ht="67.5" customHeight="1">
      <c r="A32" s="119">
        <v>7</v>
      </c>
      <c r="B32" s="119" t="s">
        <v>279</v>
      </c>
      <c r="C32" s="447" t="s">
        <v>280</v>
      </c>
      <c r="D32" s="448"/>
      <c r="E32" s="449"/>
      <c r="F32" s="119" t="s">
        <v>281</v>
      </c>
      <c r="G32" s="72"/>
      <c r="H32" s="119">
        <v>2.8</v>
      </c>
      <c r="I32" s="72"/>
      <c r="J32" s="225" t="s">
        <v>218</v>
      </c>
    </row>
    <row r="33" spans="1:10" ht="13.5">
      <c r="A33" s="72">
        <f>A32+0.1</f>
        <v>7.1</v>
      </c>
      <c r="B33" s="72"/>
      <c r="C33" s="442" t="s">
        <v>16</v>
      </c>
      <c r="D33" s="446"/>
      <c r="E33" s="443"/>
      <c r="F33" s="72" t="s">
        <v>17</v>
      </c>
      <c r="G33" s="72" t="s">
        <v>218</v>
      </c>
      <c r="H33" s="167" t="s">
        <v>218</v>
      </c>
      <c r="I33" s="72" t="s">
        <v>218</v>
      </c>
      <c r="J33" s="152" t="s">
        <v>218</v>
      </c>
    </row>
    <row r="34" spans="1:10" ht="13.5">
      <c r="A34" s="72">
        <f>A33+0.1</f>
        <v>7.199999999999999</v>
      </c>
      <c r="B34" s="72"/>
      <c r="C34" s="442" t="s">
        <v>117</v>
      </c>
      <c r="D34" s="446"/>
      <c r="E34" s="443"/>
      <c r="F34" s="72" t="s">
        <v>113</v>
      </c>
      <c r="G34" s="72" t="s">
        <v>218</v>
      </c>
      <c r="H34" s="167" t="s">
        <v>218</v>
      </c>
      <c r="I34" s="72" t="s">
        <v>218</v>
      </c>
      <c r="J34" s="152" t="s">
        <v>218</v>
      </c>
    </row>
    <row r="35" spans="1:10" ht="13.5">
      <c r="A35" s="72">
        <f>A34+0.1</f>
        <v>7.299999999999999</v>
      </c>
      <c r="B35" s="72" t="s">
        <v>90</v>
      </c>
      <c r="C35" s="442" t="s">
        <v>242</v>
      </c>
      <c r="D35" s="446"/>
      <c r="E35" s="443"/>
      <c r="F35" s="72" t="s">
        <v>111</v>
      </c>
      <c r="G35" s="72">
        <v>10</v>
      </c>
      <c r="H35" s="72">
        <f>H32*G35</f>
        <v>28</v>
      </c>
      <c r="I35" s="72" t="s">
        <v>218</v>
      </c>
      <c r="J35" s="152" t="s">
        <v>218</v>
      </c>
    </row>
    <row r="36" spans="1:10" ht="13.5">
      <c r="A36" s="72">
        <f>A35+0.1</f>
        <v>7.399999999999999</v>
      </c>
      <c r="B36" s="72"/>
      <c r="C36" s="442" t="s">
        <v>89</v>
      </c>
      <c r="D36" s="446"/>
      <c r="E36" s="443"/>
      <c r="F36" s="72" t="s">
        <v>113</v>
      </c>
      <c r="G36" s="72" t="s">
        <v>218</v>
      </c>
      <c r="H36" s="149" t="s">
        <v>218</v>
      </c>
      <c r="I36" s="72" t="s">
        <v>218</v>
      </c>
      <c r="J36" s="152" t="s">
        <v>218</v>
      </c>
    </row>
    <row r="37" spans="1:10" ht="34.5" customHeight="1">
      <c r="A37" s="119">
        <v>8</v>
      </c>
      <c r="B37" s="119" t="s">
        <v>366</v>
      </c>
      <c r="C37" s="447" t="s">
        <v>282</v>
      </c>
      <c r="D37" s="448"/>
      <c r="E37" s="449"/>
      <c r="F37" s="119" t="s">
        <v>111</v>
      </c>
      <c r="G37" s="72"/>
      <c r="H37" s="119">
        <v>6</v>
      </c>
      <c r="I37" s="72"/>
      <c r="J37" s="225" t="s">
        <v>218</v>
      </c>
    </row>
    <row r="38" spans="1:10" ht="26.25" customHeight="1">
      <c r="A38" s="72">
        <f>A37+0.1</f>
        <v>8.1</v>
      </c>
      <c r="B38" s="72"/>
      <c r="C38" s="442" t="s">
        <v>16</v>
      </c>
      <c r="D38" s="446"/>
      <c r="E38" s="443"/>
      <c r="F38" s="72" t="s">
        <v>17</v>
      </c>
      <c r="G38" s="72" t="s">
        <v>218</v>
      </c>
      <c r="H38" s="167" t="s">
        <v>218</v>
      </c>
      <c r="I38" s="72" t="s">
        <v>218</v>
      </c>
      <c r="J38" s="152" t="s">
        <v>218</v>
      </c>
    </row>
    <row r="39" spans="1:10" ht="21" customHeight="1">
      <c r="A39" s="72">
        <f>A38+0.1</f>
        <v>8.2</v>
      </c>
      <c r="B39" s="72"/>
      <c r="C39" s="442" t="s">
        <v>117</v>
      </c>
      <c r="D39" s="446"/>
      <c r="E39" s="443"/>
      <c r="F39" s="72" t="s">
        <v>113</v>
      </c>
      <c r="G39" s="72" t="s">
        <v>218</v>
      </c>
      <c r="H39" s="167" t="s">
        <v>218</v>
      </c>
      <c r="I39" s="72" t="s">
        <v>802</v>
      </c>
      <c r="J39" s="152" t="s">
        <v>218</v>
      </c>
    </row>
    <row r="40" spans="1:10" ht="21" customHeight="1">
      <c r="A40" s="72">
        <f>A39+0.1</f>
        <v>8.299999999999999</v>
      </c>
      <c r="B40" s="72" t="s">
        <v>90</v>
      </c>
      <c r="C40" s="442" t="s">
        <v>283</v>
      </c>
      <c r="D40" s="446"/>
      <c r="E40" s="443"/>
      <c r="F40" s="72" t="s">
        <v>111</v>
      </c>
      <c r="G40" s="72">
        <v>1</v>
      </c>
      <c r="H40" s="72">
        <f>H37*G40</f>
        <v>6</v>
      </c>
      <c r="I40" s="72" t="s">
        <v>218</v>
      </c>
      <c r="J40" s="152" t="s">
        <v>218</v>
      </c>
    </row>
    <row r="41" spans="1:10" ht="21" customHeight="1">
      <c r="A41" s="72">
        <f>A40+0.1</f>
        <v>8.399999999999999</v>
      </c>
      <c r="B41" s="72" t="s">
        <v>90</v>
      </c>
      <c r="C41" s="442" t="s">
        <v>284</v>
      </c>
      <c r="D41" s="446"/>
      <c r="E41" s="443"/>
      <c r="F41" s="72" t="s">
        <v>111</v>
      </c>
      <c r="G41" s="72">
        <v>2</v>
      </c>
      <c r="H41" s="72">
        <f>H37*G41</f>
        <v>12</v>
      </c>
      <c r="I41" s="72" t="s">
        <v>218</v>
      </c>
      <c r="J41" s="152" t="s">
        <v>218</v>
      </c>
    </row>
    <row r="42" spans="1:10" ht="21" customHeight="1">
      <c r="A42" s="72">
        <f>A41+0.1</f>
        <v>8.499999999999998</v>
      </c>
      <c r="B42" s="72" t="s">
        <v>90</v>
      </c>
      <c r="C42" s="442" t="s">
        <v>216</v>
      </c>
      <c r="D42" s="446"/>
      <c r="E42" s="443"/>
      <c r="F42" s="72" t="s">
        <v>111</v>
      </c>
      <c r="G42" s="72" t="s">
        <v>218</v>
      </c>
      <c r="H42" s="72" t="s">
        <v>218</v>
      </c>
      <c r="I42" s="72" t="s">
        <v>218</v>
      </c>
      <c r="J42" s="152" t="s">
        <v>218</v>
      </c>
    </row>
    <row r="43" spans="1:10" ht="21" customHeight="1">
      <c r="A43" s="72">
        <v>8.6</v>
      </c>
      <c r="B43" s="72"/>
      <c r="C43" s="442" t="s">
        <v>89</v>
      </c>
      <c r="D43" s="446"/>
      <c r="E43" s="443"/>
      <c r="F43" s="72" t="s">
        <v>113</v>
      </c>
      <c r="G43" s="72" t="s">
        <v>218</v>
      </c>
      <c r="H43" s="167" t="s">
        <v>218</v>
      </c>
      <c r="I43" s="72" t="s">
        <v>218</v>
      </c>
      <c r="J43" s="152" t="s">
        <v>218</v>
      </c>
    </row>
    <row r="44" spans="1:10" ht="36.75" customHeight="1">
      <c r="A44" s="119">
        <v>9</v>
      </c>
      <c r="B44" s="119" t="s">
        <v>366</v>
      </c>
      <c r="C44" s="447" t="s">
        <v>435</v>
      </c>
      <c r="D44" s="448"/>
      <c r="E44" s="449"/>
      <c r="F44" s="119" t="s">
        <v>111</v>
      </c>
      <c r="G44" s="72"/>
      <c r="H44" s="119">
        <v>2</v>
      </c>
      <c r="I44" s="72"/>
      <c r="J44" s="225" t="s">
        <v>218</v>
      </c>
    </row>
    <row r="45" spans="1:10" ht="21" customHeight="1">
      <c r="A45" s="72">
        <f>A44+0.1</f>
        <v>9.1</v>
      </c>
      <c r="B45" s="72"/>
      <c r="C45" s="442" t="s">
        <v>16</v>
      </c>
      <c r="D45" s="446"/>
      <c r="E45" s="443"/>
      <c r="F45" s="72" t="s">
        <v>17</v>
      </c>
      <c r="G45" s="72" t="s">
        <v>218</v>
      </c>
      <c r="H45" s="167" t="s">
        <v>218</v>
      </c>
      <c r="I45" s="72" t="s">
        <v>218</v>
      </c>
      <c r="J45" s="152" t="s">
        <v>218</v>
      </c>
    </row>
    <row r="46" spans="1:10" ht="21" customHeight="1">
      <c r="A46" s="72">
        <f>A45+0.1</f>
        <v>9.2</v>
      </c>
      <c r="B46" s="72"/>
      <c r="C46" s="442" t="s">
        <v>117</v>
      </c>
      <c r="D46" s="446"/>
      <c r="E46" s="443"/>
      <c r="F46" s="72" t="s">
        <v>113</v>
      </c>
      <c r="G46" s="72" t="s">
        <v>218</v>
      </c>
      <c r="H46" s="167" t="s">
        <v>218</v>
      </c>
      <c r="I46" s="72" t="s">
        <v>218</v>
      </c>
      <c r="J46" s="152" t="s">
        <v>218</v>
      </c>
    </row>
    <row r="47" spans="1:10" ht="21" customHeight="1">
      <c r="A47" s="72">
        <f>A46+0.1</f>
        <v>9.299999999999999</v>
      </c>
      <c r="B47" s="72" t="s">
        <v>90</v>
      </c>
      <c r="C47" s="442" t="s">
        <v>286</v>
      </c>
      <c r="D47" s="446"/>
      <c r="E47" s="443"/>
      <c r="F47" s="72" t="s">
        <v>111</v>
      </c>
      <c r="G47" s="72">
        <v>1</v>
      </c>
      <c r="H47" s="72">
        <f>H44*G47</f>
        <v>2</v>
      </c>
      <c r="I47" s="72" t="s">
        <v>218</v>
      </c>
      <c r="J47" s="152" t="s">
        <v>218</v>
      </c>
    </row>
    <row r="48" spans="1:10" ht="21" customHeight="1">
      <c r="A48" s="72">
        <f>A47+0.1</f>
        <v>9.399999999999999</v>
      </c>
      <c r="B48" s="72" t="s">
        <v>90</v>
      </c>
      <c r="C48" s="442" t="s">
        <v>284</v>
      </c>
      <c r="D48" s="446"/>
      <c r="E48" s="443"/>
      <c r="F48" s="72" t="s">
        <v>111</v>
      </c>
      <c r="G48" s="72">
        <v>2</v>
      </c>
      <c r="H48" s="72">
        <f>H44*G48</f>
        <v>4</v>
      </c>
      <c r="I48" s="72" t="s">
        <v>218</v>
      </c>
      <c r="J48" s="152" t="s">
        <v>218</v>
      </c>
    </row>
    <row r="49" spans="1:10" ht="21" customHeight="1">
      <c r="A49" s="72">
        <f>A48+0.1</f>
        <v>9.499999999999998</v>
      </c>
      <c r="B49" s="72" t="s">
        <v>90</v>
      </c>
      <c r="C49" s="442" t="s">
        <v>216</v>
      </c>
      <c r="D49" s="446"/>
      <c r="E49" s="443"/>
      <c r="F49" s="72" t="s">
        <v>91</v>
      </c>
      <c r="G49" s="72" t="s">
        <v>218</v>
      </c>
      <c r="H49" s="72" t="s">
        <v>218</v>
      </c>
      <c r="I49" s="72" t="s">
        <v>218</v>
      </c>
      <c r="J49" s="152" t="s">
        <v>218</v>
      </c>
    </row>
    <row r="50" spans="1:10" ht="21" customHeight="1">
      <c r="A50" s="72">
        <v>9.6</v>
      </c>
      <c r="B50" s="72"/>
      <c r="C50" s="442" t="s">
        <v>89</v>
      </c>
      <c r="D50" s="446"/>
      <c r="E50" s="443"/>
      <c r="F50" s="72" t="s">
        <v>113</v>
      </c>
      <c r="G50" s="72" t="s">
        <v>218</v>
      </c>
      <c r="H50" s="167" t="s">
        <v>218</v>
      </c>
      <c r="I50" s="72" t="s">
        <v>218</v>
      </c>
      <c r="J50" s="152" t="s">
        <v>218</v>
      </c>
    </row>
    <row r="51" spans="1:10" ht="39" customHeight="1">
      <c r="A51" s="119">
        <v>13</v>
      </c>
      <c r="B51" s="119" t="s">
        <v>288</v>
      </c>
      <c r="C51" s="447" t="s">
        <v>367</v>
      </c>
      <c r="D51" s="448"/>
      <c r="E51" s="449"/>
      <c r="F51" s="119" t="s">
        <v>111</v>
      </c>
      <c r="G51" s="72"/>
      <c r="H51" s="119">
        <v>2</v>
      </c>
      <c r="I51" s="72"/>
      <c r="J51" s="225" t="s">
        <v>218</v>
      </c>
    </row>
    <row r="52" spans="1:10" ht="21.75" customHeight="1">
      <c r="A52" s="72">
        <f>A51+0.1</f>
        <v>13.1</v>
      </c>
      <c r="B52" s="72"/>
      <c r="C52" s="442" t="s">
        <v>16</v>
      </c>
      <c r="D52" s="446"/>
      <c r="E52" s="443"/>
      <c r="F52" s="72" t="s">
        <v>17</v>
      </c>
      <c r="G52" s="72" t="s">
        <v>218</v>
      </c>
      <c r="H52" s="167" t="s">
        <v>218</v>
      </c>
      <c r="I52" s="72" t="s">
        <v>218</v>
      </c>
      <c r="J52" s="152" t="s">
        <v>218</v>
      </c>
    </row>
    <row r="53" spans="1:10" ht="23.25" customHeight="1">
      <c r="A53" s="72">
        <f>A52+0.1</f>
        <v>13.2</v>
      </c>
      <c r="B53" s="72"/>
      <c r="C53" s="442" t="s">
        <v>117</v>
      </c>
      <c r="D53" s="446"/>
      <c r="E53" s="443"/>
      <c r="F53" s="72" t="s">
        <v>113</v>
      </c>
      <c r="G53" s="72" t="s">
        <v>218</v>
      </c>
      <c r="H53" s="167" t="s">
        <v>218</v>
      </c>
      <c r="I53" s="72" t="s">
        <v>218</v>
      </c>
      <c r="J53" s="152" t="s">
        <v>218</v>
      </c>
    </row>
    <row r="54" spans="1:10" ht="20.25" customHeight="1">
      <c r="A54" s="72">
        <f>A53+0.1</f>
        <v>13.299999999999999</v>
      </c>
      <c r="B54" s="72" t="s">
        <v>90</v>
      </c>
      <c r="C54" s="442" t="s">
        <v>289</v>
      </c>
      <c r="D54" s="446"/>
      <c r="E54" s="443"/>
      <c r="F54" s="72" t="s">
        <v>111</v>
      </c>
      <c r="G54" s="72">
        <v>1</v>
      </c>
      <c r="H54" s="72">
        <f>H51*G54</f>
        <v>2</v>
      </c>
      <c r="I54" s="72" t="s">
        <v>218</v>
      </c>
      <c r="J54" s="152" t="s">
        <v>218</v>
      </c>
    </row>
    <row r="55" spans="1:10" ht="21" customHeight="1">
      <c r="A55" s="72">
        <f>A54+0.1</f>
        <v>13.399999999999999</v>
      </c>
      <c r="B55" s="72"/>
      <c r="C55" s="442" t="s">
        <v>89</v>
      </c>
      <c r="D55" s="446"/>
      <c r="E55" s="443"/>
      <c r="F55" s="72" t="s">
        <v>113</v>
      </c>
      <c r="G55" s="72" t="s">
        <v>218</v>
      </c>
      <c r="H55" s="149" t="s">
        <v>218</v>
      </c>
      <c r="I55" s="72" t="s">
        <v>218</v>
      </c>
      <c r="J55" s="152" t="s">
        <v>218</v>
      </c>
    </row>
    <row r="56" spans="1:10" ht="39" customHeight="1">
      <c r="A56" s="119">
        <v>14</v>
      </c>
      <c r="B56" s="119" t="s">
        <v>290</v>
      </c>
      <c r="C56" s="447" t="s">
        <v>368</v>
      </c>
      <c r="D56" s="448"/>
      <c r="E56" s="449"/>
      <c r="F56" s="119" t="s">
        <v>111</v>
      </c>
      <c r="G56" s="72"/>
      <c r="H56" s="119">
        <v>4</v>
      </c>
      <c r="I56" s="72"/>
      <c r="J56" s="225" t="s">
        <v>218</v>
      </c>
    </row>
    <row r="57" spans="1:10" ht="21.75" customHeight="1">
      <c r="A57" s="72">
        <f>A56+0.1</f>
        <v>14.1</v>
      </c>
      <c r="B57" s="72"/>
      <c r="C57" s="442" t="s">
        <v>16</v>
      </c>
      <c r="D57" s="446"/>
      <c r="E57" s="443"/>
      <c r="F57" s="72" t="s">
        <v>17</v>
      </c>
      <c r="G57" s="72" t="s">
        <v>218</v>
      </c>
      <c r="H57" s="167" t="s">
        <v>218</v>
      </c>
      <c r="I57" s="72" t="s">
        <v>218</v>
      </c>
      <c r="J57" s="152" t="s">
        <v>218</v>
      </c>
    </row>
    <row r="58" spans="1:10" ht="23.25" customHeight="1">
      <c r="A58" s="72">
        <f>A57+0.1</f>
        <v>14.2</v>
      </c>
      <c r="B58" s="72"/>
      <c r="C58" s="442" t="s">
        <v>117</v>
      </c>
      <c r="D58" s="446"/>
      <c r="E58" s="443"/>
      <c r="F58" s="72" t="s">
        <v>113</v>
      </c>
      <c r="G58" s="72" t="s">
        <v>218</v>
      </c>
      <c r="H58" s="167" t="s">
        <v>218</v>
      </c>
      <c r="I58" s="72" t="s">
        <v>218</v>
      </c>
      <c r="J58" s="152" t="s">
        <v>218</v>
      </c>
    </row>
    <row r="59" spans="1:10" ht="20.25" customHeight="1">
      <c r="A59" s="72">
        <f>A58+0.1</f>
        <v>14.299999999999999</v>
      </c>
      <c r="B59" s="72" t="s">
        <v>90</v>
      </c>
      <c r="C59" s="442" t="s">
        <v>238</v>
      </c>
      <c r="D59" s="446"/>
      <c r="E59" s="443"/>
      <c r="F59" s="72" t="s">
        <v>111</v>
      </c>
      <c r="G59" s="72">
        <v>1</v>
      </c>
      <c r="H59" s="72">
        <f>H56*G59</f>
        <v>4</v>
      </c>
      <c r="I59" s="72" t="s">
        <v>218</v>
      </c>
      <c r="J59" s="152" t="s">
        <v>218</v>
      </c>
    </row>
    <row r="60" spans="1:10" ht="21" customHeight="1">
      <c r="A60" s="72">
        <f>A59+0.1</f>
        <v>14.399999999999999</v>
      </c>
      <c r="B60" s="72"/>
      <c r="C60" s="442" t="s">
        <v>89</v>
      </c>
      <c r="D60" s="446"/>
      <c r="E60" s="443"/>
      <c r="F60" s="72" t="s">
        <v>113</v>
      </c>
      <c r="G60" s="72" t="s">
        <v>218</v>
      </c>
      <c r="H60" s="149" t="s">
        <v>218</v>
      </c>
      <c r="I60" s="72" t="s">
        <v>218</v>
      </c>
      <c r="J60" s="152" t="s">
        <v>218</v>
      </c>
    </row>
    <row r="61" spans="1:10" ht="39" customHeight="1">
      <c r="A61" s="119">
        <v>16</v>
      </c>
      <c r="B61" s="119" t="s">
        <v>288</v>
      </c>
      <c r="C61" s="447" t="s">
        <v>291</v>
      </c>
      <c r="D61" s="448"/>
      <c r="E61" s="449"/>
      <c r="F61" s="119" t="s">
        <v>111</v>
      </c>
      <c r="G61" s="72"/>
      <c r="H61" s="119">
        <v>2</v>
      </c>
      <c r="I61" s="72"/>
      <c r="J61" s="225" t="s">
        <v>218</v>
      </c>
    </row>
    <row r="62" spans="1:10" ht="21.75" customHeight="1">
      <c r="A62" s="72">
        <f>A61+0.1</f>
        <v>16.1</v>
      </c>
      <c r="B62" s="72"/>
      <c r="C62" s="442" t="s">
        <v>16</v>
      </c>
      <c r="D62" s="446"/>
      <c r="E62" s="443"/>
      <c r="F62" s="72" t="s">
        <v>17</v>
      </c>
      <c r="G62" s="72" t="s">
        <v>218</v>
      </c>
      <c r="H62" s="167" t="s">
        <v>218</v>
      </c>
      <c r="I62" s="72" t="s">
        <v>218</v>
      </c>
      <c r="J62" s="152" t="s">
        <v>218</v>
      </c>
    </row>
    <row r="63" spans="1:10" ht="23.25" customHeight="1">
      <c r="A63" s="72">
        <f>A62+0.1</f>
        <v>16.200000000000003</v>
      </c>
      <c r="B63" s="72"/>
      <c r="C63" s="442" t="s">
        <v>117</v>
      </c>
      <c r="D63" s="446"/>
      <c r="E63" s="443"/>
      <c r="F63" s="72" t="s">
        <v>113</v>
      </c>
      <c r="G63" s="72" t="s">
        <v>218</v>
      </c>
      <c r="H63" s="167" t="s">
        <v>218</v>
      </c>
      <c r="I63" s="72" t="s">
        <v>218</v>
      </c>
      <c r="J63" s="152" t="s">
        <v>218</v>
      </c>
    </row>
    <row r="64" spans="1:10" ht="20.25" customHeight="1">
      <c r="A64" s="72">
        <f>A63+0.1</f>
        <v>16.300000000000004</v>
      </c>
      <c r="B64" s="72" t="s">
        <v>90</v>
      </c>
      <c r="C64" s="442" t="s">
        <v>292</v>
      </c>
      <c r="D64" s="446"/>
      <c r="E64" s="443"/>
      <c r="F64" s="72" t="s">
        <v>111</v>
      </c>
      <c r="G64" s="72">
        <v>1</v>
      </c>
      <c r="H64" s="72">
        <f>H61*G64</f>
        <v>2</v>
      </c>
      <c r="I64" s="72" t="s">
        <v>218</v>
      </c>
      <c r="J64" s="152" t="s">
        <v>218</v>
      </c>
    </row>
    <row r="65" spans="1:10" ht="21" customHeight="1">
      <c r="A65" s="72">
        <f>A64+0.1</f>
        <v>16.400000000000006</v>
      </c>
      <c r="B65" s="72"/>
      <c r="C65" s="442" t="s">
        <v>89</v>
      </c>
      <c r="D65" s="446"/>
      <c r="E65" s="443"/>
      <c r="F65" s="72" t="s">
        <v>113</v>
      </c>
      <c r="G65" s="72" t="s">
        <v>218</v>
      </c>
      <c r="H65" s="149" t="s">
        <v>218</v>
      </c>
      <c r="I65" s="72" t="s">
        <v>218</v>
      </c>
      <c r="J65" s="152" t="s">
        <v>218</v>
      </c>
    </row>
    <row r="66" spans="1:10" ht="39" customHeight="1">
      <c r="A66" s="119">
        <v>20</v>
      </c>
      <c r="B66" s="119" t="s">
        <v>373</v>
      </c>
      <c r="C66" s="447" t="s">
        <v>378</v>
      </c>
      <c r="D66" s="448"/>
      <c r="E66" s="449"/>
      <c r="F66" s="119" t="s">
        <v>237</v>
      </c>
      <c r="G66" s="72"/>
      <c r="H66" s="119">
        <v>0.36</v>
      </c>
      <c r="I66" s="72"/>
      <c r="J66" s="225" t="s">
        <v>218</v>
      </c>
    </row>
    <row r="67" spans="1:10" ht="21.75" customHeight="1">
      <c r="A67" s="72">
        <f>A66+0.1</f>
        <v>20.1</v>
      </c>
      <c r="B67" s="72"/>
      <c r="C67" s="442" t="s">
        <v>16</v>
      </c>
      <c r="D67" s="446"/>
      <c r="E67" s="443"/>
      <c r="F67" s="72" t="s">
        <v>17</v>
      </c>
      <c r="G67" s="72" t="s">
        <v>218</v>
      </c>
      <c r="H67" s="167" t="s">
        <v>218</v>
      </c>
      <c r="I67" s="72" t="s">
        <v>218</v>
      </c>
      <c r="J67" s="152" t="s">
        <v>218</v>
      </c>
    </row>
    <row r="68" spans="1:10" ht="21" customHeight="1">
      <c r="A68" s="72">
        <v>20.3</v>
      </c>
      <c r="B68" s="72"/>
      <c r="C68" s="442" t="s">
        <v>89</v>
      </c>
      <c r="D68" s="446"/>
      <c r="E68" s="443"/>
      <c r="F68" s="72" t="s">
        <v>113</v>
      </c>
      <c r="G68" s="72" t="s">
        <v>218</v>
      </c>
      <c r="H68" s="149" t="s">
        <v>218</v>
      </c>
      <c r="I68" s="72" t="s">
        <v>218</v>
      </c>
      <c r="J68" s="152" t="s">
        <v>218</v>
      </c>
    </row>
    <row r="69" spans="1:10" ht="39" customHeight="1">
      <c r="A69" s="119">
        <v>21</v>
      </c>
      <c r="B69" s="119" t="s">
        <v>293</v>
      </c>
      <c r="C69" s="447" t="s">
        <v>379</v>
      </c>
      <c r="D69" s="448"/>
      <c r="E69" s="449"/>
      <c r="F69" s="119" t="s">
        <v>237</v>
      </c>
      <c r="G69" s="72"/>
      <c r="H69" s="119">
        <v>0.23</v>
      </c>
      <c r="I69" s="72"/>
      <c r="J69" s="225" t="s">
        <v>218</v>
      </c>
    </row>
    <row r="70" spans="1:10" ht="21.75" customHeight="1">
      <c r="A70" s="72">
        <f>A69+0.1</f>
        <v>21.1</v>
      </c>
      <c r="B70" s="72"/>
      <c r="C70" s="442" t="s">
        <v>16</v>
      </c>
      <c r="D70" s="446"/>
      <c r="E70" s="443"/>
      <c r="F70" s="72" t="s">
        <v>17</v>
      </c>
      <c r="G70" s="72" t="s">
        <v>218</v>
      </c>
      <c r="H70" s="167" t="s">
        <v>218</v>
      </c>
      <c r="I70" s="72" t="s">
        <v>218</v>
      </c>
      <c r="J70" s="152" t="s">
        <v>218</v>
      </c>
    </row>
    <row r="71" spans="1:10" ht="21" customHeight="1">
      <c r="A71" s="72">
        <v>21.2</v>
      </c>
      <c r="B71" s="72"/>
      <c r="C71" s="442" t="s">
        <v>89</v>
      </c>
      <c r="D71" s="446"/>
      <c r="E71" s="443"/>
      <c r="F71" s="72" t="s">
        <v>113</v>
      </c>
      <c r="G71" s="72">
        <v>0.11</v>
      </c>
      <c r="H71" s="149">
        <f>G71*H69</f>
        <v>0.0253</v>
      </c>
      <c r="I71" s="72">
        <v>3.2</v>
      </c>
      <c r="J71" s="152">
        <f>H71*I71</f>
        <v>0.08096</v>
      </c>
    </row>
    <row r="72" spans="1:10" ht="39" customHeight="1">
      <c r="A72" s="119"/>
      <c r="B72" s="119"/>
      <c r="C72" s="447" t="s">
        <v>239</v>
      </c>
      <c r="D72" s="448"/>
      <c r="E72" s="449"/>
      <c r="F72" s="72" t="s">
        <v>21</v>
      </c>
      <c r="G72" s="72"/>
      <c r="H72" s="119"/>
      <c r="I72" s="119"/>
      <c r="J72" s="225" t="s">
        <v>218</v>
      </c>
    </row>
    <row r="73" spans="1:10" ht="22.5" customHeight="1">
      <c r="A73" s="72"/>
      <c r="B73" s="72"/>
      <c r="C73" s="442" t="s">
        <v>162</v>
      </c>
      <c r="D73" s="446"/>
      <c r="E73" s="443"/>
      <c r="F73" s="72" t="s">
        <v>21</v>
      </c>
      <c r="G73" s="72"/>
      <c r="H73" s="72"/>
      <c r="I73" s="72"/>
      <c r="J73" s="225" t="s">
        <v>218</v>
      </c>
    </row>
    <row r="74" spans="1:10" ht="21.75" customHeight="1">
      <c r="A74" s="72"/>
      <c r="B74" s="72"/>
      <c r="C74" s="442" t="s">
        <v>163</v>
      </c>
      <c r="D74" s="446"/>
      <c r="E74" s="443"/>
      <c r="F74" s="72" t="s">
        <v>21</v>
      </c>
      <c r="G74" s="72"/>
      <c r="H74" s="72"/>
      <c r="I74" s="72"/>
      <c r="J74" s="225" t="s">
        <v>218</v>
      </c>
    </row>
    <row r="75" spans="1:10" ht="23.25" customHeight="1">
      <c r="A75" s="72"/>
      <c r="B75" s="72"/>
      <c r="C75" s="442" t="s">
        <v>240</v>
      </c>
      <c r="D75" s="446"/>
      <c r="E75" s="443"/>
      <c r="F75" s="72" t="s">
        <v>21</v>
      </c>
      <c r="G75" s="72"/>
      <c r="H75" s="72"/>
      <c r="I75" s="72"/>
      <c r="J75" s="225" t="s">
        <v>218</v>
      </c>
    </row>
    <row r="76" spans="1:10" ht="62.25" customHeight="1">
      <c r="A76" s="72"/>
      <c r="B76" s="72"/>
      <c r="C76" s="447" t="s">
        <v>241</v>
      </c>
      <c r="D76" s="448"/>
      <c r="E76" s="449"/>
      <c r="F76" s="72" t="s">
        <v>21</v>
      </c>
      <c r="G76" s="72"/>
      <c r="H76" s="72"/>
      <c r="I76" s="72"/>
      <c r="J76" s="225" t="s">
        <v>218</v>
      </c>
    </row>
    <row r="77" spans="1:10" ht="14.25">
      <c r="A77" s="72"/>
      <c r="B77" s="72"/>
      <c r="C77" s="442" t="s">
        <v>816</v>
      </c>
      <c r="D77" s="446"/>
      <c r="E77" s="443"/>
      <c r="F77" s="72" t="s">
        <v>21</v>
      </c>
      <c r="G77" s="72"/>
      <c r="H77" s="72"/>
      <c r="I77" s="72"/>
      <c r="J77" s="225" t="s">
        <v>218</v>
      </c>
    </row>
    <row r="78" spans="1:10" ht="14.25">
      <c r="A78" s="72"/>
      <c r="B78" s="72"/>
      <c r="C78" s="447" t="s">
        <v>26</v>
      </c>
      <c r="D78" s="448"/>
      <c r="E78" s="449"/>
      <c r="F78" s="72" t="s">
        <v>21</v>
      </c>
      <c r="G78" s="72"/>
      <c r="H78" s="72"/>
      <c r="I78" s="72"/>
      <c r="J78" s="225" t="s">
        <v>218</v>
      </c>
    </row>
    <row r="79" spans="1:10" ht="14.25">
      <c r="A79" s="72"/>
      <c r="B79" s="72"/>
      <c r="C79" s="442" t="s">
        <v>810</v>
      </c>
      <c r="D79" s="446"/>
      <c r="E79" s="443"/>
      <c r="F79" s="72" t="s">
        <v>21</v>
      </c>
      <c r="G79" s="72"/>
      <c r="H79" s="72"/>
      <c r="I79" s="72"/>
      <c r="J79" s="225" t="s">
        <v>218</v>
      </c>
    </row>
    <row r="80" spans="1:10" ht="16.5" customHeight="1">
      <c r="A80" s="72"/>
      <c r="B80" s="72"/>
      <c r="C80" s="447" t="s">
        <v>15</v>
      </c>
      <c r="D80" s="448"/>
      <c r="E80" s="449"/>
      <c r="F80" s="72" t="s">
        <v>21</v>
      </c>
      <c r="G80" s="72"/>
      <c r="H80" s="72"/>
      <c r="I80" s="72"/>
      <c r="J80" s="225" t="s">
        <v>218</v>
      </c>
    </row>
    <row r="81" ht="13.5">
      <c r="J81" s="360"/>
    </row>
    <row r="83" spans="4:9" ht="14.25">
      <c r="D83" s="435" t="s">
        <v>218</v>
      </c>
      <c r="E83" s="435"/>
      <c r="F83" s="435"/>
      <c r="G83" s="435"/>
      <c r="H83" s="435"/>
      <c r="I83" s="435"/>
    </row>
  </sheetData>
  <sheetProtection/>
  <mergeCells count="78">
    <mergeCell ref="C77:E77"/>
    <mergeCell ref="C78:E78"/>
    <mergeCell ref="C79:E79"/>
    <mergeCell ref="C80:E80"/>
    <mergeCell ref="D83:I83"/>
    <mergeCell ref="C71:E71"/>
    <mergeCell ref="C72:E72"/>
    <mergeCell ref="C73:E73"/>
    <mergeCell ref="C74:E74"/>
    <mergeCell ref="C75:E75"/>
    <mergeCell ref="C76:E76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A13:I13"/>
    <mergeCell ref="A15:A16"/>
    <mergeCell ref="B15:B16"/>
    <mergeCell ref="C15:E16"/>
    <mergeCell ref="F15:F16"/>
    <mergeCell ref="G15:H15"/>
    <mergeCell ref="I15:J15"/>
    <mergeCell ref="A1:I1"/>
    <mergeCell ref="A3:I3"/>
    <mergeCell ref="A5:F5"/>
    <mergeCell ref="A7:F7"/>
    <mergeCell ref="A9:F9"/>
    <mergeCell ref="A11:I11"/>
  </mergeCells>
  <printOptions/>
  <pageMargins left="0.7" right="0.7" top="0.3" bottom="0.28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80"/>
  <sheetViews>
    <sheetView zoomScalePageLayoutView="0" workbookViewId="0" topLeftCell="A19">
      <selection activeCell="C80" sqref="C80"/>
    </sheetView>
  </sheetViews>
  <sheetFormatPr defaultColWidth="18.140625" defaultRowHeight="12.75"/>
  <cols>
    <col min="1" max="1" width="4.421875" style="349" customWidth="1"/>
    <col min="2" max="2" width="9.28125" style="349" customWidth="1"/>
    <col min="3" max="3" width="36.57421875" style="349" customWidth="1"/>
    <col min="4" max="4" width="6.7109375" style="349" customWidth="1"/>
    <col min="5" max="5" width="6.28125" style="349" customWidth="1"/>
    <col min="6" max="6" width="8.00390625" style="349" customWidth="1"/>
    <col min="7" max="7" width="7.28125" style="349" customWidth="1"/>
    <col min="8" max="8" width="9.28125" style="349" customWidth="1"/>
    <col min="9" max="16384" width="18.140625" style="349" customWidth="1"/>
  </cols>
  <sheetData>
    <row r="2" spans="1:8" ht="17.25">
      <c r="A2" s="450" t="s">
        <v>579</v>
      </c>
      <c r="B2" s="450"/>
      <c r="C2" s="450"/>
      <c r="D2" s="450"/>
      <c r="E2" s="450"/>
      <c r="F2" s="450"/>
      <c r="G2" s="450"/>
      <c r="H2" s="450"/>
    </row>
    <row r="4" spans="1:8" ht="28.5" customHeight="1">
      <c r="A4" s="451" t="s">
        <v>766</v>
      </c>
      <c r="B4" s="451"/>
      <c r="C4" s="451"/>
      <c r="D4" s="451"/>
      <c r="E4" s="451"/>
      <c r="F4" s="451"/>
      <c r="G4" s="451"/>
      <c r="H4" s="451"/>
    </row>
    <row r="5" spans="2:8" ht="16.5">
      <c r="B5" s="451" t="s">
        <v>1</v>
      </c>
      <c r="C5" s="451"/>
      <c r="D5" s="378" t="s">
        <v>218</v>
      </c>
      <c r="E5" s="378"/>
      <c r="F5" s="466" t="s">
        <v>442</v>
      </c>
      <c r="G5" s="466"/>
      <c r="H5" s="466"/>
    </row>
    <row r="6" spans="2:8" ht="16.5">
      <c r="B6" s="451" t="s">
        <v>443</v>
      </c>
      <c r="C6" s="451"/>
      <c r="D6" s="378" t="s">
        <v>218</v>
      </c>
      <c r="E6" s="378"/>
      <c r="F6" s="466" t="s">
        <v>2</v>
      </c>
      <c r="G6" s="466"/>
      <c r="H6" s="466"/>
    </row>
    <row r="7" spans="2:7" ht="17.25" customHeight="1">
      <c r="B7" s="451"/>
      <c r="C7" s="451"/>
      <c r="D7" s="465"/>
      <c r="E7" s="465"/>
      <c r="F7" s="451"/>
      <c r="G7" s="451"/>
    </row>
    <row r="8" spans="1:8" ht="16.5">
      <c r="A8" s="427" t="s">
        <v>6</v>
      </c>
      <c r="B8" s="427"/>
      <c r="C8" s="466" t="s">
        <v>574</v>
      </c>
      <c r="D8" s="466"/>
      <c r="E8" s="466"/>
      <c r="F8" s="466"/>
      <c r="G8" s="466"/>
      <c r="H8" s="466"/>
    </row>
    <row r="9" spans="1:8" ht="16.5">
      <c r="A9" s="444" t="s">
        <v>498</v>
      </c>
      <c r="B9" s="444"/>
      <c r="C9" s="444"/>
      <c r="D9" s="444"/>
      <c r="E9" s="444"/>
      <c r="F9" s="444"/>
      <c r="G9" s="444"/>
      <c r="H9" s="444"/>
    </row>
    <row r="10" spans="1:8" ht="16.5">
      <c r="A10" s="468" t="s">
        <v>0</v>
      </c>
      <c r="B10" s="470" t="s">
        <v>8</v>
      </c>
      <c r="C10" s="468" t="s">
        <v>9</v>
      </c>
      <c r="D10" s="470" t="s">
        <v>10</v>
      </c>
      <c r="E10" s="473" t="s">
        <v>499</v>
      </c>
      <c r="F10" s="474"/>
      <c r="G10" s="473" t="s">
        <v>12</v>
      </c>
      <c r="H10" s="474"/>
    </row>
    <row r="11" spans="1:8" ht="150.75">
      <c r="A11" s="469"/>
      <c r="B11" s="471"/>
      <c r="C11" s="469"/>
      <c r="D11" s="471"/>
      <c r="E11" s="353" t="s">
        <v>13</v>
      </c>
      <c r="F11" s="353" t="s">
        <v>14</v>
      </c>
      <c r="G11" s="353" t="s">
        <v>13</v>
      </c>
      <c r="H11" s="331" t="s">
        <v>15</v>
      </c>
    </row>
    <row r="12" spans="1:8" ht="16.5">
      <c r="A12" s="345">
        <v>1</v>
      </c>
      <c r="B12" s="345">
        <v>2</v>
      </c>
      <c r="C12" s="345">
        <v>3</v>
      </c>
      <c r="D12" s="72">
        <v>4</v>
      </c>
      <c r="E12" s="72">
        <v>5</v>
      </c>
      <c r="F12" s="72">
        <v>6</v>
      </c>
      <c r="G12" s="72">
        <v>7</v>
      </c>
      <c r="H12" s="345">
        <v>8</v>
      </c>
    </row>
    <row r="13" spans="1:8" ht="54" customHeight="1">
      <c r="A13" s="119">
        <v>1</v>
      </c>
      <c r="B13" s="345" t="s">
        <v>500</v>
      </c>
      <c r="C13" s="332" t="s">
        <v>501</v>
      </c>
      <c r="D13" s="119" t="s">
        <v>111</v>
      </c>
      <c r="E13" s="72"/>
      <c r="F13" s="233">
        <v>1</v>
      </c>
      <c r="G13" s="167"/>
      <c r="H13" s="225" t="s">
        <v>218</v>
      </c>
    </row>
    <row r="14" spans="1:8" ht="21" customHeight="1">
      <c r="A14" s="72">
        <f>A13+0.1</f>
        <v>1.1</v>
      </c>
      <c r="B14" s="72"/>
      <c r="C14" s="234" t="s">
        <v>502</v>
      </c>
      <c r="D14" s="72" t="s">
        <v>17</v>
      </c>
      <c r="E14" s="72" t="s">
        <v>218</v>
      </c>
      <c r="F14" s="167" t="s">
        <v>218</v>
      </c>
      <c r="G14" s="149" t="s">
        <v>218</v>
      </c>
      <c r="H14" s="152" t="s">
        <v>218</v>
      </c>
    </row>
    <row r="15" spans="1:8" ht="17.25" thickBot="1">
      <c r="A15" s="72">
        <f>A14+0.1</f>
        <v>1.2000000000000002</v>
      </c>
      <c r="B15" s="333">
        <v>47058</v>
      </c>
      <c r="C15" s="234" t="s">
        <v>503</v>
      </c>
      <c r="D15" s="72" t="s">
        <v>120</v>
      </c>
      <c r="E15" s="72"/>
      <c r="F15" s="167">
        <v>10</v>
      </c>
      <c r="G15" s="167" t="s">
        <v>218</v>
      </c>
      <c r="H15" s="334" t="s">
        <v>218</v>
      </c>
    </row>
    <row r="16" spans="1:8" ht="52.5" thickBot="1">
      <c r="A16" s="245">
        <v>2</v>
      </c>
      <c r="B16" s="83" t="s">
        <v>504</v>
      </c>
      <c r="C16" s="246" t="s">
        <v>505</v>
      </c>
      <c r="D16" s="84" t="s">
        <v>111</v>
      </c>
      <c r="E16" s="83"/>
      <c r="F16" s="123">
        <v>1</v>
      </c>
      <c r="G16" s="278"/>
      <c r="H16" s="142" t="s">
        <v>218</v>
      </c>
    </row>
    <row r="17" spans="1:8" ht="27">
      <c r="A17" s="345">
        <f>A16+0.1</f>
        <v>2.1</v>
      </c>
      <c r="B17" s="345"/>
      <c r="C17" s="345" t="s">
        <v>164</v>
      </c>
      <c r="D17" s="345" t="s">
        <v>17</v>
      </c>
      <c r="E17" s="345" t="s">
        <v>218</v>
      </c>
      <c r="F17" s="167" t="s">
        <v>218</v>
      </c>
      <c r="G17" s="149" t="s">
        <v>218</v>
      </c>
      <c r="H17" s="240" t="s">
        <v>218</v>
      </c>
    </row>
    <row r="18" spans="1:8" ht="16.5">
      <c r="A18" s="72">
        <f>A17+0.1</f>
        <v>2.2</v>
      </c>
      <c r="B18" s="72"/>
      <c r="C18" s="72" t="s">
        <v>117</v>
      </c>
      <c r="D18" s="72" t="s">
        <v>113</v>
      </c>
      <c r="E18" s="72" t="s">
        <v>218</v>
      </c>
      <c r="F18" s="72" t="s">
        <v>218</v>
      </c>
      <c r="G18" s="167" t="s">
        <v>218</v>
      </c>
      <c r="H18" s="152" t="s">
        <v>218</v>
      </c>
    </row>
    <row r="19" spans="1:8" ht="33.75" thickBot="1">
      <c r="A19" s="344">
        <f>A17+0.1</f>
        <v>2.2</v>
      </c>
      <c r="B19" s="344" t="s">
        <v>506</v>
      </c>
      <c r="C19" s="335" t="s">
        <v>507</v>
      </c>
      <c r="D19" s="344" t="s">
        <v>111</v>
      </c>
      <c r="E19" s="344"/>
      <c r="F19" s="168">
        <v>1</v>
      </c>
      <c r="G19" s="168" t="s">
        <v>218</v>
      </c>
      <c r="H19" s="250" t="s">
        <v>218</v>
      </c>
    </row>
    <row r="20" spans="1:8" ht="35.25" thickBot="1">
      <c r="A20" s="245">
        <v>3</v>
      </c>
      <c r="B20" s="83" t="s">
        <v>508</v>
      </c>
      <c r="C20" s="246" t="s">
        <v>509</v>
      </c>
      <c r="D20" s="84" t="s">
        <v>510</v>
      </c>
      <c r="E20" s="83"/>
      <c r="F20" s="114">
        <v>10</v>
      </c>
      <c r="G20" s="278"/>
      <c r="H20" s="142" t="s">
        <v>218</v>
      </c>
    </row>
    <row r="21" spans="1:8" ht="27">
      <c r="A21" s="345">
        <f>A20+0.1</f>
        <v>3.1</v>
      </c>
      <c r="B21" s="345"/>
      <c r="C21" s="239" t="s">
        <v>164</v>
      </c>
      <c r="D21" s="345" t="s">
        <v>17</v>
      </c>
      <c r="E21" s="272" t="s">
        <v>218</v>
      </c>
      <c r="F21" s="272" t="s">
        <v>218</v>
      </c>
      <c r="G21" s="147" t="s">
        <v>218</v>
      </c>
      <c r="H21" s="240" t="s">
        <v>218</v>
      </c>
    </row>
    <row r="22" spans="1:8" ht="16.5">
      <c r="A22" s="72">
        <f>A21+0.1</f>
        <v>3.2</v>
      </c>
      <c r="B22" s="72"/>
      <c r="C22" s="234" t="s">
        <v>117</v>
      </c>
      <c r="D22" s="234" t="s">
        <v>113</v>
      </c>
      <c r="E22" s="234" t="s">
        <v>218</v>
      </c>
      <c r="F22" s="340" t="s">
        <v>218</v>
      </c>
      <c r="G22" s="340" t="s">
        <v>218</v>
      </c>
      <c r="H22" s="341" t="s">
        <v>218</v>
      </c>
    </row>
    <row r="23" spans="1:8" ht="16.5">
      <c r="A23" s="72">
        <f>A22+0.1</f>
        <v>3.3000000000000003</v>
      </c>
      <c r="B23" s="344" t="s">
        <v>575</v>
      </c>
      <c r="C23" s="335" t="s">
        <v>511</v>
      </c>
      <c r="D23" s="344" t="s">
        <v>120</v>
      </c>
      <c r="E23" s="344"/>
      <c r="F23" s="168">
        <v>15</v>
      </c>
      <c r="G23" s="168" t="s">
        <v>218</v>
      </c>
      <c r="H23" s="250" t="s">
        <v>218</v>
      </c>
    </row>
    <row r="24" spans="1:8" ht="51.75">
      <c r="A24" s="119">
        <v>4</v>
      </c>
      <c r="B24" s="72" t="s">
        <v>512</v>
      </c>
      <c r="C24" s="232" t="s">
        <v>513</v>
      </c>
      <c r="D24" s="119" t="s">
        <v>111</v>
      </c>
      <c r="E24" s="72"/>
      <c r="F24" s="233">
        <v>1</v>
      </c>
      <c r="G24" s="167"/>
      <c r="H24" s="225" t="s">
        <v>218</v>
      </c>
    </row>
    <row r="25" spans="1:8" ht="27">
      <c r="A25" s="72">
        <f>A24+0.1</f>
        <v>4.1</v>
      </c>
      <c r="B25" s="72"/>
      <c r="C25" s="234" t="s">
        <v>502</v>
      </c>
      <c r="D25" s="72" t="s">
        <v>17</v>
      </c>
      <c r="E25" s="72" t="s">
        <v>218</v>
      </c>
      <c r="F25" s="167" t="s">
        <v>218</v>
      </c>
      <c r="G25" s="147" t="s">
        <v>218</v>
      </c>
      <c r="H25" s="152" t="s">
        <v>218</v>
      </c>
    </row>
    <row r="26" spans="1:8" ht="16.5">
      <c r="A26" s="72">
        <f>A25+0.1</f>
        <v>4.199999999999999</v>
      </c>
      <c r="B26" s="72"/>
      <c r="C26" s="234" t="s">
        <v>117</v>
      </c>
      <c r="D26" s="72" t="s">
        <v>113</v>
      </c>
      <c r="E26" s="72" t="s">
        <v>218</v>
      </c>
      <c r="F26" s="72" t="s">
        <v>218</v>
      </c>
      <c r="G26" s="167" t="s">
        <v>218</v>
      </c>
      <c r="H26" s="152" t="s">
        <v>218</v>
      </c>
    </row>
    <row r="27" spans="1:8" ht="33">
      <c r="A27" s="119">
        <v>5</v>
      </c>
      <c r="B27" s="72"/>
      <c r="C27" s="234" t="s">
        <v>569</v>
      </c>
      <c r="D27" s="72" t="s">
        <v>111</v>
      </c>
      <c r="E27" s="72"/>
      <c r="F27" s="167">
        <v>1</v>
      </c>
      <c r="G27" s="167" t="s">
        <v>218</v>
      </c>
      <c r="H27" s="334" t="s">
        <v>218</v>
      </c>
    </row>
    <row r="28" spans="1:8" ht="29.25" customHeight="1">
      <c r="A28" s="72">
        <f>A27+0.1</f>
        <v>5.1</v>
      </c>
      <c r="B28" s="72" t="s">
        <v>516</v>
      </c>
      <c r="C28" s="232" t="s">
        <v>517</v>
      </c>
      <c r="D28" s="119" t="s">
        <v>510</v>
      </c>
      <c r="E28" s="72" t="s">
        <v>518</v>
      </c>
      <c r="F28" s="233">
        <v>6.2</v>
      </c>
      <c r="G28" s="167"/>
      <c r="H28" s="225" t="s">
        <v>218</v>
      </c>
    </row>
    <row r="29" spans="2:8" ht="18.75" customHeight="1">
      <c r="B29" s="72"/>
      <c r="C29" s="234" t="s">
        <v>164</v>
      </c>
      <c r="D29" s="72" t="s">
        <v>17</v>
      </c>
      <c r="E29" s="167" t="s">
        <v>218</v>
      </c>
      <c r="F29" s="167" t="s">
        <v>218</v>
      </c>
      <c r="G29" s="167" t="s">
        <v>218</v>
      </c>
      <c r="H29" s="152" t="s">
        <v>218</v>
      </c>
    </row>
    <row r="30" spans="1:8" ht="16.5">
      <c r="A30" s="72">
        <f>A28+0.1</f>
        <v>5.199999999999999</v>
      </c>
      <c r="B30" s="72"/>
      <c r="C30" s="234" t="s">
        <v>117</v>
      </c>
      <c r="D30" s="72" t="s">
        <v>519</v>
      </c>
      <c r="E30" s="72" t="s">
        <v>218</v>
      </c>
      <c r="F30" s="167" t="s">
        <v>218</v>
      </c>
      <c r="G30" s="167" t="s">
        <v>218</v>
      </c>
      <c r="H30" s="152" t="s">
        <v>218</v>
      </c>
    </row>
    <row r="31" spans="1:8" ht="33">
      <c r="A31" s="72">
        <f>A30+0.1</f>
        <v>5.299999999999999</v>
      </c>
      <c r="B31" s="72"/>
      <c r="C31" s="234" t="s">
        <v>520</v>
      </c>
      <c r="D31" s="72" t="s">
        <v>120</v>
      </c>
      <c r="E31" s="72"/>
      <c r="F31" s="167">
        <v>430</v>
      </c>
      <c r="G31" s="167" t="s">
        <v>218</v>
      </c>
      <c r="H31" s="152" t="s">
        <v>218</v>
      </c>
    </row>
    <row r="32" spans="1:8" ht="33">
      <c r="A32" s="72">
        <f>A31+0.1</f>
        <v>5.399999999999999</v>
      </c>
      <c r="B32" s="72"/>
      <c r="C32" s="234" t="s">
        <v>521</v>
      </c>
      <c r="D32" s="72" t="s">
        <v>120</v>
      </c>
      <c r="E32" s="72"/>
      <c r="F32" s="167">
        <v>190</v>
      </c>
      <c r="G32" s="167" t="s">
        <v>218</v>
      </c>
      <c r="H32" s="152" t="s">
        <v>218</v>
      </c>
    </row>
    <row r="33" spans="1:8" ht="34.5">
      <c r="A33" s="119">
        <v>6</v>
      </c>
      <c r="B33" s="72" t="s">
        <v>522</v>
      </c>
      <c r="C33" s="232" t="s">
        <v>523</v>
      </c>
      <c r="D33" s="119" t="s">
        <v>111</v>
      </c>
      <c r="E33" s="72" t="s">
        <v>518</v>
      </c>
      <c r="F33" s="233">
        <v>19</v>
      </c>
      <c r="G33" s="167"/>
      <c r="H33" s="225" t="s">
        <v>218</v>
      </c>
    </row>
    <row r="34" spans="1:8" ht="27">
      <c r="A34" s="72">
        <f>A33+0.1</f>
        <v>6.1</v>
      </c>
      <c r="B34" s="72"/>
      <c r="C34" s="234" t="s">
        <v>164</v>
      </c>
      <c r="D34" s="72" t="s">
        <v>17</v>
      </c>
      <c r="E34" s="167" t="s">
        <v>218</v>
      </c>
      <c r="F34" s="167" t="s">
        <v>218</v>
      </c>
      <c r="G34" s="147" t="s">
        <v>218</v>
      </c>
      <c r="H34" s="152" t="s">
        <v>218</v>
      </c>
    </row>
    <row r="35" spans="1:8" ht="16.5">
      <c r="A35" s="72">
        <f>A34+0.1</f>
        <v>6.199999999999999</v>
      </c>
      <c r="B35" s="72"/>
      <c r="C35" s="234" t="s">
        <v>117</v>
      </c>
      <c r="D35" s="72" t="s">
        <v>519</v>
      </c>
      <c r="E35" s="72" t="s">
        <v>218</v>
      </c>
      <c r="F35" s="167" t="s">
        <v>218</v>
      </c>
      <c r="G35" s="167" t="s">
        <v>218</v>
      </c>
      <c r="H35" s="152" t="s">
        <v>218</v>
      </c>
    </row>
    <row r="36" spans="1:8" ht="33">
      <c r="A36" s="72">
        <f>A35+0.1</f>
        <v>6.299999999999999</v>
      </c>
      <c r="B36" s="72" t="s">
        <v>524</v>
      </c>
      <c r="C36" s="234" t="s">
        <v>525</v>
      </c>
      <c r="D36" s="72" t="s">
        <v>111</v>
      </c>
      <c r="E36" s="72"/>
      <c r="F36" s="167">
        <v>11</v>
      </c>
      <c r="G36" s="167" t="s">
        <v>218</v>
      </c>
      <c r="H36" s="152" t="s">
        <v>218</v>
      </c>
    </row>
    <row r="37" spans="1:8" ht="33">
      <c r="A37" s="72">
        <f>A36+0.1</f>
        <v>6.399999999999999</v>
      </c>
      <c r="B37" s="72" t="s">
        <v>526</v>
      </c>
      <c r="C37" s="234" t="s">
        <v>527</v>
      </c>
      <c r="D37" s="72" t="s">
        <v>111</v>
      </c>
      <c r="E37" s="72"/>
      <c r="F37" s="167">
        <v>8</v>
      </c>
      <c r="G37" s="167" t="s">
        <v>218</v>
      </c>
      <c r="H37" s="152" t="s">
        <v>218</v>
      </c>
    </row>
    <row r="38" spans="1:8" ht="51.75">
      <c r="A38" s="119">
        <v>7</v>
      </c>
      <c r="B38" s="72" t="s">
        <v>528</v>
      </c>
      <c r="C38" s="232" t="s">
        <v>529</v>
      </c>
      <c r="D38" s="119" t="s">
        <v>111</v>
      </c>
      <c r="E38" s="72" t="s">
        <v>518</v>
      </c>
      <c r="F38" s="233">
        <v>33</v>
      </c>
      <c r="G38" s="167"/>
      <c r="H38" s="225" t="s">
        <v>218</v>
      </c>
    </row>
    <row r="39" spans="1:8" ht="22.5" customHeight="1">
      <c r="A39" s="72">
        <f>A38+0.1</f>
        <v>7.1</v>
      </c>
      <c r="B39" s="72"/>
      <c r="C39" s="234" t="s">
        <v>164</v>
      </c>
      <c r="D39" s="72" t="s">
        <v>17</v>
      </c>
      <c r="E39" s="167" t="s">
        <v>218</v>
      </c>
      <c r="F39" s="167" t="s">
        <v>218</v>
      </c>
      <c r="G39" s="342" t="s">
        <v>218</v>
      </c>
      <c r="H39" s="152" t="s">
        <v>218</v>
      </c>
    </row>
    <row r="40" spans="1:8" ht="16.5">
      <c r="A40" s="72">
        <f>A39+0.1</f>
        <v>7.199999999999999</v>
      </c>
      <c r="B40" s="72"/>
      <c r="C40" s="234" t="s">
        <v>117</v>
      </c>
      <c r="D40" s="72" t="s">
        <v>519</v>
      </c>
      <c r="E40" s="72" t="s">
        <v>218</v>
      </c>
      <c r="F40" s="167" t="s">
        <v>218</v>
      </c>
      <c r="G40" s="167" t="s">
        <v>218</v>
      </c>
      <c r="H40" s="152" t="s">
        <v>218</v>
      </c>
    </row>
    <row r="41" spans="1:8" ht="39" customHeight="1" thickBot="1">
      <c r="A41" s="72">
        <f>A40+0.1</f>
        <v>7.299999999999999</v>
      </c>
      <c r="B41" s="72" t="s">
        <v>530</v>
      </c>
      <c r="C41" s="234" t="s">
        <v>531</v>
      </c>
      <c r="D41" s="72" t="s">
        <v>111</v>
      </c>
      <c r="E41" s="72"/>
      <c r="F41" s="167">
        <v>17</v>
      </c>
      <c r="G41" s="167" t="s">
        <v>218</v>
      </c>
      <c r="H41" s="152" t="s">
        <v>218</v>
      </c>
    </row>
    <row r="42" spans="1:8" ht="35.25" thickBot="1">
      <c r="A42" s="245">
        <v>9</v>
      </c>
      <c r="B42" s="83" t="s">
        <v>576</v>
      </c>
      <c r="C42" s="246" t="s">
        <v>577</v>
      </c>
      <c r="D42" s="84" t="s">
        <v>111</v>
      </c>
      <c r="E42" s="83"/>
      <c r="F42" s="123">
        <v>16</v>
      </c>
      <c r="G42" s="278"/>
      <c r="H42" s="142" t="s">
        <v>218</v>
      </c>
    </row>
    <row r="43" spans="1:8" ht="18.75" customHeight="1">
      <c r="A43" s="345">
        <f>A42+0.1</f>
        <v>9.1</v>
      </c>
      <c r="B43" s="345"/>
      <c r="C43" s="345" t="s">
        <v>164</v>
      </c>
      <c r="D43" s="345" t="s">
        <v>17</v>
      </c>
      <c r="E43" s="272" t="s">
        <v>218</v>
      </c>
      <c r="F43" s="272" t="s">
        <v>218</v>
      </c>
      <c r="G43" s="272" t="s">
        <v>218</v>
      </c>
      <c r="H43" s="240" t="s">
        <v>218</v>
      </c>
    </row>
    <row r="44" spans="1:8" ht="16.5">
      <c r="A44" s="72">
        <f>A43+0.1</f>
        <v>9.2</v>
      </c>
      <c r="B44" s="72"/>
      <c r="C44" s="72" t="s">
        <v>117</v>
      </c>
      <c r="D44" s="72" t="s">
        <v>113</v>
      </c>
      <c r="E44" s="72" t="s">
        <v>218</v>
      </c>
      <c r="F44" s="167" t="s">
        <v>218</v>
      </c>
      <c r="G44" s="167" t="s">
        <v>218</v>
      </c>
      <c r="H44" s="152" t="s">
        <v>218</v>
      </c>
    </row>
    <row r="45" spans="2:8" ht="24.75" customHeight="1">
      <c r="B45" s="72"/>
      <c r="C45" s="72" t="s">
        <v>580</v>
      </c>
      <c r="D45" s="72" t="s">
        <v>111</v>
      </c>
      <c r="E45" s="72"/>
      <c r="F45" s="167">
        <v>33</v>
      </c>
      <c r="G45" s="167" t="s">
        <v>218</v>
      </c>
      <c r="H45" s="334" t="s">
        <v>218</v>
      </c>
    </row>
    <row r="46" spans="1:8" ht="34.5">
      <c r="A46" s="72">
        <f>A44+0.1</f>
        <v>9.299999999999999</v>
      </c>
      <c r="B46" s="72" t="s">
        <v>544</v>
      </c>
      <c r="C46" s="232" t="s">
        <v>545</v>
      </c>
      <c r="D46" s="119" t="s">
        <v>111</v>
      </c>
      <c r="E46" s="72"/>
      <c r="F46" s="233">
        <v>14</v>
      </c>
      <c r="G46" s="167"/>
      <c r="H46" s="237" t="s">
        <v>218</v>
      </c>
    </row>
    <row r="47" spans="1:8" ht="18" customHeight="1">
      <c r="A47" s="72" t="e">
        <f>#REF!+0.1</f>
        <v>#REF!</v>
      </c>
      <c r="B47" s="72"/>
      <c r="C47" s="234" t="s">
        <v>502</v>
      </c>
      <c r="D47" s="72" t="s">
        <v>17</v>
      </c>
      <c r="E47" s="167" t="s">
        <v>218</v>
      </c>
      <c r="F47" s="167" t="s">
        <v>218</v>
      </c>
      <c r="G47" s="147" t="s">
        <v>218</v>
      </c>
      <c r="H47" s="152" t="s">
        <v>218</v>
      </c>
    </row>
    <row r="48" spans="1:8" ht="16.5">
      <c r="A48" s="72" t="e">
        <f>A47+0.1</f>
        <v>#REF!</v>
      </c>
      <c r="B48" s="72"/>
      <c r="C48" s="234" t="s">
        <v>117</v>
      </c>
      <c r="D48" s="72" t="s">
        <v>113</v>
      </c>
      <c r="E48" s="72" t="s">
        <v>218</v>
      </c>
      <c r="F48" s="167" t="s">
        <v>218</v>
      </c>
      <c r="G48" s="167" t="s">
        <v>218</v>
      </c>
      <c r="H48" s="152" t="s">
        <v>218</v>
      </c>
    </row>
    <row r="49" spans="1:8" ht="33">
      <c r="A49" s="72">
        <v>11</v>
      </c>
      <c r="B49" s="72" t="s">
        <v>541</v>
      </c>
      <c r="C49" s="234" t="s">
        <v>547</v>
      </c>
      <c r="D49" s="72" t="s">
        <v>111</v>
      </c>
      <c r="E49" s="72"/>
      <c r="F49" s="167">
        <v>14</v>
      </c>
      <c r="G49" s="149" t="s">
        <v>218</v>
      </c>
      <c r="H49" s="334" t="s">
        <v>218</v>
      </c>
    </row>
    <row r="50" spans="1:8" ht="16.5">
      <c r="A50" s="72" t="e">
        <f>A48+0.1</f>
        <v>#REF!</v>
      </c>
      <c r="B50" s="72" t="s">
        <v>541</v>
      </c>
      <c r="C50" s="234" t="s">
        <v>543</v>
      </c>
      <c r="D50" s="72" t="s">
        <v>111</v>
      </c>
      <c r="E50" s="72"/>
      <c r="F50" s="167">
        <v>14</v>
      </c>
      <c r="G50" s="167" t="s">
        <v>218</v>
      </c>
      <c r="H50" s="334" t="s">
        <v>218</v>
      </c>
    </row>
    <row r="51" spans="1:8" ht="24" customHeight="1">
      <c r="A51" s="119">
        <v>11</v>
      </c>
      <c r="B51" s="72" t="s">
        <v>581</v>
      </c>
      <c r="C51" s="232" t="s">
        <v>582</v>
      </c>
      <c r="D51" s="119" t="s">
        <v>111</v>
      </c>
      <c r="E51" s="72"/>
      <c r="F51" s="233">
        <v>8</v>
      </c>
      <c r="G51" s="167"/>
      <c r="H51" s="225" t="s">
        <v>218</v>
      </c>
    </row>
    <row r="52" spans="1:8" ht="16.5" customHeight="1">
      <c r="A52" s="72">
        <f>A51+0.1</f>
        <v>11.1</v>
      </c>
      <c r="B52" s="72"/>
      <c r="C52" s="234" t="s">
        <v>502</v>
      </c>
      <c r="D52" s="72" t="s">
        <v>17</v>
      </c>
      <c r="E52" s="167" t="s">
        <v>218</v>
      </c>
      <c r="F52" s="167" t="s">
        <v>218</v>
      </c>
      <c r="G52" s="167" t="s">
        <v>218</v>
      </c>
      <c r="H52" s="152" t="s">
        <v>218</v>
      </c>
    </row>
    <row r="53" spans="1:8" ht="16.5">
      <c r="A53" s="72">
        <f>A52+0.1</f>
        <v>11.2</v>
      </c>
      <c r="B53" s="72"/>
      <c r="C53" s="234" t="s">
        <v>117</v>
      </c>
      <c r="D53" s="72" t="s">
        <v>113</v>
      </c>
      <c r="E53" s="72" t="s">
        <v>218</v>
      </c>
      <c r="F53" s="167" t="s">
        <v>218</v>
      </c>
      <c r="G53" s="167" t="s">
        <v>218</v>
      </c>
      <c r="H53" s="152" t="s">
        <v>218</v>
      </c>
    </row>
    <row r="54" spans="1:8" ht="16.5">
      <c r="A54" s="72">
        <f>A53+0.1</f>
        <v>11.299999999999999</v>
      </c>
      <c r="B54" s="72" t="s">
        <v>583</v>
      </c>
      <c r="C54" s="234" t="s">
        <v>584</v>
      </c>
      <c r="D54" s="72" t="s">
        <v>111</v>
      </c>
      <c r="E54" s="72"/>
      <c r="F54" s="167">
        <f>F51</f>
        <v>8</v>
      </c>
      <c r="G54" s="167" t="s">
        <v>218</v>
      </c>
      <c r="H54" s="334" t="s">
        <v>218</v>
      </c>
    </row>
    <row r="55" spans="1:8" ht="16.5">
      <c r="A55" s="72">
        <f>A53+0.1</f>
        <v>11.299999999999999</v>
      </c>
      <c r="B55" s="72" t="s">
        <v>583</v>
      </c>
      <c r="C55" s="234" t="s">
        <v>585</v>
      </c>
      <c r="D55" s="72" t="s">
        <v>111</v>
      </c>
      <c r="E55" s="72"/>
      <c r="F55" s="167">
        <v>8</v>
      </c>
      <c r="G55" s="167" t="s">
        <v>218</v>
      </c>
      <c r="H55" s="334" t="s">
        <v>218</v>
      </c>
    </row>
    <row r="56" spans="1:8" ht="58.5" customHeight="1">
      <c r="A56" s="119">
        <v>11</v>
      </c>
      <c r="B56" s="336" t="s">
        <v>549</v>
      </c>
      <c r="C56" s="232" t="s">
        <v>550</v>
      </c>
      <c r="D56" s="119" t="s">
        <v>85</v>
      </c>
      <c r="E56" s="119"/>
      <c r="F56" s="120">
        <v>18</v>
      </c>
      <c r="G56" s="120"/>
      <c r="H56" s="225" t="s">
        <v>218</v>
      </c>
    </row>
    <row r="57" spans="1:8" ht="27">
      <c r="A57" s="72">
        <f>A56+0.1</f>
        <v>11.1</v>
      </c>
      <c r="B57" s="336"/>
      <c r="C57" s="234" t="s">
        <v>164</v>
      </c>
      <c r="D57" s="72" t="s">
        <v>17</v>
      </c>
      <c r="E57" s="167" t="s">
        <v>218</v>
      </c>
      <c r="F57" s="167" t="s">
        <v>218</v>
      </c>
      <c r="G57" s="167" t="s">
        <v>218</v>
      </c>
      <c r="H57" s="152" t="s">
        <v>218</v>
      </c>
    </row>
    <row r="58" spans="1:8" ht="69">
      <c r="A58" s="119">
        <v>12</v>
      </c>
      <c r="B58" s="337" t="s">
        <v>551</v>
      </c>
      <c r="C58" s="232" t="s">
        <v>552</v>
      </c>
      <c r="D58" s="119" t="s">
        <v>510</v>
      </c>
      <c r="E58" s="119"/>
      <c r="F58" s="120">
        <v>0.9</v>
      </c>
      <c r="G58" s="233"/>
      <c r="H58" s="225" t="s">
        <v>218</v>
      </c>
    </row>
    <row r="59" spans="1:8" ht="17.25" customHeight="1">
      <c r="A59" s="72">
        <f>A58+0.1</f>
        <v>12.1</v>
      </c>
      <c r="B59" s="72"/>
      <c r="C59" s="72" t="s">
        <v>164</v>
      </c>
      <c r="D59" s="72" t="s">
        <v>17</v>
      </c>
      <c r="E59" s="167" t="s">
        <v>218</v>
      </c>
      <c r="F59" s="167" t="s">
        <v>218</v>
      </c>
      <c r="G59" s="167" t="s">
        <v>218</v>
      </c>
      <c r="H59" s="152" t="s">
        <v>218</v>
      </c>
    </row>
    <row r="60" spans="1:8" ht="16.5">
      <c r="A60" s="72">
        <f>A59+0.1</f>
        <v>12.2</v>
      </c>
      <c r="B60" s="119"/>
      <c r="C60" s="72" t="s">
        <v>117</v>
      </c>
      <c r="D60" s="72" t="s">
        <v>113</v>
      </c>
      <c r="E60" s="167" t="s">
        <v>218</v>
      </c>
      <c r="F60" s="167" t="s">
        <v>218</v>
      </c>
      <c r="G60" s="167" t="s">
        <v>218</v>
      </c>
      <c r="H60" s="152" t="s">
        <v>218</v>
      </c>
    </row>
    <row r="61" spans="1:8" ht="27">
      <c r="A61" s="72">
        <f>A59+0.1</f>
        <v>12.2</v>
      </c>
      <c r="B61" s="336" t="s">
        <v>553</v>
      </c>
      <c r="C61" s="72" t="s">
        <v>554</v>
      </c>
      <c r="D61" s="72" t="s">
        <v>120</v>
      </c>
      <c r="E61" s="72" t="s">
        <v>218</v>
      </c>
      <c r="F61" s="167">
        <v>90</v>
      </c>
      <c r="G61" s="167" t="s">
        <v>218</v>
      </c>
      <c r="H61" s="152" t="s">
        <v>218</v>
      </c>
    </row>
    <row r="62" spans="1:8" ht="16.5">
      <c r="A62" s="72">
        <f>A60+0.1</f>
        <v>12.299999999999999</v>
      </c>
      <c r="B62" s="336" t="s">
        <v>555</v>
      </c>
      <c r="C62" s="72" t="s">
        <v>556</v>
      </c>
      <c r="D62" s="72" t="s">
        <v>83</v>
      </c>
      <c r="E62" s="72" t="s">
        <v>218</v>
      </c>
      <c r="F62" s="167">
        <v>0.01</v>
      </c>
      <c r="G62" s="167" t="s">
        <v>218</v>
      </c>
      <c r="H62" s="152" t="s">
        <v>218</v>
      </c>
    </row>
    <row r="63" spans="1:8" ht="34.5">
      <c r="A63" s="119">
        <v>13</v>
      </c>
      <c r="B63" s="337" t="s">
        <v>557</v>
      </c>
      <c r="C63" s="232" t="s">
        <v>558</v>
      </c>
      <c r="D63" s="119" t="s">
        <v>111</v>
      </c>
      <c r="E63" s="119"/>
      <c r="F63" s="120">
        <v>11</v>
      </c>
      <c r="G63" s="233"/>
      <c r="H63" s="225" t="s">
        <v>218</v>
      </c>
    </row>
    <row r="64" spans="1:8" ht="27">
      <c r="A64" s="72">
        <f>A63+0.1</f>
        <v>13.1</v>
      </c>
      <c r="B64" s="72"/>
      <c r="C64" s="72" t="s">
        <v>164</v>
      </c>
      <c r="D64" s="72" t="s">
        <v>17</v>
      </c>
      <c r="E64" s="167" t="s">
        <v>218</v>
      </c>
      <c r="F64" s="167" t="s">
        <v>218</v>
      </c>
      <c r="G64" s="147" t="s">
        <v>218</v>
      </c>
      <c r="H64" s="152" t="s">
        <v>218</v>
      </c>
    </row>
    <row r="65" spans="1:8" ht="16.5">
      <c r="A65" s="72">
        <f>A64+0.1</f>
        <v>13.2</v>
      </c>
      <c r="B65" s="119"/>
      <c r="C65" s="72" t="s">
        <v>117</v>
      </c>
      <c r="D65" s="72" t="s">
        <v>113</v>
      </c>
      <c r="E65" s="167" t="s">
        <v>218</v>
      </c>
      <c r="F65" s="167" t="s">
        <v>218</v>
      </c>
      <c r="G65" s="167" t="s">
        <v>218</v>
      </c>
      <c r="H65" s="152" t="s">
        <v>218</v>
      </c>
    </row>
    <row r="66" spans="1:8" ht="27">
      <c r="A66" s="72">
        <f>A65+0.1</f>
        <v>13.299999999999999</v>
      </c>
      <c r="B66" s="72" t="s">
        <v>559</v>
      </c>
      <c r="C66" s="72" t="s">
        <v>560</v>
      </c>
      <c r="D66" s="72" t="s">
        <v>111</v>
      </c>
      <c r="E66" s="72" t="s">
        <v>218</v>
      </c>
      <c r="F66" s="167">
        <v>11</v>
      </c>
      <c r="G66" s="149" t="s">
        <v>218</v>
      </c>
      <c r="H66" s="152" t="s">
        <v>218</v>
      </c>
    </row>
    <row r="67" spans="1:8" ht="17.25">
      <c r="A67" s="119">
        <v>14</v>
      </c>
      <c r="B67" s="336" t="s">
        <v>561</v>
      </c>
      <c r="C67" s="232" t="s">
        <v>562</v>
      </c>
      <c r="D67" s="119" t="s">
        <v>85</v>
      </c>
      <c r="E67" s="119"/>
      <c r="F67" s="120">
        <v>16.7</v>
      </c>
      <c r="G67" s="120"/>
      <c r="H67" s="225" t="s">
        <v>218</v>
      </c>
    </row>
    <row r="68" spans="1:8" ht="27">
      <c r="A68" s="72">
        <f>A67+0.1</f>
        <v>14.1</v>
      </c>
      <c r="B68" s="336"/>
      <c r="C68" s="72" t="s">
        <v>164</v>
      </c>
      <c r="D68" s="72" t="s">
        <v>17</v>
      </c>
      <c r="E68" s="167" t="s">
        <v>218</v>
      </c>
      <c r="F68" s="167" t="s">
        <v>218</v>
      </c>
      <c r="G68" s="167" t="s">
        <v>218</v>
      </c>
      <c r="H68" s="152" t="s">
        <v>218</v>
      </c>
    </row>
    <row r="69" spans="1:8" ht="34.5">
      <c r="A69" s="72"/>
      <c r="B69" s="119"/>
      <c r="C69" s="232" t="s">
        <v>239</v>
      </c>
      <c r="D69" s="119" t="s">
        <v>21</v>
      </c>
      <c r="E69" s="72"/>
      <c r="F69" s="72"/>
      <c r="G69" s="72"/>
      <c r="H69" s="225" t="s">
        <v>218</v>
      </c>
    </row>
    <row r="70" spans="1:8" ht="17.25">
      <c r="A70" s="72"/>
      <c r="B70" s="119"/>
      <c r="C70" s="232" t="s">
        <v>475</v>
      </c>
      <c r="D70" s="72" t="s">
        <v>21</v>
      </c>
      <c r="E70" s="72"/>
      <c r="F70" s="72"/>
      <c r="G70" s="72"/>
      <c r="H70" s="152" t="s">
        <v>218</v>
      </c>
    </row>
    <row r="71" spans="1:8" ht="17.25">
      <c r="A71" s="72"/>
      <c r="B71" s="72"/>
      <c r="C71" s="232" t="s">
        <v>163</v>
      </c>
      <c r="D71" s="72" t="s">
        <v>21</v>
      </c>
      <c r="E71" s="72"/>
      <c r="F71" s="167"/>
      <c r="G71" s="167"/>
      <c r="H71" s="152" t="s">
        <v>218</v>
      </c>
    </row>
    <row r="72" spans="1:8" ht="17.25">
      <c r="A72" s="72"/>
      <c r="B72" s="72"/>
      <c r="C72" s="232" t="s">
        <v>166</v>
      </c>
      <c r="D72" s="72" t="s">
        <v>21</v>
      </c>
      <c r="E72" s="72"/>
      <c r="F72" s="167"/>
      <c r="G72" s="167"/>
      <c r="H72" s="152" t="s">
        <v>218</v>
      </c>
    </row>
    <row r="73" spans="1:8" ht="51.75">
      <c r="A73" s="333"/>
      <c r="B73" s="72"/>
      <c r="C73" s="232" t="s">
        <v>241</v>
      </c>
      <c r="D73" s="119" t="s">
        <v>21</v>
      </c>
      <c r="E73" s="72"/>
      <c r="F73" s="167"/>
      <c r="G73" s="167"/>
      <c r="H73" s="225" t="s">
        <v>218</v>
      </c>
    </row>
    <row r="74" spans="1:8" ht="34.5">
      <c r="A74" s="72"/>
      <c r="B74" s="152" t="e">
        <f>H67+H56</f>
        <v>#VALUE!</v>
      </c>
      <c r="C74" s="232" t="s">
        <v>820</v>
      </c>
      <c r="D74" s="72" t="s">
        <v>21</v>
      </c>
      <c r="E74" s="72"/>
      <c r="F74" s="167"/>
      <c r="G74" s="167"/>
      <c r="H74" s="152" t="s">
        <v>218</v>
      </c>
    </row>
    <row r="75" spans="1:8" ht="51.75">
      <c r="A75" s="72"/>
      <c r="B75" s="152" t="e">
        <f>H70-H68-H57</f>
        <v>#VALUE!</v>
      </c>
      <c r="C75" s="232" t="s">
        <v>819</v>
      </c>
      <c r="D75" s="72" t="s">
        <v>21</v>
      </c>
      <c r="E75" s="72"/>
      <c r="F75" s="167"/>
      <c r="G75" s="167"/>
      <c r="H75" s="152" t="s">
        <v>218</v>
      </c>
    </row>
    <row r="76" spans="1:8" ht="17.25">
      <c r="A76" s="72"/>
      <c r="B76" s="191"/>
      <c r="C76" s="232" t="s">
        <v>26</v>
      </c>
      <c r="D76" s="119" t="s">
        <v>21</v>
      </c>
      <c r="E76" s="72"/>
      <c r="F76" s="167"/>
      <c r="G76" s="167"/>
      <c r="H76" s="225" t="s">
        <v>218</v>
      </c>
    </row>
    <row r="77" spans="1:8" ht="17.25">
      <c r="A77" s="72"/>
      <c r="B77" s="72"/>
      <c r="C77" s="232" t="s">
        <v>813</v>
      </c>
      <c r="D77" s="72" t="s">
        <v>21</v>
      </c>
      <c r="E77" s="72"/>
      <c r="F77" s="167"/>
      <c r="G77" s="167"/>
      <c r="H77" s="152" t="s">
        <v>218</v>
      </c>
    </row>
    <row r="78" spans="1:8" ht="17.25">
      <c r="A78" s="72"/>
      <c r="B78" s="251"/>
      <c r="C78" s="232" t="s">
        <v>15</v>
      </c>
      <c r="D78" s="119" t="s">
        <v>21</v>
      </c>
      <c r="E78" s="72"/>
      <c r="F78" s="72"/>
      <c r="G78" s="72"/>
      <c r="H78" s="225" t="s">
        <v>218</v>
      </c>
    </row>
    <row r="79" spans="1:8" ht="16.5">
      <c r="A79" s="350"/>
      <c r="B79" s="252"/>
      <c r="C79" s="354"/>
      <c r="D79" s="350"/>
      <c r="E79" s="472"/>
      <c r="F79" s="472"/>
      <c r="G79" s="472"/>
      <c r="H79" s="230"/>
    </row>
    <row r="80" spans="1:8" ht="16.5">
      <c r="A80" s="338"/>
      <c r="B80" s="338"/>
      <c r="C80" s="354"/>
      <c r="D80" s="350"/>
      <c r="E80" s="472"/>
      <c r="F80" s="472"/>
      <c r="G80" s="472"/>
      <c r="H80" s="253"/>
    </row>
  </sheetData>
  <sheetProtection/>
  <mergeCells count="20">
    <mergeCell ref="G10:H10"/>
    <mergeCell ref="B7:C7"/>
    <mergeCell ref="C10:C11"/>
    <mergeCell ref="D10:D11"/>
    <mergeCell ref="A2:H2"/>
    <mergeCell ref="A4:H4"/>
    <mergeCell ref="B5:C5"/>
    <mergeCell ref="F5:H5"/>
    <mergeCell ref="E10:F10"/>
    <mergeCell ref="B6:C6"/>
    <mergeCell ref="E79:G79"/>
    <mergeCell ref="E80:G80"/>
    <mergeCell ref="D7:E7"/>
    <mergeCell ref="F7:G7"/>
    <mergeCell ref="F6:H6"/>
    <mergeCell ref="A8:B8"/>
    <mergeCell ref="C8:H8"/>
    <mergeCell ref="A9:H9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72"/>
  <sheetViews>
    <sheetView zoomScalePageLayoutView="0" workbookViewId="0" topLeftCell="A1">
      <selection activeCell="E72" sqref="E72:G72"/>
    </sheetView>
  </sheetViews>
  <sheetFormatPr defaultColWidth="9.140625" defaultRowHeight="12.75"/>
  <cols>
    <col min="1" max="1" width="4.28125" style="348" customWidth="1"/>
    <col min="2" max="2" width="9.00390625" style="348" customWidth="1"/>
    <col min="3" max="3" width="38.57421875" style="348" customWidth="1"/>
    <col min="4" max="4" width="7.7109375" style="348" customWidth="1"/>
    <col min="5" max="5" width="6.7109375" style="348" customWidth="1"/>
    <col min="6" max="6" width="7.57421875" style="348" customWidth="1"/>
    <col min="7" max="7" width="6.7109375" style="348" customWidth="1"/>
    <col min="8" max="8" width="8.7109375" style="348" customWidth="1"/>
    <col min="9" max="16384" width="9.140625" style="348" customWidth="1"/>
  </cols>
  <sheetData>
    <row r="2" spans="1:8" ht="25.5" customHeight="1">
      <c r="A2" s="435" t="s">
        <v>604</v>
      </c>
      <c r="B2" s="435"/>
      <c r="C2" s="435"/>
      <c r="D2" s="435"/>
      <c r="E2" s="435"/>
      <c r="F2" s="435"/>
      <c r="G2" s="435"/>
      <c r="H2" s="435"/>
    </row>
    <row r="3" ht="8.25" customHeight="1"/>
    <row r="4" spans="1:8" ht="61.5" customHeight="1">
      <c r="A4" s="427" t="s">
        <v>767</v>
      </c>
      <c r="B4" s="427"/>
      <c r="C4" s="427"/>
      <c r="D4" s="427"/>
      <c r="E4" s="427"/>
      <c r="F4" s="427"/>
      <c r="G4" s="427"/>
      <c r="H4" s="427"/>
    </row>
    <row r="5" spans="1:8" ht="8.25" customHeight="1">
      <c r="A5" s="427"/>
      <c r="B5" s="427"/>
      <c r="C5" s="427"/>
      <c r="D5" s="427"/>
      <c r="E5" s="427"/>
      <c r="F5" s="427"/>
      <c r="G5" s="427"/>
      <c r="H5" s="427"/>
    </row>
    <row r="6" spans="3:8" ht="19.5" customHeight="1">
      <c r="C6" s="348" t="s">
        <v>1</v>
      </c>
      <c r="D6" s="359" t="s">
        <v>218</v>
      </c>
      <c r="E6" s="359"/>
      <c r="F6" s="434" t="s">
        <v>442</v>
      </c>
      <c r="G6" s="434"/>
      <c r="H6" s="434"/>
    </row>
    <row r="7" spans="2:8" ht="19.5" customHeight="1">
      <c r="B7" s="427" t="s">
        <v>443</v>
      </c>
      <c r="C7" s="427"/>
      <c r="D7" s="359" t="s">
        <v>218</v>
      </c>
      <c r="E7" s="359"/>
      <c r="F7" s="434" t="s">
        <v>2</v>
      </c>
      <c r="G7" s="434"/>
      <c r="H7" s="434"/>
    </row>
    <row r="8" spans="3:7" ht="19.5" customHeight="1">
      <c r="C8" s="348" t="s">
        <v>4</v>
      </c>
      <c r="D8" s="348" t="s">
        <v>218</v>
      </c>
      <c r="E8" s="360"/>
      <c r="F8" s="427" t="s">
        <v>5</v>
      </c>
      <c r="G8" s="427"/>
    </row>
    <row r="9" spans="1:8" ht="19.5" customHeight="1">
      <c r="A9" s="427" t="s">
        <v>6</v>
      </c>
      <c r="B9" s="427"/>
      <c r="C9" s="434" t="s">
        <v>444</v>
      </c>
      <c r="D9" s="434"/>
      <c r="E9" s="434"/>
      <c r="F9" s="434"/>
      <c r="G9" s="434"/>
      <c r="H9" s="434"/>
    </row>
    <row r="10" spans="1:8" ht="18.75" customHeight="1">
      <c r="A10" s="444" t="s">
        <v>266</v>
      </c>
      <c r="B10" s="444"/>
      <c r="C10" s="444"/>
      <c r="D10" s="444"/>
      <c r="E10" s="444"/>
      <c r="F10" s="444"/>
      <c r="G10" s="444"/>
      <c r="H10" s="444"/>
    </row>
    <row r="11" spans="1:8" ht="44.25" customHeight="1">
      <c r="A11" s="440" t="s">
        <v>0</v>
      </c>
      <c r="B11" s="438" t="s">
        <v>8</v>
      </c>
      <c r="C11" s="440" t="s">
        <v>9</v>
      </c>
      <c r="D11" s="438" t="s">
        <v>10</v>
      </c>
      <c r="E11" s="442" t="s">
        <v>11</v>
      </c>
      <c r="F11" s="443"/>
      <c r="G11" s="442" t="s">
        <v>12</v>
      </c>
      <c r="H11" s="443"/>
    </row>
    <row r="12" spans="1:8" ht="81.75" customHeight="1">
      <c r="A12" s="441"/>
      <c r="B12" s="439"/>
      <c r="C12" s="441"/>
      <c r="D12" s="445"/>
      <c r="E12" s="343" t="s">
        <v>13</v>
      </c>
      <c r="F12" s="343" t="s">
        <v>14</v>
      </c>
      <c r="G12" s="343" t="s">
        <v>13</v>
      </c>
      <c r="H12" s="137" t="s">
        <v>15</v>
      </c>
    </row>
    <row r="13" spans="1:8" ht="12.75" customHeight="1">
      <c r="A13" s="345">
        <v>1</v>
      </c>
      <c r="B13" s="345">
        <v>2</v>
      </c>
      <c r="C13" s="345">
        <v>3</v>
      </c>
      <c r="D13" s="72">
        <v>4</v>
      </c>
      <c r="E13" s="72">
        <v>5</v>
      </c>
      <c r="F13" s="72">
        <v>6</v>
      </c>
      <c r="G13" s="72">
        <v>7</v>
      </c>
      <c r="H13" s="345">
        <v>8</v>
      </c>
    </row>
    <row r="14" spans="1:8" ht="35.25" customHeight="1">
      <c r="A14" s="119">
        <v>1</v>
      </c>
      <c r="B14" s="72" t="s">
        <v>445</v>
      </c>
      <c r="C14" s="119" t="s">
        <v>446</v>
      </c>
      <c r="D14" s="119" t="s">
        <v>111</v>
      </c>
      <c r="E14" s="72"/>
      <c r="F14" s="233">
        <v>11</v>
      </c>
      <c r="G14" s="167"/>
      <c r="H14" s="225" t="s">
        <v>218</v>
      </c>
    </row>
    <row r="15" spans="1:8" ht="21.75" customHeight="1">
      <c r="A15" s="72">
        <f>A14+0.1</f>
        <v>1.1</v>
      </c>
      <c r="B15" s="72"/>
      <c r="C15" s="72" t="s">
        <v>223</v>
      </c>
      <c r="D15" s="72" t="s">
        <v>17</v>
      </c>
      <c r="E15" s="72" t="s">
        <v>218</v>
      </c>
      <c r="F15" s="167" t="s">
        <v>218</v>
      </c>
      <c r="G15" s="167" t="s">
        <v>218</v>
      </c>
      <c r="H15" s="152" t="s">
        <v>218</v>
      </c>
    </row>
    <row r="16" spans="1:8" ht="21.75" customHeight="1">
      <c r="A16" s="72">
        <f>A15+0.1</f>
        <v>1.2000000000000002</v>
      </c>
      <c r="B16" s="72"/>
      <c r="C16" s="72" t="s">
        <v>117</v>
      </c>
      <c r="D16" s="72" t="s">
        <v>113</v>
      </c>
      <c r="E16" s="72" t="s">
        <v>218</v>
      </c>
      <c r="F16" s="72" t="s">
        <v>218</v>
      </c>
      <c r="G16" s="72" t="s">
        <v>218</v>
      </c>
      <c r="H16" s="152" t="s">
        <v>802</v>
      </c>
    </row>
    <row r="17" spans="1:8" ht="33" customHeight="1">
      <c r="A17" s="72">
        <f>A16+0.1</f>
        <v>1.3000000000000003</v>
      </c>
      <c r="B17" s="72"/>
      <c r="C17" s="72" t="s">
        <v>447</v>
      </c>
      <c r="D17" s="72" t="s">
        <v>111</v>
      </c>
      <c r="E17" s="72"/>
      <c r="F17" s="72">
        <v>11</v>
      </c>
      <c r="G17" s="72" t="s">
        <v>218</v>
      </c>
      <c r="H17" s="152" t="s">
        <v>218</v>
      </c>
    </row>
    <row r="18" spans="1:8" ht="36.75" customHeight="1">
      <c r="A18" s="119">
        <v>2</v>
      </c>
      <c r="B18" s="72" t="s">
        <v>448</v>
      </c>
      <c r="C18" s="119" t="s">
        <v>449</v>
      </c>
      <c r="D18" s="119" t="s">
        <v>111</v>
      </c>
      <c r="E18" s="72"/>
      <c r="F18" s="233">
        <v>1</v>
      </c>
      <c r="G18" s="167"/>
      <c r="H18" s="225" t="s">
        <v>218</v>
      </c>
    </row>
    <row r="19" spans="1:8" ht="21.75" customHeight="1">
      <c r="A19" s="72">
        <f>A18+0.1</f>
        <v>2.1</v>
      </c>
      <c r="B19" s="72"/>
      <c r="C19" s="72" t="s">
        <v>223</v>
      </c>
      <c r="D19" s="72" t="s">
        <v>17</v>
      </c>
      <c r="E19" s="72" t="s">
        <v>218</v>
      </c>
      <c r="F19" s="167" t="s">
        <v>218</v>
      </c>
      <c r="G19" s="167" t="s">
        <v>218</v>
      </c>
      <c r="H19" s="152" t="s">
        <v>218</v>
      </c>
    </row>
    <row r="20" spans="1:8" ht="21.75" customHeight="1">
      <c r="A20" s="72">
        <f>A19+0.1</f>
        <v>2.2</v>
      </c>
      <c r="B20" s="72"/>
      <c r="C20" s="72" t="s">
        <v>117</v>
      </c>
      <c r="D20" s="72" t="s">
        <v>113</v>
      </c>
      <c r="E20" s="72" t="s">
        <v>218</v>
      </c>
      <c r="F20" s="72" t="s">
        <v>218</v>
      </c>
      <c r="G20" s="72" t="s">
        <v>218</v>
      </c>
      <c r="H20" s="152" t="s">
        <v>218</v>
      </c>
    </row>
    <row r="21" spans="1:8" ht="35.25" customHeight="1">
      <c r="A21" s="72">
        <f>A20+0.1</f>
        <v>2.3000000000000003</v>
      </c>
      <c r="B21" s="345"/>
      <c r="C21" s="345" t="s">
        <v>449</v>
      </c>
      <c r="D21" s="72" t="s">
        <v>111</v>
      </c>
      <c r="E21" s="72"/>
      <c r="F21" s="167">
        <v>1</v>
      </c>
      <c r="G21" s="149" t="s">
        <v>218</v>
      </c>
      <c r="H21" s="240" t="s">
        <v>218</v>
      </c>
    </row>
    <row r="22" spans="1:8" ht="26.25" customHeight="1">
      <c r="A22" s="72">
        <f>A21+0.1</f>
        <v>2.4000000000000004</v>
      </c>
      <c r="B22" s="72"/>
      <c r="C22" s="345" t="s">
        <v>450</v>
      </c>
      <c r="D22" s="72" t="s">
        <v>111</v>
      </c>
      <c r="E22" s="72"/>
      <c r="F22" s="167">
        <v>1</v>
      </c>
      <c r="G22" s="149" t="s">
        <v>218</v>
      </c>
      <c r="H22" s="240" t="s">
        <v>218</v>
      </c>
    </row>
    <row r="23" spans="1:8" ht="25.5" customHeight="1">
      <c r="A23" s="72">
        <f>A22+0.1</f>
        <v>2.5000000000000004</v>
      </c>
      <c r="B23" s="345"/>
      <c r="C23" s="345" t="s">
        <v>451</v>
      </c>
      <c r="D23" s="72" t="s">
        <v>111</v>
      </c>
      <c r="E23" s="72"/>
      <c r="F23" s="167">
        <v>1</v>
      </c>
      <c r="G23" s="149" t="s">
        <v>218</v>
      </c>
      <c r="H23" s="240" t="s">
        <v>218</v>
      </c>
    </row>
    <row r="24" spans="1:8" ht="27.75" customHeight="1">
      <c r="A24" s="119">
        <v>3</v>
      </c>
      <c r="B24" s="72" t="s">
        <v>452</v>
      </c>
      <c r="C24" s="119" t="s">
        <v>453</v>
      </c>
      <c r="D24" s="119" t="s">
        <v>111</v>
      </c>
      <c r="E24" s="72"/>
      <c r="F24" s="233">
        <v>1</v>
      </c>
      <c r="G24" s="167"/>
      <c r="H24" s="225" t="s">
        <v>218</v>
      </c>
    </row>
    <row r="25" spans="1:8" ht="21.75" customHeight="1">
      <c r="A25" s="72">
        <f>A24+0.1</f>
        <v>3.1</v>
      </c>
      <c r="B25" s="72"/>
      <c r="C25" s="72" t="s">
        <v>223</v>
      </c>
      <c r="D25" s="72" t="s">
        <v>17</v>
      </c>
      <c r="E25" s="72" t="s">
        <v>218</v>
      </c>
      <c r="F25" s="167" t="s">
        <v>218</v>
      </c>
      <c r="G25" s="167" t="s">
        <v>218</v>
      </c>
      <c r="H25" s="152" t="s">
        <v>218</v>
      </c>
    </row>
    <row r="26" spans="1:8" ht="21.75" customHeight="1">
      <c r="A26" s="72">
        <f>A25+0.1</f>
        <v>3.2</v>
      </c>
      <c r="B26" s="72"/>
      <c r="C26" s="72" t="s">
        <v>117</v>
      </c>
      <c r="D26" s="72" t="s">
        <v>113</v>
      </c>
      <c r="E26" s="72" t="s">
        <v>218</v>
      </c>
      <c r="F26" s="72" t="s">
        <v>218</v>
      </c>
      <c r="G26" s="72" t="s">
        <v>218</v>
      </c>
      <c r="H26" s="152" t="s">
        <v>218</v>
      </c>
    </row>
    <row r="27" spans="1:8" ht="21.75" customHeight="1">
      <c r="A27" s="72">
        <f>A26+0.1</f>
        <v>3.3000000000000003</v>
      </c>
      <c r="B27" s="345"/>
      <c r="C27" s="345" t="s">
        <v>453</v>
      </c>
      <c r="D27" s="72" t="s">
        <v>111</v>
      </c>
      <c r="E27" s="72"/>
      <c r="F27" s="167">
        <v>1</v>
      </c>
      <c r="G27" s="149" t="s">
        <v>218</v>
      </c>
      <c r="H27" s="240" t="s">
        <v>218</v>
      </c>
    </row>
    <row r="28" spans="1:8" ht="36" customHeight="1">
      <c r="A28" s="119">
        <v>4</v>
      </c>
      <c r="B28" s="72" t="s">
        <v>454</v>
      </c>
      <c r="C28" s="119" t="s">
        <v>490</v>
      </c>
      <c r="D28" s="119" t="s">
        <v>120</v>
      </c>
      <c r="E28" s="72"/>
      <c r="F28" s="233">
        <v>150</v>
      </c>
      <c r="G28" s="167"/>
      <c r="H28" s="225" t="s">
        <v>218</v>
      </c>
    </row>
    <row r="29" spans="1:8" ht="28.5" customHeight="1">
      <c r="A29" s="72">
        <f>A28+0.1</f>
        <v>4.1</v>
      </c>
      <c r="B29" s="72"/>
      <c r="C29" s="72" t="s">
        <v>223</v>
      </c>
      <c r="D29" s="72" t="s">
        <v>17</v>
      </c>
      <c r="E29" s="72" t="s">
        <v>218</v>
      </c>
      <c r="F29" s="167" t="s">
        <v>218</v>
      </c>
      <c r="G29" s="167" t="s">
        <v>218</v>
      </c>
      <c r="H29" s="152" t="s">
        <v>218</v>
      </c>
    </row>
    <row r="30" spans="1:8" ht="21.75" customHeight="1">
      <c r="A30" s="72">
        <f>A29+0.1</f>
        <v>4.199999999999999</v>
      </c>
      <c r="B30" s="72"/>
      <c r="C30" s="72" t="s">
        <v>117</v>
      </c>
      <c r="D30" s="72" t="s">
        <v>113</v>
      </c>
      <c r="E30" s="72" t="s">
        <v>218</v>
      </c>
      <c r="F30" s="72" t="s">
        <v>218</v>
      </c>
      <c r="G30" s="72" t="s">
        <v>218</v>
      </c>
      <c r="H30" s="152" t="s">
        <v>218</v>
      </c>
    </row>
    <row r="31" spans="1:8" ht="34.5" customHeight="1">
      <c r="A31" s="72">
        <f>A30+0.1</f>
        <v>4.299999999999999</v>
      </c>
      <c r="B31" s="72"/>
      <c r="C31" s="72" t="s">
        <v>491</v>
      </c>
      <c r="D31" s="72" t="s">
        <v>120</v>
      </c>
      <c r="E31" s="72"/>
      <c r="F31" s="167">
        <v>150</v>
      </c>
      <c r="G31" s="149" t="s">
        <v>218</v>
      </c>
      <c r="H31" s="240" t="s">
        <v>218</v>
      </c>
    </row>
    <row r="32" spans="1:8" ht="36.75" customHeight="1">
      <c r="A32" s="119">
        <v>5</v>
      </c>
      <c r="B32" s="72" t="s">
        <v>448</v>
      </c>
      <c r="C32" s="119" t="s">
        <v>455</v>
      </c>
      <c r="D32" s="119" t="s">
        <v>111</v>
      </c>
      <c r="E32" s="72"/>
      <c r="F32" s="233">
        <v>1</v>
      </c>
      <c r="G32" s="167"/>
      <c r="H32" s="225" t="s">
        <v>218</v>
      </c>
    </row>
    <row r="33" spans="1:8" ht="21.75" customHeight="1">
      <c r="A33" s="72">
        <f>A32+0.1</f>
        <v>5.1</v>
      </c>
      <c r="B33" s="72"/>
      <c r="C33" s="72" t="s">
        <v>223</v>
      </c>
      <c r="D33" s="72" t="s">
        <v>17</v>
      </c>
      <c r="E33" s="72" t="s">
        <v>218</v>
      </c>
      <c r="F33" s="167" t="s">
        <v>218</v>
      </c>
      <c r="G33" s="167" t="s">
        <v>218</v>
      </c>
      <c r="H33" s="152" t="s">
        <v>218</v>
      </c>
    </row>
    <row r="34" spans="1:8" ht="21.75" customHeight="1">
      <c r="A34" s="72">
        <f>A33+0.1</f>
        <v>5.199999999999999</v>
      </c>
      <c r="B34" s="72"/>
      <c r="C34" s="72" t="s">
        <v>117</v>
      </c>
      <c r="D34" s="72" t="s">
        <v>113</v>
      </c>
      <c r="E34" s="72" t="s">
        <v>218</v>
      </c>
      <c r="F34" s="72" t="s">
        <v>218</v>
      </c>
      <c r="G34" s="72" t="s">
        <v>218</v>
      </c>
      <c r="H34" s="152" t="s">
        <v>218</v>
      </c>
    </row>
    <row r="35" spans="1:8" ht="35.25" customHeight="1">
      <c r="A35" s="72">
        <f>A34+0.1</f>
        <v>5.299999999999999</v>
      </c>
      <c r="B35" s="345"/>
      <c r="C35" s="345" t="s">
        <v>455</v>
      </c>
      <c r="D35" s="72" t="s">
        <v>111</v>
      </c>
      <c r="E35" s="72"/>
      <c r="F35" s="167">
        <v>1</v>
      </c>
      <c r="G35" s="149" t="s">
        <v>218</v>
      </c>
      <c r="H35" s="240" t="s">
        <v>218</v>
      </c>
    </row>
    <row r="36" spans="1:8" ht="39" customHeight="1">
      <c r="A36" s="119">
        <v>6</v>
      </c>
      <c r="B36" s="72" t="s">
        <v>456</v>
      </c>
      <c r="C36" s="119" t="s">
        <v>457</v>
      </c>
      <c r="D36" s="119" t="s">
        <v>458</v>
      </c>
      <c r="E36" s="72"/>
      <c r="F36" s="120">
        <v>0.15</v>
      </c>
      <c r="G36" s="167"/>
      <c r="H36" s="225" t="s">
        <v>218</v>
      </c>
    </row>
    <row r="37" spans="1:8" ht="25.5" customHeight="1">
      <c r="A37" s="72">
        <f>A36+0.1</f>
        <v>6.1</v>
      </c>
      <c r="B37" s="72"/>
      <c r="C37" s="72" t="s">
        <v>223</v>
      </c>
      <c r="D37" s="72" t="s">
        <v>17</v>
      </c>
      <c r="E37" s="72" t="s">
        <v>218</v>
      </c>
      <c r="F37" s="167" t="s">
        <v>218</v>
      </c>
      <c r="G37" s="167" t="s">
        <v>218</v>
      </c>
      <c r="H37" s="152" t="s">
        <v>218</v>
      </c>
    </row>
    <row r="38" spans="1:8" ht="21.75" customHeight="1">
      <c r="A38" s="72">
        <f>A37+0.1</f>
        <v>6.199999999999999</v>
      </c>
      <c r="B38" s="72"/>
      <c r="C38" s="72" t="s">
        <v>117</v>
      </c>
      <c r="D38" s="72" t="s">
        <v>113</v>
      </c>
      <c r="E38" s="72" t="s">
        <v>218</v>
      </c>
      <c r="F38" s="72" t="s">
        <v>218</v>
      </c>
      <c r="G38" s="72" t="s">
        <v>218</v>
      </c>
      <c r="H38" s="152" t="s">
        <v>218</v>
      </c>
    </row>
    <row r="39" spans="1:8" ht="39" customHeight="1">
      <c r="A39" s="119">
        <v>7</v>
      </c>
      <c r="B39" s="72" t="s">
        <v>456</v>
      </c>
      <c r="C39" s="119" t="s">
        <v>459</v>
      </c>
      <c r="D39" s="119" t="s">
        <v>85</v>
      </c>
      <c r="E39" s="72"/>
      <c r="F39" s="120">
        <v>0.03</v>
      </c>
      <c r="G39" s="167"/>
      <c r="H39" s="225" t="s">
        <v>218</v>
      </c>
    </row>
    <row r="40" spans="1:8" ht="25.5" customHeight="1">
      <c r="A40" s="72">
        <f>A39+0.1</f>
        <v>7.1</v>
      </c>
      <c r="B40" s="72"/>
      <c r="C40" s="72" t="s">
        <v>223</v>
      </c>
      <c r="D40" s="72" t="s">
        <v>17</v>
      </c>
      <c r="E40" s="72" t="s">
        <v>218</v>
      </c>
      <c r="F40" s="167" t="s">
        <v>218</v>
      </c>
      <c r="G40" s="167" t="s">
        <v>218</v>
      </c>
      <c r="H40" s="152" t="s">
        <v>218</v>
      </c>
    </row>
    <row r="41" spans="1:8" ht="21.75" customHeight="1">
      <c r="A41" s="72">
        <f>A40+0.1</f>
        <v>7.199999999999999</v>
      </c>
      <c r="B41" s="72"/>
      <c r="C41" s="72" t="s">
        <v>117</v>
      </c>
      <c r="D41" s="72" t="s">
        <v>113</v>
      </c>
      <c r="E41" s="72" t="s">
        <v>218</v>
      </c>
      <c r="F41" s="72" t="s">
        <v>218</v>
      </c>
      <c r="G41" s="72" t="s">
        <v>218</v>
      </c>
      <c r="H41" s="152" t="s">
        <v>218</v>
      </c>
    </row>
    <row r="42" spans="1:8" ht="21.75" customHeight="1">
      <c r="A42" s="72">
        <f>A41+0.1</f>
        <v>7.299999999999999</v>
      </c>
      <c r="B42" s="72"/>
      <c r="C42" s="72" t="s">
        <v>78</v>
      </c>
      <c r="D42" s="72" t="s">
        <v>85</v>
      </c>
      <c r="E42" s="72"/>
      <c r="F42" s="167">
        <v>0.03</v>
      </c>
      <c r="G42" s="167" t="s">
        <v>218</v>
      </c>
      <c r="H42" s="240" t="s">
        <v>218</v>
      </c>
    </row>
    <row r="43" spans="1:8" ht="39" customHeight="1">
      <c r="A43" s="119">
        <v>8</v>
      </c>
      <c r="B43" s="72" t="s">
        <v>460</v>
      </c>
      <c r="C43" s="119" t="s">
        <v>461</v>
      </c>
      <c r="D43" s="119" t="s">
        <v>120</v>
      </c>
      <c r="E43" s="72"/>
      <c r="F43" s="233">
        <v>30</v>
      </c>
      <c r="G43" s="167"/>
      <c r="H43" s="225" t="s">
        <v>218</v>
      </c>
    </row>
    <row r="44" spans="1:8" ht="25.5" customHeight="1">
      <c r="A44" s="72">
        <f>A43+0.1</f>
        <v>8.1</v>
      </c>
      <c r="B44" s="72"/>
      <c r="C44" s="72" t="s">
        <v>223</v>
      </c>
      <c r="D44" s="72" t="s">
        <v>17</v>
      </c>
      <c r="E44" s="72" t="s">
        <v>218</v>
      </c>
      <c r="F44" s="167" t="s">
        <v>218</v>
      </c>
      <c r="G44" s="167" t="s">
        <v>218</v>
      </c>
      <c r="H44" s="152" t="s">
        <v>218</v>
      </c>
    </row>
    <row r="45" spans="1:8" ht="21.75" customHeight="1">
      <c r="A45" s="72">
        <f>A44+0.1</f>
        <v>8.2</v>
      </c>
      <c r="B45" s="72"/>
      <c r="C45" s="72" t="s">
        <v>117</v>
      </c>
      <c r="D45" s="72" t="s">
        <v>113</v>
      </c>
      <c r="E45" s="72" t="s">
        <v>218</v>
      </c>
      <c r="F45" s="72" t="s">
        <v>218</v>
      </c>
      <c r="G45" s="72" t="s">
        <v>218</v>
      </c>
      <c r="H45" s="152" t="s">
        <v>218</v>
      </c>
    </row>
    <row r="46" spans="1:8" ht="21.75" customHeight="1">
      <c r="A46" s="72">
        <f>A45+0.1</f>
        <v>8.299999999999999</v>
      </c>
      <c r="B46" s="72"/>
      <c r="C46" s="345" t="s">
        <v>462</v>
      </c>
      <c r="D46" s="72" t="s">
        <v>120</v>
      </c>
      <c r="E46" s="72"/>
      <c r="F46" s="167">
        <v>30</v>
      </c>
      <c r="G46" s="149" t="s">
        <v>218</v>
      </c>
      <c r="H46" s="240" t="s">
        <v>218</v>
      </c>
    </row>
    <row r="47" spans="1:8" ht="28.5" customHeight="1">
      <c r="A47" s="119">
        <v>9</v>
      </c>
      <c r="B47" s="72" t="s">
        <v>454</v>
      </c>
      <c r="C47" s="119" t="s">
        <v>463</v>
      </c>
      <c r="D47" s="119" t="s">
        <v>120</v>
      </c>
      <c r="E47" s="72"/>
      <c r="F47" s="233">
        <f>F50+F51</f>
        <v>350</v>
      </c>
      <c r="G47" s="167"/>
      <c r="H47" s="225" t="s">
        <v>218</v>
      </c>
    </row>
    <row r="48" spans="1:8" ht="24" customHeight="1">
      <c r="A48" s="72">
        <f>A47+0.1</f>
        <v>9.1</v>
      </c>
      <c r="B48" s="72"/>
      <c r="C48" s="72" t="s">
        <v>223</v>
      </c>
      <c r="D48" s="72" t="s">
        <v>17</v>
      </c>
      <c r="E48" s="72" t="s">
        <v>218</v>
      </c>
      <c r="F48" s="167" t="s">
        <v>218</v>
      </c>
      <c r="G48" s="167" t="s">
        <v>218</v>
      </c>
      <c r="H48" s="152" t="s">
        <v>218</v>
      </c>
    </row>
    <row r="49" spans="1:8" ht="21.75" customHeight="1">
      <c r="A49" s="72">
        <f>A48+0.1</f>
        <v>9.2</v>
      </c>
      <c r="B49" s="72"/>
      <c r="C49" s="72" t="s">
        <v>117</v>
      </c>
      <c r="D49" s="72" t="s">
        <v>113</v>
      </c>
      <c r="E49" s="72" t="s">
        <v>218</v>
      </c>
      <c r="F49" s="72" t="s">
        <v>218</v>
      </c>
      <c r="G49" s="72" t="s">
        <v>218</v>
      </c>
      <c r="H49" s="152" t="s">
        <v>218</v>
      </c>
    </row>
    <row r="50" spans="1:8" ht="21.75" customHeight="1">
      <c r="A50" s="72">
        <f>A49+0.1</f>
        <v>9.299999999999999</v>
      </c>
      <c r="B50" s="345"/>
      <c r="C50" s="345" t="s">
        <v>464</v>
      </c>
      <c r="D50" s="72" t="s">
        <v>120</v>
      </c>
      <c r="E50" s="72"/>
      <c r="F50" s="167">
        <v>170</v>
      </c>
      <c r="G50" s="167" t="s">
        <v>218</v>
      </c>
      <c r="H50" s="240" t="s">
        <v>218</v>
      </c>
    </row>
    <row r="51" spans="1:8" ht="21.75" customHeight="1">
      <c r="A51" s="72">
        <f>A50+0.1</f>
        <v>9.399999999999999</v>
      </c>
      <c r="B51" s="345"/>
      <c r="C51" s="345" t="s">
        <v>465</v>
      </c>
      <c r="D51" s="72" t="s">
        <v>120</v>
      </c>
      <c r="E51" s="72"/>
      <c r="F51" s="348">
        <v>180</v>
      </c>
      <c r="G51" s="167" t="s">
        <v>218</v>
      </c>
      <c r="H51" s="240" t="s">
        <v>218</v>
      </c>
    </row>
    <row r="52" spans="1:8" ht="29.25" customHeight="1">
      <c r="A52" s="119">
        <v>10</v>
      </c>
      <c r="B52" s="72" t="s">
        <v>466</v>
      </c>
      <c r="C52" s="119" t="s">
        <v>467</v>
      </c>
      <c r="D52" s="119" t="s">
        <v>111</v>
      </c>
      <c r="E52" s="72"/>
      <c r="F52" s="233">
        <f>F55+F56</f>
        <v>6</v>
      </c>
      <c r="G52" s="167"/>
      <c r="H52" s="225" t="s">
        <v>218</v>
      </c>
    </row>
    <row r="53" spans="1:8" ht="21.75" customHeight="1">
      <c r="A53" s="72">
        <f>A52+0.1</f>
        <v>10.1</v>
      </c>
      <c r="B53" s="72"/>
      <c r="C53" s="72" t="s">
        <v>223</v>
      </c>
      <c r="D53" s="72" t="s">
        <v>17</v>
      </c>
      <c r="E53" s="72" t="s">
        <v>218</v>
      </c>
      <c r="F53" s="167" t="s">
        <v>218</v>
      </c>
      <c r="G53" s="167" t="s">
        <v>218</v>
      </c>
      <c r="H53" s="152" t="s">
        <v>218</v>
      </c>
    </row>
    <row r="54" spans="1:8" ht="21.75" customHeight="1">
      <c r="A54" s="72">
        <f>A53+0.1</f>
        <v>10.2</v>
      </c>
      <c r="B54" s="72"/>
      <c r="C54" s="72" t="s">
        <v>117</v>
      </c>
      <c r="D54" s="72" t="s">
        <v>113</v>
      </c>
      <c r="E54" s="72" t="s">
        <v>218</v>
      </c>
      <c r="F54" s="72" t="s">
        <v>218</v>
      </c>
      <c r="G54" s="72" t="s">
        <v>218</v>
      </c>
      <c r="H54" s="152" t="s">
        <v>802</v>
      </c>
    </row>
    <row r="55" spans="1:8" ht="21.75" customHeight="1">
      <c r="A55" s="72">
        <f>A54+0.1</f>
        <v>10.299999999999999</v>
      </c>
      <c r="B55" s="345"/>
      <c r="C55" s="345" t="s">
        <v>468</v>
      </c>
      <c r="D55" s="72"/>
      <c r="E55" s="72"/>
      <c r="F55" s="167">
        <v>5</v>
      </c>
      <c r="G55" s="149" t="s">
        <v>218</v>
      </c>
      <c r="H55" s="240" t="s">
        <v>218</v>
      </c>
    </row>
    <row r="56" spans="1:8" ht="21.75" customHeight="1">
      <c r="A56" s="72">
        <f>A55+0.1</f>
        <v>10.399999999999999</v>
      </c>
      <c r="B56" s="345"/>
      <c r="C56" s="345" t="s">
        <v>469</v>
      </c>
      <c r="D56" s="72" t="s">
        <v>111</v>
      </c>
      <c r="E56" s="72"/>
      <c r="F56" s="167">
        <v>1</v>
      </c>
      <c r="G56" s="149" t="s">
        <v>218</v>
      </c>
      <c r="H56" s="240" t="s">
        <v>218</v>
      </c>
    </row>
    <row r="57" spans="1:8" ht="72.75" customHeight="1">
      <c r="A57" s="119">
        <v>11</v>
      </c>
      <c r="B57" s="72" t="s">
        <v>470</v>
      </c>
      <c r="C57" s="119" t="s">
        <v>471</v>
      </c>
      <c r="D57" s="119" t="s">
        <v>395</v>
      </c>
      <c r="E57" s="72"/>
      <c r="F57" s="233">
        <v>1</v>
      </c>
      <c r="G57" s="167"/>
      <c r="H57" s="225" t="s">
        <v>218</v>
      </c>
    </row>
    <row r="58" spans="1:8" ht="25.5" customHeight="1">
      <c r="A58" s="72">
        <f>A57+0.1</f>
        <v>11.1</v>
      </c>
      <c r="B58" s="72"/>
      <c r="C58" s="72" t="s">
        <v>223</v>
      </c>
      <c r="D58" s="72" t="s">
        <v>17</v>
      </c>
      <c r="E58" s="72" t="s">
        <v>218</v>
      </c>
      <c r="F58" s="167" t="s">
        <v>218</v>
      </c>
      <c r="G58" s="167" t="s">
        <v>218</v>
      </c>
      <c r="H58" s="152" t="s">
        <v>218</v>
      </c>
    </row>
    <row r="59" spans="1:8" ht="21.75" customHeight="1">
      <c r="A59" s="72">
        <f>A58+0.1</f>
        <v>11.2</v>
      </c>
      <c r="B59" s="72"/>
      <c r="C59" s="72" t="s">
        <v>117</v>
      </c>
      <c r="D59" s="72" t="s">
        <v>113</v>
      </c>
      <c r="E59" s="72" t="s">
        <v>218</v>
      </c>
      <c r="F59" s="72" t="s">
        <v>218</v>
      </c>
      <c r="G59" s="72" t="s">
        <v>218</v>
      </c>
      <c r="H59" s="152" t="s">
        <v>218</v>
      </c>
    </row>
    <row r="60" spans="1:8" ht="21.75" customHeight="1">
      <c r="A60" s="72" t="e">
        <f>#REF!+0.1</f>
        <v>#REF!</v>
      </c>
      <c r="B60" s="72"/>
      <c r="C60" s="345" t="s">
        <v>473</v>
      </c>
      <c r="D60" s="72" t="s">
        <v>111</v>
      </c>
      <c r="E60" s="72"/>
      <c r="F60" s="167">
        <v>10</v>
      </c>
      <c r="G60" s="149" t="s">
        <v>218</v>
      </c>
      <c r="H60" s="240" t="s">
        <v>218</v>
      </c>
    </row>
    <row r="61" spans="1:8" ht="21.75" customHeight="1">
      <c r="A61" s="72" t="e">
        <f>A60+0.1</f>
        <v>#REF!</v>
      </c>
      <c r="B61" s="72"/>
      <c r="C61" s="345" t="s">
        <v>487</v>
      </c>
      <c r="D61" s="72" t="s">
        <v>111</v>
      </c>
      <c r="E61" s="72"/>
      <c r="F61" s="167">
        <v>1</v>
      </c>
      <c r="G61" s="149" t="s">
        <v>218</v>
      </c>
      <c r="H61" s="240" t="s">
        <v>218</v>
      </c>
    </row>
    <row r="62" spans="1:8" ht="37.5" customHeight="1">
      <c r="A62" s="333"/>
      <c r="B62" s="345"/>
      <c r="C62" s="119" t="s">
        <v>239</v>
      </c>
      <c r="D62" s="72"/>
      <c r="E62" s="72"/>
      <c r="F62" s="72"/>
      <c r="G62" s="72"/>
      <c r="H62" s="225" t="s">
        <v>218</v>
      </c>
    </row>
    <row r="63" spans="1:8" ht="24.75" customHeight="1">
      <c r="A63" s="333"/>
      <c r="B63" s="119"/>
      <c r="C63" s="119" t="s">
        <v>475</v>
      </c>
      <c r="D63" s="72" t="s">
        <v>21</v>
      </c>
      <c r="E63" s="72"/>
      <c r="F63" s="72"/>
      <c r="G63" s="72"/>
      <c r="H63" s="152" t="s">
        <v>218</v>
      </c>
    </row>
    <row r="64" spans="1:8" ht="24.75" customHeight="1">
      <c r="A64" s="72"/>
      <c r="B64" s="119"/>
      <c r="C64" s="119" t="s">
        <v>163</v>
      </c>
      <c r="D64" s="72" t="s">
        <v>21</v>
      </c>
      <c r="E64" s="72"/>
      <c r="F64" s="167"/>
      <c r="G64" s="167"/>
      <c r="H64" s="152" t="s">
        <v>218</v>
      </c>
    </row>
    <row r="65" spans="1:8" ht="20.25" customHeight="1">
      <c r="A65" s="72"/>
      <c r="B65" s="72"/>
      <c r="C65" s="119" t="s">
        <v>476</v>
      </c>
      <c r="D65" s="72" t="s">
        <v>21</v>
      </c>
      <c r="E65" s="72"/>
      <c r="F65" s="167"/>
      <c r="G65" s="167"/>
      <c r="H65" s="152" t="s">
        <v>802</v>
      </c>
    </row>
    <row r="66" spans="1:8" ht="60" customHeight="1">
      <c r="A66" s="72"/>
      <c r="B66" s="72"/>
      <c r="C66" s="119" t="s">
        <v>241</v>
      </c>
      <c r="D66" s="72" t="s">
        <v>21</v>
      </c>
      <c r="E66" s="72"/>
      <c r="F66" s="167"/>
      <c r="G66" s="167"/>
      <c r="H66" s="225" t="s">
        <v>218</v>
      </c>
    </row>
    <row r="67" spans="1:8" ht="49.5" customHeight="1">
      <c r="A67" s="72"/>
      <c r="B67" s="72"/>
      <c r="C67" s="119" t="s">
        <v>821</v>
      </c>
      <c r="D67" s="72" t="s">
        <v>21</v>
      </c>
      <c r="E67" s="72"/>
      <c r="F67" s="167"/>
      <c r="G67" s="167"/>
      <c r="H67" s="152" t="s">
        <v>218</v>
      </c>
    </row>
    <row r="68" spans="1:8" ht="35.25" customHeight="1">
      <c r="A68" s="72"/>
      <c r="B68" s="72"/>
      <c r="C68" s="119" t="s">
        <v>26</v>
      </c>
      <c r="D68" s="72" t="s">
        <v>21</v>
      </c>
      <c r="E68" s="72"/>
      <c r="F68" s="167"/>
      <c r="G68" s="167"/>
      <c r="H68" s="152" t="s">
        <v>218</v>
      </c>
    </row>
    <row r="69" spans="1:8" ht="22.5" customHeight="1">
      <c r="A69" s="72"/>
      <c r="B69" s="191"/>
      <c r="C69" s="119" t="s">
        <v>813</v>
      </c>
      <c r="D69" s="72" t="s">
        <v>21</v>
      </c>
      <c r="E69" s="72"/>
      <c r="F69" s="167"/>
      <c r="G69" s="167"/>
      <c r="H69" s="152" t="s">
        <v>218</v>
      </c>
    </row>
    <row r="70" spans="1:8" ht="19.5" customHeight="1">
      <c r="A70" s="72"/>
      <c r="B70" s="72"/>
      <c r="C70" s="119" t="s">
        <v>15</v>
      </c>
      <c r="D70" s="72" t="s">
        <v>21</v>
      </c>
      <c r="E70" s="72"/>
      <c r="F70" s="72"/>
      <c r="G70" s="72"/>
      <c r="H70" s="152" t="s">
        <v>218</v>
      </c>
    </row>
    <row r="71" spans="1:8" ht="13.5">
      <c r="A71" s="350"/>
      <c r="B71" s="350"/>
      <c r="C71" s="350"/>
      <c r="D71" s="350"/>
      <c r="E71" s="350"/>
      <c r="F71" s="350"/>
      <c r="G71" s="350"/>
      <c r="H71" s="253"/>
    </row>
    <row r="72" spans="1:8" ht="24" customHeight="1">
      <c r="A72" s="350"/>
      <c r="B72" s="350"/>
      <c r="C72" s="350" t="s">
        <v>218</v>
      </c>
      <c r="D72" s="350"/>
      <c r="E72" s="467" t="s">
        <v>218</v>
      </c>
      <c r="F72" s="467"/>
      <c r="G72" s="467"/>
      <c r="H72" s="25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17">
    <mergeCell ref="E72:G72"/>
    <mergeCell ref="F8:G8"/>
    <mergeCell ref="A9:B9"/>
    <mergeCell ref="C9:H9"/>
    <mergeCell ref="A10:H10"/>
    <mergeCell ref="A11:A12"/>
    <mergeCell ref="B11:B12"/>
    <mergeCell ref="C11:C12"/>
    <mergeCell ref="D11:D12"/>
    <mergeCell ref="E11:F11"/>
    <mergeCell ref="G11:H11"/>
    <mergeCell ref="A2:H2"/>
    <mergeCell ref="A4:H4"/>
    <mergeCell ref="A5:H5"/>
    <mergeCell ref="F6:H6"/>
    <mergeCell ref="B7:C7"/>
    <mergeCell ref="F7:H7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9" sqref="B19:D19"/>
    </sheetView>
  </sheetViews>
  <sheetFormatPr defaultColWidth="9.140625" defaultRowHeight="12.75"/>
  <cols>
    <col min="1" max="1" width="4.57421875" style="379" customWidth="1"/>
    <col min="2" max="2" width="6.8515625" style="379" customWidth="1"/>
    <col min="3" max="3" width="29.57421875" style="379" customWidth="1"/>
    <col min="4" max="8" width="8.8515625" style="379" customWidth="1"/>
    <col min="9" max="9" width="10.00390625" style="379" customWidth="1"/>
    <col min="10" max="16384" width="9.140625" style="379" customWidth="1"/>
  </cols>
  <sheetData>
    <row r="1" spans="1:9" ht="12.75">
      <c r="A1" s="505" t="s">
        <v>69</v>
      </c>
      <c r="B1" s="505"/>
      <c r="C1" s="505"/>
      <c r="H1" s="505" t="s">
        <v>70</v>
      </c>
      <c r="I1" s="505"/>
    </row>
    <row r="2" spans="3:8" ht="35.25" customHeight="1">
      <c r="C2" s="511" t="s">
        <v>432</v>
      </c>
      <c r="D2" s="511"/>
      <c r="E2" s="511"/>
      <c r="F2" s="511"/>
      <c r="G2" s="511"/>
      <c r="H2" s="511"/>
    </row>
    <row r="3" spans="1:9" ht="52.5" customHeight="1">
      <c r="A3" s="512" t="s">
        <v>774</v>
      </c>
      <c r="B3" s="512"/>
      <c r="C3" s="512"/>
      <c r="D3" s="512"/>
      <c r="E3" s="512"/>
      <c r="F3" s="512"/>
      <c r="G3" s="512"/>
      <c r="H3" s="512"/>
      <c r="I3" s="512"/>
    </row>
    <row r="4" spans="1:8" ht="23.25" customHeight="1">
      <c r="A4" s="359"/>
      <c r="B4" s="501" t="s">
        <v>68</v>
      </c>
      <c r="C4" s="501"/>
      <c r="D4" s="359"/>
      <c r="E4" s="135" t="s">
        <v>218</v>
      </c>
      <c r="F4" s="359"/>
      <c r="G4" s="501" t="s">
        <v>2</v>
      </c>
      <c r="H4" s="501"/>
    </row>
    <row r="5" spans="1:8" ht="23.25" customHeight="1">
      <c r="A5" s="359"/>
      <c r="B5" s="501" t="s">
        <v>71</v>
      </c>
      <c r="C5" s="501"/>
      <c r="D5" s="359"/>
      <c r="E5" s="135" t="s">
        <v>218</v>
      </c>
      <c r="F5" s="359"/>
      <c r="G5" s="501" t="s">
        <v>2</v>
      </c>
      <c r="H5" s="501"/>
    </row>
    <row r="6" spans="1:8" ht="12" customHeight="1">
      <c r="A6" s="501"/>
      <c r="B6" s="501"/>
      <c r="C6" s="501"/>
      <c r="D6" s="501"/>
      <c r="E6" s="501"/>
      <c r="F6" s="501"/>
      <c r="G6" s="359"/>
      <c r="H6" s="359"/>
    </row>
    <row r="7" spans="1:5" ht="14.25" customHeight="1">
      <c r="A7" s="505"/>
      <c r="B7" s="505"/>
      <c r="C7" s="505"/>
      <c r="D7" s="505"/>
      <c r="E7" s="505"/>
    </row>
    <row r="8" spans="1:8" ht="14.25" customHeight="1">
      <c r="A8" s="444" t="s">
        <v>266</v>
      </c>
      <c r="B8" s="444"/>
      <c r="C8" s="444"/>
      <c r="D8" s="444"/>
      <c r="E8" s="444"/>
      <c r="F8" s="444"/>
      <c r="G8" s="444"/>
      <c r="H8" s="444"/>
    </row>
    <row r="9" spans="1:9" ht="41.25" customHeight="1">
      <c r="A9" s="506" t="s">
        <v>0</v>
      </c>
      <c r="B9" s="502" t="s">
        <v>33</v>
      </c>
      <c r="C9" s="508" t="s">
        <v>34</v>
      </c>
      <c r="D9" s="510" t="s">
        <v>10</v>
      </c>
      <c r="E9" s="510"/>
      <c r="F9" s="510"/>
      <c r="G9" s="510"/>
      <c r="H9" s="510"/>
      <c r="I9" s="502" t="s">
        <v>73</v>
      </c>
    </row>
    <row r="10" spans="1:9" ht="105" customHeight="1">
      <c r="A10" s="507"/>
      <c r="B10" s="503"/>
      <c r="C10" s="509"/>
      <c r="D10" s="384" t="s">
        <v>74</v>
      </c>
      <c r="E10" s="384" t="s">
        <v>37</v>
      </c>
      <c r="F10" s="384" t="s">
        <v>75</v>
      </c>
      <c r="G10" s="384" t="s">
        <v>39</v>
      </c>
      <c r="H10" s="384" t="s">
        <v>15</v>
      </c>
      <c r="I10" s="503"/>
    </row>
    <row r="11" spans="1:9" ht="12.75">
      <c r="A11" s="385">
        <v>1</v>
      </c>
      <c r="B11" s="385">
        <v>2</v>
      </c>
      <c r="C11" s="385">
        <v>3</v>
      </c>
      <c r="D11" s="385">
        <v>4</v>
      </c>
      <c r="E11" s="385">
        <v>5</v>
      </c>
      <c r="F11" s="385">
        <v>6</v>
      </c>
      <c r="G11" s="385">
        <v>7</v>
      </c>
      <c r="H11" s="385">
        <v>8</v>
      </c>
      <c r="I11" s="385">
        <v>9</v>
      </c>
    </row>
    <row r="12" spans="1:9" ht="27.75" customHeight="1">
      <c r="A12" s="385">
        <v>2</v>
      </c>
      <c r="B12" s="386" t="s">
        <v>660</v>
      </c>
      <c r="C12" s="152" t="s">
        <v>36</v>
      </c>
      <c r="D12" s="151" t="s">
        <v>218</v>
      </c>
      <c r="E12" s="151"/>
      <c r="F12" s="151"/>
      <c r="G12" s="151"/>
      <c r="H12" s="151" t="s">
        <v>218</v>
      </c>
      <c r="I12" s="151" t="s">
        <v>218</v>
      </c>
    </row>
    <row r="13" spans="1:9" ht="29.25" customHeight="1">
      <c r="A13" s="385">
        <v>3</v>
      </c>
      <c r="B13" s="386" t="s">
        <v>661</v>
      </c>
      <c r="C13" s="152" t="s">
        <v>77</v>
      </c>
      <c r="D13" s="151" t="s">
        <v>218</v>
      </c>
      <c r="E13" s="151"/>
      <c r="F13" s="151"/>
      <c r="G13" s="151"/>
      <c r="H13" s="151" t="s">
        <v>218</v>
      </c>
      <c r="I13" s="151" t="str">
        <f>'2-2'!G7</f>
        <v> </v>
      </c>
    </row>
    <row r="14" spans="1:9" ht="27.75" customHeight="1">
      <c r="A14" s="385">
        <v>4</v>
      </c>
      <c r="B14" s="386" t="s">
        <v>662</v>
      </c>
      <c r="C14" s="152" t="s">
        <v>226</v>
      </c>
      <c r="D14" s="151"/>
      <c r="E14" s="151" t="s">
        <v>218</v>
      </c>
      <c r="F14" s="151"/>
      <c r="G14" s="151"/>
      <c r="H14" s="151" t="s">
        <v>218</v>
      </c>
      <c r="I14" s="151" t="s">
        <v>218</v>
      </c>
    </row>
    <row r="15" spans="1:9" ht="27.75" customHeight="1">
      <c r="A15" s="385">
        <v>6</v>
      </c>
      <c r="B15" s="386" t="s">
        <v>663</v>
      </c>
      <c r="C15" s="152" t="s">
        <v>255</v>
      </c>
      <c r="D15" s="151" t="s">
        <v>218</v>
      </c>
      <c r="E15" s="151"/>
      <c r="F15" s="151"/>
      <c r="G15" s="151"/>
      <c r="H15" s="151" t="s">
        <v>218</v>
      </c>
      <c r="I15" s="151" t="s">
        <v>218</v>
      </c>
    </row>
    <row r="16" spans="1:9" ht="24" customHeight="1">
      <c r="A16" s="385"/>
      <c r="B16" s="387"/>
      <c r="C16" s="152" t="s">
        <v>26</v>
      </c>
      <c r="D16" s="167" t="s">
        <v>218</v>
      </c>
      <c r="E16" s="151" t="s">
        <v>218</v>
      </c>
      <c r="F16" s="151"/>
      <c r="G16" s="151"/>
      <c r="H16" s="120" t="s">
        <v>218</v>
      </c>
      <c r="I16" s="151" t="s">
        <v>218</v>
      </c>
    </row>
    <row r="17" ht="39.75" customHeight="1"/>
    <row r="18" spans="2:9" ht="38.25" customHeight="1">
      <c r="B18" s="504" t="s">
        <v>218</v>
      </c>
      <c r="C18" s="504"/>
      <c r="D18" s="504"/>
      <c r="E18" s="504" t="s">
        <v>218</v>
      </c>
      <c r="F18" s="504"/>
      <c r="G18" s="504"/>
      <c r="H18" s="504"/>
      <c r="I18" s="504"/>
    </row>
    <row r="19" spans="2:9" ht="39" customHeight="1">
      <c r="B19" s="504" t="s">
        <v>218</v>
      </c>
      <c r="C19" s="504"/>
      <c r="D19" s="504"/>
      <c r="E19" s="504" t="s">
        <v>218</v>
      </c>
      <c r="F19" s="504"/>
      <c r="G19" s="504"/>
      <c r="H19" s="504"/>
      <c r="I19" s="504"/>
    </row>
  </sheetData>
  <sheetProtection/>
  <mergeCells count="20">
    <mergeCell ref="A9:A10"/>
    <mergeCell ref="B9:B10"/>
    <mergeCell ref="C9:C10"/>
    <mergeCell ref="D9:H9"/>
    <mergeCell ref="A1:C1"/>
    <mergeCell ref="H1:I1"/>
    <mergeCell ref="C2:H2"/>
    <mergeCell ref="A3:I3"/>
    <mergeCell ref="B4:C4"/>
    <mergeCell ref="G4:H4"/>
    <mergeCell ref="I9:I10"/>
    <mergeCell ref="B18:D18"/>
    <mergeCell ref="E18:I18"/>
    <mergeCell ref="B19:D19"/>
    <mergeCell ref="E19:I19"/>
    <mergeCell ref="B5:C5"/>
    <mergeCell ref="G5:H5"/>
    <mergeCell ref="A6:F6"/>
    <mergeCell ref="A7:E7"/>
    <mergeCell ref="A8:H8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C243">
      <selection activeCell="C266" sqref="C266"/>
    </sheetView>
  </sheetViews>
  <sheetFormatPr defaultColWidth="9.140625" defaultRowHeight="12.75"/>
  <cols>
    <col min="1" max="1" width="5.00390625" style="291" customWidth="1"/>
    <col min="2" max="2" width="12.57421875" style="291" customWidth="1"/>
    <col min="3" max="3" width="40.421875" style="291" customWidth="1"/>
    <col min="4" max="4" width="7.8515625" style="291" customWidth="1"/>
    <col min="5" max="7" width="7.421875" style="291" customWidth="1"/>
    <col min="8" max="8" width="8.7109375" style="291" customWidth="1"/>
    <col min="9" max="16384" width="9.140625" style="291" customWidth="1"/>
  </cols>
  <sheetData>
    <row r="1" spans="1:8" ht="18.75" customHeight="1">
      <c r="A1" s="435" t="s">
        <v>360</v>
      </c>
      <c r="B1" s="435"/>
      <c r="C1" s="435"/>
      <c r="D1" s="435"/>
      <c r="E1" s="435"/>
      <c r="F1" s="435"/>
      <c r="G1" s="435"/>
      <c r="H1" s="435"/>
    </row>
    <row r="2" spans="1:8" ht="39.75" customHeight="1">
      <c r="A2" s="436" t="s">
        <v>775</v>
      </c>
      <c r="B2" s="436"/>
      <c r="C2" s="436"/>
      <c r="D2" s="436"/>
      <c r="E2" s="436"/>
      <c r="F2" s="436"/>
      <c r="G2" s="436"/>
      <c r="H2" s="436"/>
    </row>
    <row r="3" spans="1:8" ht="25.5" customHeight="1">
      <c r="A3" s="435" t="s">
        <v>1</v>
      </c>
      <c r="B3" s="435"/>
      <c r="C3" s="435"/>
      <c r="D3" s="135" t="s">
        <v>218</v>
      </c>
      <c r="E3" s="437" t="s">
        <v>2</v>
      </c>
      <c r="F3" s="437"/>
      <c r="G3" s="437"/>
      <c r="H3" s="437"/>
    </row>
    <row r="4" spans="1:8" ht="25.5" customHeight="1">
      <c r="A4" s="435" t="s">
        <v>3</v>
      </c>
      <c r="B4" s="435"/>
      <c r="C4" s="435"/>
      <c r="D4" s="135" t="s">
        <v>218</v>
      </c>
      <c r="E4" s="437" t="s">
        <v>2</v>
      </c>
      <c r="F4" s="437"/>
      <c r="G4" s="437"/>
      <c r="H4" s="437"/>
    </row>
    <row r="5" spans="1:8" ht="25.5" customHeight="1">
      <c r="A5" s="435" t="s">
        <v>4</v>
      </c>
      <c r="B5" s="435"/>
      <c r="C5" s="435"/>
      <c r="D5" s="136" t="s">
        <v>218</v>
      </c>
      <c r="E5" s="435" t="s">
        <v>5</v>
      </c>
      <c r="F5" s="435"/>
      <c r="G5" s="435"/>
      <c r="H5" s="435"/>
    </row>
    <row r="6" spans="1:8" ht="13.5">
      <c r="A6" s="434" t="s">
        <v>6</v>
      </c>
      <c r="B6" s="434"/>
      <c r="C6" s="434" t="s">
        <v>7</v>
      </c>
      <c r="D6" s="434"/>
      <c r="E6" s="434"/>
      <c r="F6" s="434"/>
      <c r="G6" s="434"/>
      <c r="H6" s="434"/>
    </row>
    <row r="7" spans="1:8" ht="16.5" customHeight="1">
      <c r="A7" s="444" t="s">
        <v>266</v>
      </c>
      <c r="B7" s="444"/>
      <c r="C7" s="444"/>
      <c r="D7" s="444"/>
      <c r="E7" s="444"/>
      <c r="F7" s="444"/>
      <c r="G7" s="444"/>
      <c r="H7" s="444"/>
    </row>
    <row r="8" spans="1:8" ht="46.5" customHeight="1">
      <c r="A8" s="440" t="s">
        <v>0</v>
      </c>
      <c r="B8" s="438" t="s">
        <v>8</v>
      </c>
      <c r="C8" s="440" t="s">
        <v>9</v>
      </c>
      <c r="D8" s="438" t="s">
        <v>10</v>
      </c>
      <c r="E8" s="442" t="s">
        <v>11</v>
      </c>
      <c r="F8" s="443"/>
      <c r="G8" s="442" t="s">
        <v>12</v>
      </c>
      <c r="H8" s="443"/>
    </row>
    <row r="9" spans="1:8" ht="85.5" customHeight="1">
      <c r="A9" s="441"/>
      <c r="B9" s="439"/>
      <c r="C9" s="441"/>
      <c r="D9" s="445"/>
      <c r="E9" s="343" t="s">
        <v>13</v>
      </c>
      <c r="F9" s="343" t="s">
        <v>14</v>
      </c>
      <c r="G9" s="343" t="s">
        <v>13</v>
      </c>
      <c r="H9" s="137" t="s">
        <v>15</v>
      </c>
    </row>
    <row r="10" spans="1:8" ht="14.25" thickBot="1">
      <c r="A10" s="88">
        <v>1</v>
      </c>
      <c r="B10" s="88">
        <v>2</v>
      </c>
      <c r="C10" s="88">
        <v>3</v>
      </c>
      <c r="D10" s="344">
        <v>4</v>
      </c>
      <c r="E10" s="344">
        <v>5</v>
      </c>
      <c r="F10" s="344">
        <v>6</v>
      </c>
      <c r="G10" s="344">
        <v>7</v>
      </c>
      <c r="H10" s="88">
        <v>8</v>
      </c>
    </row>
    <row r="11" spans="1:8" ht="102" customHeight="1" thickBot="1">
      <c r="A11" s="102">
        <v>1</v>
      </c>
      <c r="B11" s="159" t="s">
        <v>624</v>
      </c>
      <c r="C11" s="165" t="s">
        <v>626</v>
      </c>
      <c r="D11" s="84" t="s">
        <v>625</v>
      </c>
      <c r="E11" s="373"/>
      <c r="F11" s="374">
        <v>4.13</v>
      </c>
      <c r="G11" s="171"/>
      <c r="H11" s="142" t="s">
        <v>218</v>
      </c>
    </row>
    <row r="12" spans="1:8" ht="13.5">
      <c r="A12" s="345">
        <f>A11+0.1</f>
        <v>1.1</v>
      </c>
      <c r="B12" s="345"/>
      <c r="C12" s="345" t="s">
        <v>16</v>
      </c>
      <c r="D12" s="345" t="s">
        <v>17</v>
      </c>
      <c r="E12" s="375" t="s">
        <v>218</v>
      </c>
      <c r="F12" s="376" t="s">
        <v>218</v>
      </c>
      <c r="G12" s="269" t="s">
        <v>218</v>
      </c>
      <c r="H12" s="240" t="s">
        <v>218</v>
      </c>
    </row>
    <row r="13" spans="1:8" ht="14.25" thickBot="1">
      <c r="A13" s="344">
        <f>A12+0.1</f>
        <v>1.2000000000000002</v>
      </c>
      <c r="B13" s="344"/>
      <c r="C13" s="344" t="s">
        <v>18</v>
      </c>
      <c r="D13" s="72" t="s">
        <v>19</v>
      </c>
      <c r="E13" s="72" t="s">
        <v>218</v>
      </c>
      <c r="F13" s="377" t="s">
        <v>218</v>
      </c>
      <c r="G13" s="155" t="s">
        <v>218</v>
      </c>
      <c r="H13" s="299" t="s">
        <v>218</v>
      </c>
    </row>
    <row r="14" spans="1:8" ht="36.75" customHeight="1" thickBot="1">
      <c r="A14" s="138">
        <v>1</v>
      </c>
      <c r="B14" s="139" t="s">
        <v>167</v>
      </c>
      <c r="C14" s="84" t="s">
        <v>168</v>
      </c>
      <c r="D14" s="140" t="s">
        <v>86</v>
      </c>
      <c r="E14" s="83"/>
      <c r="F14" s="141">
        <f>F18*1.3</f>
        <v>0.0845</v>
      </c>
      <c r="G14" s="83"/>
      <c r="H14" s="142" t="s">
        <v>218</v>
      </c>
    </row>
    <row r="15" spans="1:8" ht="19.5" customHeight="1" thickBot="1">
      <c r="A15" s="88">
        <f>A14+0.1</f>
        <v>1.1</v>
      </c>
      <c r="B15" s="88"/>
      <c r="C15" s="88" t="s">
        <v>16</v>
      </c>
      <c r="D15" s="88" t="s">
        <v>17</v>
      </c>
      <c r="E15" s="88" t="s">
        <v>218</v>
      </c>
      <c r="F15" s="88" t="s">
        <v>218</v>
      </c>
      <c r="G15" s="88" t="s">
        <v>218</v>
      </c>
      <c r="H15" s="299" t="s">
        <v>218</v>
      </c>
    </row>
    <row r="16" spans="1:8" ht="33.75" customHeight="1" hidden="1" thickBot="1">
      <c r="A16" s="138"/>
      <c r="B16" s="143"/>
      <c r="C16" s="84"/>
      <c r="D16" s="84"/>
      <c r="E16" s="83"/>
      <c r="F16" s="114"/>
      <c r="G16" s="83"/>
      <c r="H16" s="142"/>
    </row>
    <row r="17" spans="1:8" ht="19.5" customHeight="1" hidden="1" thickBot="1">
      <c r="A17" s="144"/>
      <c r="B17" s="145"/>
      <c r="C17" s="88"/>
      <c r="D17" s="88"/>
      <c r="E17" s="88"/>
      <c r="F17" s="299"/>
      <c r="G17" s="88"/>
      <c r="H17" s="299"/>
    </row>
    <row r="18" spans="1:8" ht="46.5" customHeight="1" thickBot="1">
      <c r="A18" s="138">
        <f>A14+1</f>
        <v>2</v>
      </c>
      <c r="B18" s="139" t="s">
        <v>170</v>
      </c>
      <c r="C18" s="84" t="s">
        <v>615</v>
      </c>
      <c r="D18" s="84" t="s">
        <v>81</v>
      </c>
      <c r="E18" s="146"/>
      <c r="F18" s="141">
        <f>6.5/100</f>
        <v>0.065</v>
      </c>
      <c r="G18" s="83"/>
      <c r="H18" s="142" t="s">
        <v>218</v>
      </c>
    </row>
    <row r="19" spans="1:8" ht="15.75">
      <c r="A19" s="147">
        <f aca="true" t="shared" si="0" ref="A19:A26">A18+0.1</f>
        <v>2.1</v>
      </c>
      <c r="B19" s="352"/>
      <c r="C19" s="345" t="s">
        <v>16</v>
      </c>
      <c r="D19" s="269" t="s">
        <v>17</v>
      </c>
      <c r="E19" s="269" t="s">
        <v>218</v>
      </c>
      <c r="F19" s="272" t="s">
        <v>218</v>
      </c>
      <c r="G19" s="345" t="s">
        <v>218</v>
      </c>
      <c r="H19" s="240" t="s">
        <v>218</v>
      </c>
    </row>
    <row r="20" spans="1:8" ht="15.75">
      <c r="A20" s="149">
        <f t="shared" si="0"/>
        <v>2.2</v>
      </c>
      <c r="B20" s="150"/>
      <c r="C20" s="72" t="s">
        <v>18</v>
      </c>
      <c r="D20" s="151" t="s">
        <v>19</v>
      </c>
      <c r="E20" s="151" t="s">
        <v>218</v>
      </c>
      <c r="F20" s="151" t="s">
        <v>218</v>
      </c>
      <c r="G20" s="151" t="s">
        <v>218</v>
      </c>
      <c r="H20" s="152" t="s">
        <v>218</v>
      </c>
    </row>
    <row r="21" spans="1:8" ht="15.75">
      <c r="A21" s="149">
        <f t="shared" si="0"/>
        <v>2.3000000000000003</v>
      </c>
      <c r="B21" s="150"/>
      <c r="C21" s="72" t="s">
        <v>87</v>
      </c>
      <c r="D21" s="72" t="s">
        <v>134</v>
      </c>
      <c r="E21" s="72" t="s">
        <v>218</v>
      </c>
      <c r="F21" s="167" t="s">
        <v>218</v>
      </c>
      <c r="G21" s="72" t="s">
        <v>218</v>
      </c>
      <c r="H21" s="152" t="s">
        <v>218</v>
      </c>
    </row>
    <row r="22" spans="1:8" ht="15.75">
      <c r="A22" s="149">
        <f t="shared" si="0"/>
        <v>2.4000000000000004</v>
      </c>
      <c r="B22" s="150"/>
      <c r="C22" s="72" t="s">
        <v>97</v>
      </c>
      <c r="D22" s="151" t="s">
        <v>85</v>
      </c>
      <c r="E22" s="151">
        <v>102</v>
      </c>
      <c r="F22" s="151">
        <f>F18*E22</f>
        <v>6.63</v>
      </c>
      <c r="G22" s="151" t="s">
        <v>218</v>
      </c>
      <c r="H22" s="152" t="s">
        <v>218</v>
      </c>
    </row>
    <row r="23" spans="1:8" ht="15.75">
      <c r="A23" s="149">
        <f t="shared" si="0"/>
        <v>2.5000000000000004</v>
      </c>
      <c r="B23" s="150"/>
      <c r="C23" s="72" t="s">
        <v>79</v>
      </c>
      <c r="D23" s="151"/>
      <c r="E23" s="151"/>
      <c r="F23" s="151">
        <v>350</v>
      </c>
      <c r="G23" s="151" t="s">
        <v>218</v>
      </c>
      <c r="H23" s="152" t="s">
        <v>218</v>
      </c>
    </row>
    <row r="24" spans="1:8" ht="15.75">
      <c r="A24" s="149">
        <f t="shared" si="0"/>
        <v>2.6000000000000005</v>
      </c>
      <c r="B24" s="150"/>
      <c r="C24" s="72" t="s">
        <v>92</v>
      </c>
      <c r="D24" s="72" t="s">
        <v>93</v>
      </c>
      <c r="E24" s="151">
        <v>80.3</v>
      </c>
      <c r="F24" s="151">
        <f>F18*E24</f>
        <v>5.2195</v>
      </c>
      <c r="G24" s="151" t="s">
        <v>218</v>
      </c>
      <c r="H24" s="152" t="s">
        <v>218</v>
      </c>
    </row>
    <row r="25" spans="1:8" ht="15.75">
      <c r="A25" s="149">
        <f t="shared" si="0"/>
        <v>2.7000000000000006</v>
      </c>
      <c r="B25" s="150"/>
      <c r="C25" s="72" t="s">
        <v>88</v>
      </c>
      <c r="D25" s="72" t="s">
        <v>85</v>
      </c>
      <c r="E25" s="151">
        <v>0.39</v>
      </c>
      <c r="F25" s="151">
        <f>F18*E25</f>
        <v>0.02535</v>
      </c>
      <c r="G25" s="151" t="s">
        <v>218</v>
      </c>
      <c r="H25" s="152" t="s">
        <v>218</v>
      </c>
    </row>
    <row r="26" spans="1:8" ht="16.5" thickBot="1">
      <c r="A26" s="149">
        <f t="shared" si="0"/>
        <v>2.8000000000000007</v>
      </c>
      <c r="B26" s="351"/>
      <c r="C26" s="344" t="s">
        <v>89</v>
      </c>
      <c r="D26" s="344" t="s">
        <v>19</v>
      </c>
      <c r="E26" s="155" t="s">
        <v>218</v>
      </c>
      <c r="F26" s="155" t="s">
        <v>218</v>
      </c>
      <c r="G26" s="155" t="s">
        <v>218</v>
      </c>
      <c r="H26" s="152" t="s">
        <v>218</v>
      </c>
    </row>
    <row r="27" spans="1:8" ht="48.75" customHeight="1" thickBot="1">
      <c r="A27" s="157">
        <v>3</v>
      </c>
      <c r="B27" s="158" t="s">
        <v>328</v>
      </c>
      <c r="C27" s="159" t="s">
        <v>329</v>
      </c>
      <c r="D27" s="160" t="s">
        <v>86</v>
      </c>
      <c r="E27" s="161"/>
      <c r="F27" s="162">
        <v>0.02</v>
      </c>
      <c r="G27" s="161"/>
      <c r="H27" s="157" t="s">
        <v>218</v>
      </c>
    </row>
    <row r="28" spans="1:8" ht="17.25" customHeight="1" thickBot="1">
      <c r="A28" s="88">
        <f>A27+0.1</f>
        <v>3.1</v>
      </c>
      <c r="B28" s="88"/>
      <c r="C28" s="88" t="s">
        <v>16</v>
      </c>
      <c r="D28" s="88" t="s">
        <v>17</v>
      </c>
      <c r="E28" s="88" t="s">
        <v>218</v>
      </c>
      <c r="F28" s="88" t="s">
        <v>218</v>
      </c>
      <c r="G28" s="88" t="s">
        <v>218</v>
      </c>
      <c r="H28" s="299" t="s">
        <v>218</v>
      </c>
    </row>
    <row r="29" spans="1:8" ht="32.25" customHeight="1" thickBot="1">
      <c r="A29" s="138">
        <f>A27+1</f>
        <v>4</v>
      </c>
      <c r="B29" s="158" t="s">
        <v>330</v>
      </c>
      <c r="C29" s="84" t="s">
        <v>331</v>
      </c>
      <c r="D29" s="84" t="s">
        <v>85</v>
      </c>
      <c r="E29" s="84"/>
      <c r="F29" s="84">
        <v>6.5</v>
      </c>
      <c r="G29" s="84"/>
      <c r="H29" s="142" t="s">
        <v>218</v>
      </c>
    </row>
    <row r="30" spans="1:8" ht="19.5" customHeight="1">
      <c r="A30" s="345">
        <f>A29+0.1</f>
        <v>4.1</v>
      </c>
      <c r="B30" s="345"/>
      <c r="C30" s="345" t="s">
        <v>16</v>
      </c>
      <c r="D30" s="345" t="s">
        <v>17</v>
      </c>
      <c r="E30" s="345" t="s">
        <v>218</v>
      </c>
      <c r="F30" s="345" t="s">
        <v>218</v>
      </c>
      <c r="G30" s="345" t="s">
        <v>218</v>
      </c>
      <c r="H30" s="240" t="s">
        <v>218</v>
      </c>
    </row>
    <row r="31" spans="1:8" ht="19.5" customHeight="1" thickBot="1">
      <c r="A31" s="72">
        <f>A30+0.1</f>
        <v>4.199999999999999</v>
      </c>
      <c r="B31" s="163" t="s">
        <v>82</v>
      </c>
      <c r="C31" s="72" t="s">
        <v>332</v>
      </c>
      <c r="D31" s="151" t="s">
        <v>83</v>
      </c>
      <c r="E31" s="72" t="s">
        <v>20</v>
      </c>
      <c r="F31" s="167">
        <f>F29*1.7</f>
        <v>11.049999999999999</v>
      </c>
      <c r="G31" s="72" t="s">
        <v>218</v>
      </c>
      <c r="H31" s="152" t="s">
        <v>218</v>
      </c>
    </row>
    <row r="32" spans="1:8" ht="49.5" customHeight="1" thickBot="1">
      <c r="A32" s="138">
        <f>A29+1</f>
        <v>5</v>
      </c>
      <c r="B32" s="139" t="s">
        <v>170</v>
      </c>
      <c r="C32" s="84" t="s">
        <v>590</v>
      </c>
      <c r="D32" s="84" t="s">
        <v>81</v>
      </c>
      <c r="E32" s="146"/>
      <c r="F32" s="141">
        <f>9.7/100</f>
        <v>0.09699999999999999</v>
      </c>
      <c r="G32" s="83"/>
      <c r="H32" s="142" t="s">
        <v>218</v>
      </c>
    </row>
    <row r="33" spans="1:8" ht="24.75" customHeight="1">
      <c r="A33" s="147">
        <f aca="true" t="shared" si="1" ref="A33:A40">A32+0.1</f>
        <v>5.1</v>
      </c>
      <c r="B33" s="352"/>
      <c r="C33" s="345" t="s">
        <v>16</v>
      </c>
      <c r="D33" s="269" t="s">
        <v>17</v>
      </c>
      <c r="E33" s="269" t="s">
        <v>218</v>
      </c>
      <c r="F33" s="272" t="s">
        <v>218</v>
      </c>
      <c r="G33" s="345" t="s">
        <v>218</v>
      </c>
      <c r="H33" s="240" t="s">
        <v>218</v>
      </c>
    </row>
    <row r="34" spans="1:8" ht="24.75" customHeight="1">
      <c r="A34" s="149">
        <f t="shared" si="1"/>
        <v>5.199999999999999</v>
      </c>
      <c r="B34" s="150"/>
      <c r="C34" s="72" t="s">
        <v>18</v>
      </c>
      <c r="D34" s="151" t="s">
        <v>19</v>
      </c>
      <c r="E34" s="151" t="s">
        <v>218</v>
      </c>
      <c r="F34" s="151" t="s">
        <v>218</v>
      </c>
      <c r="G34" s="151" t="s">
        <v>218</v>
      </c>
      <c r="H34" s="152" t="s">
        <v>218</v>
      </c>
    </row>
    <row r="35" spans="1:8" ht="24.75" customHeight="1">
      <c r="A35" s="149">
        <f t="shared" si="1"/>
        <v>5.299999999999999</v>
      </c>
      <c r="B35" s="150"/>
      <c r="C35" s="72" t="s">
        <v>87</v>
      </c>
      <c r="D35" s="72" t="s">
        <v>134</v>
      </c>
      <c r="E35" s="72" t="s">
        <v>218</v>
      </c>
      <c r="F35" s="167" t="s">
        <v>218</v>
      </c>
      <c r="G35" s="72" t="s">
        <v>218</v>
      </c>
      <c r="H35" s="152" t="s">
        <v>218</v>
      </c>
    </row>
    <row r="36" spans="1:8" ht="24.75" customHeight="1">
      <c r="A36" s="149">
        <f t="shared" si="1"/>
        <v>5.399999999999999</v>
      </c>
      <c r="B36" s="150"/>
      <c r="C36" s="72" t="s">
        <v>97</v>
      </c>
      <c r="D36" s="151" t="s">
        <v>85</v>
      </c>
      <c r="E36" s="151">
        <v>102</v>
      </c>
      <c r="F36" s="151">
        <f>F32*E36</f>
        <v>9.893999999999998</v>
      </c>
      <c r="G36" s="151" t="s">
        <v>218</v>
      </c>
      <c r="H36" s="152" t="s">
        <v>218</v>
      </c>
    </row>
    <row r="37" spans="1:8" ht="24.75" customHeight="1">
      <c r="A37" s="149">
        <f t="shared" si="1"/>
        <v>5.499999999999998</v>
      </c>
      <c r="B37" s="150"/>
      <c r="C37" s="72" t="s">
        <v>79</v>
      </c>
      <c r="D37" s="151" t="s">
        <v>91</v>
      </c>
      <c r="E37" s="151" t="s">
        <v>20</v>
      </c>
      <c r="F37" s="151">
        <f>990+360</f>
        <v>1350</v>
      </c>
      <c r="G37" s="151" t="s">
        <v>218</v>
      </c>
      <c r="H37" s="152" t="s">
        <v>218</v>
      </c>
    </row>
    <row r="38" spans="1:8" ht="24.75" customHeight="1">
      <c r="A38" s="149">
        <f t="shared" si="1"/>
        <v>5.599999999999998</v>
      </c>
      <c r="B38" s="150"/>
      <c r="C38" s="72" t="s">
        <v>92</v>
      </c>
      <c r="D38" s="72" t="s">
        <v>93</v>
      </c>
      <c r="E38" s="151">
        <v>80.3</v>
      </c>
      <c r="F38" s="151">
        <f>F32*E38</f>
        <v>7.789099999999999</v>
      </c>
      <c r="G38" s="151" t="s">
        <v>218</v>
      </c>
      <c r="H38" s="152" t="s">
        <v>218</v>
      </c>
    </row>
    <row r="39" spans="1:8" ht="24.75" customHeight="1">
      <c r="A39" s="149">
        <f t="shared" si="1"/>
        <v>5.6999999999999975</v>
      </c>
      <c r="B39" s="150"/>
      <c r="C39" s="72" t="s">
        <v>88</v>
      </c>
      <c r="D39" s="72" t="s">
        <v>85</v>
      </c>
      <c r="E39" s="151">
        <v>0.39</v>
      </c>
      <c r="F39" s="151">
        <f>F32*E39</f>
        <v>0.037829999999999996</v>
      </c>
      <c r="G39" s="151" t="s">
        <v>218</v>
      </c>
      <c r="H39" s="152" t="s">
        <v>218</v>
      </c>
    </row>
    <row r="40" spans="1:8" ht="24.75" customHeight="1" thickBot="1">
      <c r="A40" s="149">
        <f t="shared" si="1"/>
        <v>5.799999999999997</v>
      </c>
      <c r="B40" s="351"/>
      <c r="C40" s="344" t="s">
        <v>89</v>
      </c>
      <c r="D40" s="344" t="s">
        <v>19</v>
      </c>
      <c r="E40" s="155" t="s">
        <v>218</v>
      </c>
      <c r="F40" s="155" t="s">
        <v>218</v>
      </c>
      <c r="G40" s="155" t="s">
        <v>218</v>
      </c>
      <c r="H40" s="152" t="s">
        <v>218</v>
      </c>
    </row>
    <row r="41" spans="1:8" ht="74.25" customHeight="1" thickBot="1">
      <c r="A41" s="138">
        <f>A32+1</f>
        <v>6</v>
      </c>
      <c r="B41" s="84" t="s">
        <v>171</v>
      </c>
      <c r="C41" s="84" t="s">
        <v>620</v>
      </c>
      <c r="D41" s="84" t="s">
        <v>76</v>
      </c>
      <c r="E41" s="84"/>
      <c r="F41" s="114">
        <f>0.07</f>
        <v>0.07</v>
      </c>
      <c r="G41" s="114"/>
      <c r="H41" s="142" t="s">
        <v>218</v>
      </c>
    </row>
    <row r="42" spans="1:8" ht="17.25" customHeight="1">
      <c r="A42" s="345">
        <f aca="true" t="shared" si="2" ref="A42:A50">A41+0.1</f>
        <v>6.1</v>
      </c>
      <c r="B42" s="345"/>
      <c r="C42" s="345" t="s">
        <v>16</v>
      </c>
      <c r="D42" s="345" t="s">
        <v>17</v>
      </c>
      <c r="E42" s="345" t="s">
        <v>218</v>
      </c>
      <c r="F42" s="272" t="s">
        <v>218</v>
      </c>
      <c r="G42" s="272" t="s">
        <v>218</v>
      </c>
      <c r="H42" s="240" t="s">
        <v>218</v>
      </c>
    </row>
    <row r="43" spans="1:8" ht="17.25" customHeight="1">
      <c r="A43" s="72">
        <f t="shared" si="2"/>
        <v>6.199999999999999</v>
      </c>
      <c r="B43" s="72"/>
      <c r="C43" s="72" t="s">
        <v>117</v>
      </c>
      <c r="D43" s="72" t="s">
        <v>113</v>
      </c>
      <c r="E43" s="72" t="s">
        <v>218</v>
      </c>
      <c r="F43" s="167" t="s">
        <v>218</v>
      </c>
      <c r="G43" s="167" t="s">
        <v>218</v>
      </c>
      <c r="H43" s="152" t="s">
        <v>218</v>
      </c>
    </row>
    <row r="44" spans="1:8" ht="17.25" customHeight="1">
      <c r="A44" s="72">
        <f t="shared" si="2"/>
        <v>6.299999999999999</v>
      </c>
      <c r="B44" s="72"/>
      <c r="C44" s="72" t="s">
        <v>87</v>
      </c>
      <c r="D44" s="72" t="s">
        <v>134</v>
      </c>
      <c r="E44" s="72" t="s">
        <v>218</v>
      </c>
      <c r="F44" s="167" t="s">
        <v>218</v>
      </c>
      <c r="G44" s="72" t="s">
        <v>218</v>
      </c>
      <c r="H44" s="152" t="s">
        <v>218</v>
      </c>
    </row>
    <row r="45" spans="1:8" ht="17.25" customHeight="1">
      <c r="A45" s="72">
        <f t="shared" si="2"/>
        <v>6.399999999999999</v>
      </c>
      <c r="B45" s="72"/>
      <c r="C45" s="72" t="s">
        <v>618</v>
      </c>
      <c r="D45" s="72" t="s">
        <v>134</v>
      </c>
      <c r="E45" s="72">
        <v>101.5</v>
      </c>
      <c r="F45" s="167">
        <f>E45*F41</f>
        <v>7.105</v>
      </c>
      <c r="G45" s="167" t="s">
        <v>218</v>
      </c>
      <c r="H45" s="152" t="s">
        <v>218</v>
      </c>
    </row>
    <row r="46" spans="1:8" ht="17.25" customHeight="1">
      <c r="A46" s="72">
        <f t="shared" si="2"/>
        <v>6.499999999999998</v>
      </c>
      <c r="B46" s="72"/>
      <c r="C46" s="72" t="s">
        <v>136</v>
      </c>
      <c r="D46" s="72" t="s">
        <v>91</v>
      </c>
      <c r="E46" s="72" t="s">
        <v>20</v>
      </c>
      <c r="F46" s="72">
        <f>1020+80+410</f>
        <v>1510</v>
      </c>
      <c r="G46" s="167" t="s">
        <v>218</v>
      </c>
      <c r="H46" s="152" t="s">
        <v>218</v>
      </c>
    </row>
    <row r="47" spans="1:8" ht="17.25" customHeight="1">
      <c r="A47" s="72">
        <f t="shared" si="2"/>
        <v>6.599999999999998</v>
      </c>
      <c r="B47" s="72"/>
      <c r="C47" s="72" t="s">
        <v>99</v>
      </c>
      <c r="D47" s="72" t="s">
        <v>137</v>
      </c>
      <c r="E47" s="72">
        <v>140</v>
      </c>
      <c r="F47" s="167">
        <f>E47*F41</f>
        <v>9.8</v>
      </c>
      <c r="G47" s="167" t="s">
        <v>218</v>
      </c>
      <c r="H47" s="152" t="s">
        <v>218</v>
      </c>
    </row>
    <row r="48" spans="1:8" ht="17.25" customHeight="1">
      <c r="A48" s="72">
        <f t="shared" si="2"/>
        <v>6.6999999999999975</v>
      </c>
      <c r="B48" s="72"/>
      <c r="C48" s="72" t="s">
        <v>88</v>
      </c>
      <c r="D48" s="72" t="s">
        <v>134</v>
      </c>
      <c r="E48" s="72">
        <v>1.45</v>
      </c>
      <c r="F48" s="167">
        <f>E48*F41</f>
        <v>0.1015</v>
      </c>
      <c r="G48" s="167" t="s">
        <v>218</v>
      </c>
      <c r="H48" s="152" t="s">
        <v>218</v>
      </c>
    </row>
    <row r="49" spans="1:8" ht="17.25" customHeight="1">
      <c r="A49" s="72">
        <f t="shared" si="2"/>
        <v>6.799999999999997</v>
      </c>
      <c r="B49" s="72"/>
      <c r="C49" s="72" t="s">
        <v>95</v>
      </c>
      <c r="D49" s="72" t="s">
        <v>91</v>
      </c>
      <c r="E49" s="72" t="s">
        <v>218</v>
      </c>
      <c r="F49" s="167" t="s">
        <v>218</v>
      </c>
      <c r="G49" s="167" t="s">
        <v>218</v>
      </c>
      <c r="H49" s="152" t="s">
        <v>218</v>
      </c>
    </row>
    <row r="50" spans="1:8" ht="17.25" customHeight="1" thickBot="1">
      <c r="A50" s="344">
        <f t="shared" si="2"/>
        <v>6.899999999999997</v>
      </c>
      <c r="B50" s="344"/>
      <c r="C50" s="344" t="s">
        <v>112</v>
      </c>
      <c r="D50" s="344" t="s">
        <v>21</v>
      </c>
      <c r="E50" s="344" t="s">
        <v>218</v>
      </c>
      <c r="F50" s="168" t="s">
        <v>218</v>
      </c>
      <c r="G50" s="168" t="s">
        <v>218</v>
      </c>
      <c r="H50" s="156" t="s">
        <v>218</v>
      </c>
    </row>
    <row r="51" spans="1:8" ht="55.5" customHeight="1" thickBot="1">
      <c r="A51" s="138">
        <f>A41+1</f>
        <v>7</v>
      </c>
      <c r="B51" s="84" t="s">
        <v>172</v>
      </c>
      <c r="C51" s="84" t="s">
        <v>619</v>
      </c>
      <c r="D51" s="84" t="s">
        <v>76</v>
      </c>
      <c r="E51" s="84"/>
      <c r="F51" s="114">
        <v>0.22</v>
      </c>
      <c r="G51" s="114"/>
      <c r="H51" s="142" t="s">
        <v>218</v>
      </c>
    </row>
    <row r="52" spans="1:8" ht="17.25" customHeight="1">
      <c r="A52" s="345">
        <f aca="true" t="shared" si="3" ref="A52:A60">A51+0.1</f>
        <v>7.1</v>
      </c>
      <c r="B52" s="345"/>
      <c r="C52" s="345" t="s">
        <v>16</v>
      </c>
      <c r="D52" s="345" t="s">
        <v>17</v>
      </c>
      <c r="E52" s="345" t="s">
        <v>218</v>
      </c>
      <c r="F52" s="272" t="s">
        <v>218</v>
      </c>
      <c r="G52" s="272" t="s">
        <v>218</v>
      </c>
      <c r="H52" s="240" t="s">
        <v>218</v>
      </c>
    </row>
    <row r="53" spans="1:8" ht="17.25" customHeight="1">
      <c r="A53" s="72">
        <f t="shared" si="3"/>
        <v>7.199999999999999</v>
      </c>
      <c r="B53" s="72"/>
      <c r="C53" s="72" t="s">
        <v>117</v>
      </c>
      <c r="D53" s="72" t="s">
        <v>113</v>
      </c>
      <c r="E53" s="72" t="s">
        <v>218</v>
      </c>
      <c r="F53" s="167" t="s">
        <v>218</v>
      </c>
      <c r="G53" s="167" t="s">
        <v>218</v>
      </c>
      <c r="H53" s="152" t="s">
        <v>218</v>
      </c>
    </row>
    <row r="54" spans="1:8" ht="17.25" customHeight="1">
      <c r="A54" s="72">
        <f t="shared" si="3"/>
        <v>7.299999999999999</v>
      </c>
      <c r="B54" s="72"/>
      <c r="C54" s="72" t="s">
        <v>87</v>
      </c>
      <c r="D54" s="72" t="s">
        <v>134</v>
      </c>
      <c r="E54" s="72" t="s">
        <v>218</v>
      </c>
      <c r="F54" s="167" t="s">
        <v>218</v>
      </c>
      <c r="G54" s="72" t="s">
        <v>218</v>
      </c>
      <c r="H54" s="152" t="s">
        <v>218</v>
      </c>
    </row>
    <row r="55" spans="1:8" ht="17.25" customHeight="1">
      <c r="A55" s="72">
        <f t="shared" si="3"/>
        <v>7.399999999999999</v>
      </c>
      <c r="B55" s="72"/>
      <c r="C55" s="72" t="s">
        <v>618</v>
      </c>
      <c r="D55" s="72" t="s">
        <v>134</v>
      </c>
      <c r="E55" s="72">
        <v>101.5</v>
      </c>
      <c r="F55" s="167">
        <f>E55*F51</f>
        <v>22.330000000000002</v>
      </c>
      <c r="G55" s="167" t="s">
        <v>218</v>
      </c>
      <c r="H55" s="152" t="s">
        <v>218</v>
      </c>
    </row>
    <row r="56" spans="1:8" ht="17.25" customHeight="1">
      <c r="A56" s="72">
        <f t="shared" si="3"/>
        <v>7.499999999999998</v>
      </c>
      <c r="B56" s="72"/>
      <c r="C56" s="72" t="s">
        <v>136</v>
      </c>
      <c r="D56" s="72" t="s">
        <v>91</v>
      </c>
      <c r="E56" s="72" t="s">
        <v>20</v>
      </c>
      <c r="F56" s="72">
        <f>1030+1420</f>
        <v>2450</v>
      </c>
      <c r="G56" s="167" t="s">
        <v>218</v>
      </c>
      <c r="H56" s="152" t="s">
        <v>218</v>
      </c>
    </row>
    <row r="57" spans="1:8" ht="17.25" customHeight="1">
      <c r="A57" s="72">
        <f t="shared" si="3"/>
        <v>7.599999999999998</v>
      </c>
      <c r="B57" s="72"/>
      <c r="C57" s="72" t="s">
        <v>99</v>
      </c>
      <c r="D57" s="72" t="s">
        <v>137</v>
      </c>
      <c r="E57" s="72">
        <v>140</v>
      </c>
      <c r="F57" s="167">
        <f>E57*F51</f>
        <v>30.8</v>
      </c>
      <c r="G57" s="167" t="s">
        <v>218</v>
      </c>
      <c r="H57" s="152" t="s">
        <v>218</v>
      </c>
    </row>
    <row r="58" spans="1:8" ht="17.25" customHeight="1">
      <c r="A58" s="72">
        <f t="shared" si="3"/>
        <v>7.6999999999999975</v>
      </c>
      <c r="B58" s="72"/>
      <c r="C58" s="72" t="s">
        <v>88</v>
      </c>
      <c r="D58" s="72" t="s">
        <v>134</v>
      </c>
      <c r="E58" s="72">
        <v>1.45</v>
      </c>
      <c r="F58" s="167">
        <f>E58*F51</f>
        <v>0.319</v>
      </c>
      <c r="G58" s="167" t="s">
        <v>218</v>
      </c>
      <c r="H58" s="152" t="s">
        <v>218</v>
      </c>
    </row>
    <row r="59" spans="1:8" ht="17.25" customHeight="1">
      <c r="A59" s="72">
        <f t="shared" si="3"/>
        <v>7.799999999999997</v>
      </c>
      <c r="B59" s="72"/>
      <c r="C59" s="72" t="s">
        <v>95</v>
      </c>
      <c r="D59" s="72" t="s">
        <v>91</v>
      </c>
      <c r="E59" s="72" t="s">
        <v>218</v>
      </c>
      <c r="F59" s="167" t="s">
        <v>218</v>
      </c>
      <c r="G59" s="167" t="s">
        <v>218</v>
      </c>
      <c r="H59" s="152" t="s">
        <v>218</v>
      </c>
    </row>
    <row r="60" spans="1:8" ht="17.25" customHeight="1" thickBot="1">
      <c r="A60" s="72">
        <f t="shared" si="3"/>
        <v>7.899999999999997</v>
      </c>
      <c r="B60" s="344"/>
      <c r="C60" s="344" t="s">
        <v>112</v>
      </c>
      <c r="D60" s="344" t="s">
        <v>21</v>
      </c>
      <c r="E60" s="344" t="s">
        <v>218</v>
      </c>
      <c r="F60" s="168" t="s">
        <v>218</v>
      </c>
      <c r="G60" s="168" t="s">
        <v>218</v>
      </c>
      <c r="H60" s="156" t="s">
        <v>218</v>
      </c>
    </row>
    <row r="61" spans="1:8" ht="76.5" customHeight="1" thickBot="1">
      <c r="A61" s="157">
        <f>A51+1</f>
        <v>8</v>
      </c>
      <c r="B61" s="159" t="s">
        <v>261</v>
      </c>
      <c r="C61" s="159" t="s">
        <v>617</v>
      </c>
      <c r="D61" s="159" t="s">
        <v>76</v>
      </c>
      <c r="E61" s="159"/>
      <c r="F61" s="162">
        <f>7.6/100</f>
        <v>0.076</v>
      </c>
      <c r="G61" s="173"/>
      <c r="H61" s="157" t="s">
        <v>218</v>
      </c>
    </row>
    <row r="62" spans="1:8" ht="17.25" customHeight="1">
      <c r="A62" s="345">
        <f aca="true" t="shared" si="4" ref="A62:A90">A61+0.1</f>
        <v>8.1</v>
      </c>
      <c r="B62" s="345"/>
      <c r="C62" s="345" t="s">
        <v>16</v>
      </c>
      <c r="D62" s="345" t="s">
        <v>17</v>
      </c>
      <c r="E62" s="345" t="s">
        <v>218</v>
      </c>
      <c r="F62" s="272" t="s">
        <v>218</v>
      </c>
      <c r="G62" s="269" t="s">
        <v>218</v>
      </c>
      <c r="H62" s="240" t="s">
        <v>218</v>
      </c>
    </row>
    <row r="63" spans="1:8" ht="17.25" customHeight="1">
      <c r="A63" s="72">
        <f t="shared" si="4"/>
        <v>8.2</v>
      </c>
      <c r="B63" s="72"/>
      <c r="C63" s="72" t="s">
        <v>117</v>
      </c>
      <c r="D63" s="72" t="s">
        <v>113</v>
      </c>
      <c r="E63" s="72" t="s">
        <v>218</v>
      </c>
      <c r="F63" s="167" t="s">
        <v>218</v>
      </c>
      <c r="G63" s="167" t="s">
        <v>218</v>
      </c>
      <c r="H63" s="152" t="s">
        <v>218</v>
      </c>
    </row>
    <row r="64" spans="1:8" ht="17.25" customHeight="1">
      <c r="A64" s="72">
        <f t="shared" si="4"/>
        <v>8.299999999999999</v>
      </c>
      <c r="B64" s="72"/>
      <c r="C64" s="72" t="s">
        <v>87</v>
      </c>
      <c r="D64" s="72" t="s">
        <v>134</v>
      </c>
      <c r="E64" s="72" t="s">
        <v>218</v>
      </c>
      <c r="F64" s="167" t="s">
        <v>218</v>
      </c>
      <c r="G64" s="72" t="s">
        <v>218</v>
      </c>
      <c r="H64" s="152" t="s">
        <v>218</v>
      </c>
    </row>
    <row r="65" spans="1:8" ht="17.25" customHeight="1" thickBot="1">
      <c r="A65" s="72">
        <f t="shared" si="4"/>
        <v>8.399999999999999</v>
      </c>
      <c r="B65" s="72"/>
      <c r="C65" s="72" t="s">
        <v>618</v>
      </c>
      <c r="D65" s="72" t="s">
        <v>134</v>
      </c>
      <c r="E65" s="72">
        <v>101.5</v>
      </c>
      <c r="F65" s="168">
        <f>E65*F61</f>
        <v>7.7139999999999995</v>
      </c>
      <c r="G65" s="167" t="s">
        <v>218</v>
      </c>
      <c r="H65" s="152" t="s">
        <v>218</v>
      </c>
    </row>
    <row r="66" spans="1:8" ht="17.25" customHeight="1" thickBot="1">
      <c r="A66" s="72">
        <f t="shared" si="4"/>
        <v>8.499999999999998</v>
      </c>
      <c r="B66" s="72"/>
      <c r="C66" s="72" t="s">
        <v>136</v>
      </c>
      <c r="D66" s="72" t="s">
        <v>91</v>
      </c>
      <c r="E66" s="347" t="s">
        <v>20</v>
      </c>
      <c r="F66" s="161">
        <f>1870+930+340</f>
        <v>3140</v>
      </c>
      <c r="G66" s="271" t="s">
        <v>218</v>
      </c>
      <c r="H66" s="152" t="s">
        <v>218</v>
      </c>
    </row>
    <row r="67" spans="1:8" ht="17.25" customHeight="1">
      <c r="A67" s="72">
        <f t="shared" si="4"/>
        <v>8.599999999999998</v>
      </c>
      <c r="B67" s="72"/>
      <c r="C67" s="72" t="s">
        <v>99</v>
      </c>
      <c r="D67" s="72" t="s">
        <v>137</v>
      </c>
      <c r="E67" s="72">
        <v>242</v>
      </c>
      <c r="F67" s="272">
        <f>E67*F61</f>
        <v>18.392</v>
      </c>
      <c r="G67" s="167" t="s">
        <v>218</v>
      </c>
      <c r="H67" s="152" t="s">
        <v>218</v>
      </c>
    </row>
    <row r="68" spans="1:8" ht="17.25" customHeight="1">
      <c r="A68" s="72">
        <f t="shared" si="4"/>
        <v>8.699999999999998</v>
      </c>
      <c r="B68" s="72"/>
      <c r="C68" s="72" t="s">
        <v>88</v>
      </c>
      <c r="D68" s="72" t="s">
        <v>134</v>
      </c>
      <c r="E68" s="72">
        <f>5.76+1.6</f>
        <v>7.359999999999999</v>
      </c>
      <c r="F68" s="167">
        <f>E68*F61</f>
        <v>0.55936</v>
      </c>
      <c r="G68" s="167" t="s">
        <v>218</v>
      </c>
      <c r="H68" s="152" t="s">
        <v>218</v>
      </c>
    </row>
    <row r="69" spans="1:8" ht="17.25" customHeight="1">
      <c r="A69" s="72">
        <f t="shared" si="4"/>
        <v>8.799999999999997</v>
      </c>
      <c r="B69" s="72"/>
      <c r="C69" s="72" t="s">
        <v>95</v>
      </c>
      <c r="D69" s="72" t="s">
        <v>91</v>
      </c>
      <c r="E69" s="72" t="s">
        <v>218</v>
      </c>
      <c r="F69" s="167" t="s">
        <v>218</v>
      </c>
      <c r="G69" s="167" t="s">
        <v>218</v>
      </c>
      <c r="H69" s="152" t="s">
        <v>218</v>
      </c>
    </row>
    <row r="70" spans="1:8" ht="17.25" customHeight="1" thickBot="1">
      <c r="A70" s="344">
        <f t="shared" si="4"/>
        <v>8.899999999999997</v>
      </c>
      <c r="B70" s="344"/>
      <c r="C70" s="344" t="s">
        <v>112</v>
      </c>
      <c r="D70" s="344" t="s">
        <v>21</v>
      </c>
      <c r="E70" s="344" t="s">
        <v>218</v>
      </c>
      <c r="F70" s="168" t="s">
        <v>218</v>
      </c>
      <c r="G70" s="168" t="s">
        <v>218</v>
      </c>
      <c r="H70" s="156" t="s">
        <v>218</v>
      </c>
    </row>
    <row r="71" spans="1:8" ht="54" customHeight="1" thickBot="1">
      <c r="A71" s="157">
        <f>A61+1</f>
        <v>9</v>
      </c>
      <c r="B71" s="159" t="s">
        <v>261</v>
      </c>
      <c r="C71" s="159" t="s">
        <v>621</v>
      </c>
      <c r="D71" s="159" t="s">
        <v>76</v>
      </c>
      <c r="E71" s="159"/>
      <c r="F71" s="162">
        <v>0.025</v>
      </c>
      <c r="G71" s="173"/>
      <c r="H71" s="157" t="s">
        <v>218</v>
      </c>
    </row>
    <row r="72" spans="1:8" ht="17.25" customHeight="1">
      <c r="A72" s="345">
        <f t="shared" si="4"/>
        <v>9.1</v>
      </c>
      <c r="B72" s="345"/>
      <c r="C72" s="345" t="s">
        <v>16</v>
      </c>
      <c r="D72" s="345" t="s">
        <v>17</v>
      </c>
      <c r="E72" s="345" t="s">
        <v>218</v>
      </c>
      <c r="F72" s="272" t="s">
        <v>218</v>
      </c>
      <c r="G72" s="269" t="s">
        <v>218</v>
      </c>
      <c r="H72" s="240" t="s">
        <v>218</v>
      </c>
    </row>
    <row r="73" spans="1:8" ht="17.25" customHeight="1">
      <c r="A73" s="72">
        <f t="shared" si="4"/>
        <v>9.2</v>
      </c>
      <c r="B73" s="72"/>
      <c r="C73" s="72" t="s">
        <v>117</v>
      </c>
      <c r="D73" s="72" t="s">
        <v>113</v>
      </c>
      <c r="E73" s="72" t="s">
        <v>218</v>
      </c>
      <c r="F73" s="167" t="s">
        <v>218</v>
      </c>
      <c r="G73" s="167" t="s">
        <v>218</v>
      </c>
      <c r="H73" s="152" t="s">
        <v>218</v>
      </c>
    </row>
    <row r="74" spans="1:8" ht="17.25" customHeight="1">
      <c r="A74" s="72">
        <f t="shared" si="4"/>
        <v>9.299999999999999</v>
      </c>
      <c r="B74" s="72"/>
      <c r="C74" s="72" t="s">
        <v>87</v>
      </c>
      <c r="D74" s="72" t="s">
        <v>134</v>
      </c>
      <c r="E74" s="72" t="s">
        <v>218</v>
      </c>
      <c r="F74" s="167" t="s">
        <v>218</v>
      </c>
      <c r="G74" s="72" t="s">
        <v>218</v>
      </c>
      <c r="H74" s="152" t="s">
        <v>218</v>
      </c>
    </row>
    <row r="75" spans="1:8" ht="17.25" customHeight="1" thickBot="1">
      <c r="A75" s="72">
        <f t="shared" si="4"/>
        <v>9.399999999999999</v>
      </c>
      <c r="B75" s="72"/>
      <c r="C75" s="72" t="s">
        <v>135</v>
      </c>
      <c r="D75" s="72" t="s">
        <v>134</v>
      </c>
      <c r="E75" s="72">
        <v>101.5</v>
      </c>
      <c r="F75" s="168">
        <f>E75*F71</f>
        <v>2.5375</v>
      </c>
      <c r="G75" s="167" t="s">
        <v>218</v>
      </c>
      <c r="H75" s="152" t="s">
        <v>218</v>
      </c>
    </row>
    <row r="76" spans="1:8" ht="17.25" customHeight="1" thickBot="1">
      <c r="A76" s="72">
        <f t="shared" si="4"/>
        <v>9.499999999999998</v>
      </c>
      <c r="B76" s="72"/>
      <c r="C76" s="72" t="s">
        <v>136</v>
      </c>
      <c r="D76" s="72" t="s">
        <v>91</v>
      </c>
      <c r="E76" s="347" t="s">
        <v>20</v>
      </c>
      <c r="F76" s="161">
        <f>240+90</f>
        <v>330</v>
      </c>
      <c r="G76" s="271" t="s">
        <v>218</v>
      </c>
      <c r="H76" s="152" t="s">
        <v>218</v>
      </c>
    </row>
    <row r="77" spans="1:8" ht="17.25" customHeight="1">
      <c r="A77" s="72">
        <f t="shared" si="4"/>
        <v>9.599999999999998</v>
      </c>
      <c r="B77" s="72"/>
      <c r="C77" s="72" t="s">
        <v>99</v>
      </c>
      <c r="D77" s="72" t="s">
        <v>137</v>
      </c>
      <c r="E77" s="72">
        <v>140</v>
      </c>
      <c r="F77" s="272">
        <f>E77*F71</f>
        <v>3.5</v>
      </c>
      <c r="G77" s="167" t="s">
        <v>218</v>
      </c>
      <c r="H77" s="152" t="s">
        <v>218</v>
      </c>
    </row>
    <row r="78" spans="1:8" ht="17.25" customHeight="1">
      <c r="A78" s="72">
        <f t="shared" si="4"/>
        <v>9.699999999999998</v>
      </c>
      <c r="B78" s="72"/>
      <c r="C78" s="72" t="s">
        <v>88</v>
      </c>
      <c r="D78" s="72" t="s">
        <v>134</v>
      </c>
      <c r="E78" s="72">
        <v>1.45</v>
      </c>
      <c r="F78" s="167">
        <f>E78*F71</f>
        <v>0.03625</v>
      </c>
      <c r="G78" s="167" t="s">
        <v>218</v>
      </c>
      <c r="H78" s="152" t="s">
        <v>218</v>
      </c>
    </row>
    <row r="79" spans="1:8" ht="17.25" customHeight="1">
      <c r="A79" s="72">
        <f t="shared" si="4"/>
        <v>9.799999999999997</v>
      </c>
      <c r="B79" s="72"/>
      <c r="C79" s="72" t="s">
        <v>95</v>
      </c>
      <c r="D79" s="72" t="s">
        <v>91</v>
      </c>
      <c r="E79" s="72" t="s">
        <v>218</v>
      </c>
      <c r="F79" s="167" t="s">
        <v>218</v>
      </c>
      <c r="G79" s="167" t="s">
        <v>218</v>
      </c>
      <c r="H79" s="152" t="s">
        <v>218</v>
      </c>
    </row>
    <row r="80" spans="1:8" ht="17.25" customHeight="1" thickBot="1">
      <c r="A80" s="344">
        <f t="shared" si="4"/>
        <v>9.899999999999997</v>
      </c>
      <c r="B80" s="344"/>
      <c r="C80" s="344" t="s">
        <v>112</v>
      </c>
      <c r="D80" s="344" t="s">
        <v>21</v>
      </c>
      <c r="E80" s="344" t="s">
        <v>218</v>
      </c>
      <c r="F80" s="168" t="s">
        <v>218</v>
      </c>
      <c r="G80" s="168" t="s">
        <v>218</v>
      </c>
      <c r="H80" s="156" t="s">
        <v>218</v>
      </c>
    </row>
    <row r="81" spans="1:8" ht="32.25" customHeight="1" thickBot="1">
      <c r="A81" s="157">
        <f>A71+1</f>
        <v>10</v>
      </c>
      <c r="B81" s="159" t="s">
        <v>627</v>
      </c>
      <c r="C81" s="159" t="s">
        <v>623</v>
      </c>
      <c r="D81" s="159" t="s">
        <v>76</v>
      </c>
      <c r="E81" s="159"/>
      <c r="F81" s="162">
        <v>0.015</v>
      </c>
      <c r="G81" s="173"/>
      <c r="H81" s="157" t="s">
        <v>218</v>
      </c>
    </row>
    <row r="82" spans="1:8" ht="14.25" customHeight="1">
      <c r="A82" s="345">
        <f t="shared" si="4"/>
        <v>10.1</v>
      </c>
      <c r="B82" s="345"/>
      <c r="C82" s="345" t="s">
        <v>16</v>
      </c>
      <c r="D82" s="345" t="s">
        <v>17</v>
      </c>
      <c r="E82" s="345" t="s">
        <v>218</v>
      </c>
      <c r="F82" s="272" t="s">
        <v>218</v>
      </c>
      <c r="G82" s="269" t="s">
        <v>218</v>
      </c>
      <c r="H82" s="240" t="s">
        <v>218</v>
      </c>
    </row>
    <row r="83" spans="1:8" ht="14.25" customHeight="1">
      <c r="A83" s="72">
        <f t="shared" si="4"/>
        <v>10.2</v>
      </c>
      <c r="B83" s="72"/>
      <c r="C83" s="72" t="s">
        <v>117</v>
      </c>
      <c r="D83" s="72" t="s">
        <v>113</v>
      </c>
      <c r="E83" s="72" t="s">
        <v>218</v>
      </c>
      <c r="F83" s="167" t="s">
        <v>218</v>
      </c>
      <c r="G83" s="167" t="s">
        <v>218</v>
      </c>
      <c r="H83" s="152" t="s">
        <v>218</v>
      </c>
    </row>
    <row r="84" spans="1:8" ht="14.25" customHeight="1">
      <c r="A84" s="72">
        <f t="shared" si="4"/>
        <v>10.299999999999999</v>
      </c>
      <c r="B84" s="72"/>
      <c r="C84" s="72" t="s">
        <v>87</v>
      </c>
      <c r="D84" s="72" t="s">
        <v>134</v>
      </c>
      <c r="E84" s="72" t="s">
        <v>218</v>
      </c>
      <c r="F84" s="167" t="s">
        <v>218</v>
      </c>
      <c r="G84" s="72" t="s">
        <v>218</v>
      </c>
      <c r="H84" s="152" t="s">
        <v>218</v>
      </c>
    </row>
    <row r="85" spans="1:8" ht="14.25" customHeight="1" thickBot="1">
      <c r="A85" s="72">
        <f t="shared" si="4"/>
        <v>10.399999999999999</v>
      </c>
      <c r="B85" s="72"/>
      <c r="C85" s="72" t="s">
        <v>135</v>
      </c>
      <c r="D85" s="72" t="s">
        <v>134</v>
      </c>
      <c r="E85" s="72">
        <v>101.5</v>
      </c>
      <c r="F85" s="168">
        <f>E85*F81</f>
        <v>1.5225</v>
      </c>
      <c r="G85" s="167" t="s">
        <v>218</v>
      </c>
      <c r="H85" s="152" t="s">
        <v>218</v>
      </c>
    </row>
    <row r="86" spans="1:8" ht="14.25" customHeight="1" thickBot="1">
      <c r="A86" s="72">
        <f t="shared" si="4"/>
        <v>10.499999999999998</v>
      </c>
      <c r="B86" s="72"/>
      <c r="C86" s="72" t="s">
        <v>136</v>
      </c>
      <c r="D86" s="72" t="s">
        <v>91</v>
      </c>
      <c r="E86" s="347" t="s">
        <v>20</v>
      </c>
      <c r="F86" s="161">
        <v>280</v>
      </c>
      <c r="G86" s="271" t="s">
        <v>218</v>
      </c>
      <c r="H86" s="152" t="s">
        <v>218</v>
      </c>
    </row>
    <row r="87" spans="1:8" ht="14.25" customHeight="1">
      <c r="A87" s="72">
        <f t="shared" si="4"/>
        <v>10.599999999999998</v>
      </c>
      <c r="B87" s="72"/>
      <c r="C87" s="72" t="s">
        <v>99</v>
      </c>
      <c r="D87" s="72" t="s">
        <v>137</v>
      </c>
      <c r="E87" s="72">
        <v>290</v>
      </c>
      <c r="F87" s="272">
        <f>E87*F81</f>
        <v>4.35</v>
      </c>
      <c r="G87" s="167" t="s">
        <v>218</v>
      </c>
      <c r="H87" s="152" t="s">
        <v>218</v>
      </c>
    </row>
    <row r="88" spans="1:8" ht="14.25" customHeight="1">
      <c r="A88" s="72">
        <f t="shared" si="4"/>
        <v>10.699999999999998</v>
      </c>
      <c r="B88" s="72"/>
      <c r="C88" s="72" t="s">
        <v>88</v>
      </c>
      <c r="D88" s="72" t="s">
        <v>134</v>
      </c>
      <c r="E88" s="72">
        <v>3.78</v>
      </c>
      <c r="F88" s="167">
        <f>E88*F81</f>
        <v>0.05669999999999999</v>
      </c>
      <c r="G88" s="167" t="s">
        <v>218</v>
      </c>
      <c r="H88" s="152" t="s">
        <v>218</v>
      </c>
    </row>
    <row r="89" spans="1:8" ht="14.25" customHeight="1">
      <c r="A89" s="72">
        <f t="shared" si="4"/>
        <v>10.799999999999997</v>
      </c>
      <c r="B89" s="72"/>
      <c r="C89" s="72" t="s">
        <v>95</v>
      </c>
      <c r="D89" s="72" t="s">
        <v>91</v>
      </c>
      <c r="E89" s="72" t="s">
        <v>218</v>
      </c>
      <c r="F89" s="167" t="s">
        <v>218</v>
      </c>
      <c r="G89" s="167" t="s">
        <v>218</v>
      </c>
      <c r="H89" s="152" t="s">
        <v>218</v>
      </c>
    </row>
    <row r="90" spans="1:8" ht="14.25" customHeight="1" thickBot="1">
      <c r="A90" s="344">
        <f t="shared" si="4"/>
        <v>10.899999999999997</v>
      </c>
      <c r="B90" s="344"/>
      <c r="C90" s="344" t="s">
        <v>112</v>
      </c>
      <c r="D90" s="344" t="s">
        <v>21</v>
      </c>
      <c r="E90" s="344" t="s">
        <v>218</v>
      </c>
      <c r="F90" s="168" t="s">
        <v>218</v>
      </c>
      <c r="G90" s="168" t="s">
        <v>218</v>
      </c>
      <c r="H90" s="156" t="s">
        <v>218</v>
      </c>
    </row>
    <row r="91" spans="1:8" ht="32.25" customHeight="1" thickBot="1">
      <c r="A91" s="138">
        <f>A81+1</f>
        <v>11</v>
      </c>
      <c r="B91" s="84" t="s">
        <v>174</v>
      </c>
      <c r="C91" s="84" t="s">
        <v>352</v>
      </c>
      <c r="D91" s="84" t="s">
        <v>85</v>
      </c>
      <c r="E91" s="140"/>
      <c r="F91" s="140">
        <f>49+9.12</f>
        <v>58.12</v>
      </c>
      <c r="G91" s="140"/>
      <c r="H91" s="142" t="s">
        <v>218</v>
      </c>
    </row>
    <row r="92" spans="1:8" ht="14.25" customHeight="1">
      <c r="A92" s="345">
        <f>A91+0.1</f>
        <v>11.1</v>
      </c>
      <c r="B92" s="352"/>
      <c r="C92" s="345" t="s">
        <v>16</v>
      </c>
      <c r="D92" s="345" t="s">
        <v>17</v>
      </c>
      <c r="E92" s="269" t="s">
        <v>218</v>
      </c>
      <c r="F92" s="272" t="s">
        <v>218</v>
      </c>
      <c r="G92" s="269" t="s">
        <v>218</v>
      </c>
      <c r="H92" s="240" t="s">
        <v>218</v>
      </c>
    </row>
    <row r="93" spans="1:8" ht="14.25" customHeight="1">
      <c r="A93" s="72">
        <f>A92+0.1</f>
        <v>11.2</v>
      </c>
      <c r="B93" s="150"/>
      <c r="C93" s="72" t="s">
        <v>18</v>
      </c>
      <c r="D93" s="72" t="s">
        <v>19</v>
      </c>
      <c r="E93" s="151" t="s">
        <v>218</v>
      </c>
      <c r="F93" s="151" t="s">
        <v>218</v>
      </c>
      <c r="G93" s="151" t="s">
        <v>218</v>
      </c>
      <c r="H93" s="152" t="s">
        <v>218</v>
      </c>
    </row>
    <row r="94" spans="1:8" ht="14.25" customHeight="1">
      <c r="A94" s="72">
        <f>A93+0.1</f>
        <v>11.299999999999999</v>
      </c>
      <c r="B94" s="150"/>
      <c r="C94" s="72" t="s">
        <v>161</v>
      </c>
      <c r="D94" s="72" t="s">
        <v>85</v>
      </c>
      <c r="E94" s="151">
        <f>0.11</f>
        <v>0.11</v>
      </c>
      <c r="F94" s="151">
        <f>F91*E94</f>
        <v>6.393199999999999</v>
      </c>
      <c r="G94" s="151" t="s">
        <v>218</v>
      </c>
      <c r="H94" s="152" t="s">
        <v>218</v>
      </c>
    </row>
    <row r="95" spans="1:8" ht="14.25" customHeight="1">
      <c r="A95" s="72">
        <f>A94+0.1</f>
        <v>11.399999999999999</v>
      </c>
      <c r="B95" s="150"/>
      <c r="C95" s="72" t="s">
        <v>133</v>
      </c>
      <c r="D95" s="72" t="s">
        <v>110</v>
      </c>
      <c r="E95" s="167">
        <v>62.5</v>
      </c>
      <c r="F95" s="167">
        <f>F91*E95</f>
        <v>3632.5</v>
      </c>
      <c r="G95" s="151" t="s">
        <v>218</v>
      </c>
      <c r="H95" s="152" t="s">
        <v>218</v>
      </c>
    </row>
    <row r="96" spans="1:8" ht="14.25" customHeight="1" thickBot="1">
      <c r="A96" s="344">
        <f>A95+0.1</f>
        <v>11.499999999999998</v>
      </c>
      <c r="B96" s="351"/>
      <c r="C96" s="344" t="s">
        <v>89</v>
      </c>
      <c r="D96" s="344" t="s">
        <v>21</v>
      </c>
      <c r="E96" s="155" t="s">
        <v>218</v>
      </c>
      <c r="F96" s="155" t="s">
        <v>218</v>
      </c>
      <c r="G96" s="155" t="s">
        <v>218</v>
      </c>
      <c r="H96" s="156" t="s">
        <v>218</v>
      </c>
    </row>
    <row r="97" spans="1:8" ht="35.25" customHeight="1" thickBot="1">
      <c r="A97" s="157">
        <f>A91+1</f>
        <v>12</v>
      </c>
      <c r="B97" s="84" t="s">
        <v>90</v>
      </c>
      <c r="C97" s="170" t="s">
        <v>221</v>
      </c>
      <c r="D97" s="160" t="s">
        <v>93</v>
      </c>
      <c r="E97" s="171"/>
      <c r="F97" s="160">
        <v>8.81</v>
      </c>
      <c r="G97" s="171" t="s">
        <v>218</v>
      </c>
      <c r="H97" s="157" t="s">
        <v>218</v>
      </c>
    </row>
    <row r="98" spans="1:8" ht="35.25" customHeight="1" thickBot="1">
      <c r="A98" s="157">
        <f>A97+1</f>
        <v>13</v>
      </c>
      <c r="B98" s="84" t="s">
        <v>90</v>
      </c>
      <c r="C98" s="170" t="s">
        <v>350</v>
      </c>
      <c r="D98" s="160" t="s">
        <v>93</v>
      </c>
      <c r="E98" s="171"/>
      <c r="F98" s="160">
        <v>2.94</v>
      </c>
      <c r="G98" s="171" t="s">
        <v>218</v>
      </c>
      <c r="H98" s="157" t="s">
        <v>218</v>
      </c>
    </row>
    <row r="99" spans="1:8" ht="38.25" customHeight="1" thickBot="1">
      <c r="A99" s="157">
        <f>A98+1</f>
        <v>14</v>
      </c>
      <c r="B99" s="84" t="s">
        <v>90</v>
      </c>
      <c r="C99" s="165" t="s">
        <v>622</v>
      </c>
      <c r="D99" s="160" t="s">
        <v>93</v>
      </c>
      <c r="E99" s="171"/>
      <c r="F99" s="160">
        <v>95.75</v>
      </c>
      <c r="G99" s="171" t="s">
        <v>218</v>
      </c>
      <c r="H99" s="157" t="s">
        <v>218</v>
      </c>
    </row>
    <row r="100" spans="1:8" ht="38.25" customHeight="1" thickBot="1">
      <c r="A100" s="157">
        <f>A99+1</f>
        <v>15</v>
      </c>
      <c r="B100" s="84" t="s">
        <v>90</v>
      </c>
      <c r="C100" s="165" t="s">
        <v>770</v>
      </c>
      <c r="D100" s="160" t="s">
        <v>93</v>
      </c>
      <c r="E100" s="171"/>
      <c r="F100" s="160">
        <v>11.34</v>
      </c>
      <c r="G100" s="171" t="s">
        <v>218</v>
      </c>
      <c r="H100" s="157" t="s">
        <v>218</v>
      </c>
    </row>
    <row r="101" spans="1:8" ht="18" customHeight="1" thickBot="1">
      <c r="A101" s="490" t="s">
        <v>175</v>
      </c>
      <c r="B101" s="490"/>
      <c r="C101" s="490"/>
      <c r="D101" s="490"/>
      <c r="E101" s="490"/>
      <c r="F101" s="490"/>
      <c r="G101" s="490"/>
      <c r="H101" s="490"/>
    </row>
    <row r="102" spans="1:8" ht="38.25" customHeight="1" thickBot="1">
      <c r="A102" s="172">
        <v>16</v>
      </c>
      <c r="B102" s="159" t="s">
        <v>217</v>
      </c>
      <c r="C102" s="171" t="s">
        <v>154</v>
      </c>
      <c r="D102" s="160" t="s">
        <v>85</v>
      </c>
      <c r="E102" s="267"/>
      <c r="F102" s="171">
        <v>2.2</v>
      </c>
      <c r="G102" s="267"/>
      <c r="H102" s="157" t="s">
        <v>218</v>
      </c>
    </row>
    <row r="103" spans="1:8" ht="18" customHeight="1">
      <c r="A103" s="147">
        <f aca="true" t="shared" si="5" ref="A103:A110">A102+0.1</f>
        <v>16.1</v>
      </c>
      <c r="B103" s="345" t="s">
        <v>123</v>
      </c>
      <c r="C103" s="345" t="s">
        <v>16</v>
      </c>
      <c r="D103" s="269" t="s">
        <v>218</v>
      </c>
      <c r="E103" s="269" t="s">
        <v>218</v>
      </c>
      <c r="F103" s="269" t="s">
        <v>218</v>
      </c>
      <c r="G103" s="293" t="s">
        <v>218</v>
      </c>
      <c r="H103" s="240" t="s">
        <v>218</v>
      </c>
    </row>
    <row r="104" spans="1:8" ht="18" customHeight="1">
      <c r="A104" s="149">
        <f t="shared" si="5"/>
        <v>16.200000000000003</v>
      </c>
      <c r="B104" s="72" t="s">
        <v>123</v>
      </c>
      <c r="C104" s="72" t="s">
        <v>18</v>
      </c>
      <c r="D104" s="151" t="s">
        <v>19</v>
      </c>
      <c r="E104" s="151" t="s">
        <v>218</v>
      </c>
      <c r="F104" s="151" t="s">
        <v>218</v>
      </c>
      <c r="G104" s="151" t="s">
        <v>218</v>
      </c>
      <c r="H104" s="152" t="s">
        <v>218</v>
      </c>
    </row>
    <row r="105" spans="1:8" ht="18" customHeight="1">
      <c r="A105" s="149">
        <f t="shared" si="5"/>
        <v>16.300000000000004</v>
      </c>
      <c r="B105" s="176"/>
      <c r="C105" s="72" t="s">
        <v>107</v>
      </c>
      <c r="D105" s="151" t="s">
        <v>85</v>
      </c>
      <c r="E105" s="151">
        <v>1.05</v>
      </c>
      <c r="F105" s="151">
        <f>F102*E105</f>
        <v>2.3100000000000005</v>
      </c>
      <c r="G105" s="151" t="s">
        <v>218</v>
      </c>
      <c r="H105" s="152" t="s">
        <v>218</v>
      </c>
    </row>
    <row r="106" spans="1:8" ht="18" customHeight="1">
      <c r="A106" s="149">
        <f t="shared" si="5"/>
        <v>16.400000000000006</v>
      </c>
      <c r="B106" s="176"/>
      <c r="C106" s="72" t="s">
        <v>100</v>
      </c>
      <c r="D106" s="151" t="s">
        <v>91</v>
      </c>
      <c r="E106" s="151">
        <v>1.96</v>
      </c>
      <c r="F106" s="151">
        <f>F102*E106</f>
        <v>4.312</v>
      </c>
      <c r="G106" s="151" t="s">
        <v>218</v>
      </c>
      <c r="H106" s="152" t="s">
        <v>218</v>
      </c>
    </row>
    <row r="107" spans="1:8" ht="18" customHeight="1">
      <c r="A107" s="149">
        <f t="shared" si="5"/>
        <v>16.500000000000007</v>
      </c>
      <c r="B107" s="72"/>
      <c r="C107" s="72" t="s">
        <v>789</v>
      </c>
      <c r="D107" s="151" t="s">
        <v>93</v>
      </c>
      <c r="E107" s="151">
        <v>3.38</v>
      </c>
      <c r="F107" s="151">
        <f>F102*E107</f>
        <v>7.436</v>
      </c>
      <c r="G107" s="151" t="s">
        <v>218</v>
      </c>
      <c r="H107" s="152" t="s">
        <v>218</v>
      </c>
    </row>
    <row r="108" spans="1:8" ht="18" customHeight="1">
      <c r="A108" s="149">
        <f t="shared" si="5"/>
        <v>16.60000000000001</v>
      </c>
      <c r="B108" s="72"/>
      <c r="C108" s="72" t="s">
        <v>155</v>
      </c>
      <c r="D108" s="151" t="s">
        <v>91</v>
      </c>
      <c r="E108" s="151" t="s">
        <v>218</v>
      </c>
      <c r="F108" s="151" t="s">
        <v>218</v>
      </c>
      <c r="G108" s="151" t="s">
        <v>218</v>
      </c>
      <c r="H108" s="152" t="s">
        <v>218</v>
      </c>
    </row>
    <row r="109" spans="1:8" ht="18" customHeight="1">
      <c r="A109" s="149">
        <f t="shared" si="5"/>
        <v>16.70000000000001</v>
      </c>
      <c r="B109" s="72"/>
      <c r="C109" s="72" t="s">
        <v>156</v>
      </c>
      <c r="D109" s="151" t="s">
        <v>91</v>
      </c>
      <c r="E109" s="151" t="s">
        <v>218</v>
      </c>
      <c r="F109" s="151" t="s">
        <v>218</v>
      </c>
      <c r="G109" s="151" t="s">
        <v>218</v>
      </c>
      <c r="H109" s="152" t="s">
        <v>218</v>
      </c>
    </row>
    <row r="110" spans="1:8" ht="18" customHeight="1" thickBot="1">
      <c r="A110" s="153">
        <f t="shared" si="5"/>
        <v>16.80000000000001</v>
      </c>
      <c r="B110" s="344"/>
      <c r="C110" s="344" t="s">
        <v>89</v>
      </c>
      <c r="D110" s="155" t="s">
        <v>19</v>
      </c>
      <c r="E110" s="155" t="s">
        <v>218</v>
      </c>
      <c r="F110" s="155" t="s">
        <v>218</v>
      </c>
      <c r="G110" s="155" t="s">
        <v>218</v>
      </c>
      <c r="H110" s="156" t="s">
        <v>218</v>
      </c>
    </row>
    <row r="111" spans="1:8" ht="45.75" customHeight="1" thickBot="1">
      <c r="A111" s="172">
        <f>A102+1</f>
        <v>17</v>
      </c>
      <c r="B111" s="159" t="s">
        <v>101</v>
      </c>
      <c r="C111" s="159" t="s">
        <v>102</v>
      </c>
      <c r="D111" s="165" t="s">
        <v>98</v>
      </c>
      <c r="E111" s="159"/>
      <c r="F111" s="177">
        <v>1.5</v>
      </c>
      <c r="G111" s="159"/>
      <c r="H111" s="178" t="s">
        <v>218</v>
      </c>
    </row>
    <row r="112" spans="1:8" ht="13.5" customHeight="1">
      <c r="A112" s="147">
        <f>A111+0.1</f>
        <v>17.1</v>
      </c>
      <c r="B112" s="345"/>
      <c r="C112" s="345" t="s">
        <v>16</v>
      </c>
      <c r="D112" s="345" t="s">
        <v>17</v>
      </c>
      <c r="E112" s="272" t="s">
        <v>218</v>
      </c>
      <c r="F112" s="272" t="s">
        <v>218</v>
      </c>
      <c r="G112" s="269" t="s">
        <v>218</v>
      </c>
      <c r="H112" s="240" t="s">
        <v>218</v>
      </c>
    </row>
    <row r="113" spans="1:8" ht="13.5" customHeight="1">
      <c r="A113" s="149">
        <f>A112+0.1</f>
        <v>17.200000000000003</v>
      </c>
      <c r="B113" s="72"/>
      <c r="C113" s="72" t="s">
        <v>18</v>
      </c>
      <c r="D113" s="72" t="s">
        <v>19</v>
      </c>
      <c r="E113" s="151" t="s">
        <v>218</v>
      </c>
      <c r="F113" s="151" t="s">
        <v>218</v>
      </c>
      <c r="G113" s="151" t="s">
        <v>218</v>
      </c>
      <c r="H113" s="152" t="s">
        <v>218</v>
      </c>
    </row>
    <row r="114" spans="1:8" ht="13.5" customHeight="1" thickBot="1">
      <c r="A114" s="153">
        <f>A113+0.1</f>
        <v>17.300000000000004</v>
      </c>
      <c r="B114" s="351"/>
      <c r="C114" s="344" t="s">
        <v>103</v>
      </c>
      <c r="D114" s="344" t="s">
        <v>91</v>
      </c>
      <c r="E114" s="155">
        <v>15</v>
      </c>
      <c r="F114" s="155">
        <f>F111*E114</f>
        <v>22.5</v>
      </c>
      <c r="G114" s="155" t="s">
        <v>218</v>
      </c>
      <c r="H114" s="156" t="s">
        <v>218</v>
      </c>
    </row>
    <row r="115" spans="1:8" ht="45.75" customHeight="1" thickBot="1">
      <c r="A115" s="172">
        <f>A111+1</f>
        <v>18</v>
      </c>
      <c r="B115" s="159" t="s">
        <v>158</v>
      </c>
      <c r="C115" s="159" t="s">
        <v>104</v>
      </c>
      <c r="D115" s="165" t="s">
        <v>98</v>
      </c>
      <c r="E115" s="159"/>
      <c r="F115" s="177">
        <v>1.5</v>
      </c>
      <c r="G115" s="159"/>
      <c r="H115" s="178" t="s">
        <v>218</v>
      </c>
    </row>
    <row r="116" spans="1:8" ht="19.5" customHeight="1">
      <c r="A116" s="147">
        <f>A115+0.1</f>
        <v>18.1</v>
      </c>
      <c r="B116" s="345"/>
      <c r="C116" s="345" t="s">
        <v>16</v>
      </c>
      <c r="D116" s="345" t="s">
        <v>17</v>
      </c>
      <c r="E116" s="272" t="s">
        <v>218</v>
      </c>
      <c r="F116" s="272" t="s">
        <v>218</v>
      </c>
      <c r="G116" s="269" t="s">
        <v>218</v>
      </c>
      <c r="H116" s="240" t="s">
        <v>218</v>
      </c>
    </row>
    <row r="117" spans="1:8" ht="19.5" customHeight="1">
      <c r="A117" s="149">
        <f>A116+0.1</f>
        <v>18.200000000000003</v>
      </c>
      <c r="B117" s="72"/>
      <c r="C117" s="72" t="s">
        <v>18</v>
      </c>
      <c r="D117" s="72" t="s">
        <v>19</v>
      </c>
      <c r="E117" s="167" t="s">
        <v>218</v>
      </c>
      <c r="F117" s="167" t="s">
        <v>218</v>
      </c>
      <c r="G117" s="167" t="s">
        <v>218</v>
      </c>
      <c r="H117" s="152" t="s">
        <v>218</v>
      </c>
    </row>
    <row r="118" spans="1:8" ht="19.5" customHeight="1" thickBot="1">
      <c r="A118" s="153">
        <f>A117+0.1</f>
        <v>18.300000000000004</v>
      </c>
      <c r="B118" s="344"/>
      <c r="C118" s="344" t="s">
        <v>105</v>
      </c>
      <c r="D118" s="344" t="s">
        <v>91</v>
      </c>
      <c r="E118" s="344">
        <v>15</v>
      </c>
      <c r="F118" s="168">
        <f>E118*F115</f>
        <v>22.5</v>
      </c>
      <c r="G118" s="344" t="s">
        <v>218</v>
      </c>
      <c r="H118" s="156" t="s">
        <v>218</v>
      </c>
    </row>
    <row r="119" spans="1:8" ht="64.5" customHeight="1" thickBot="1">
      <c r="A119" s="157">
        <f>A115+1</f>
        <v>19</v>
      </c>
      <c r="B119" s="159" t="s">
        <v>176</v>
      </c>
      <c r="C119" s="165" t="s">
        <v>210</v>
      </c>
      <c r="D119" s="160" t="s">
        <v>106</v>
      </c>
      <c r="E119" s="175"/>
      <c r="F119" s="120">
        <v>1.5</v>
      </c>
      <c r="G119" s="171"/>
      <c r="H119" s="157" t="s">
        <v>218</v>
      </c>
    </row>
    <row r="120" spans="1:8" ht="21" customHeight="1">
      <c r="A120" s="147">
        <f>A119+0.1</f>
        <v>19.1</v>
      </c>
      <c r="B120" s="345"/>
      <c r="C120" s="345" t="s">
        <v>16</v>
      </c>
      <c r="D120" s="269" t="s">
        <v>17</v>
      </c>
      <c r="E120" s="269" t="s">
        <v>218</v>
      </c>
      <c r="F120" s="272" t="s">
        <v>218</v>
      </c>
      <c r="G120" s="293" t="s">
        <v>218</v>
      </c>
      <c r="H120" s="299" t="s">
        <v>218</v>
      </c>
    </row>
    <row r="121" spans="1:8" ht="17.25" customHeight="1">
      <c r="A121" s="149">
        <f aca="true" t="shared" si="6" ref="A121:A127">A120+0.1</f>
        <v>19.200000000000003</v>
      </c>
      <c r="B121" s="72"/>
      <c r="C121" s="72" t="s">
        <v>18</v>
      </c>
      <c r="D121" s="151" t="s">
        <v>19</v>
      </c>
      <c r="E121" s="151" t="s">
        <v>218</v>
      </c>
      <c r="F121" s="151" t="s">
        <v>218</v>
      </c>
      <c r="G121" s="151" t="s">
        <v>218</v>
      </c>
      <c r="H121" s="156" t="s">
        <v>218</v>
      </c>
    </row>
    <row r="122" spans="1:8" ht="17.25" customHeight="1">
      <c r="A122" s="149">
        <f t="shared" si="6"/>
        <v>19.300000000000004</v>
      </c>
      <c r="B122" s="72"/>
      <c r="C122" s="72" t="s">
        <v>178</v>
      </c>
      <c r="D122" s="151" t="s">
        <v>93</v>
      </c>
      <c r="E122" s="151">
        <v>112</v>
      </c>
      <c r="F122" s="167">
        <f>F119*E122</f>
        <v>168</v>
      </c>
      <c r="G122" s="151" t="s">
        <v>218</v>
      </c>
      <c r="H122" s="156" t="s">
        <v>218</v>
      </c>
    </row>
    <row r="123" spans="1:8" ht="17.25" customHeight="1">
      <c r="A123" s="149">
        <f t="shared" si="6"/>
        <v>19.400000000000006</v>
      </c>
      <c r="B123" s="72"/>
      <c r="C123" s="72" t="s">
        <v>107</v>
      </c>
      <c r="D123" s="151" t="s">
        <v>85</v>
      </c>
      <c r="E123" s="151">
        <v>1.19</v>
      </c>
      <c r="F123" s="151">
        <f>F119*E123</f>
        <v>1.785</v>
      </c>
      <c r="G123" s="151" t="s">
        <v>218</v>
      </c>
      <c r="H123" s="156" t="s">
        <v>218</v>
      </c>
    </row>
    <row r="124" spans="1:8" ht="17.25" customHeight="1">
      <c r="A124" s="149">
        <f t="shared" si="6"/>
        <v>19.500000000000007</v>
      </c>
      <c r="B124" s="72"/>
      <c r="C124" s="72" t="s">
        <v>108</v>
      </c>
      <c r="D124" s="151" t="s">
        <v>83</v>
      </c>
      <c r="E124" s="151">
        <v>0.03</v>
      </c>
      <c r="F124" s="151">
        <f>F119*E124</f>
        <v>0.045</v>
      </c>
      <c r="G124" s="149" t="s">
        <v>218</v>
      </c>
      <c r="H124" s="156" t="s">
        <v>218</v>
      </c>
    </row>
    <row r="125" spans="1:8" ht="17.25" customHeight="1">
      <c r="A125" s="149">
        <f t="shared" si="6"/>
        <v>19.60000000000001</v>
      </c>
      <c r="B125" s="72"/>
      <c r="C125" s="72" t="s">
        <v>179</v>
      </c>
      <c r="D125" s="151" t="s">
        <v>91</v>
      </c>
      <c r="E125" s="151">
        <v>15</v>
      </c>
      <c r="F125" s="151">
        <f>F119*E125</f>
        <v>22.5</v>
      </c>
      <c r="G125" s="167" t="s">
        <v>218</v>
      </c>
      <c r="H125" s="156" t="s">
        <v>218</v>
      </c>
    </row>
    <row r="126" spans="1:8" ht="17.25" customHeight="1">
      <c r="A126" s="149">
        <f t="shared" si="6"/>
        <v>19.70000000000001</v>
      </c>
      <c r="B126" s="72"/>
      <c r="C126" s="72" t="s">
        <v>109</v>
      </c>
      <c r="D126" s="151" t="s">
        <v>110</v>
      </c>
      <c r="E126" s="151" t="s">
        <v>20</v>
      </c>
      <c r="F126" s="149">
        <f>F119*100*6</f>
        <v>900</v>
      </c>
      <c r="G126" s="151" t="s">
        <v>218</v>
      </c>
      <c r="H126" s="156" t="s">
        <v>218</v>
      </c>
    </row>
    <row r="127" spans="1:8" ht="16.5" customHeight="1" thickBot="1">
      <c r="A127" s="149">
        <f t="shared" si="6"/>
        <v>19.80000000000001</v>
      </c>
      <c r="B127" s="344"/>
      <c r="C127" s="344" t="s">
        <v>89</v>
      </c>
      <c r="D127" s="155" t="s">
        <v>19</v>
      </c>
      <c r="E127" s="155" t="s">
        <v>218</v>
      </c>
      <c r="F127" s="155" t="s">
        <v>218</v>
      </c>
      <c r="G127" s="155" t="s">
        <v>218</v>
      </c>
      <c r="H127" s="156" t="s">
        <v>218</v>
      </c>
    </row>
    <row r="128" spans="1:8" ht="73.5" customHeight="1" thickBot="1">
      <c r="A128" s="172">
        <f>A119+1</f>
        <v>20</v>
      </c>
      <c r="B128" s="159" t="s">
        <v>354</v>
      </c>
      <c r="C128" s="165" t="s">
        <v>355</v>
      </c>
      <c r="D128" s="160" t="s">
        <v>189</v>
      </c>
      <c r="E128" s="175"/>
      <c r="F128" s="160">
        <v>0.49</v>
      </c>
      <c r="G128" s="171"/>
      <c r="H128" s="157" t="s">
        <v>218</v>
      </c>
    </row>
    <row r="129" spans="1:8" ht="16.5" customHeight="1">
      <c r="A129" s="147">
        <f aca="true" t="shared" si="7" ref="A129:A134">A128+0.1</f>
        <v>20.1</v>
      </c>
      <c r="B129" s="345" t="s">
        <v>90</v>
      </c>
      <c r="C129" s="345" t="s">
        <v>16</v>
      </c>
      <c r="D129" s="269" t="s">
        <v>17</v>
      </c>
      <c r="E129" s="269" t="s">
        <v>218</v>
      </c>
      <c r="F129" s="272" t="s">
        <v>218</v>
      </c>
      <c r="G129" s="269" t="s">
        <v>218</v>
      </c>
      <c r="H129" s="299" t="s">
        <v>218</v>
      </c>
    </row>
    <row r="130" spans="1:8" ht="16.5" customHeight="1">
      <c r="A130" s="149">
        <f t="shared" si="7"/>
        <v>20.200000000000003</v>
      </c>
      <c r="B130" s="72"/>
      <c r="C130" s="72" t="s">
        <v>18</v>
      </c>
      <c r="D130" s="151" t="s">
        <v>19</v>
      </c>
      <c r="E130" s="151" t="s">
        <v>218</v>
      </c>
      <c r="F130" s="151" t="s">
        <v>218</v>
      </c>
      <c r="G130" s="151" t="s">
        <v>218</v>
      </c>
      <c r="H130" s="156" t="s">
        <v>218</v>
      </c>
    </row>
    <row r="131" spans="1:8" ht="16.5" customHeight="1">
      <c r="A131" s="149">
        <f t="shared" si="7"/>
        <v>20.300000000000004</v>
      </c>
      <c r="B131" s="72"/>
      <c r="C131" s="72" t="s">
        <v>88</v>
      </c>
      <c r="D131" s="151" t="s">
        <v>85</v>
      </c>
      <c r="E131" s="151" t="s">
        <v>218</v>
      </c>
      <c r="F131" s="151">
        <f>F128*100*0.05*0.06*3</f>
        <v>0.44099999999999995</v>
      </c>
      <c r="G131" s="167" t="s">
        <v>218</v>
      </c>
      <c r="H131" s="156" t="s">
        <v>218</v>
      </c>
    </row>
    <row r="132" spans="1:8" ht="16.5" customHeight="1">
      <c r="A132" s="149">
        <f t="shared" si="7"/>
        <v>20.400000000000006</v>
      </c>
      <c r="B132" s="72"/>
      <c r="C132" s="72" t="s">
        <v>356</v>
      </c>
      <c r="D132" s="151" t="s">
        <v>93</v>
      </c>
      <c r="E132" s="151">
        <v>110</v>
      </c>
      <c r="F132" s="151">
        <f>F128*E132</f>
        <v>53.9</v>
      </c>
      <c r="G132" s="149" t="s">
        <v>218</v>
      </c>
      <c r="H132" s="156" t="s">
        <v>218</v>
      </c>
    </row>
    <row r="133" spans="1:8" ht="16.5" customHeight="1">
      <c r="A133" s="149">
        <f t="shared" si="7"/>
        <v>20.500000000000007</v>
      </c>
      <c r="B133" s="72"/>
      <c r="C133" s="72" t="s">
        <v>156</v>
      </c>
      <c r="D133" s="151" t="s">
        <v>91</v>
      </c>
      <c r="E133" s="151" t="s">
        <v>218</v>
      </c>
      <c r="F133" s="151" t="s">
        <v>218</v>
      </c>
      <c r="G133" s="151" t="s">
        <v>218</v>
      </c>
      <c r="H133" s="156" t="s">
        <v>218</v>
      </c>
    </row>
    <row r="134" spans="1:8" ht="16.5" customHeight="1" thickBot="1">
      <c r="A134" s="153">
        <f t="shared" si="7"/>
        <v>20.60000000000001</v>
      </c>
      <c r="B134" s="344"/>
      <c r="C134" s="344" t="s">
        <v>89</v>
      </c>
      <c r="D134" s="155" t="s">
        <v>19</v>
      </c>
      <c r="E134" s="155" t="s">
        <v>218</v>
      </c>
      <c r="F134" s="155" t="s">
        <v>218</v>
      </c>
      <c r="G134" s="155" t="s">
        <v>218</v>
      </c>
      <c r="H134" s="156" t="s">
        <v>218</v>
      </c>
    </row>
    <row r="135" spans="1:8" ht="60" customHeight="1" thickBot="1">
      <c r="A135" s="138">
        <f>A130+1</f>
        <v>21.200000000000003</v>
      </c>
      <c r="B135" s="84" t="s">
        <v>127</v>
      </c>
      <c r="C135" s="84" t="s">
        <v>598</v>
      </c>
      <c r="D135" s="140" t="s">
        <v>264</v>
      </c>
      <c r="E135" s="140"/>
      <c r="F135" s="140">
        <v>37.3</v>
      </c>
      <c r="G135" s="140"/>
      <c r="H135" s="142" t="s">
        <v>218</v>
      </c>
    </row>
    <row r="136" spans="1:8" ht="16.5" customHeight="1">
      <c r="A136" s="345">
        <f>A135+0.1</f>
        <v>21.300000000000004</v>
      </c>
      <c r="B136" s="345"/>
      <c r="C136" s="345" t="s">
        <v>16</v>
      </c>
      <c r="D136" s="269" t="s">
        <v>17</v>
      </c>
      <c r="E136" s="345" t="s">
        <v>218</v>
      </c>
      <c r="F136" s="272" t="s">
        <v>218</v>
      </c>
      <c r="G136" s="269" t="s">
        <v>218</v>
      </c>
      <c r="H136" s="240" t="s">
        <v>218</v>
      </c>
    </row>
    <row r="137" spans="1:8" ht="16.5" customHeight="1">
      <c r="A137" s="72">
        <f>A136+0.1</f>
        <v>21.400000000000006</v>
      </c>
      <c r="B137" s="72"/>
      <c r="C137" s="72" t="s">
        <v>18</v>
      </c>
      <c r="D137" s="151" t="s">
        <v>19</v>
      </c>
      <c r="E137" s="300" t="s">
        <v>218</v>
      </c>
      <c r="F137" s="151" t="s">
        <v>218</v>
      </c>
      <c r="G137" s="151" t="s">
        <v>218</v>
      </c>
      <c r="H137" s="152" t="s">
        <v>218</v>
      </c>
    </row>
    <row r="138" spans="1:8" ht="16.5" customHeight="1">
      <c r="A138" s="72">
        <f>A137+0.1</f>
        <v>21.500000000000007</v>
      </c>
      <c r="B138" s="72"/>
      <c r="C138" s="72" t="s">
        <v>128</v>
      </c>
      <c r="D138" s="151" t="s">
        <v>93</v>
      </c>
      <c r="E138" s="72">
        <v>1.02</v>
      </c>
      <c r="F138" s="151">
        <f>F135*E138</f>
        <v>38.046</v>
      </c>
      <c r="G138" s="151" t="s">
        <v>218</v>
      </c>
      <c r="H138" s="152" t="s">
        <v>218</v>
      </c>
    </row>
    <row r="139" spans="1:8" ht="16.5" customHeight="1">
      <c r="A139" s="72">
        <f>A138+0.1</f>
        <v>21.60000000000001</v>
      </c>
      <c r="B139" s="72"/>
      <c r="C139" s="72" t="s">
        <v>599</v>
      </c>
      <c r="D139" s="151" t="s">
        <v>91</v>
      </c>
      <c r="E139" s="72" t="s">
        <v>20</v>
      </c>
      <c r="F139" s="151">
        <f>F135*7</f>
        <v>261.09999999999997</v>
      </c>
      <c r="G139" s="151" t="s">
        <v>218</v>
      </c>
      <c r="H139" s="152" t="s">
        <v>218</v>
      </c>
    </row>
    <row r="140" spans="1:8" ht="16.5" customHeight="1" thickBot="1">
      <c r="A140" s="344">
        <f>A139+0.1</f>
        <v>21.70000000000001</v>
      </c>
      <c r="B140" s="344"/>
      <c r="C140" s="344" t="s">
        <v>89</v>
      </c>
      <c r="D140" s="155" t="s">
        <v>19</v>
      </c>
      <c r="E140" s="344" t="s">
        <v>218</v>
      </c>
      <c r="F140" s="155" t="s">
        <v>218</v>
      </c>
      <c r="G140" s="155" t="s">
        <v>218</v>
      </c>
      <c r="H140" s="156" t="s">
        <v>218</v>
      </c>
    </row>
    <row r="141" spans="1:8" ht="45.75" customHeight="1" thickBot="1">
      <c r="A141" s="179">
        <f>A135+1</f>
        <v>22.200000000000003</v>
      </c>
      <c r="B141" s="159" t="s">
        <v>114</v>
      </c>
      <c r="C141" s="165" t="s">
        <v>121</v>
      </c>
      <c r="D141" s="159" t="s">
        <v>116</v>
      </c>
      <c r="E141" s="165"/>
      <c r="F141" s="173">
        <v>0.18</v>
      </c>
      <c r="G141" s="181"/>
      <c r="H141" s="157" t="s">
        <v>218</v>
      </c>
    </row>
    <row r="142" spans="1:8" ht="18" customHeight="1">
      <c r="A142" s="345">
        <f aca="true" t="shared" si="8" ref="A142:A147">A141+0.1</f>
        <v>22.300000000000004</v>
      </c>
      <c r="B142" s="345"/>
      <c r="C142" s="345" t="s">
        <v>16</v>
      </c>
      <c r="D142" s="269" t="s">
        <v>17</v>
      </c>
      <c r="E142" s="272" t="s">
        <v>218</v>
      </c>
      <c r="F142" s="272" t="s">
        <v>218</v>
      </c>
      <c r="G142" s="151" t="s">
        <v>218</v>
      </c>
      <c r="H142" s="240" t="s">
        <v>218</v>
      </c>
    </row>
    <row r="143" spans="1:8" ht="18" customHeight="1">
      <c r="A143" s="72">
        <f t="shared" si="8"/>
        <v>22.400000000000006</v>
      </c>
      <c r="B143" s="72"/>
      <c r="C143" s="72" t="s">
        <v>18</v>
      </c>
      <c r="D143" s="72" t="s">
        <v>21</v>
      </c>
      <c r="E143" s="72" t="s">
        <v>218</v>
      </c>
      <c r="F143" s="72" t="s">
        <v>218</v>
      </c>
      <c r="G143" s="72" t="s">
        <v>218</v>
      </c>
      <c r="H143" s="167" t="s">
        <v>218</v>
      </c>
    </row>
    <row r="144" spans="1:8" ht="18" customHeight="1">
      <c r="A144" s="72">
        <f t="shared" si="8"/>
        <v>22.500000000000007</v>
      </c>
      <c r="B144" s="191"/>
      <c r="C144" s="72" t="s">
        <v>181</v>
      </c>
      <c r="D144" s="72" t="s">
        <v>111</v>
      </c>
      <c r="E144" s="167"/>
      <c r="F144" s="167">
        <f>F141*100*1</f>
        <v>18</v>
      </c>
      <c r="G144" s="72" t="s">
        <v>218</v>
      </c>
      <c r="H144" s="152" t="s">
        <v>218</v>
      </c>
    </row>
    <row r="145" spans="1:8" ht="18" customHeight="1">
      <c r="A145" s="72">
        <f t="shared" si="8"/>
        <v>22.60000000000001</v>
      </c>
      <c r="B145" s="191"/>
      <c r="C145" s="72" t="s">
        <v>122</v>
      </c>
      <c r="D145" s="72" t="s">
        <v>120</v>
      </c>
      <c r="E145" s="167">
        <v>100</v>
      </c>
      <c r="F145" s="167">
        <f>E145*F141</f>
        <v>18</v>
      </c>
      <c r="G145" s="149" t="s">
        <v>218</v>
      </c>
      <c r="H145" s="152" t="s">
        <v>218</v>
      </c>
    </row>
    <row r="146" spans="1:8" ht="18" customHeight="1">
      <c r="A146" s="72">
        <f t="shared" si="8"/>
        <v>22.70000000000001</v>
      </c>
      <c r="B146" s="191"/>
      <c r="C146" s="72" t="s">
        <v>182</v>
      </c>
      <c r="D146" s="72" t="s">
        <v>111</v>
      </c>
      <c r="E146" s="167"/>
      <c r="F146" s="167">
        <v>4</v>
      </c>
      <c r="G146" s="149" t="s">
        <v>218</v>
      </c>
      <c r="H146" s="152" t="s">
        <v>218</v>
      </c>
    </row>
    <row r="147" spans="1:8" ht="18" customHeight="1" thickBot="1">
      <c r="A147" s="344">
        <f t="shared" si="8"/>
        <v>22.80000000000001</v>
      </c>
      <c r="B147" s="192"/>
      <c r="C147" s="344" t="s">
        <v>183</v>
      </c>
      <c r="D147" s="344" t="s">
        <v>111</v>
      </c>
      <c r="E147" s="168"/>
      <c r="F147" s="168">
        <f>F146*3</f>
        <v>12</v>
      </c>
      <c r="G147" s="72" t="s">
        <v>218</v>
      </c>
      <c r="H147" s="156" t="s">
        <v>218</v>
      </c>
    </row>
    <row r="148" spans="1:8" ht="19.5" customHeight="1" thickBot="1">
      <c r="A148" s="428" t="s">
        <v>184</v>
      </c>
      <c r="B148" s="429"/>
      <c r="C148" s="429"/>
      <c r="D148" s="429"/>
      <c r="E148" s="429"/>
      <c r="F148" s="429"/>
      <c r="G148" s="429"/>
      <c r="H148" s="430"/>
    </row>
    <row r="149" spans="1:8" ht="54.75" customHeight="1" thickBot="1">
      <c r="A149" s="172">
        <f>A141+1</f>
        <v>23.200000000000003</v>
      </c>
      <c r="B149" s="159" t="s">
        <v>324</v>
      </c>
      <c r="C149" s="165" t="s">
        <v>353</v>
      </c>
      <c r="D149" s="159" t="s">
        <v>93</v>
      </c>
      <c r="E149" s="165"/>
      <c r="F149" s="173">
        <v>321</v>
      </c>
      <c r="G149" s="165"/>
      <c r="H149" s="157" t="s">
        <v>218</v>
      </c>
    </row>
    <row r="150" spans="1:8" ht="13.5">
      <c r="A150" s="345">
        <f>A149+0.1</f>
        <v>23.300000000000004</v>
      </c>
      <c r="B150" s="345"/>
      <c r="C150" s="345" t="s">
        <v>16</v>
      </c>
      <c r="D150" s="345" t="s">
        <v>17</v>
      </c>
      <c r="E150" s="345" t="s">
        <v>218</v>
      </c>
      <c r="F150" s="272" t="s">
        <v>218</v>
      </c>
      <c r="G150" s="269" t="s">
        <v>218</v>
      </c>
      <c r="H150" s="240" t="s">
        <v>218</v>
      </c>
    </row>
    <row r="151" spans="1:8" ht="13.5">
      <c r="A151" s="72">
        <f>A150+0.1</f>
        <v>23.400000000000006</v>
      </c>
      <c r="B151" s="72"/>
      <c r="C151" s="72" t="s">
        <v>185</v>
      </c>
      <c r="D151" s="72" t="s">
        <v>80</v>
      </c>
      <c r="E151" s="279" t="s">
        <v>218</v>
      </c>
      <c r="F151" s="167" t="s">
        <v>218</v>
      </c>
      <c r="G151" s="167" t="s">
        <v>218</v>
      </c>
      <c r="H151" s="152" t="s">
        <v>218</v>
      </c>
    </row>
    <row r="152" spans="1:8" ht="13.5">
      <c r="A152" s="72">
        <f>A151+0.1</f>
        <v>23.500000000000007</v>
      </c>
      <c r="B152" s="72"/>
      <c r="C152" s="72" t="s">
        <v>18</v>
      </c>
      <c r="D152" s="72" t="s">
        <v>113</v>
      </c>
      <c r="E152" s="279" t="s">
        <v>218</v>
      </c>
      <c r="F152" s="167" t="s">
        <v>218</v>
      </c>
      <c r="G152" s="72" t="s">
        <v>218</v>
      </c>
      <c r="H152" s="152" t="s">
        <v>218</v>
      </c>
    </row>
    <row r="153" spans="1:8" ht="13.5">
      <c r="A153" s="72">
        <f>A152+0.1</f>
        <v>23.60000000000001</v>
      </c>
      <c r="B153" s="72"/>
      <c r="C153" s="72" t="s">
        <v>186</v>
      </c>
      <c r="D153" s="72" t="s">
        <v>134</v>
      </c>
      <c r="E153" s="193">
        <f>2.12/100</f>
        <v>0.0212</v>
      </c>
      <c r="F153" s="167">
        <f>E153*F149</f>
        <v>6.8052</v>
      </c>
      <c r="G153" s="72" t="s">
        <v>218</v>
      </c>
      <c r="H153" s="152" t="s">
        <v>218</v>
      </c>
    </row>
    <row r="154" spans="1:8" ht="14.25" thickBot="1">
      <c r="A154" s="344">
        <f>A153+0.1</f>
        <v>23.70000000000001</v>
      </c>
      <c r="B154" s="344"/>
      <c r="C154" s="344" t="s">
        <v>89</v>
      </c>
      <c r="D154" s="344" t="s">
        <v>113</v>
      </c>
      <c r="E154" s="344" t="s">
        <v>218</v>
      </c>
      <c r="F154" s="168" t="s">
        <v>218</v>
      </c>
      <c r="G154" s="344" t="s">
        <v>218</v>
      </c>
      <c r="H154" s="156" t="s">
        <v>218</v>
      </c>
    </row>
    <row r="155" spans="1:8" ht="33.75" customHeight="1" thickBot="1">
      <c r="A155" s="172">
        <f>A149+1</f>
        <v>24.200000000000003</v>
      </c>
      <c r="B155" s="159" t="s">
        <v>262</v>
      </c>
      <c r="C155" s="165" t="s">
        <v>187</v>
      </c>
      <c r="D155" s="159" t="s">
        <v>93</v>
      </c>
      <c r="E155" s="165"/>
      <c r="F155" s="173">
        <v>6.6</v>
      </c>
      <c r="G155" s="165"/>
      <c r="H155" s="157" t="s">
        <v>218</v>
      </c>
    </row>
    <row r="156" spans="1:8" ht="15" customHeight="1">
      <c r="A156" s="345">
        <f>A155+0.1</f>
        <v>24.300000000000004</v>
      </c>
      <c r="B156" s="345"/>
      <c r="C156" s="345" t="s">
        <v>16</v>
      </c>
      <c r="D156" s="345" t="s">
        <v>17</v>
      </c>
      <c r="E156" s="345" t="s">
        <v>218</v>
      </c>
      <c r="F156" s="272" t="s">
        <v>218</v>
      </c>
      <c r="G156" s="269" t="s">
        <v>218</v>
      </c>
      <c r="H156" s="240" t="s">
        <v>218</v>
      </c>
    </row>
    <row r="157" spans="1:8" ht="15" customHeight="1">
      <c r="A157" s="72">
        <f>A156+0.1</f>
        <v>24.400000000000006</v>
      </c>
      <c r="B157" s="72"/>
      <c r="C157" s="72" t="s">
        <v>18</v>
      </c>
      <c r="D157" s="72" t="s">
        <v>113</v>
      </c>
      <c r="E157" s="72" t="s">
        <v>218</v>
      </c>
      <c r="F157" s="167" t="s">
        <v>218</v>
      </c>
      <c r="G157" s="72" t="s">
        <v>218</v>
      </c>
      <c r="H157" s="152" t="s">
        <v>218</v>
      </c>
    </row>
    <row r="158" spans="1:8" ht="15" customHeight="1" thickBot="1">
      <c r="A158" s="344">
        <f>A157+0.1</f>
        <v>24.500000000000007</v>
      </c>
      <c r="B158" s="344"/>
      <c r="C158" s="344" t="s">
        <v>188</v>
      </c>
      <c r="D158" s="344" t="s">
        <v>134</v>
      </c>
      <c r="E158" s="344">
        <f>4.4/100</f>
        <v>0.044000000000000004</v>
      </c>
      <c r="F158" s="168">
        <f>E158*F155</f>
        <v>0.2904</v>
      </c>
      <c r="G158" s="344" t="s">
        <v>218</v>
      </c>
      <c r="H158" s="156" t="s">
        <v>218</v>
      </c>
    </row>
    <row r="159" spans="1:8" ht="59.25" customHeight="1" thickBot="1">
      <c r="A159" s="172">
        <f>A155+1</f>
        <v>25.200000000000003</v>
      </c>
      <c r="B159" s="159" t="s">
        <v>231</v>
      </c>
      <c r="C159" s="165" t="s">
        <v>232</v>
      </c>
      <c r="D159" s="160" t="s">
        <v>93</v>
      </c>
      <c r="E159" s="171"/>
      <c r="F159" s="281">
        <v>33.2</v>
      </c>
      <c r="G159" s="171"/>
      <c r="H159" s="157" t="s">
        <v>218</v>
      </c>
    </row>
    <row r="160" spans="1:8" ht="15" customHeight="1">
      <c r="A160" s="147">
        <f>A159+0.1</f>
        <v>25.300000000000004</v>
      </c>
      <c r="B160" s="345"/>
      <c r="C160" s="345" t="s">
        <v>16</v>
      </c>
      <c r="D160" s="269" t="s">
        <v>17</v>
      </c>
      <c r="E160" s="269" t="s">
        <v>218</v>
      </c>
      <c r="F160" s="272" t="s">
        <v>218</v>
      </c>
      <c r="G160" s="269" t="s">
        <v>218</v>
      </c>
      <c r="H160" s="240" t="s">
        <v>218</v>
      </c>
    </row>
    <row r="161" spans="1:8" ht="15" customHeight="1">
      <c r="A161" s="149">
        <f>A160+0.1</f>
        <v>25.400000000000006</v>
      </c>
      <c r="B161" s="72"/>
      <c r="C161" s="72" t="s">
        <v>18</v>
      </c>
      <c r="D161" s="151" t="s">
        <v>19</v>
      </c>
      <c r="E161" s="197" t="s">
        <v>218</v>
      </c>
      <c r="F161" s="151" t="s">
        <v>218</v>
      </c>
      <c r="G161" s="151" t="s">
        <v>218</v>
      </c>
      <c r="H161" s="152" t="s">
        <v>218</v>
      </c>
    </row>
    <row r="162" spans="1:8" ht="15" customHeight="1">
      <c r="A162" s="149">
        <f>A161+0.1</f>
        <v>25.500000000000007</v>
      </c>
      <c r="B162" s="72"/>
      <c r="C162" s="72" t="s">
        <v>233</v>
      </c>
      <c r="D162" s="151" t="s">
        <v>93</v>
      </c>
      <c r="E162" s="151">
        <v>1</v>
      </c>
      <c r="F162" s="151">
        <f>F159*E162</f>
        <v>33.2</v>
      </c>
      <c r="G162" s="151" t="s">
        <v>218</v>
      </c>
      <c r="H162" s="152" t="s">
        <v>218</v>
      </c>
    </row>
    <row r="163" spans="1:8" ht="15" customHeight="1">
      <c r="A163" s="149">
        <f>A162+0.1</f>
        <v>25.60000000000001</v>
      </c>
      <c r="B163" s="72"/>
      <c r="C163" s="72" t="s">
        <v>129</v>
      </c>
      <c r="D163" s="151" t="s">
        <v>91</v>
      </c>
      <c r="E163" s="151" t="s">
        <v>20</v>
      </c>
      <c r="F163" s="167">
        <f>F159*6</f>
        <v>199.20000000000002</v>
      </c>
      <c r="G163" s="151" t="s">
        <v>218</v>
      </c>
      <c r="H163" s="152" t="s">
        <v>218</v>
      </c>
    </row>
    <row r="164" spans="1:8" ht="15" customHeight="1" thickBot="1">
      <c r="A164" s="153">
        <f>A163+0.1</f>
        <v>25.70000000000001</v>
      </c>
      <c r="B164" s="344"/>
      <c r="C164" s="344" t="s">
        <v>89</v>
      </c>
      <c r="D164" s="155" t="s">
        <v>19</v>
      </c>
      <c r="E164" s="155" t="s">
        <v>218</v>
      </c>
      <c r="F164" s="155" t="s">
        <v>218</v>
      </c>
      <c r="G164" s="155" t="s">
        <v>218</v>
      </c>
      <c r="H164" s="156" t="s">
        <v>218</v>
      </c>
    </row>
    <row r="165" spans="1:8" ht="46.5" customHeight="1" thickBot="1">
      <c r="A165" s="172">
        <f>A159+1</f>
        <v>26.200000000000003</v>
      </c>
      <c r="B165" s="158" t="s">
        <v>326</v>
      </c>
      <c r="C165" s="165" t="s">
        <v>304</v>
      </c>
      <c r="D165" s="160" t="s">
        <v>822</v>
      </c>
      <c r="E165" s="171"/>
      <c r="F165" s="160">
        <f>F149+F155-F159</f>
        <v>294.40000000000003</v>
      </c>
      <c r="G165" s="171"/>
      <c r="H165" s="157" t="s">
        <v>218</v>
      </c>
    </row>
    <row r="166" spans="1:8" ht="16.5" customHeight="1">
      <c r="A166" s="345">
        <f>A165+0.1</f>
        <v>26.300000000000004</v>
      </c>
      <c r="B166" s="345"/>
      <c r="C166" s="345" t="s">
        <v>16</v>
      </c>
      <c r="D166" s="345" t="s">
        <v>17</v>
      </c>
      <c r="E166" s="292" t="s">
        <v>218</v>
      </c>
      <c r="F166" s="272" t="s">
        <v>218</v>
      </c>
      <c r="G166" s="269" t="s">
        <v>218</v>
      </c>
      <c r="H166" s="240" t="s">
        <v>218</v>
      </c>
    </row>
    <row r="167" spans="1:8" ht="16.5" customHeight="1">
      <c r="A167" s="72">
        <f>A166+0.1</f>
        <v>26.400000000000006</v>
      </c>
      <c r="B167" s="72"/>
      <c r="C167" s="72" t="s">
        <v>18</v>
      </c>
      <c r="D167" s="72" t="s">
        <v>19</v>
      </c>
      <c r="E167" s="151" t="s">
        <v>218</v>
      </c>
      <c r="F167" s="167" t="s">
        <v>218</v>
      </c>
      <c r="G167" s="151" t="s">
        <v>218</v>
      </c>
      <c r="H167" s="152" t="s">
        <v>218</v>
      </c>
    </row>
    <row r="168" spans="1:8" ht="16.5" customHeight="1">
      <c r="A168" s="72">
        <f>A167+0.1</f>
        <v>26.500000000000007</v>
      </c>
      <c r="B168" s="72"/>
      <c r="C168" s="72" t="s">
        <v>140</v>
      </c>
      <c r="D168" s="72" t="s">
        <v>91</v>
      </c>
      <c r="E168" s="151">
        <v>0.63</v>
      </c>
      <c r="F168" s="167">
        <f>F165*E168</f>
        <v>185.47200000000004</v>
      </c>
      <c r="G168" s="151" t="s">
        <v>218</v>
      </c>
      <c r="H168" s="152" t="s">
        <v>218</v>
      </c>
    </row>
    <row r="169" spans="1:8" ht="16.5" customHeight="1">
      <c r="A169" s="72">
        <f>A168+0.1</f>
        <v>26.60000000000001</v>
      </c>
      <c r="B169" s="176"/>
      <c r="C169" s="72" t="s">
        <v>139</v>
      </c>
      <c r="D169" s="151" t="s">
        <v>91</v>
      </c>
      <c r="E169" s="151">
        <v>0.79</v>
      </c>
      <c r="F169" s="167">
        <f>F165*E169</f>
        <v>232.57600000000005</v>
      </c>
      <c r="G169" s="151" t="s">
        <v>218</v>
      </c>
      <c r="H169" s="152" t="s">
        <v>218</v>
      </c>
    </row>
    <row r="170" spans="1:8" ht="16.5" customHeight="1" thickBot="1">
      <c r="A170" s="344">
        <f>A169+0.1</f>
        <v>26.70000000000001</v>
      </c>
      <c r="B170" s="194"/>
      <c r="C170" s="344" t="s">
        <v>89</v>
      </c>
      <c r="D170" s="155" t="s">
        <v>21</v>
      </c>
      <c r="E170" s="195" t="s">
        <v>218</v>
      </c>
      <c r="F170" s="168" t="s">
        <v>218</v>
      </c>
      <c r="G170" s="155" t="s">
        <v>218</v>
      </c>
      <c r="H170" s="156" t="s">
        <v>218</v>
      </c>
    </row>
    <row r="171" spans="1:8" ht="33.75" customHeight="1" thickBot="1">
      <c r="A171" s="172">
        <f>A165+1</f>
        <v>27.200000000000003</v>
      </c>
      <c r="B171" s="139" t="s">
        <v>305</v>
      </c>
      <c r="C171" s="165" t="s">
        <v>190</v>
      </c>
      <c r="D171" s="160" t="s">
        <v>93</v>
      </c>
      <c r="E171" s="171"/>
      <c r="F171" s="160">
        <v>120</v>
      </c>
      <c r="G171" s="171"/>
      <c r="H171" s="157" t="s">
        <v>218</v>
      </c>
    </row>
    <row r="172" spans="1:8" ht="15.75" customHeight="1">
      <c r="A172" s="345">
        <f>A171+0.1</f>
        <v>27.300000000000004</v>
      </c>
      <c r="B172" s="345"/>
      <c r="C172" s="345" t="s">
        <v>16</v>
      </c>
      <c r="D172" s="345" t="s">
        <v>17</v>
      </c>
      <c r="E172" s="345" t="s">
        <v>218</v>
      </c>
      <c r="F172" s="272" t="s">
        <v>218</v>
      </c>
      <c r="G172" s="269" t="s">
        <v>218</v>
      </c>
      <c r="H172" s="240" t="s">
        <v>218</v>
      </c>
    </row>
    <row r="173" spans="1:8" ht="15.75" customHeight="1">
      <c r="A173" s="345">
        <f>A172+0.1</f>
        <v>27.400000000000006</v>
      </c>
      <c r="B173" s="345"/>
      <c r="C173" s="72" t="s">
        <v>185</v>
      </c>
      <c r="D173" s="72" t="s">
        <v>80</v>
      </c>
      <c r="E173" s="279" t="s">
        <v>218</v>
      </c>
      <c r="F173" s="167" t="s">
        <v>218</v>
      </c>
      <c r="G173" s="167" t="s">
        <v>218</v>
      </c>
      <c r="H173" s="152" t="s">
        <v>218</v>
      </c>
    </row>
    <row r="174" spans="1:8" ht="15.75" customHeight="1">
      <c r="A174" s="345">
        <f>A173+0.1</f>
        <v>27.500000000000007</v>
      </c>
      <c r="B174" s="72"/>
      <c r="C174" s="72" t="s">
        <v>18</v>
      </c>
      <c r="D174" s="72" t="s">
        <v>113</v>
      </c>
      <c r="E174" s="279" t="s">
        <v>218</v>
      </c>
      <c r="F174" s="167" t="s">
        <v>218</v>
      </c>
      <c r="G174" s="72" t="s">
        <v>218</v>
      </c>
      <c r="H174" s="152" t="s">
        <v>218</v>
      </c>
    </row>
    <row r="175" spans="1:8" ht="15.75" customHeight="1">
      <c r="A175" s="345">
        <f>A174+0.1</f>
        <v>27.60000000000001</v>
      </c>
      <c r="B175" s="72"/>
      <c r="C175" s="72" t="s">
        <v>186</v>
      </c>
      <c r="D175" s="72" t="s">
        <v>134</v>
      </c>
      <c r="E175" s="193">
        <f>2.3/100</f>
        <v>0.023</v>
      </c>
      <c r="F175" s="167">
        <f>E175*F171</f>
        <v>2.76</v>
      </c>
      <c r="G175" s="72" t="s">
        <v>218</v>
      </c>
      <c r="H175" s="152" t="s">
        <v>218</v>
      </c>
    </row>
    <row r="176" spans="1:8" ht="15.75" customHeight="1" thickBot="1">
      <c r="A176" s="345">
        <f>A175+0.1</f>
        <v>27.70000000000001</v>
      </c>
      <c r="B176" s="194"/>
      <c r="C176" s="344" t="s">
        <v>89</v>
      </c>
      <c r="D176" s="344" t="s">
        <v>113</v>
      </c>
      <c r="E176" s="344" t="s">
        <v>218</v>
      </c>
      <c r="F176" s="168" t="s">
        <v>218</v>
      </c>
      <c r="G176" s="344" t="s">
        <v>218</v>
      </c>
      <c r="H176" s="156" t="s">
        <v>218</v>
      </c>
    </row>
    <row r="177" spans="1:8" ht="43.5" customHeight="1" thickBot="1">
      <c r="A177" s="388">
        <f>A171+1</f>
        <v>28.200000000000003</v>
      </c>
      <c r="B177" s="282" t="s">
        <v>90</v>
      </c>
      <c r="C177" s="165" t="s">
        <v>358</v>
      </c>
      <c r="D177" s="159" t="s">
        <v>93</v>
      </c>
      <c r="E177" s="165"/>
      <c r="F177" s="173">
        <v>3.6</v>
      </c>
      <c r="G177" s="165">
        <v>16</v>
      </c>
      <c r="H177" s="157" t="s">
        <v>218</v>
      </c>
    </row>
    <row r="178" spans="1:8" ht="46.5" customHeight="1" thickBot="1">
      <c r="A178" s="172">
        <f>A177+1</f>
        <v>29.200000000000003</v>
      </c>
      <c r="B178" s="158" t="s">
        <v>191</v>
      </c>
      <c r="C178" s="165" t="s">
        <v>192</v>
      </c>
      <c r="D178" s="160" t="s">
        <v>93</v>
      </c>
      <c r="E178" s="171"/>
      <c r="F178" s="160">
        <v>120</v>
      </c>
      <c r="G178" s="171"/>
      <c r="H178" s="157" t="s">
        <v>218</v>
      </c>
    </row>
    <row r="179" spans="1:8" ht="15.75" customHeight="1">
      <c r="A179" s="345">
        <f>A178+0.1</f>
        <v>29.300000000000004</v>
      </c>
      <c r="B179" s="345"/>
      <c r="C179" s="345" t="s">
        <v>16</v>
      </c>
      <c r="D179" s="345" t="s">
        <v>17</v>
      </c>
      <c r="E179" s="269" t="s">
        <v>218</v>
      </c>
      <c r="F179" s="272" t="s">
        <v>218</v>
      </c>
      <c r="G179" s="269" t="s">
        <v>218</v>
      </c>
      <c r="H179" s="240" t="s">
        <v>218</v>
      </c>
    </row>
    <row r="180" spans="1:8" ht="15.75" customHeight="1">
      <c r="A180" s="72">
        <f>A179+0.1</f>
        <v>29.400000000000006</v>
      </c>
      <c r="B180" s="72"/>
      <c r="C180" s="72" t="s">
        <v>18</v>
      </c>
      <c r="D180" s="72" t="s">
        <v>19</v>
      </c>
      <c r="E180" s="151" t="s">
        <v>218</v>
      </c>
      <c r="F180" s="167" t="s">
        <v>218</v>
      </c>
      <c r="G180" s="151" t="s">
        <v>218</v>
      </c>
      <c r="H180" s="152" t="s">
        <v>218</v>
      </c>
    </row>
    <row r="181" spans="1:8" ht="15.75" customHeight="1">
      <c r="A181" s="72">
        <f>A180+0.1</f>
        <v>29.500000000000007</v>
      </c>
      <c r="B181" s="72"/>
      <c r="C181" s="72" t="s">
        <v>140</v>
      </c>
      <c r="D181" s="72" t="s">
        <v>91</v>
      </c>
      <c r="E181" s="151">
        <v>0.63</v>
      </c>
      <c r="F181" s="167">
        <f>F178*E181</f>
        <v>75.6</v>
      </c>
      <c r="G181" s="151" t="s">
        <v>218</v>
      </c>
      <c r="H181" s="152" t="s">
        <v>218</v>
      </c>
    </row>
    <row r="182" spans="1:8" ht="15.75" customHeight="1">
      <c r="A182" s="72">
        <f>A181+0.1</f>
        <v>29.60000000000001</v>
      </c>
      <c r="B182" s="176"/>
      <c r="C182" s="72" t="s">
        <v>139</v>
      </c>
      <c r="D182" s="151" t="s">
        <v>91</v>
      </c>
      <c r="E182" s="151">
        <v>0.92</v>
      </c>
      <c r="F182" s="167">
        <f>F178*E182</f>
        <v>110.4</v>
      </c>
      <c r="G182" s="151" t="s">
        <v>218</v>
      </c>
      <c r="H182" s="152" t="s">
        <v>218</v>
      </c>
    </row>
    <row r="183" spans="1:8" ht="15.75" customHeight="1" thickBot="1">
      <c r="A183" s="344">
        <f>A182+0.1</f>
        <v>29.70000000000001</v>
      </c>
      <c r="B183" s="194"/>
      <c r="C183" s="344" t="s">
        <v>89</v>
      </c>
      <c r="D183" s="155" t="s">
        <v>21</v>
      </c>
      <c r="E183" s="155" t="s">
        <v>218</v>
      </c>
      <c r="F183" s="168" t="s">
        <v>218</v>
      </c>
      <c r="G183" s="155" t="s">
        <v>218</v>
      </c>
      <c r="H183" s="156" t="s">
        <v>218</v>
      </c>
    </row>
    <row r="184" spans="1:8" ht="15" customHeight="1" thickBot="1">
      <c r="A184" s="491" t="s">
        <v>141</v>
      </c>
      <c r="B184" s="492"/>
      <c r="C184" s="492"/>
      <c r="D184" s="492"/>
      <c r="E184" s="492"/>
      <c r="F184" s="492"/>
      <c r="G184" s="492"/>
      <c r="H184" s="493"/>
    </row>
    <row r="185" spans="1:8" ht="50.25" customHeight="1" thickBot="1">
      <c r="A185" s="164">
        <f>A178+1</f>
        <v>30.200000000000003</v>
      </c>
      <c r="B185" s="159" t="s">
        <v>193</v>
      </c>
      <c r="C185" s="165" t="s">
        <v>194</v>
      </c>
      <c r="D185" s="160" t="s">
        <v>93</v>
      </c>
      <c r="E185" s="175"/>
      <c r="F185" s="160">
        <v>162</v>
      </c>
      <c r="G185" s="175"/>
      <c r="H185" s="157" t="s">
        <v>218</v>
      </c>
    </row>
    <row r="186" spans="1:8" ht="15" customHeight="1">
      <c r="A186" s="147">
        <f>A185+0.1</f>
        <v>30.300000000000004</v>
      </c>
      <c r="B186" s="352"/>
      <c r="C186" s="345" t="s">
        <v>16</v>
      </c>
      <c r="D186" s="345" t="s">
        <v>17</v>
      </c>
      <c r="E186" s="269" t="s">
        <v>218</v>
      </c>
      <c r="F186" s="292" t="s">
        <v>218</v>
      </c>
      <c r="G186" s="269" t="s">
        <v>218</v>
      </c>
      <c r="H186" s="240" t="s">
        <v>218</v>
      </c>
    </row>
    <row r="187" spans="1:8" ht="15" customHeight="1">
      <c r="A187" s="149">
        <f>A186+0.1</f>
        <v>30.400000000000006</v>
      </c>
      <c r="B187" s="150"/>
      <c r="C187" s="72" t="s">
        <v>142</v>
      </c>
      <c r="D187" s="72" t="s">
        <v>138</v>
      </c>
      <c r="E187" s="197" t="s">
        <v>218</v>
      </c>
      <c r="F187" s="197" t="s">
        <v>218</v>
      </c>
      <c r="G187" s="151" t="s">
        <v>218</v>
      </c>
      <c r="H187" s="152" t="s">
        <v>218</v>
      </c>
    </row>
    <row r="188" spans="1:8" ht="15" customHeight="1">
      <c r="A188" s="149">
        <f>A187+0.1</f>
        <v>30.500000000000007</v>
      </c>
      <c r="B188" s="150"/>
      <c r="C188" s="72" t="s">
        <v>18</v>
      </c>
      <c r="D188" s="72" t="s">
        <v>19</v>
      </c>
      <c r="E188" s="151" t="s">
        <v>218</v>
      </c>
      <c r="F188" s="197" t="s">
        <v>218</v>
      </c>
      <c r="G188" s="151" t="s">
        <v>218</v>
      </c>
      <c r="H188" s="152" t="s">
        <v>218</v>
      </c>
    </row>
    <row r="189" spans="1:8" ht="15" customHeight="1" thickBot="1">
      <c r="A189" s="153">
        <f>A188+0.1</f>
        <v>30.60000000000001</v>
      </c>
      <c r="B189" s="351"/>
      <c r="C189" s="344" t="s">
        <v>160</v>
      </c>
      <c r="D189" s="344" t="s">
        <v>85</v>
      </c>
      <c r="E189" s="283">
        <f>2.6/100</f>
        <v>0.026000000000000002</v>
      </c>
      <c r="F189" s="195">
        <f>F185*E189</f>
        <v>4.212000000000001</v>
      </c>
      <c r="G189" s="155" t="s">
        <v>218</v>
      </c>
      <c r="H189" s="156" t="s">
        <v>218</v>
      </c>
    </row>
    <row r="190" spans="1:8" ht="33.75" customHeight="1" thickBot="1">
      <c r="A190" s="172">
        <f>A185+1</f>
        <v>31.200000000000003</v>
      </c>
      <c r="B190" s="159" t="s">
        <v>195</v>
      </c>
      <c r="C190" s="165" t="s">
        <v>196</v>
      </c>
      <c r="D190" s="159" t="s">
        <v>124</v>
      </c>
      <c r="E190" s="165"/>
      <c r="F190" s="173">
        <v>33.2</v>
      </c>
      <c r="G190" s="165"/>
      <c r="H190" s="157" t="s">
        <v>218</v>
      </c>
    </row>
    <row r="191" spans="1:8" ht="15" customHeight="1">
      <c r="A191" s="345">
        <f>A190+0.1</f>
        <v>31.300000000000004</v>
      </c>
      <c r="B191" s="345"/>
      <c r="C191" s="345" t="s">
        <v>16</v>
      </c>
      <c r="D191" s="345" t="s">
        <v>17</v>
      </c>
      <c r="E191" s="345" t="s">
        <v>218</v>
      </c>
      <c r="F191" s="272" t="s">
        <v>218</v>
      </c>
      <c r="G191" s="269" t="s">
        <v>218</v>
      </c>
      <c r="H191" s="240" t="s">
        <v>218</v>
      </c>
    </row>
    <row r="192" spans="1:8" ht="15" customHeight="1">
      <c r="A192" s="72">
        <f>A191+0.1</f>
        <v>31.400000000000006</v>
      </c>
      <c r="B192" s="72"/>
      <c r="C192" s="72" t="s">
        <v>18</v>
      </c>
      <c r="D192" s="72" t="s">
        <v>113</v>
      </c>
      <c r="E192" s="72" t="s">
        <v>218</v>
      </c>
      <c r="F192" s="167" t="s">
        <v>218</v>
      </c>
      <c r="G192" s="72" t="s">
        <v>218</v>
      </c>
      <c r="H192" s="152" t="s">
        <v>218</v>
      </c>
    </row>
    <row r="193" spans="1:8" ht="15" customHeight="1" thickBot="1">
      <c r="A193" s="344">
        <f>A192+0.1</f>
        <v>31.500000000000007</v>
      </c>
      <c r="B193" s="344"/>
      <c r="C193" s="344" t="s">
        <v>188</v>
      </c>
      <c r="D193" s="344" t="s">
        <v>134</v>
      </c>
      <c r="E193" s="344">
        <f>0.67/100</f>
        <v>0.0067</v>
      </c>
      <c r="F193" s="168">
        <f>E193*F190</f>
        <v>0.22244000000000003</v>
      </c>
      <c r="G193" s="344" t="s">
        <v>218</v>
      </c>
      <c r="H193" s="156" t="s">
        <v>218</v>
      </c>
    </row>
    <row r="194" spans="1:8" ht="60" customHeight="1" thickBot="1">
      <c r="A194" s="172">
        <f>A190+1</f>
        <v>32.2</v>
      </c>
      <c r="B194" s="158" t="s">
        <v>197</v>
      </c>
      <c r="C194" s="165" t="s">
        <v>198</v>
      </c>
      <c r="D194" s="160" t="s">
        <v>93</v>
      </c>
      <c r="E194" s="171"/>
      <c r="F194" s="160">
        <f>F185+F190*0.2</f>
        <v>168.64</v>
      </c>
      <c r="G194" s="171"/>
      <c r="H194" s="157" t="s">
        <v>218</v>
      </c>
    </row>
    <row r="195" spans="1:8" ht="13.5">
      <c r="A195" s="345">
        <f>A194+0.1</f>
        <v>32.300000000000004</v>
      </c>
      <c r="B195" s="345"/>
      <c r="C195" s="345" t="s">
        <v>16</v>
      </c>
      <c r="D195" s="345" t="s">
        <v>17</v>
      </c>
      <c r="E195" s="292" t="s">
        <v>218</v>
      </c>
      <c r="F195" s="272" t="s">
        <v>218</v>
      </c>
      <c r="G195" s="269" t="s">
        <v>218</v>
      </c>
      <c r="H195" s="240" t="s">
        <v>218</v>
      </c>
    </row>
    <row r="196" spans="1:8" ht="13.5">
      <c r="A196" s="72">
        <f>A195+0.1</f>
        <v>32.400000000000006</v>
      </c>
      <c r="B196" s="72"/>
      <c r="C196" s="72" t="s">
        <v>18</v>
      </c>
      <c r="D196" s="72" t="s">
        <v>19</v>
      </c>
      <c r="E196" s="151" t="s">
        <v>218</v>
      </c>
      <c r="F196" s="167" t="s">
        <v>218</v>
      </c>
      <c r="G196" s="151" t="s">
        <v>218</v>
      </c>
      <c r="H196" s="152" t="s">
        <v>218</v>
      </c>
    </row>
    <row r="197" spans="1:8" ht="13.5">
      <c r="A197" s="72">
        <f>A196+0.1</f>
        <v>32.50000000000001</v>
      </c>
      <c r="B197" s="72"/>
      <c r="C197" s="72" t="s">
        <v>140</v>
      </c>
      <c r="D197" s="72" t="s">
        <v>91</v>
      </c>
      <c r="E197" s="151">
        <v>0.63</v>
      </c>
      <c r="F197" s="167">
        <f>F194*E197</f>
        <v>106.24319999999999</v>
      </c>
      <c r="G197" s="151" t="s">
        <v>802</v>
      </c>
      <c r="H197" s="152" t="s">
        <v>218</v>
      </c>
    </row>
    <row r="198" spans="1:8" ht="16.5">
      <c r="A198" s="72">
        <f>A197+0.1</f>
        <v>32.60000000000001</v>
      </c>
      <c r="B198" s="176"/>
      <c r="C198" s="72" t="s">
        <v>139</v>
      </c>
      <c r="D198" s="151" t="s">
        <v>91</v>
      </c>
      <c r="E198" s="151">
        <v>0.79</v>
      </c>
      <c r="F198" s="167">
        <f>F194*E198</f>
        <v>133.2256</v>
      </c>
      <c r="G198" s="151" t="s">
        <v>218</v>
      </c>
      <c r="H198" s="152" t="s">
        <v>218</v>
      </c>
    </row>
    <row r="199" spans="1:8" ht="17.25" thickBot="1">
      <c r="A199" s="344">
        <f>A198+0.1</f>
        <v>32.70000000000001</v>
      </c>
      <c r="B199" s="194"/>
      <c r="C199" s="344" t="s">
        <v>89</v>
      </c>
      <c r="D199" s="155" t="s">
        <v>21</v>
      </c>
      <c r="E199" s="195">
        <v>0.016</v>
      </c>
      <c r="F199" s="168">
        <f>F194*E199</f>
        <v>2.6982399999999997</v>
      </c>
      <c r="G199" s="155" t="s">
        <v>218</v>
      </c>
      <c r="H199" s="156" t="s">
        <v>218</v>
      </c>
    </row>
    <row r="200" spans="1:8" ht="50.25" customHeight="1" thickBot="1">
      <c r="A200" s="172">
        <f>A194+1</f>
        <v>33.2</v>
      </c>
      <c r="B200" s="159" t="s">
        <v>199</v>
      </c>
      <c r="C200" s="159" t="s">
        <v>143</v>
      </c>
      <c r="D200" s="165" t="s">
        <v>93</v>
      </c>
      <c r="E200" s="161"/>
      <c r="F200" s="171">
        <v>168</v>
      </c>
      <c r="G200" s="160"/>
      <c r="H200" s="178" t="s">
        <v>218</v>
      </c>
    </row>
    <row r="201" spans="1:8" ht="13.5">
      <c r="A201" s="147">
        <f>A200+0.1</f>
        <v>33.300000000000004</v>
      </c>
      <c r="B201" s="345"/>
      <c r="C201" s="345" t="s">
        <v>16</v>
      </c>
      <c r="D201" s="269" t="s">
        <v>17</v>
      </c>
      <c r="E201" s="269" t="s">
        <v>218</v>
      </c>
      <c r="F201" s="292" t="s">
        <v>218</v>
      </c>
      <c r="G201" s="269" t="s">
        <v>218</v>
      </c>
      <c r="H201" s="240" t="s">
        <v>218</v>
      </c>
    </row>
    <row r="202" spans="1:8" ht="13.5">
      <c r="A202" s="149">
        <f>A201+0.1</f>
        <v>33.400000000000006</v>
      </c>
      <c r="B202" s="72"/>
      <c r="C202" s="72" t="s">
        <v>18</v>
      </c>
      <c r="D202" s="151" t="s">
        <v>19</v>
      </c>
      <c r="E202" s="274" t="s">
        <v>218</v>
      </c>
      <c r="F202" s="197" t="s">
        <v>218</v>
      </c>
      <c r="G202" s="151" t="s">
        <v>218</v>
      </c>
      <c r="H202" s="152" t="s">
        <v>218</v>
      </c>
    </row>
    <row r="203" spans="1:8" ht="15.75">
      <c r="A203" s="149">
        <f>A202+0.1</f>
        <v>33.50000000000001</v>
      </c>
      <c r="B203" s="150"/>
      <c r="C203" s="72" t="s">
        <v>145</v>
      </c>
      <c r="D203" s="72" t="s">
        <v>83</v>
      </c>
      <c r="E203" s="284">
        <f>0.037/100</f>
        <v>0.00037</v>
      </c>
      <c r="F203" s="197">
        <f>F200*E203</f>
        <v>0.06216</v>
      </c>
      <c r="G203" s="198" t="s">
        <v>218</v>
      </c>
      <c r="H203" s="152" t="s">
        <v>218</v>
      </c>
    </row>
    <row r="204" spans="1:8" ht="15.75">
      <c r="A204" s="149">
        <f>A203+0.1</f>
        <v>33.60000000000001</v>
      </c>
      <c r="B204" s="150"/>
      <c r="C204" s="72" t="s">
        <v>146</v>
      </c>
      <c r="D204" s="72" t="s">
        <v>85</v>
      </c>
      <c r="E204" s="284">
        <f>0.006/100</f>
        <v>6E-05</v>
      </c>
      <c r="F204" s="197">
        <f>F200*E204</f>
        <v>0.01008</v>
      </c>
      <c r="G204" s="151" t="s">
        <v>218</v>
      </c>
      <c r="H204" s="152" t="s">
        <v>218</v>
      </c>
    </row>
    <row r="205" spans="1:8" ht="16.5" thickBot="1">
      <c r="A205" s="153">
        <f>A204+0.1</f>
        <v>33.70000000000001</v>
      </c>
      <c r="B205" s="351"/>
      <c r="C205" s="344" t="s">
        <v>147</v>
      </c>
      <c r="D205" s="344" t="s">
        <v>93</v>
      </c>
      <c r="E205" s="195">
        <f>1.2/100</f>
        <v>0.012</v>
      </c>
      <c r="F205" s="195">
        <f>F200*E205</f>
        <v>2.016</v>
      </c>
      <c r="G205" s="155" t="s">
        <v>218</v>
      </c>
      <c r="H205" s="156" t="s">
        <v>218</v>
      </c>
    </row>
    <row r="206" spans="1:8" ht="12.75" customHeight="1" thickBot="1">
      <c r="A206" s="428" t="s">
        <v>200</v>
      </c>
      <c r="B206" s="429"/>
      <c r="C206" s="429"/>
      <c r="D206" s="429"/>
      <c r="E206" s="429"/>
      <c r="F206" s="429"/>
      <c r="G206" s="429"/>
      <c r="H206" s="430"/>
    </row>
    <row r="207" spans="1:8" ht="49.5" customHeight="1" thickBot="1">
      <c r="A207" s="172">
        <f>A200+1</f>
        <v>34.2</v>
      </c>
      <c r="B207" s="158" t="s">
        <v>84</v>
      </c>
      <c r="C207" s="165" t="s">
        <v>201</v>
      </c>
      <c r="D207" s="159" t="s">
        <v>85</v>
      </c>
      <c r="E207" s="171"/>
      <c r="F207" s="160">
        <v>24</v>
      </c>
      <c r="G207" s="171"/>
      <c r="H207" s="157" t="s">
        <v>218</v>
      </c>
    </row>
    <row r="208" spans="1:8" ht="15" customHeight="1">
      <c r="A208" s="147">
        <f>A207+0.1</f>
        <v>34.300000000000004</v>
      </c>
      <c r="B208" s="199"/>
      <c r="C208" s="345" t="s">
        <v>16</v>
      </c>
      <c r="D208" s="269" t="s">
        <v>17</v>
      </c>
      <c r="E208" s="345" t="s">
        <v>218</v>
      </c>
      <c r="F208" s="345" t="s">
        <v>218</v>
      </c>
      <c r="G208" s="272" t="s">
        <v>218</v>
      </c>
      <c r="H208" s="240" t="s">
        <v>218</v>
      </c>
    </row>
    <row r="209" spans="1:8" ht="15" customHeight="1">
      <c r="A209" s="147">
        <f>A208+0.1</f>
        <v>34.400000000000006</v>
      </c>
      <c r="B209" s="176"/>
      <c r="C209" s="72" t="s">
        <v>202</v>
      </c>
      <c r="D209" s="72" t="s">
        <v>85</v>
      </c>
      <c r="E209" s="72">
        <v>1.25</v>
      </c>
      <c r="F209" s="72">
        <f>F207*E209</f>
        <v>30</v>
      </c>
      <c r="G209" s="72" t="s">
        <v>218</v>
      </c>
      <c r="H209" s="152" t="s">
        <v>218</v>
      </c>
    </row>
    <row r="210" spans="1:8" ht="15" customHeight="1" thickBot="1">
      <c r="A210" s="147">
        <f>A209+0.1</f>
        <v>34.50000000000001</v>
      </c>
      <c r="B210" s="194"/>
      <c r="C210" s="344" t="s">
        <v>89</v>
      </c>
      <c r="D210" s="344" t="s">
        <v>19</v>
      </c>
      <c r="E210" s="344" t="s">
        <v>218</v>
      </c>
      <c r="F210" s="344" t="s">
        <v>218</v>
      </c>
      <c r="G210" s="344" t="s">
        <v>218</v>
      </c>
      <c r="H210" s="156" t="s">
        <v>218</v>
      </c>
    </row>
    <row r="211" spans="1:8" ht="36.75" customHeight="1" thickBot="1">
      <c r="A211" s="138">
        <f>A207+1</f>
        <v>35.2</v>
      </c>
      <c r="B211" s="84" t="s">
        <v>203</v>
      </c>
      <c r="C211" s="84" t="s">
        <v>616</v>
      </c>
      <c r="D211" s="140" t="s">
        <v>85</v>
      </c>
      <c r="E211" s="140"/>
      <c r="F211" s="140">
        <v>20</v>
      </c>
      <c r="G211" s="140"/>
      <c r="H211" s="142" t="s">
        <v>218</v>
      </c>
    </row>
    <row r="212" spans="1:8" ht="15.75">
      <c r="A212" s="345">
        <f aca="true" t="shared" si="9" ref="A212:A217">A211+0.1</f>
        <v>35.300000000000004</v>
      </c>
      <c r="B212" s="352"/>
      <c r="C212" s="345" t="s">
        <v>16</v>
      </c>
      <c r="D212" s="269" t="s">
        <v>17</v>
      </c>
      <c r="E212" s="269" t="s">
        <v>218</v>
      </c>
      <c r="F212" s="269" t="s">
        <v>218</v>
      </c>
      <c r="G212" s="272" t="s">
        <v>218</v>
      </c>
      <c r="H212" s="240" t="s">
        <v>218</v>
      </c>
    </row>
    <row r="213" spans="1:8" ht="15.75">
      <c r="A213" s="72">
        <f t="shared" si="9"/>
        <v>35.400000000000006</v>
      </c>
      <c r="B213" s="150"/>
      <c r="C213" s="72" t="s">
        <v>18</v>
      </c>
      <c r="D213" s="72" t="s">
        <v>19</v>
      </c>
      <c r="E213" s="72" t="s">
        <v>218</v>
      </c>
      <c r="F213" s="167" t="s">
        <v>218</v>
      </c>
      <c r="G213" s="167" t="s">
        <v>218</v>
      </c>
      <c r="H213" s="152" t="s">
        <v>218</v>
      </c>
    </row>
    <row r="214" spans="1:8" ht="15.75">
      <c r="A214" s="72">
        <f t="shared" si="9"/>
        <v>35.50000000000001</v>
      </c>
      <c r="B214" s="150"/>
      <c r="C214" s="72" t="s">
        <v>87</v>
      </c>
      <c r="D214" s="72" t="s">
        <v>134</v>
      </c>
      <c r="E214" s="72" t="s">
        <v>218</v>
      </c>
      <c r="F214" s="167" t="s">
        <v>218</v>
      </c>
      <c r="G214" s="167" t="s">
        <v>218</v>
      </c>
      <c r="H214" s="152" t="s">
        <v>218</v>
      </c>
    </row>
    <row r="215" spans="1:8" ht="15.75">
      <c r="A215" s="72">
        <f t="shared" si="9"/>
        <v>35.60000000000001</v>
      </c>
      <c r="B215" s="150"/>
      <c r="C215" s="72" t="s">
        <v>205</v>
      </c>
      <c r="D215" s="151" t="s">
        <v>85</v>
      </c>
      <c r="E215" s="151">
        <v>1.02</v>
      </c>
      <c r="F215" s="151">
        <f>F211*E215</f>
        <v>20.4</v>
      </c>
      <c r="G215" s="151" t="s">
        <v>218</v>
      </c>
      <c r="H215" s="152" t="s">
        <v>218</v>
      </c>
    </row>
    <row r="216" spans="1:8" ht="15.75">
      <c r="A216" s="72">
        <f t="shared" si="9"/>
        <v>35.70000000000001</v>
      </c>
      <c r="B216" s="351"/>
      <c r="C216" s="344" t="s">
        <v>79</v>
      </c>
      <c r="D216" s="155" t="s">
        <v>91</v>
      </c>
      <c r="E216" s="155"/>
      <c r="F216" s="155">
        <v>890</v>
      </c>
      <c r="G216" s="155" t="s">
        <v>218</v>
      </c>
      <c r="H216" s="152" t="s">
        <v>218</v>
      </c>
    </row>
    <row r="217" spans="1:8" ht="16.5" thickBot="1">
      <c r="A217" s="72">
        <f t="shared" si="9"/>
        <v>35.80000000000001</v>
      </c>
      <c r="B217" s="351"/>
      <c r="C217" s="344" t="s">
        <v>89</v>
      </c>
      <c r="D217" s="155" t="s">
        <v>19</v>
      </c>
      <c r="E217" s="155" t="s">
        <v>218</v>
      </c>
      <c r="F217" s="155" t="s">
        <v>218</v>
      </c>
      <c r="G217" s="155" t="s">
        <v>218</v>
      </c>
      <c r="H217" s="152" t="s">
        <v>218</v>
      </c>
    </row>
    <row r="218" spans="1:8" ht="30.75" thickBot="1">
      <c r="A218" s="200">
        <v>37</v>
      </c>
      <c r="B218" s="201" t="s">
        <v>307</v>
      </c>
      <c r="C218" s="202" t="s">
        <v>314</v>
      </c>
      <c r="D218" s="203" t="s">
        <v>264</v>
      </c>
      <c r="E218" s="204"/>
      <c r="F218" s="203">
        <v>120</v>
      </c>
      <c r="G218" s="205"/>
      <c r="H218" s="206" t="s">
        <v>218</v>
      </c>
    </row>
    <row r="219" spans="1:8" ht="15">
      <c r="A219" s="207">
        <f>A218+0.1</f>
        <v>37.1</v>
      </c>
      <c r="B219" s="208"/>
      <c r="C219" s="207" t="s">
        <v>308</v>
      </c>
      <c r="D219" s="307" t="s">
        <v>309</v>
      </c>
      <c r="E219" s="309" t="s">
        <v>218</v>
      </c>
      <c r="F219" s="307" t="s">
        <v>218</v>
      </c>
      <c r="G219" s="307" t="s">
        <v>218</v>
      </c>
      <c r="H219" s="308" t="s">
        <v>218</v>
      </c>
    </row>
    <row r="220" spans="1:8" ht="15">
      <c r="A220" s="207">
        <f>A219+0.1</f>
        <v>37.2</v>
      </c>
      <c r="B220" s="209"/>
      <c r="C220" s="210" t="s">
        <v>310</v>
      </c>
      <c r="D220" s="211" t="s">
        <v>311</v>
      </c>
      <c r="E220" s="218" t="s">
        <v>218</v>
      </c>
      <c r="F220" s="211" t="s">
        <v>218</v>
      </c>
      <c r="G220" s="211" t="s">
        <v>218</v>
      </c>
      <c r="H220" s="212" t="s">
        <v>218</v>
      </c>
    </row>
    <row r="221" spans="1:8" ht="15">
      <c r="A221" s="207">
        <f>A220+0.1</f>
        <v>37.300000000000004</v>
      </c>
      <c r="B221" s="209"/>
      <c r="C221" s="210" t="s">
        <v>315</v>
      </c>
      <c r="D221" s="211" t="s">
        <v>264</v>
      </c>
      <c r="E221" s="211">
        <v>1.12</v>
      </c>
      <c r="F221" s="211">
        <f>F218*E221</f>
        <v>134.4</v>
      </c>
      <c r="G221" s="211" t="s">
        <v>218</v>
      </c>
      <c r="H221" s="212" t="s">
        <v>218</v>
      </c>
    </row>
    <row r="222" spans="1:8" ht="15.75" thickBot="1">
      <c r="A222" s="207">
        <f>A221+0.1</f>
        <v>37.400000000000006</v>
      </c>
      <c r="B222" s="209"/>
      <c r="C222" s="210" t="s">
        <v>312</v>
      </c>
      <c r="D222" s="211" t="s">
        <v>313</v>
      </c>
      <c r="E222" s="211" t="s">
        <v>20</v>
      </c>
      <c r="F222" s="211">
        <f>F218*0.35</f>
        <v>42</v>
      </c>
      <c r="G222" s="211" t="s">
        <v>218</v>
      </c>
      <c r="H222" s="212" t="s">
        <v>218</v>
      </c>
    </row>
    <row r="223" spans="1:8" s="213" customFormat="1" ht="52.5" customHeight="1" thickBot="1">
      <c r="A223" s="200">
        <f>A218+1</f>
        <v>38</v>
      </c>
      <c r="B223" s="201" t="s">
        <v>316</v>
      </c>
      <c r="C223" s="202" t="s">
        <v>357</v>
      </c>
      <c r="D223" s="203" t="s">
        <v>264</v>
      </c>
      <c r="E223" s="204"/>
      <c r="F223" s="203">
        <v>120</v>
      </c>
      <c r="G223" s="205"/>
      <c r="H223" s="206" t="s">
        <v>218</v>
      </c>
    </row>
    <row r="224" spans="1:8" s="213" customFormat="1" ht="19.5" customHeight="1">
      <c r="A224" s="207">
        <f>A223+0.1</f>
        <v>38.1</v>
      </c>
      <c r="B224" s="208"/>
      <c r="C224" s="207" t="s">
        <v>308</v>
      </c>
      <c r="D224" s="307" t="s">
        <v>309</v>
      </c>
      <c r="E224" s="309" t="s">
        <v>218</v>
      </c>
      <c r="F224" s="307" t="s">
        <v>218</v>
      </c>
      <c r="G224" s="307" t="s">
        <v>218</v>
      </c>
      <c r="H224" s="308" t="s">
        <v>218</v>
      </c>
    </row>
    <row r="225" spans="1:8" s="213" customFormat="1" ht="19.5" customHeight="1">
      <c r="A225" s="207">
        <f>A224+0.1</f>
        <v>38.2</v>
      </c>
      <c r="B225" s="209"/>
      <c r="C225" s="210" t="s">
        <v>310</v>
      </c>
      <c r="D225" s="211" t="s">
        <v>311</v>
      </c>
      <c r="E225" s="310" t="s">
        <v>218</v>
      </c>
      <c r="F225" s="211" t="s">
        <v>218</v>
      </c>
      <c r="G225" s="211" t="s">
        <v>218</v>
      </c>
      <c r="H225" s="212" t="s">
        <v>218</v>
      </c>
    </row>
    <row r="226" spans="1:8" s="213" customFormat="1" ht="19.5" customHeight="1" thickBot="1">
      <c r="A226" s="207">
        <f>A225+0.1</f>
        <v>38.300000000000004</v>
      </c>
      <c r="B226" s="209"/>
      <c r="C226" s="210" t="s">
        <v>317</v>
      </c>
      <c r="D226" s="211" t="s">
        <v>264</v>
      </c>
      <c r="E226" s="211">
        <v>1.03</v>
      </c>
      <c r="F226" s="211">
        <f>F223*E226</f>
        <v>123.60000000000001</v>
      </c>
      <c r="G226" s="211" t="s">
        <v>218</v>
      </c>
      <c r="H226" s="212" t="s">
        <v>218</v>
      </c>
    </row>
    <row r="227" spans="1:8" s="213" customFormat="1" ht="40.5" customHeight="1" thickBot="1">
      <c r="A227" s="200">
        <f>A223+1</f>
        <v>39</v>
      </c>
      <c r="B227" s="201" t="s">
        <v>318</v>
      </c>
      <c r="C227" s="202" t="s">
        <v>319</v>
      </c>
      <c r="D227" s="203" t="s">
        <v>264</v>
      </c>
      <c r="E227" s="204"/>
      <c r="F227" s="214">
        <v>120</v>
      </c>
      <c r="G227" s="205"/>
      <c r="H227" s="206" t="s">
        <v>218</v>
      </c>
    </row>
    <row r="228" spans="1:8" s="213" customFormat="1" ht="19.5" customHeight="1">
      <c r="A228" s="215">
        <f>A227+0.1</f>
        <v>39.1</v>
      </c>
      <c r="B228" s="216"/>
      <c r="C228" s="207" t="s">
        <v>308</v>
      </c>
      <c r="D228" s="307" t="s">
        <v>309</v>
      </c>
      <c r="E228" s="307" t="s">
        <v>218</v>
      </c>
      <c r="F228" s="307" t="s">
        <v>218</v>
      </c>
      <c r="G228" s="307" t="s">
        <v>218</v>
      </c>
      <c r="H228" s="308" t="s">
        <v>218</v>
      </c>
    </row>
    <row r="229" spans="1:8" s="213" customFormat="1" ht="19.5" customHeight="1">
      <c r="A229" s="217">
        <f>A228+0.1</f>
        <v>39.2</v>
      </c>
      <c r="B229" s="209"/>
      <c r="C229" s="210" t="s">
        <v>310</v>
      </c>
      <c r="D229" s="211" t="s">
        <v>311</v>
      </c>
      <c r="E229" s="211" t="s">
        <v>218</v>
      </c>
      <c r="F229" s="211" t="s">
        <v>218</v>
      </c>
      <c r="G229" s="211" t="s">
        <v>218</v>
      </c>
      <c r="H229" s="212" t="s">
        <v>218</v>
      </c>
    </row>
    <row r="230" spans="1:8" s="213" customFormat="1" ht="19.5" customHeight="1">
      <c r="A230" s="217">
        <f>A229+0.1</f>
        <v>39.300000000000004</v>
      </c>
      <c r="B230" s="209"/>
      <c r="C230" s="210" t="s">
        <v>320</v>
      </c>
      <c r="D230" s="211" t="s">
        <v>321</v>
      </c>
      <c r="E230" s="218">
        <f>2.04/100+0.51*4/100</f>
        <v>0.0408</v>
      </c>
      <c r="F230" s="211">
        <f>F227*E230</f>
        <v>4.896000000000001</v>
      </c>
      <c r="G230" s="211" t="s">
        <v>218</v>
      </c>
      <c r="H230" s="212" t="s">
        <v>218</v>
      </c>
    </row>
    <row r="231" spans="1:8" s="213" customFormat="1" ht="19.5" customHeight="1">
      <c r="A231" s="217">
        <f>A230+0.1</f>
        <v>39.400000000000006</v>
      </c>
      <c r="B231" s="219"/>
      <c r="C231" s="220" t="s">
        <v>322</v>
      </c>
      <c r="D231" s="221" t="s">
        <v>264</v>
      </c>
      <c r="E231" s="221">
        <v>1</v>
      </c>
      <c r="F231" s="221">
        <f>F227*E231</f>
        <v>120</v>
      </c>
      <c r="G231" s="221" t="s">
        <v>218</v>
      </c>
      <c r="H231" s="212" t="s">
        <v>218</v>
      </c>
    </row>
    <row r="232" spans="1:8" s="213" customFormat="1" ht="19.5" customHeight="1" thickBot="1">
      <c r="A232" s="222">
        <f>A231+0.1</f>
        <v>39.50000000000001</v>
      </c>
      <c r="B232" s="219"/>
      <c r="C232" s="220" t="s">
        <v>323</v>
      </c>
      <c r="D232" s="221" t="s">
        <v>311</v>
      </c>
      <c r="E232" s="223" t="s">
        <v>218</v>
      </c>
      <c r="F232" s="221" t="s">
        <v>218</v>
      </c>
      <c r="G232" s="221" t="s">
        <v>218</v>
      </c>
      <c r="H232" s="224" t="s">
        <v>218</v>
      </c>
    </row>
    <row r="233" spans="1:8" ht="60" customHeight="1" thickBot="1">
      <c r="A233" s="138">
        <f>A227+1</f>
        <v>40</v>
      </c>
      <c r="B233" s="84" t="s">
        <v>127</v>
      </c>
      <c r="C233" s="84" t="s">
        <v>224</v>
      </c>
      <c r="D233" s="140" t="s">
        <v>264</v>
      </c>
      <c r="E233" s="140"/>
      <c r="F233" s="140">
        <v>3.6</v>
      </c>
      <c r="G233" s="140"/>
      <c r="H233" s="142" t="s">
        <v>218</v>
      </c>
    </row>
    <row r="234" spans="1:8" ht="12.75" customHeight="1">
      <c r="A234" s="345">
        <f>A233+0.1</f>
        <v>40.1</v>
      </c>
      <c r="B234" s="345"/>
      <c r="C234" s="345" t="s">
        <v>16</v>
      </c>
      <c r="D234" s="269" t="s">
        <v>17</v>
      </c>
      <c r="E234" s="345" t="s">
        <v>218</v>
      </c>
      <c r="F234" s="272" t="s">
        <v>218</v>
      </c>
      <c r="G234" s="269" t="s">
        <v>218</v>
      </c>
      <c r="H234" s="240" t="s">
        <v>218</v>
      </c>
    </row>
    <row r="235" spans="1:8" ht="12.75" customHeight="1">
      <c r="A235" s="72">
        <f>A234+0.1</f>
        <v>40.2</v>
      </c>
      <c r="B235" s="72"/>
      <c r="C235" s="72" t="s">
        <v>18</v>
      </c>
      <c r="D235" s="151" t="s">
        <v>19</v>
      </c>
      <c r="E235" s="300" t="s">
        <v>218</v>
      </c>
      <c r="F235" s="151" t="s">
        <v>218</v>
      </c>
      <c r="G235" s="151" t="s">
        <v>218</v>
      </c>
      <c r="H235" s="152" t="s">
        <v>218</v>
      </c>
    </row>
    <row r="236" spans="1:8" ht="12.75" customHeight="1">
      <c r="A236" s="72">
        <f>A235+0.1</f>
        <v>40.300000000000004</v>
      </c>
      <c r="B236" s="72"/>
      <c r="C236" s="72" t="s">
        <v>128</v>
      </c>
      <c r="D236" s="151" t="s">
        <v>93</v>
      </c>
      <c r="E236" s="72">
        <v>1.02</v>
      </c>
      <c r="F236" s="151">
        <f>F233*E236</f>
        <v>3.672</v>
      </c>
      <c r="G236" s="151" t="s">
        <v>218</v>
      </c>
      <c r="H236" s="152" t="s">
        <v>218</v>
      </c>
    </row>
    <row r="237" spans="1:8" ht="12.75" customHeight="1">
      <c r="A237" s="72">
        <f>A236+0.1</f>
        <v>40.400000000000006</v>
      </c>
      <c r="B237" s="72"/>
      <c r="C237" s="72" t="s">
        <v>129</v>
      </c>
      <c r="D237" s="151" t="s">
        <v>91</v>
      </c>
      <c r="E237" s="72" t="s">
        <v>20</v>
      </c>
      <c r="F237" s="151">
        <f>F233*6</f>
        <v>21.6</v>
      </c>
      <c r="G237" s="151" t="s">
        <v>218</v>
      </c>
      <c r="H237" s="152" t="s">
        <v>218</v>
      </c>
    </row>
    <row r="238" spans="1:8" ht="12.75" customHeight="1" thickBot="1">
      <c r="A238" s="344">
        <f>A237+0.1</f>
        <v>40.50000000000001</v>
      </c>
      <c r="B238" s="344"/>
      <c r="C238" s="344" t="s">
        <v>89</v>
      </c>
      <c r="D238" s="155" t="s">
        <v>19</v>
      </c>
      <c r="E238" s="344" t="s">
        <v>218</v>
      </c>
      <c r="F238" s="155" t="s">
        <v>218</v>
      </c>
      <c r="G238" s="155" t="s">
        <v>218</v>
      </c>
      <c r="H238" s="156" t="s">
        <v>218</v>
      </c>
    </row>
    <row r="239" spans="1:8" ht="59.25" customHeight="1" thickBot="1">
      <c r="A239" s="172">
        <f>A233+1</f>
        <v>41</v>
      </c>
      <c r="B239" s="159" t="s">
        <v>227</v>
      </c>
      <c r="C239" s="159" t="s">
        <v>336</v>
      </c>
      <c r="D239" s="171" t="s">
        <v>93</v>
      </c>
      <c r="E239" s="160"/>
      <c r="F239" s="171">
        <v>116.2</v>
      </c>
      <c r="G239" s="160"/>
      <c r="H239" s="178" t="s">
        <v>218</v>
      </c>
    </row>
    <row r="240" spans="1:8" ht="12.75" customHeight="1">
      <c r="A240" s="147">
        <f>A239+0.1</f>
        <v>41.1</v>
      </c>
      <c r="B240" s="288"/>
      <c r="C240" s="345" t="s">
        <v>16</v>
      </c>
      <c r="D240" s="269" t="s">
        <v>93</v>
      </c>
      <c r="E240" s="272" t="s">
        <v>218</v>
      </c>
      <c r="F240" s="272" t="s">
        <v>218</v>
      </c>
      <c r="G240" s="269" t="s">
        <v>218</v>
      </c>
      <c r="H240" s="240" t="s">
        <v>218</v>
      </c>
    </row>
    <row r="241" spans="1:8" ht="12.75" customHeight="1">
      <c r="A241" s="149">
        <f>A240+0.1</f>
        <v>41.2</v>
      </c>
      <c r="B241" s="150"/>
      <c r="C241" s="72" t="s">
        <v>18</v>
      </c>
      <c r="D241" s="151" t="s">
        <v>19</v>
      </c>
      <c r="E241" s="197" t="s">
        <v>218</v>
      </c>
      <c r="F241" s="151" t="s">
        <v>218</v>
      </c>
      <c r="G241" s="151" t="s">
        <v>218</v>
      </c>
      <c r="H241" s="152" t="s">
        <v>218</v>
      </c>
    </row>
    <row r="242" spans="1:8" ht="12.75" customHeight="1">
      <c r="A242" s="149">
        <f>A241+0.1</f>
        <v>41.300000000000004</v>
      </c>
      <c r="B242" s="150"/>
      <c r="C242" s="72" t="s">
        <v>228</v>
      </c>
      <c r="D242" s="151" t="s">
        <v>93</v>
      </c>
      <c r="E242" s="151">
        <v>1.01</v>
      </c>
      <c r="F242" s="167">
        <f>F239*E242</f>
        <v>117.36200000000001</v>
      </c>
      <c r="G242" s="151" t="s">
        <v>218</v>
      </c>
      <c r="H242" s="152" t="s">
        <v>218</v>
      </c>
    </row>
    <row r="243" spans="1:8" ht="12.75" customHeight="1">
      <c r="A243" s="149">
        <f>A242+0.1</f>
        <v>41.400000000000006</v>
      </c>
      <c r="B243" s="150"/>
      <c r="C243" s="72" t="s">
        <v>229</v>
      </c>
      <c r="D243" s="151" t="s">
        <v>91</v>
      </c>
      <c r="E243" s="151" t="s">
        <v>20</v>
      </c>
      <c r="F243" s="167">
        <f>F239*7</f>
        <v>813.4</v>
      </c>
      <c r="G243" s="151" t="s">
        <v>218</v>
      </c>
      <c r="H243" s="152" t="s">
        <v>218</v>
      </c>
    </row>
    <row r="244" spans="1:8" ht="12.75" customHeight="1" thickBot="1">
      <c r="A244" s="149">
        <f>A243+0.1</f>
        <v>41.50000000000001</v>
      </c>
      <c r="B244" s="351"/>
      <c r="C244" s="344" t="s">
        <v>89</v>
      </c>
      <c r="D244" s="155" t="s">
        <v>19</v>
      </c>
      <c r="E244" s="195" t="s">
        <v>218</v>
      </c>
      <c r="F244" s="155" t="s">
        <v>218</v>
      </c>
      <c r="G244" s="155" t="s">
        <v>218</v>
      </c>
      <c r="H244" s="152" t="s">
        <v>218</v>
      </c>
    </row>
    <row r="245" spans="1:8" ht="48" customHeight="1" thickBot="1">
      <c r="A245" s="138">
        <f>A239+1</f>
        <v>42</v>
      </c>
      <c r="B245" s="139" t="s">
        <v>130</v>
      </c>
      <c r="C245" s="84" t="s">
        <v>339</v>
      </c>
      <c r="D245" s="84" t="s">
        <v>265</v>
      </c>
      <c r="E245" s="84"/>
      <c r="F245" s="140">
        <v>107.3</v>
      </c>
      <c r="G245" s="247"/>
      <c r="H245" s="142" t="s">
        <v>218</v>
      </c>
    </row>
    <row r="246" spans="1:8" ht="12.75" customHeight="1">
      <c r="A246" s="345">
        <f>A245+0.1</f>
        <v>42.1</v>
      </c>
      <c r="B246" s="239" t="s">
        <v>165</v>
      </c>
      <c r="C246" s="345" t="s">
        <v>16</v>
      </c>
      <c r="D246" s="269" t="s">
        <v>17</v>
      </c>
      <c r="E246" s="311" t="s">
        <v>218</v>
      </c>
      <c r="F246" s="345" t="s">
        <v>218</v>
      </c>
      <c r="G246" s="272" t="s">
        <v>218</v>
      </c>
      <c r="H246" s="240" t="s">
        <v>218</v>
      </c>
    </row>
    <row r="247" spans="1:8" ht="12.75" customHeight="1">
      <c r="A247" s="72">
        <f>A246+0.1</f>
        <v>42.2</v>
      </c>
      <c r="B247" s="234" t="s">
        <v>165</v>
      </c>
      <c r="C247" s="72" t="s">
        <v>18</v>
      </c>
      <c r="D247" s="151" t="s">
        <v>19</v>
      </c>
      <c r="E247" s="300" t="s">
        <v>218</v>
      </c>
      <c r="F247" s="72" t="s">
        <v>218</v>
      </c>
      <c r="G247" s="72" t="s">
        <v>218</v>
      </c>
      <c r="H247" s="152" t="s">
        <v>218</v>
      </c>
    </row>
    <row r="248" spans="1:8" ht="12.75" customHeight="1">
      <c r="A248" s="72">
        <f>A247+0.1</f>
        <v>42.300000000000004</v>
      </c>
      <c r="B248" s="234"/>
      <c r="C248" s="72" t="s">
        <v>340</v>
      </c>
      <c r="D248" s="72" t="s">
        <v>93</v>
      </c>
      <c r="E248" s="279" t="s">
        <v>20</v>
      </c>
      <c r="F248" s="72">
        <f>F245*0.1*1.05</f>
        <v>11.2665</v>
      </c>
      <c r="G248" s="167" t="s">
        <v>218</v>
      </c>
      <c r="H248" s="72" t="s">
        <v>218</v>
      </c>
    </row>
    <row r="249" spans="1:8" ht="12.75" customHeight="1" thickBot="1">
      <c r="A249" s="345">
        <f>A248+0.1</f>
        <v>42.400000000000006</v>
      </c>
      <c r="B249" s="234"/>
      <c r="C249" s="72" t="s">
        <v>129</v>
      </c>
      <c r="D249" s="151" t="s">
        <v>91</v>
      </c>
      <c r="E249" s="151" t="s">
        <v>20</v>
      </c>
      <c r="F249" s="151">
        <f>F248*7</f>
        <v>78.8655</v>
      </c>
      <c r="G249" s="151" t="s">
        <v>218</v>
      </c>
      <c r="H249" s="152" t="s">
        <v>218</v>
      </c>
    </row>
    <row r="250" spans="1:8" ht="67.5" customHeight="1" thickBot="1">
      <c r="A250" s="172">
        <f>A245+1</f>
        <v>43</v>
      </c>
      <c r="B250" s="290" t="s">
        <v>349</v>
      </c>
      <c r="C250" s="165" t="s">
        <v>359</v>
      </c>
      <c r="D250" s="160" t="s">
        <v>93</v>
      </c>
      <c r="E250" s="171"/>
      <c r="F250" s="281">
        <v>18.3</v>
      </c>
      <c r="G250" s="171"/>
      <c r="H250" s="157" t="s">
        <v>218</v>
      </c>
    </row>
    <row r="251" spans="1:8" ht="13.5">
      <c r="A251" s="147">
        <f>A250+0.1</f>
        <v>43.1</v>
      </c>
      <c r="B251" s="345"/>
      <c r="C251" s="345" t="s">
        <v>16</v>
      </c>
      <c r="D251" s="269" t="s">
        <v>17</v>
      </c>
      <c r="E251" s="272" t="s">
        <v>218</v>
      </c>
      <c r="F251" s="272" t="s">
        <v>218</v>
      </c>
      <c r="G251" s="269" t="s">
        <v>218</v>
      </c>
      <c r="H251" s="240" t="s">
        <v>218</v>
      </c>
    </row>
    <row r="252" spans="1:8" ht="13.5">
      <c r="A252" s="147">
        <f>A251+0.1</f>
        <v>43.2</v>
      </c>
      <c r="B252" s="72"/>
      <c r="C252" s="72" t="s">
        <v>18</v>
      </c>
      <c r="D252" s="151" t="s">
        <v>19</v>
      </c>
      <c r="E252" s="197" t="s">
        <v>218</v>
      </c>
      <c r="F252" s="151" t="s">
        <v>218</v>
      </c>
      <c r="G252" s="151" t="s">
        <v>218</v>
      </c>
      <c r="H252" s="152" t="s">
        <v>218</v>
      </c>
    </row>
    <row r="253" spans="1:8" ht="27">
      <c r="A253" s="147">
        <f>A252+0.1</f>
        <v>43.300000000000004</v>
      </c>
      <c r="B253" s="72"/>
      <c r="C253" s="72" t="s">
        <v>228</v>
      </c>
      <c r="D253" s="151" t="s">
        <v>93</v>
      </c>
      <c r="E253" s="167">
        <v>1.01</v>
      </c>
      <c r="F253" s="151">
        <f>F250*E253</f>
        <v>18.483</v>
      </c>
      <c r="G253" s="151" t="s">
        <v>218</v>
      </c>
      <c r="H253" s="152" t="s">
        <v>218</v>
      </c>
    </row>
    <row r="254" spans="1:8" ht="18" customHeight="1">
      <c r="A254" s="147">
        <f>A253+0.1</f>
        <v>43.400000000000006</v>
      </c>
      <c r="B254" s="72"/>
      <c r="C254" s="72" t="s">
        <v>229</v>
      </c>
      <c r="D254" s="151" t="s">
        <v>91</v>
      </c>
      <c r="E254" s="151" t="s">
        <v>20</v>
      </c>
      <c r="F254" s="167">
        <f>F250*6</f>
        <v>109.80000000000001</v>
      </c>
      <c r="G254" s="151" t="s">
        <v>218</v>
      </c>
      <c r="H254" s="152" t="s">
        <v>218</v>
      </c>
    </row>
    <row r="255" spans="1:8" ht="13.5">
      <c r="A255" s="149">
        <f>A254+0.1</f>
        <v>43.50000000000001</v>
      </c>
      <c r="B255" s="72"/>
      <c r="C255" s="72" t="s">
        <v>89</v>
      </c>
      <c r="D255" s="151" t="s">
        <v>19</v>
      </c>
      <c r="E255" s="274" t="s">
        <v>218</v>
      </c>
      <c r="F255" s="151" t="s">
        <v>218</v>
      </c>
      <c r="G255" s="151" t="s">
        <v>218</v>
      </c>
      <c r="H255" s="152" t="s">
        <v>218</v>
      </c>
    </row>
    <row r="256" spans="1:8" ht="42" customHeight="1">
      <c r="A256" s="345"/>
      <c r="B256" s="345"/>
      <c r="C256" s="357" t="s">
        <v>22</v>
      </c>
      <c r="D256" s="345" t="s">
        <v>21</v>
      </c>
      <c r="E256" s="345"/>
      <c r="F256" s="345"/>
      <c r="G256" s="345"/>
      <c r="H256" s="358" t="s">
        <v>218</v>
      </c>
    </row>
    <row r="257" spans="1:8" ht="19.5" customHeight="1">
      <c r="A257" s="72"/>
      <c r="B257" s="72"/>
      <c r="C257" s="226" t="s">
        <v>23</v>
      </c>
      <c r="D257" s="72" t="s">
        <v>21</v>
      </c>
      <c r="E257" s="72"/>
      <c r="F257" s="72"/>
      <c r="G257" s="72"/>
      <c r="H257" s="225" t="s">
        <v>218</v>
      </c>
    </row>
    <row r="258" spans="1:8" ht="19.5" customHeight="1">
      <c r="A258" s="72"/>
      <c r="B258" s="72"/>
      <c r="C258" s="226" t="s">
        <v>24</v>
      </c>
      <c r="D258" s="72" t="s">
        <v>21</v>
      </c>
      <c r="E258" s="72"/>
      <c r="F258" s="72"/>
      <c r="G258" s="72"/>
      <c r="H258" s="152" t="s">
        <v>218</v>
      </c>
    </row>
    <row r="259" spans="1:8" ht="19.5" customHeight="1">
      <c r="A259" s="72"/>
      <c r="B259" s="72"/>
      <c r="C259" s="72" t="s">
        <v>166</v>
      </c>
      <c r="D259" s="72" t="s">
        <v>21</v>
      </c>
      <c r="E259" s="72"/>
      <c r="F259" s="72"/>
      <c r="G259" s="72"/>
      <c r="H259" s="152" t="s">
        <v>218</v>
      </c>
    </row>
    <row r="260" spans="1:8" ht="41.25" customHeight="1">
      <c r="A260" s="72"/>
      <c r="B260" s="72"/>
      <c r="C260" s="119" t="s">
        <v>22</v>
      </c>
      <c r="D260" s="72" t="s">
        <v>21</v>
      </c>
      <c r="E260" s="72"/>
      <c r="F260" s="72"/>
      <c r="G260" s="72"/>
      <c r="H260" s="225" t="s">
        <v>218</v>
      </c>
    </row>
    <row r="261" spans="1:8" ht="19.5" customHeight="1">
      <c r="A261" s="72"/>
      <c r="B261" s="72"/>
      <c r="C261" s="72" t="s">
        <v>25</v>
      </c>
      <c r="D261" s="227" t="s">
        <v>815</v>
      </c>
      <c r="E261" s="72"/>
      <c r="F261" s="72"/>
      <c r="G261" s="72"/>
      <c r="H261" s="152" t="s">
        <v>218</v>
      </c>
    </row>
    <row r="262" spans="1:8" ht="19.5" customHeight="1">
      <c r="A262" s="72"/>
      <c r="B262" s="72"/>
      <c r="C262" s="72" t="s">
        <v>26</v>
      </c>
      <c r="D262" s="72" t="s">
        <v>21</v>
      </c>
      <c r="E262" s="72"/>
      <c r="F262" s="72"/>
      <c r="G262" s="72"/>
      <c r="H262" s="225" t="s">
        <v>218</v>
      </c>
    </row>
    <row r="263" spans="1:8" ht="19.5" customHeight="1">
      <c r="A263" s="72"/>
      <c r="B263" s="72"/>
      <c r="C263" s="72" t="s">
        <v>27</v>
      </c>
      <c r="D263" s="227" t="s">
        <v>815</v>
      </c>
      <c r="E263" s="72"/>
      <c r="F263" s="72"/>
      <c r="G263" s="72"/>
      <c r="H263" s="152" t="s">
        <v>218</v>
      </c>
    </row>
    <row r="264" spans="1:8" ht="19.5" customHeight="1">
      <c r="A264" s="72"/>
      <c r="B264" s="72"/>
      <c r="C264" s="119" t="s">
        <v>15</v>
      </c>
      <c r="D264" s="72" t="s">
        <v>21</v>
      </c>
      <c r="E264" s="72"/>
      <c r="F264" s="72"/>
      <c r="G264" s="72"/>
      <c r="H264" s="225" t="s">
        <v>218</v>
      </c>
    </row>
    <row r="265" spans="1:8" ht="14.25">
      <c r="A265" s="350"/>
      <c r="B265" s="350"/>
      <c r="C265" s="229"/>
      <c r="D265" s="350"/>
      <c r="E265" s="350"/>
      <c r="F265" s="350"/>
      <c r="G265" s="350"/>
      <c r="H265" s="230"/>
    </row>
    <row r="266" spans="1:8" ht="13.5">
      <c r="A266" s="350"/>
      <c r="B266" s="350"/>
      <c r="C266" s="348" t="s">
        <v>218</v>
      </c>
      <c r="D266" s="427" t="s">
        <v>218</v>
      </c>
      <c r="E266" s="427"/>
      <c r="F266" s="427"/>
      <c r="G266" s="350"/>
      <c r="H266" s="350"/>
    </row>
  </sheetData>
  <sheetProtection/>
  <mergeCells count="22">
    <mergeCell ref="G8:H8"/>
    <mergeCell ref="A101:H101"/>
    <mergeCell ref="A148:H148"/>
    <mergeCell ref="A184:H184"/>
    <mergeCell ref="A206:H206"/>
    <mergeCell ref="D266:F266"/>
    <mergeCell ref="A5:C5"/>
    <mergeCell ref="E5:H5"/>
    <mergeCell ref="A6:B6"/>
    <mergeCell ref="C6:H6"/>
    <mergeCell ref="A7:H7"/>
    <mergeCell ref="A8:A9"/>
    <mergeCell ref="B8:B9"/>
    <mergeCell ref="C8:C9"/>
    <mergeCell ref="D8:D9"/>
    <mergeCell ref="E8:F8"/>
    <mergeCell ref="A1:H1"/>
    <mergeCell ref="A2:H2"/>
    <mergeCell ref="A3:C3"/>
    <mergeCell ref="E3:H3"/>
    <mergeCell ref="A4:C4"/>
    <mergeCell ref="E4:H4"/>
  </mergeCells>
  <printOptions/>
  <pageMargins left="0.38" right="0.12" top="0.37" bottom="0.37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70">
      <selection activeCell="D87" sqref="D87:I87"/>
    </sheetView>
  </sheetViews>
  <sheetFormatPr defaultColWidth="9.140625" defaultRowHeight="12.75"/>
  <cols>
    <col min="1" max="1" width="6.28125" style="365" customWidth="1"/>
    <col min="2" max="4" width="9.140625" style="365" customWidth="1"/>
    <col min="5" max="5" width="17.28125" style="365" customWidth="1"/>
    <col min="6" max="6" width="7.140625" style="365" customWidth="1"/>
    <col min="7" max="10" width="8.140625" style="365" customWidth="1"/>
    <col min="11" max="16384" width="9.140625" style="365" customWidth="1"/>
  </cols>
  <sheetData>
    <row r="1" spans="1:9" ht="27.75" customHeight="1">
      <c r="A1" s="435" t="s">
        <v>664</v>
      </c>
      <c r="B1" s="435"/>
      <c r="C1" s="435"/>
      <c r="D1" s="435"/>
      <c r="E1" s="435"/>
      <c r="F1" s="435"/>
      <c r="G1" s="435"/>
      <c r="H1" s="435"/>
      <c r="I1" s="435"/>
    </row>
    <row r="2" spans="1:10" ht="69.75" customHeight="1">
      <c r="A2" s="435" t="s">
        <v>437</v>
      </c>
      <c r="B2" s="435"/>
      <c r="C2" s="435"/>
      <c r="D2" s="435"/>
      <c r="E2" s="435"/>
      <c r="F2" s="435"/>
      <c r="G2" s="435"/>
      <c r="H2" s="435"/>
      <c r="I2" s="435"/>
      <c r="J2" s="435"/>
    </row>
    <row r="4" spans="1:9" ht="22.5" customHeight="1">
      <c r="A4" s="435" t="s">
        <v>234</v>
      </c>
      <c r="B4" s="435"/>
      <c r="C4" s="435"/>
      <c r="D4" s="435"/>
      <c r="E4" s="435"/>
      <c r="F4" s="435"/>
      <c r="G4" s="380" t="s">
        <v>218</v>
      </c>
      <c r="H4" s="361" t="s">
        <v>235</v>
      </c>
      <c r="I4" s="361" t="s">
        <v>21</v>
      </c>
    </row>
    <row r="5" ht="7.5" customHeight="1">
      <c r="G5" s="371"/>
    </row>
    <row r="6" spans="1:9" ht="16.5" customHeight="1">
      <c r="A6" s="435" t="s">
        <v>236</v>
      </c>
      <c r="B6" s="435"/>
      <c r="C6" s="435"/>
      <c r="D6" s="435"/>
      <c r="E6" s="435"/>
      <c r="F6" s="435"/>
      <c r="G6" s="380" t="s">
        <v>218</v>
      </c>
      <c r="H6" s="361" t="s">
        <v>235</v>
      </c>
      <c r="I6" s="361" t="s">
        <v>21</v>
      </c>
    </row>
    <row r="7" ht="6.75" customHeight="1"/>
    <row r="8" spans="1:8" ht="16.5" customHeight="1">
      <c r="A8" s="435" t="s">
        <v>267</v>
      </c>
      <c r="B8" s="435"/>
      <c r="C8" s="435"/>
      <c r="D8" s="435"/>
      <c r="E8" s="435"/>
      <c r="F8" s="435"/>
      <c r="G8" s="136" t="s">
        <v>218</v>
      </c>
      <c r="H8" s="361" t="s">
        <v>5</v>
      </c>
    </row>
    <row r="9" ht="13.5">
      <c r="G9" s="365" t="s">
        <v>218</v>
      </c>
    </row>
    <row r="10" spans="1:9" ht="13.5">
      <c r="A10" s="437" t="s">
        <v>268</v>
      </c>
      <c r="B10" s="455"/>
      <c r="C10" s="455"/>
      <c r="D10" s="455"/>
      <c r="E10" s="455"/>
      <c r="F10" s="455"/>
      <c r="G10" s="455"/>
      <c r="H10" s="455"/>
      <c r="I10" s="455"/>
    </row>
    <row r="12" spans="1:9" ht="13.5">
      <c r="A12" s="437" t="s">
        <v>269</v>
      </c>
      <c r="B12" s="455"/>
      <c r="C12" s="455"/>
      <c r="D12" s="455"/>
      <c r="E12" s="455"/>
      <c r="F12" s="455"/>
      <c r="G12" s="455"/>
      <c r="H12" s="455"/>
      <c r="I12" s="455"/>
    </row>
    <row r="14" spans="1:10" ht="42.75" customHeight="1">
      <c r="A14" s="440" t="s">
        <v>0</v>
      </c>
      <c r="B14" s="438" t="s">
        <v>8</v>
      </c>
      <c r="C14" s="457" t="s">
        <v>9</v>
      </c>
      <c r="D14" s="495"/>
      <c r="E14" s="496"/>
      <c r="F14" s="438" t="s">
        <v>10</v>
      </c>
      <c r="G14" s="442" t="s">
        <v>11</v>
      </c>
      <c r="H14" s="500"/>
      <c r="I14" s="442" t="s">
        <v>68</v>
      </c>
      <c r="J14" s="500"/>
    </row>
    <row r="15" spans="1:10" ht="79.5" customHeight="1">
      <c r="A15" s="494"/>
      <c r="B15" s="494"/>
      <c r="C15" s="497"/>
      <c r="D15" s="498"/>
      <c r="E15" s="499"/>
      <c r="F15" s="494"/>
      <c r="G15" s="364" t="s">
        <v>13</v>
      </c>
      <c r="H15" s="364" t="s">
        <v>14</v>
      </c>
      <c r="I15" s="364" t="s">
        <v>13</v>
      </c>
      <c r="J15" s="364" t="s">
        <v>15</v>
      </c>
    </row>
    <row r="16" spans="1:10" ht="75" customHeight="1">
      <c r="A16" s="119">
        <v>1</v>
      </c>
      <c r="B16" s="119" t="s">
        <v>363</v>
      </c>
      <c r="C16" s="447" t="s">
        <v>364</v>
      </c>
      <c r="D16" s="448"/>
      <c r="E16" s="449"/>
      <c r="F16" s="119" t="s">
        <v>237</v>
      </c>
      <c r="G16" s="72"/>
      <c r="H16" s="119">
        <v>0.02</v>
      </c>
      <c r="I16" s="119"/>
      <c r="J16" s="225" t="s">
        <v>218</v>
      </c>
    </row>
    <row r="17" spans="1:10" ht="16.5" customHeight="1">
      <c r="A17" s="72">
        <f>A16+0.1</f>
        <v>1.1</v>
      </c>
      <c r="B17" s="72"/>
      <c r="C17" s="442" t="s">
        <v>16</v>
      </c>
      <c r="D17" s="446"/>
      <c r="E17" s="443"/>
      <c r="F17" s="72" t="s">
        <v>17</v>
      </c>
      <c r="G17" s="72" t="s">
        <v>218</v>
      </c>
      <c r="H17" s="382" t="s">
        <v>218</v>
      </c>
      <c r="I17" s="72" t="s">
        <v>218</v>
      </c>
      <c r="J17" s="152" t="s">
        <v>218</v>
      </c>
    </row>
    <row r="18" spans="1:10" ht="16.5" customHeight="1">
      <c r="A18" s="72">
        <f>A17+0.1</f>
        <v>1.2000000000000002</v>
      </c>
      <c r="B18" s="72"/>
      <c r="C18" s="442" t="s">
        <v>117</v>
      </c>
      <c r="D18" s="446"/>
      <c r="E18" s="443"/>
      <c r="F18" s="72" t="s">
        <v>113</v>
      </c>
      <c r="G18" s="72" t="s">
        <v>218</v>
      </c>
      <c r="H18" s="382" t="s">
        <v>218</v>
      </c>
      <c r="I18" s="72" t="s">
        <v>218</v>
      </c>
      <c r="J18" s="152" t="s">
        <v>218</v>
      </c>
    </row>
    <row r="19" spans="1:10" ht="16.5" customHeight="1">
      <c r="A19" s="72">
        <f>A18+0.1</f>
        <v>1.3000000000000003</v>
      </c>
      <c r="B19" s="72" t="s">
        <v>90</v>
      </c>
      <c r="C19" s="442" t="s">
        <v>273</v>
      </c>
      <c r="D19" s="446"/>
      <c r="E19" s="443"/>
      <c r="F19" s="72" t="s">
        <v>120</v>
      </c>
      <c r="G19" s="72">
        <v>100</v>
      </c>
      <c r="H19" s="72">
        <f>H16*G19</f>
        <v>2</v>
      </c>
      <c r="I19" s="72" t="s">
        <v>218</v>
      </c>
      <c r="J19" s="152" t="s">
        <v>218</v>
      </c>
    </row>
    <row r="20" spans="1:10" ht="16.5" customHeight="1">
      <c r="A20" s="72">
        <f>A19+0.1</f>
        <v>1.4000000000000004</v>
      </c>
      <c r="B20" s="72"/>
      <c r="C20" s="442" t="s">
        <v>89</v>
      </c>
      <c r="D20" s="446"/>
      <c r="E20" s="443"/>
      <c r="F20" s="72" t="s">
        <v>113</v>
      </c>
      <c r="G20" s="72" t="s">
        <v>218</v>
      </c>
      <c r="H20" s="382" t="s">
        <v>218</v>
      </c>
      <c r="I20" s="72" t="s">
        <v>218</v>
      </c>
      <c r="J20" s="152" t="s">
        <v>218</v>
      </c>
    </row>
    <row r="21" spans="1:10" ht="76.5" customHeight="1">
      <c r="A21" s="119">
        <v>2</v>
      </c>
      <c r="B21" s="119" t="s">
        <v>270</v>
      </c>
      <c r="C21" s="447" t="s">
        <v>365</v>
      </c>
      <c r="D21" s="448"/>
      <c r="E21" s="449"/>
      <c r="F21" s="119" t="s">
        <v>271</v>
      </c>
      <c r="G21" s="72"/>
      <c r="H21" s="119">
        <v>0.25</v>
      </c>
      <c r="I21" s="119"/>
      <c r="J21" s="225" t="s">
        <v>218</v>
      </c>
    </row>
    <row r="22" spans="1:10" ht="20.25" customHeight="1">
      <c r="A22" s="72">
        <f>A21+0.1</f>
        <v>2.1</v>
      </c>
      <c r="B22" s="119"/>
      <c r="C22" s="442" t="s">
        <v>16</v>
      </c>
      <c r="D22" s="446"/>
      <c r="E22" s="443"/>
      <c r="F22" s="72" t="s">
        <v>17</v>
      </c>
      <c r="G22" s="72" t="s">
        <v>218</v>
      </c>
      <c r="H22" s="382" t="s">
        <v>218</v>
      </c>
      <c r="I22" s="72" t="s">
        <v>218</v>
      </c>
      <c r="J22" s="152" t="s">
        <v>218</v>
      </c>
    </row>
    <row r="23" spans="1:10" ht="21.75" customHeight="1">
      <c r="A23" s="72">
        <f>A22+0.1</f>
        <v>2.2</v>
      </c>
      <c r="B23" s="119"/>
      <c r="C23" s="442" t="s">
        <v>117</v>
      </c>
      <c r="D23" s="446"/>
      <c r="E23" s="443"/>
      <c r="F23" s="72" t="s">
        <v>113</v>
      </c>
      <c r="G23" s="72" t="s">
        <v>218</v>
      </c>
      <c r="H23" s="382" t="s">
        <v>218</v>
      </c>
      <c r="I23" s="72" t="s">
        <v>218</v>
      </c>
      <c r="J23" s="152" t="s">
        <v>218</v>
      </c>
    </row>
    <row r="24" spans="1:10" ht="20.25" customHeight="1">
      <c r="A24" s="72">
        <f>A23+0.1</f>
        <v>2.3000000000000003</v>
      </c>
      <c r="B24" s="72" t="s">
        <v>90</v>
      </c>
      <c r="C24" s="442" t="s">
        <v>272</v>
      </c>
      <c r="D24" s="446"/>
      <c r="E24" s="443"/>
      <c r="F24" s="72" t="s">
        <v>120</v>
      </c>
      <c r="G24" s="72">
        <v>100</v>
      </c>
      <c r="H24" s="72">
        <f>H21*G24</f>
        <v>25</v>
      </c>
      <c r="I24" s="72" t="s">
        <v>218</v>
      </c>
      <c r="J24" s="152" t="s">
        <v>218</v>
      </c>
    </row>
    <row r="25" spans="1:10" ht="20.25" customHeight="1">
      <c r="A25" s="72">
        <f>A24+0.1</f>
        <v>2.4000000000000004</v>
      </c>
      <c r="B25" s="119"/>
      <c r="C25" s="442" t="s">
        <v>89</v>
      </c>
      <c r="D25" s="446"/>
      <c r="E25" s="443"/>
      <c r="F25" s="72" t="s">
        <v>113</v>
      </c>
      <c r="G25" s="72" t="s">
        <v>218</v>
      </c>
      <c r="H25" s="72" t="s">
        <v>218</v>
      </c>
      <c r="I25" s="72" t="s">
        <v>218</v>
      </c>
      <c r="J25" s="152" t="s">
        <v>218</v>
      </c>
    </row>
    <row r="26" spans="1:10" ht="55.5" customHeight="1">
      <c r="A26" s="119">
        <v>3</v>
      </c>
      <c r="B26" s="119" t="s">
        <v>252</v>
      </c>
      <c r="C26" s="447" t="s">
        <v>278</v>
      </c>
      <c r="D26" s="448"/>
      <c r="E26" s="449"/>
      <c r="F26" s="119" t="s">
        <v>237</v>
      </c>
      <c r="G26" s="72"/>
      <c r="H26" s="119">
        <v>0.1</v>
      </c>
      <c r="I26" s="72"/>
      <c r="J26" s="225" t="s">
        <v>218</v>
      </c>
    </row>
    <row r="27" spans="1:10" ht="20.25" customHeight="1">
      <c r="A27" s="72">
        <f>A26+0.1</f>
        <v>3.1</v>
      </c>
      <c r="B27" s="72"/>
      <c r="C27" s="442" t="s">
        <v>16</v>
      </c>
      <c r="D27" s="446"/>
      <c r="E27" s="443"/>
      <c r="F27" s="72" t="s">
        <v>17</v>
      </c>
      <c r="G27" s="72" t="s">
        <v>218</v>
      </c>
      <c r="H27" s="382" t="s">
        <v>218</v>
      </c>
      <c r="I27" s="72" t="s">
        <v>218</v>
      </c>
      <c r="J27" s="152" t="s">
        <v>218</v>
      </c>
    </row>
    <row r="28" spans="1:10" ht="13.5">
      <c r="A28" s="72">
        <f>A27+0.1</f>
        <v>3.2</v>
      </c>
      <c r="B28" s="72"/>
      <c r="C28" s="442" t="s">
        <v>117</v>
      </c>
      <c r="D28" s="446"/>
      <c r="E28" s="443"/>
      <c r="F28" s="72" t="s">
        <v>113</v>
      </c>
      <c r="G28" s="72" t="s">
        <v>218</v>
      </c>
      <c r="H28" s="382" t="s">
        <v>218</v>
      </c>
      <c r="I28" s="72" t="s">
        <v>218</v>
      </c>
      <c r="J28" s="152" t="s">
        <v>218</v>
      </c>
    </row>
    <row r="29" spans="1:10" ht="13.5">
      <c r="A29" s="72">
        <f>A28+0.1</f>
        <v>3.3000000000000003</v>
      </c>
      <c r="B29" s="72" t="s">
        <v>90</v>
      </c>
      <c r="C29" s="442" t="s">
        <v>275</v>
      </c>
      <c r="D29" s="446"/>
      <c r="E29" s="443"/>
      <c r="F29" s="72" t="s">
        <v>120</v>
      </c>
      <c r="G29" s="72">
        <v>100</v>
      </c>
      <c r="H29" s="72">
        <f>H26*G29</f>
        <v>10</v>
      </c>
      <c r="I29" s="72" t="s">
        <v>218</v>
      </c>
      <c r="J29" s="152" t="s">
        <v>218</v>
      </c>
    </row>
    <row r="30" spans="1:10" ht="21" customHeight="1">
      <c r="A30" s="72">
        <f>A29+0.1</f>
        <v>3.4000000000000004</v>
      </c>
      <c r="B30" s="72"/>
      <c r="C30" s="442" t="s">
        <v>89</v>
      </c>
      <c r="D30" s="446"/>
      <c r="E30" s="443"/>
      <c r="F30" s="72" t="s">
        <v>113</v>
      </c>
      <c r="G30" s="72" t="s">
        <v>218</v>
      </c>
      <c r="H30" s="149" t="s">
        <v>218</v>
      </c>
      <c r="I30" s="72" t="s">
        <v>218</v>
      </c>
      <c r="J30" s="152" t="s">
        <v>218</v>
      </c>
    </row>
    <row r="31" spans="1:10" ht="53.25" customHeight="1">
      <c r="A31" s="119">
        <v>4</v>
      </c>
      <c r="B31" s="119" t="s">
        <v>252</v>
      </c>
      <c r="C31" s="447" t="s">
        <v>276</v>
      </c>
      <c r="D31" s="448"/>
      <c r="E31" s="449"/>
      <c r="F31" s="119" t="s">
        <v>237</v>
      </c>
      <c r="G31" s="72"/>
      <c r="H31" s="119">
        <v>0.05</v>
      </c>
      <c r="I31" s="72"/>
      <c r="J31" s="225" t="s">
        <v>218</v>
      </c>
    </row>
    <row r="32" spans="1:10" ht="21.75" customHeight="1">
      <c r="A32" s="72">
        <f>A31+0.1</f>
        <v>4.1</v>
      </c>
      <c r="B32" s="72"/>
      <c r="C32" s="442" t="s">
        <v>16</v>
      </c>
      <c r="D32" s="446"/>
      <c r="E32" s="443"/>
      <c r="F32" s="72" t="s">
        <v>17</v>
      </c>
      <c r="G32" s="72" t="s">
        <v>218</v>
      </c>
      <c r="H32" s="382" t="s">
        <v>218</v>
      </c>
      <c r="I32" s="72" t="s">
        <v>218</v>
      </c>
      <c r="J32" s="152" t="s">
        <v>218</v>
      </c>
    </row>
    <row r="33" spans="1:10" ht="23.25" customHeight="1">
      <c r="A33" s="72">
        <f>A32+0.1</f>
        <v>4.199999999999999</v>
      </c>
      <c r="B33" s="72"/>
      <c r="C33" s="442" t="s">
        <v>117</v>
      </c>
      <c r="D33" s="446"/>
      <c r="E33" s="443"/>
      <c r="F33" s="72" t="s">
        <v>113</v>
      </c>
      <c r="G33" s="72" t="s">
        <v>218</v>
      </c>
      <c r="H33" s="382" t="s">
        <v>218</v>
      </c>
      <c r="I33" s="72" t="s">
        <v>218</v>
      </c>
      <c r="J33" s="152" t="s">
        <v>218</v>
      </c>
    </row>
    <row r="34" spans="1:10" ht="20.25" customHeight="1">
      <c r="A34" s="72">
        <f>A33+0.1</f>
        <v>4.299999999999999</v>
      </c>
      <c r="B34" s="72" t="s">
        <v>90</v>
      </c>
      <c r="C34" s="442" t="s">
        <v>275</v>
      </c>
      <c r="D34" s="446"/>
      <c r="E34" s="443"/>
      <c r="F34" s="72" t="s">
        <v>120</v>
      </c>
      <c r="G34" s="72">
        <v>100</v>
      </c>
      <c r="H34" s="72">
        <f>H31*G34</f>
        <v>5</v>
      </c>
      <c r="I34" s="72" t="s">
        <v>218</v>
      </c>
      <c r="J34" s="152" t="s">
        <v>218</v>
      </c>
    </row>
    <row r="35" spans="1:10" ht="20.25" customHeight="1">
      <c r="A35" s="72">
        <v>4.4</v>
      </c>
      <c r="B35" s="72"/>
      <c r="C35" s="442" t="s">
        <v>89</v>
      </c>
      <c r="D35" s="446"/>
      <c r="E35" s="443"/>
      <c r="F35" s="72" t="s">
        <v>113</v>
      </c>
      <c r="G35" s="72" t="s">
        <v>218</v>
      </c>
      <c r="H35" s="72" t="s">
        <v>218</v>
      </c>
      <c r="I35" s="72" t="s">
        <v>218</v>
      </c>
      <c r="J35" s="152" t="s">
        <v>218</v>
      </c>
    </row>
    <row r="36" spans="1:10" ht="67.5" customHeight="1">
      <c r="A36" s="119">
        <v>5</v>
      </c>
      <c r="B36" s="119" t="s">
        <v>279</v>
      </c>
      <c r="C36" s="447" t="s">
        <v>280</v>
      </c>
      <c r="D36" s="448"/>
      <c r="E36" s="449"/>
      <c r="F36" s="119" t="s">
        <v>281</v>
      </c>
      <c r="G36" s="72"/>
      <c r="H36" s="119">
        <v>2.5</v>
      </c>
      <c r="I36" s="72"/>
      <c r="J36" s="225" t="s">
        <v>218</v>
      </c>
    </row>
    <row r="37" spans="1:10" ht="13.5">
      <c r="A37" s="72">
        <f>A36+0.1</f>
        <v>5.1</v>
      </c>
      <c r="B37" s="72"/>
      <c r="C37" s="442" t="s">
        <v>16</v>
      </c>
      <c r="D37" s="446"/>
      <c r="E37" s="443"/>
      <c r="F37" s="72" t="s">
        <v>17</v>
      </c>
      <c r="G37" s="72" t="s">
        <v>218</v>
      </c>
      <c r="H37" s="382" t="s">
        <v>218</v>
      </c>
      <c r="I37" s="72" t="s">
        <v>218</v>
      </c>
      <c r="J37" s="152" t="s">
        <v>218</v>
      </c>
    </row>
    <row r="38" spans="1:10" ht="13.5">
      <c r="A38" s="72">
        <f>A37+0.1</f>
        <v>5.199999999999999</v>
      </c>
      <c r="B38" s="72"/>
      <c r="C38" s="442" t="s">
        <v>117</v>
      </c>
      <c r="D38" s="446"/>
      <c r="E38" s="443"/>
      <c r="F38" s="72" t="s">
        <v>113</v>
      </c>
      <c r="G38" s="72" t="s">
        <v>218</v>
      </c>
      <c r="H38" s="382" t="s">
        <v>218</v>
      </c>
      <c r="I38" s="72" t="s">
        <v>218</v>
      </c>
      <c r="J38" s="152" t="s">
        <v>218</v>
      </c>
    </row>
    <row r="39" spans="1:10" ht="13.5">
      <c r="A39" s="72">
        <f>A38+0.1</f>
        <v>5.299999999999999</v>
      </c>
      <c r="B39" s="72" t="s">
        <v>90</v>
      </c>
      <c r="C39" s="442" t="s">
        <v>242</v>
      </c>
      <c r="D39" s="446"/>
      <c r="E39" s="443"/>
      <c r="F39" s="72" t="s">
        <v>111</v>
      </c>
      <c r="G39" s="72">
        <v>10</v>
      </c>
      <c r="H39" s="72">
        <f>H36*G39</f>
        <v>25</v>
      </c>
      <c r="I39" s="72" t="s">
        <v>218</v>
      </c>
      <c r="J39" s="152" t="s">
        <v>218</v>
      </c>
    </row>
    <row r="40" spans="1:10" ht="13.5">
      <c r="A40" s="72">
        <f>A39+0.1</f>
        <v>5.399999999999999</v>
      </c>
      <c r="B40" s="72"/>
      <c r="C40" s="442" t="s">
        <v>89</v>
      </c>
      <c r="D40" s="446"/>
      <c r="E40" s="443"/>
      <c r="F40" s="72" t="s">
        <v>113</v>
      </c>
      <c r="G40" s="72" t="s">
        <v>218</v>
      </c>
      <c r="H40" s="149" t="s">
        <v>218</v>
      </c>
      <c r="I40" s="72" t="s">
        <v>218</v>
      </c>
      <c r="J40" s="152" t="s">
        <v>218</v>
      </c>
    </row>
    <row r="41" spans="1:10" ht="34.5" customHeight="1">
      <c r="A41" s="119">
        <v>6</v>
      </c>
      <c r="B41" s="119" t="s">
        <v>366</v>
      </c>
      <c r="C41" s="447" t="s">
        <v>282</v>
      </c>
      <c r="D41" s="448"/>
      <c r="E41" s="449"/>
      <c r="F41" s="119" t="s">
        <v>111</v>
      </c>
      <c r="G41" s="72"/>
      <c r="H41" s="119">
        <v>5</v>
      </c>
      <c r="I41" s="72"/>
      <c r="J41" s="225" t="s">
        <v>218</v>
      </c>
    </row>
    <row r="42" spans="1:10" ht="26.25" customHeight="1">
      <c r="A42" s="72">
        <f>A41+0.1</f>
        <v>6.1</v>
      </c>
      <c r="B42" s="72"/>
      <c r="C42" s="442" t="s">
        <v>16</v>
      </c>
      <c r="D42" s="446"/>
      <c r="E42" s="443"/>
      <c r="F42" s="72" t="s">
        <v>17</v>
      </c>
      <c r="G42" s="72" t="s">
        <v>218</v>
      </c>
      <c r="H42" s="382" t="s">
        <v>218</v>
      </c>
      <c r="I42" s="72" t="s">
        <v>218</v>
      </c>
      <c r="J42" s="152" t="s">
        <v>218</v>
      </c>
    </row>
    <row r="43" spans="1:10" ht="21" customHeight="1">
      <c r="A43" s="72">
        <f>A42+0.1</f>
        <v>6.199999999999999</v>
      </c>
      <c r="B43" s="72"/>
      <c r="C43" s="442" t="s">
        <v>117</v>
      </c>
      <c r="D43" s="446"/>
      <c r="E43" s="443"/>
      <c r="F43" s="72" t="s">
        <v>113</v>
      </c>
      <c r="G43" s="72" t="s">
        <v>218</v>
      </c>
      <c r="H43" s="382" t="s">
        <v>218</v>
      </c>
      <c r="I43" s="72" t="s">
        <v>218</v>
      </c>
      <c r="J43" s="152" t="s">
        <v>218</v>
      </c>
    </row>
    <row r="44" spans="1:10" ht="21" customHeight="1">
      <c r="A44" s="72">
        <f>A43+0.1</f>
        <v>6.299999999999999</v>
      </c>
      <c r="B44" s="72" t="s">
        <v>90</v>
      </c>
      <c r="C44" s="442" t="s">
        <v>283</v>
      </c>
      <c r="D44" s="446"/>
      <c r="E44" s="443"/>
      <c r="F44" s="72" t="s">
        <v>111</v>
      </c>
      <c r="G44" s="72">
        <v>1</v>
      </c>
      <c r="H44" s="72">
        <f>H41*G44</f>
        <v>5</v>
      </c>
      <c r="I44" s="72" t="s">
        <v>218</v>
      </c>
      <c r="J44" s="152" t="s">
        <v>218</v>
      </c>
    </row>
    <row r="45" spans="1:10" ht="21" customHeight="1">
      <c r="A45" s="72">
        <f>A44+0.1</f>
        <v>6.399999999999999</v>
      </c>
      <c r="B45" s="72" t="s">
        <v>90</v>
      </c>
      <c r="C45" s="442" t="s">
        <v>284</v>
      </c>
      <c r="D45" s="446"/>
      <c r="E45" s="443"/>
      <c r="F45" s="72" t="s">
        <v>111</v>
      </c>
      <c r="G45" s="72">
        <v>2</v>
      </c>
      <c r="H45" s="72">
        <f>H41*G45</f>
        <v>10</v>
      </c>
      <c r="I45" s="72" t="s">
        <v>218</v>
      </c>
      <c r="J45" s="152" t="s">
        <v>218</v>
      </c>
    </row>
    <row r="46" spans="1:10" ht="21" customHeight="1">
      <c r="A46" s="72">
        <f>A45+0.1</f>
        <v>6.499999999999998</v>
      </c>
      <c r="B46" s="72" t="s">
        <v>90</v>
      </c>
      <c r="C46" s="442" t="s">
        <v>216</v>
      </c>
      <c r="D46" s="446"/>
      <c r="E46" s="443"/>
      <c r="F46" s="72" t="s">
        <v>111</v>
      </c>
      <c r="G46" s="72">
        <v>1.1</v>
      </c>
      <c r="H46" s="72">
        <f>H41*G46</f>
        <v>5.5</v>
      </c>
      <c r="I46" s="72" t="s">
        <v>218</v>
      </c>
      <c r="J46" s="152" t="s">
        <v>218</v>
      </c>
    </row>
    <row r="47" spans="1:10" ht="21" customHeight="1">
      <c r="A47" s="72">
        <v>6.6</v>
      </c>
      <c r="B47" s="72"/>
      <c r="C47" s="442" t="s">
        <v>89</v>
      </c>
      <c r="D47" s="446"/>
      <c r="E47" s="443"/>
      <c r="F47" s="72" t="s">
        <v>113</v>
      </c>
      <c r="G47" s="72" t="s">
        <v>218</v>
      </c>
      <c r="H47" s="382" t="s">
        <v>218</v>
      </c>
      <c r="I47" s="72" t="s">
        <v>218</v>
      </c>
      <c r="J47" s="152" t="s">
        <v>218</v>
      </c>
    </row>
    <row r="48" spans="1:10" ht="36.75" customHeight="1">
      <c r="A48" s="119">
        <v>7</v>
      </c>
      <c r="B48" s="119" t="s">
        <v>366</v>
      </c>
      <c r="C48" s="447" t="s">
        <v>435</v>
      </c>
      <c r="D48" s="448"/>
      <c r="E48" s="449"/>
      <c r="F48" s="119" t="s">
        <v>111</v>
      </c>
      <c r="G48" s="72"/>
      <c r="H48" s="119">
        <v>5</v>
      </c>
      <c r="I48" s="72"/>
      <c r="J48" s="225" t="s">
        <v>218</v>
      </c>
    </row>
    <row r="49" spans="1:10" ht="21" customHeight="1">
      <c r="A49" s="72">
        <f>A48+0.1</f>
        <v>7.1</v>
      </c>
      <c r="B49" s="72"/>
      <c r="C49" s="442" t="s">
        <v>16</v>
      </c>
      <c r="D49" s="446"/>
      <c r="E49" s="443"/>
      <c r="F49" s="72" t="s">
        <v>17</v>
      </c>
      <c r="G49" s="72" t="s">
        <v>218</v>
      </c>
      <c r="H49" s="382" t="s">
        <v>218</v>
      </c>
      <c r="I49" s="72" t="s">
        <v>218</v>
      </c>
      <c r="J49" s="152" t="s">
        <v>218</v>
      </c>
    </row>
    <row r="50" spans="1:10" ht="21" customHeight="1">
      <c r="A50" s="72">
        <f>A49+0.1</f>
        <v>7.199999999999999</v>
      </c>
      <c r="B50" s="72"/>
      <c r="C50" s="442" t="s">
        <v>117</v>
      </c>
      <c r="D50" s="446"/>
      <c r="E50" s="443"/>
      <c r="F50" s="72" t="s">
        <v>113</v>
      </c>
      <c r="G50" s="72" t="s">
        <v>218</v>
      </c>
      <c r="H50" s="382" t="s">
        <v>218</v>
      </c>
      <c r="I50" s="72" t="s">
        <v>218</v>
      </c>
      <c r="J50" s="152" t="s">
        <v>218</v>
      </c>
    </row>
    <row r="51" spans="1:10" ht="21" customHeight="1">
      <c r="A51" s="72">
        <f>A50+0.1</f>
        <v>7.299999999999999</v>
      </c>
      <c r="B51" s="72" t="s">
        <v>90</v>
      </c>
      <c r="C51" s="442" t="s">
        <v>286</v>
      </c>
      <c r="D51" s="446"/>
      <c r="E51" s="443"/>
      <c r="F51" s="72" t="s">
        <v>111</v>
      </c>
      <c r="G51" s="72">
        <v>1</v>
      </c>
      <c r="H51" s="72">
        <f>H48*G51</f>
        <v>5</v>
      </c>
      <c r="I51" s="72" t="s">
        <v>218</v>
      </c>
      <c r="J51" s="152" t="s">
        <v>218</v>
      </c>
    </row>
    <row r="52" spans="1:10" ht="21" customHeight="1">
      <c r="A52" s="72">
        <f>A51+0.1</f>
        <v>7.399999999999999</v>
      </c>
      <c r="B52" s="72" t="s">
        <v>90</v>
      </c>
      <c r="C52" s="442" t="s">
        <v>284</v>
      </c>
      <c r="D52" s="446"/>
      <c r="E52" s="443"/>
      <c r="F52" s="72" t="s">
        <v>111</v>
      </c>
      <c r="G52" s="72">
        <v>2</v>
      </c>
      <c r="H52" s="72">
        <f>H48*G52</f>
        <v>10</v>
      </c>
      <c r="I52" s="72" t="s">
        <v>218</v>
      </c>
      <c r="J52" s="152" t="s">
        <v>823</v>
      </c>
    </row>
    <row r="53" spans="1:10" ht="21" customHeight="1">
      <c r="A53" s="72">
        <f>A52+0.1</f>
        <v>7.499999999999998</v>
      </c>
      <c r="B53" s="72" t="s">
        <v>90</v>
      </c>
      <c r="C53" s="442" t="s">
        <v>216</v>
      </c>
      <c r="D53" s="446"/>
      <c r="E53" s="443"/>
      <c r="F53" s="72" t="s">
        <v>91</v>
      </c>
      <c r="G53" s="72" t="s">
        <v>218</v>
      </c>
      <c r="H53" s="72" t="s">
        <v>218</v>
      </c>
      <c r="I53" s="72" t="s">
        <v>218</v>
      </c>
      <c r="J53" s="152" t="s">
        <v>218</v>
      </c>
    </row>
    <row r="54" spans="1:10" ht="21" customHeight="1">
      <c r="A54" s="72">
        <v>7.6</v>
      </c>
      <c r="B54" s="72"/>
      <c r="C54" s="442" t="s">
        <v>89</v>
      </c>
      <c r="D54" s="446"/>
      <c r="E54" s="443"/>
      <c r="F54" s="72" t="s">
        <v>113</v>
      </c>
      <c r="G54" s="72" t="s">
        <v>218</v>
      </c>
      <c r="H54" s="382" t="s">
        <v>218</v>
      </c>
      <c r="I54" s="72" t="s">
        <v>218</v>
      </c>
      <c r="J54" s="152" t="s">
        <v>218</v>
      </c>
    </row>
    <row r="55" spans="1:10" ht="39" customHeight="1">
      <c r="A55" s="119">
        <v>8</v>
      </c>
      <c r="B55" s="119" t="s">
        <v>288</v>
      </c>
      <c r="C55" s="447" t="s">
        <v>367</v>
      </c>
      <c r="D55" s="448"/>
      <c r="E55" s="449"/>
      <c r="F55" s="119" t="s">
        <v>111</v>
      </c>
      <c r="G55" s="72"/>
      <c r="H55" s="119">
        <v>2</v>
      </c>
      <c r="I55" s="72"/>
      <c r="J55" s="225" t="s">
        <v>218</v>
      </c>
    </row>
    <row r="56" spans="1:10" ht="21.75" customHeight="1">
      <c r="A56" s="72">
        <f>A55+0.1</f>
        <v>8.1</v>
      </c>
      <c r="B56" s="72"/>
      <c r="C56" s="442" t="s">
        <v>16</v>
      </c>
      <c r="D56" s="446"/>
      <c r="E56" s="443"/>
      <c r="F56" s="72" t="s">
        <v>17</v>
      </c>
      <c r="G56" s="72" t="s">
        <v>218</v>
      </c>
      <c r="H56" s="382" t="s">
        <v>218</v>
      </c>
      <c r="I56" s="72" t="s">
        <v>218</v>
      </c>
      <c r="J56" s="152" t="s">
        <v>218</v>
      </c>
    </row>
    <row r="57" spans="1:10" ht="23.25" customHeight="1">
      <c r="A57" s="72">
        <f>A56+0.1</f>
        <v>8.2</v>
      </c>
      <c r="B57" s="72"/>
      <c r="C57" s="442" t="s">
        <v>117</v>
      </c>
      <c r="D57" s="446"/>
      <c r="E57" s="443"/>
      <c r="F57" s="72" t="s">
        <v>113</v>
      </c>
      <c r="G57" s="72" t="s">
        <v>218</v>
      </c>
      <c r="H57" s="382" t="s">
        <v>218</v>
      </c>
      <c r="I57" s="72" t="s">
        <v>218</v>
      </c>
      <c r="J57" s="152" t="s">
        <v>218</v>
      </c>
    </row>
    <row r="58" spans="1:10" ht="20.25" customHeight="1">
      <c r="A58" s="72">
        <f>A57+0.1</f>
        <v>8.299999999999999</v>
      </c>
      <c r="B58" s="72" t="s">
        <v>90</v>
      </c>
      <c r="C58" s="442" t="s">
        <v>289</v>
      </c>
      <c r="D58" s="446"/>
      <c r="E58" s="443"/>
      <c r="F58" s="72" t="s">
        <v>111</v>
      </c>
      <c r="G58" s="72">
        <v>1</v>
      </c>
      <c r="H58" s="72">
        <f>H55*G58</f>
        <v>2</v>
      </c>
      <c r="I58" s="72" t="s">
        <v>218</v>
      </c>
      <c r="J58" s="152" t="s">
        <v>218</v>
      </c>
    </row>
    <row r="59" spans="1:10" ht="21" customHeight="1">
      <c r="A59" s="72">
        <f>A58+0.1</f>
        <v>8.399999999999999</v>
      </c>
      <c r="B59" s="72"/>
      <c r="C59" s="442" t="s">
        <v>89</v>
      </c>
      <c r="D59" s="446"/>
      <c r="E59" s="443"/>
      <c r="F59" s="72" t="s">
        <v>113</v>
      </c>
      <c r="G59" s="72" t="s">
        <v>218</v>
      </c>
      <c r="H59" s="149" t="s">
        <v>218</v>
      </c>
      <c r="I59" s="72" t="s">
        <v>218</v>
      </c>
      <c r="J59" s="152" t="s">
        <v>218</v>
      </c>
    </row>
    <row r="60" spans="1:10" ht="39" customHeight="1">
      <c r="A60" s="119">
        <v>9</v>
      </c>
      <c r="B60" s="119" t="s">
        <v>290</v>
      </c>
      <c r="C60" s="447" t="s">
        <v>368</v>
      </c>
      <c r="D60" s="448"/>
      <c r="E60" s="449"/>
      <c r="F60" s="119" t="s">
        <v>111</v>
      </c>
      <c r="G60" s="72"/>
      <c r="H60" s="119">
        <v>3</v>
      </c>
      <c r="I60" s="72"/>
      <c r="J60" s="225" t="s">
        <v>218</v>
      </c>
    </row>
    <row r="61" spans="1:10" ht="21.75" customHeight="1">
      <c r="A61" s="72">
        <f>A60+0.1</f>
        <v>9.1</v>
      </c>
      <c r="B61" s="72"/>
      <c r="C61" s="442" t="s">
        <v>16</v>
      </c>
      <c r="D61" s="446"/>
      <c r="E61" s="443"/>
      <c r="F61" s="72" t="s">
        <v>17</v>
      </c>
      <c r="G61" s="72" t="s">
        <v>218</v>
      </c>
      <c r="H61" s="382" t="s">
        <v>218</v>
      </c>
      <c r="I61" s="72" t="s">
        <v>218</v>
      </c>
      <c r="J61" s="152" t="s">
        <v>218</v>
      </c>
    </row>
    <row r="62" spans="1:10" ht="23.25" customHeight="1">
      <c r="A62" s="72">
        <f>A61+0.1</f>
        <v>9.2</v>
      </c>
      <c r="B62" s="72"/>
      <c r="C62" s="442" t="s">
        <v>117</v>
      </c>
      <c r="D62" s="446"/>
      <c r="E62" s="443"/>
      <c r="F62" s="72" t="s">
        <v>113</v>
      </c>
      <c r="G62" s="72" t="s">
        <v>218</v>
      </c>
      <c r="H62" s="382" t="s">
        <v>218</v>
      </c>
      <c r="I62" s="72" t="s">
        <v>218</v>
      </c>
      <c r="J62" s="152" t="s">
        <v>218</v>
      </c>
    </row>
    <row r="63" spans="1:10" ht="20.25" customHeight="1">
      <c r="A63" s="72">
        <f>A62+0.1</f>
        <v>9.299999999999999</v>
      </c>
      <c r="B63" s="72" t="s">
        <v>90</v>
      </c>
      <c r="C63" s="442" t="s">
        <v>238</v>
      </c>
      <c r="D63" s="446"/>
      <c r="E63" s="443"/>
      <c r="F63" s="72" t="s">
        <v>111</v>
      </c>
      <c r="G63" s="72">
        <v>1</v>
      </c>
      <c r="H63" s="72">
        <f>H60*G63</f>
        <v>3</v>
      </c>
      <c r="I63" s="72" t="s">
        <v>218</v>
      </c>
      <c r="J63" s="152" t="s">
        <v>218</v>
      </c>
    </row>
    <row r="64" spans="1:10" ht="21" customHeight="1">
      <c r="A64" s="72">
        <f>A63+0.1</f>
        <v>9.399999999999999</v>
      </c>
      <c r="B64" s="72"/>
      <c r="C64" s="442" t="s">
        <v>89</v>
      </c>
      <c r="D64" s="446"/>
      <c r="E64" s="443"/>
      <c r="F64" s="72" t="s">
        <v>113</v>
      </c>
      <c r="G64" s="72" t="s">
        <v>218</v>
      </c>
      <c r="H64" s="149" t="s">
        <v>218</v>
      </c>
      <c r="I64" s="72" t="s">
        <v>218</v>
      </c>
      <c r="J64" s="152" t="s">
        <v>824</v>
      </c>
    </row>
    <row r="65" spans="1:10" ht="39" customHeight="1">
      <c r="A65" s="119">
        <v>10</v>
      </c>
      <c r="B65" s="119" t="s">
        <v>288</v>
      </c>
      <c r="C65" s="447" t="s">
        <v>291</v>
      </c>
      <c r="D65" s="448"/>
      <c r="E65" s="449"/>
      <c r="F65" s="119" t="s">
        <v>111</v>
      </c>
      <c r="G65" s="72"/>
      <c r="H65" s="119">
        <v>2</v>
      </c>
      <c r="I65" s="72"/>
      <c r="J65" s="225" t="s">
        <v>218</v>
      </c>
    </row>
    <row r="66" spans="1:10" ht="21.75" customHeight="1">
      <c r="A66" s="72">
        <f>A65+0.1</f>
        <v>10.1</v>
      </c>
      <c r="B66" s="72"/>
      <c r="C66" s="442" t="s">
        <v>16</v>
      </c>
      <c r="D66" s="446"/>
      <c r="E66" s="443"/>
      <c r="F66" s="72" t="s">
        <v>17</v>
      </c>
      <c r="G66" s="72" t="s">
        <v>218</v>
      </c>
      <c r="H66" s="382" t="s">
        <v>218</v>
      </c>
      <c r="I66" s="72" t="s">
        <v>218</v>
      </c>
      <c r="J66" s="152" t="s">
        <v>218</v>
      </c>
    </row>
    <row r="67" spans="1:10" ht="23.25" customHeight="1">
      <c r="A67" s="72">
        <f>A66+0.1</f>
        <v>10.2</v>
      </c>
      <c r="B67" s="72"/>
      <c r="C67" s="442" t="s">
        <v>117</v>
      </c>
      <c r="D67" s="446"/>
      <c r="E67" s="443"/>
      <c r="F67" s="72" t="s">
        <v>113</v>
      </c>
      <c r="G67" s="72" t="s">
        <v>218</v>
      </c>
      <c r="H67" s="382" t="s">
        <v>218</v>
      </c>
      <c r="I67" s="72" t="s">
        <v>218</v>
      </c>
      <c r="J67" s="152" t="s">
        <v>218</v>
      </c>
    </row>
    <row r="68" spans="1:10" ht="20.25" customHeight="1">
      <c r="A68" s="72">
        <f>A67+0.1</f>
        <v>10.299999999999999</v>
      </c>
      <c r="B68" s="72" t="s">
        <v>90</v>
      </c>
      <c r="C68" s="442" t="s">
        <v>292</v>
      </c>
      <c r="D68" s="446"/>
      <c r="E68" s="443"/>
      <c r="F68" s="72" t="s">
        <v>111</v>
      </c>
      <c r="G68" s="72">
        <v>1</v>
      </c>
      <c r="H68" s="72">
        <f>H65*G68</f>
        <v>2</v>
      </c>
      <c r="I68" s="72" t="s">
        <v>218</v>
      </c>
      <c r="J68" s="152" t="s">
        <v>218</v>
      </c>
    </row>
    <row r="69" spans="1:10" ht="21" customHeight="1">
      <c r="A69" s="72">
        <f>A68+0.1</f>
        <v>10.399999999999999</v>
      </c>
      <c r="B69" s="72"/>
      <c r="C69" s="442" t="s">
        <v>89</v>
      </c>
      <c r="D69" s="446"/>
      <c r="E69" s="443"/>
      <c r="F69" s="72" t="s">
        <v>113</v>
      </c>
      <c r="G69" s="72" t="s">
        <v>218</v>
      </c>
      <c r="H69" s="149" t="s">
        <v>218</v>
      </c>
      <c r="I69" s="72" t="s">
        <v>218</v>
      </c>
      <c r="J69" s="152" t="s">
        <v>218</v>
      </c>
    </row>
    <row r="70" spans="1:10" ht="39" customHeight="1">
      <c r="A70" s="119">
        <v>11</v>
      </c>
      <c r="B70" s="119" t="s">
        <v>373</v>
      </c>
      <c r="C70" s="447" t="s">
        <v>378</v>
      </c>
      <c r="D70" s="448"/>
      <c r="E70" s="449"/>
      <c r="F70" s="119" t="s">
        <v>237</v>
      </c>
      <c r="G70" s="72"/>
      <c r="H70" s="119">
        <v>0.2</v>
      </c>
      <c r="I70" s="72"/>
      <c r="J70" s="225" t="s">
        <v>218</v>
      </c>
    </row>
    <row r="71" spans="1:10" ht="21.75" customHeight="1">
      <c r="A71" s="72">
        <f>A70+0.1</f>
        <v>11.1</v>
      </c>
      <c r="B71" s="72"/>
      <c r="C71" s="442" t="s">
        <v>16</v>
      </c>
      <c r="D71" s="446"/>
      <c r="E71" s="443"/>
      <c r="F71" s="72" t="s">
        <v>17</v>
      </c>
      <c r="G71" s="72" t="s">
        <v>218</v>
      </c>
      <c r="H71" s="382" t="s">
        <v>218</v>
      </c>
      <c r="I71" s="72" t="s">
        <v>218</v>
      </c>
      <c r="J71" s="152" t="s">
        <v>825</v>
      </c>
    </row>
    <row r="72" spans="1:10" ht="21" customHeight="1">
      <c r="A72" s="72">
        <v>11.3</v>
      </c>
      <c r="B72" s="72"/>
      <c r="C72" s="442" t="s">
        <v>89</v>
      </c>
      <c r="D72" s="446"/>
      <c r="E72" s="443"/>
      <c r="F72" s="72" t="s">
        <v>113</v>
      </c>
      <c r="G72" s="72" t="s">
        <v>518</v>
      </c>
      <c r="H72" s="149" t="s">
        <v>218</v>
      </c>
      <c r="I72" s="72" t="s">
        <v>218</v>
      </c>
      <c r="J72" s="152" t="s">
        <v>218</v>
      </c>
    </row>
    <row r="73" spans="1:10" ht="39" customHeight="1">
      <c r="A73" s="119">
        <v>12</v>
      </c>
      <c r="B73" s="119" t="s">
        <v>293</v>
      </c>
      <c r="C73" s="447" t="s">
        <v>379</v>
      </c>
      <c r="D73" s="448"/>
      <c r="E73" s="449"/>
      <c r="F73" s="119" t="s">
        <v>237</v>
      </c>
      <c r="G73" s="72"/>
      <c r="H73" s="119">
        <v>0.27</v>
      </c>
      <c r="I73" s="72"/>
      <c r="J73" s="225" t="s">
        <v>218</v>
      </c>
    </row>
    <row r="74" spans="1:10" ht="21.75" customHeight="1">
      <c r="A74" s="72">
        <f>A73+0.1</f>
        <v>12.1</v>
      </c>
      <c r="B74" s="72"/>
      <c r="C74" s="442" t="s">
        <v>16</v>
      </c>
      <c r="D74" s="446"/>
      <c r="E74" s="443"/>
      <c r="F74" s="72" t="s">
        <v>17</v>
      </c>
      <c r="G74" s="72" t="s">
        <v>218</v>
      </c>
      <c r="H74" s="382" t="s">
        <v>218</v>
      </c>
      <c r="I74" s="72" t="s">
        <v>218</v>
      </c>
      <c r="J74" s="152" t="s">
        <v>218</v>
      </c>
    </row>
    <row r="75" spans="1:10" ht="21" customHeight="1">
      <c r="A75" s="72">
        <v>12.2</v>
      </c>
      <c r="B75" s="72"/>
      <c r="C75" s="442" t="s">
        <v>89</v>
      </c>
      <c r="D75" s="446"/>
      <c r="E75" s="443"/>
      <c r="F75" s="72" t="s">
        <v>113</v>
      </c>
      <c r="G75" s="72" t="s">
        <v>218</v>
      </c>
      <c r="H75" s="149" t="s">
        <v>218</v>
      </c>
      <c r="I75" s="72" t="s">
        <v>218</v>
      </c>
      <c r="J75" s="152" t="s">
        <v>218</v>
      </c>
    </row>
    <row r="76" spans="1:10" ht="39" customHeight="1">
      <c r="A76" s="119"/>
      <c r="B76" s="119"/>
      <c r="C76" s="447" t="s">
        <v>239</v>
      </c>
      <c r="D76" s="448"/>
      <c r="E76" s="449"/>
      <c r="F76" s="72" t="s">
        <v>21</v>
      </c>
      <c r="G76" s="72"/>
      <c r="H76" s="119"/>
      <c r="I76" s="119"/>
      <c r="J76" s="225" t="s">
        <v>218</v>
      </c>
    </row>
    <row r="77" spans="1:10" ht="22.5" customHeight="1">
      <c r="A77" s="72"/>
      <c r="B77" s="72"/>
      <c r="C77" s="442" t="s">
        <v>162</v>
      </c>
      <c r="D77" s="446"/>
      <c r="E77" s="443"/>
      <c r="F77" s="72" t="s">
        <v>21</v>
      </c>
      <c r="G77" s="72"/>
      <c r="H77" s="72"/>
      <c r="I77" s="72"/>
      <c r="J77" s="225" t="s">
        <v>218</v>
      </c>
    </row>
    <row r="78" spans="1:10" ht="21.75" customHeight="1">
      <c r="A78" s="72"/>
      <c r="B78" s="72"/>
      <c r="C78" s="442" t="s">
        <v>163</v>
      </c>
      <c r="D78" s="446"/>
      <c r="E78" s="443"/>
      <c r="F78" s="72" t="s">
        <v>21</v>
      </c>
      <c r="G78" s="72"/>
      <c r="H78" s="72"/>
      <c r="I78" s="72"/>
      <c r="J78" s="225" t="s">
        <v>218</v>
      </c>
    </row>
    <row r="79" spans="1:10" ht="23.25" customHeight="1">
      <c r="A79" s="72"/>
      <c r="B79" s="72"/>
      <c r="C79" s="442" t="s">
        <v>240</v>
      </c>
      <c r="D79" s="446"/>
      <c r="E79" s="443"/>
      <c r="F79" s="72" t="s">
        <v>21</v>
      </c>
      <c r="G79" s="72"/>
      <c r="H79" s="72"/>
      <c r="I79" s="72"/>
      <c r="J79" s="225" t="s">
        <v>218</v>
      </c>
    </row>
    <row r="80" spans="1:10" ht="48" customHeight="1">
      <c r="A80" s="72"/>
      <c r="B80" s="72"/>
      <c r="C80" s="447" t="s">
        <v>241</v>
      </c>
      <c r="D80" s="448"/>
      <c r="E80" s="449"/>
      <c r="F80" s="72" t="s">
        <v>21</v>
      </c>
      <c r="G80" s="72"/>
      <c r="H80" s="72"/>
      <c r="I80" s="72"/>
      <c r="J80" s="225" t="s">
        <v>218</v>
      </c>
    </row>
    <row r="81" spans="1:10" ht="24" customHeight="1">
      <c r="A81" s="72"/>
      <c r="B81" s="72"/>
      <c r="C81" s="442" t="s">
        <v>827</v>
      </c>
      <c r="D81" s="446"/>
      <c r="E81" s="443"/>
      <c r="F81" s="72" t="s">
        <v>21</v>
      </c>
      <c r="G81" s="72"/>
      <c r="H81" s="72"/>
      <c r="I81" s="72"/>
      <c r="J81" s="225" t="s">
        <v>218</v>
      </c>
    </row>
    <row r="82" spans="1:10" ht="24" customHeight="1">
      <c r="A82" s="72"/>
      <c r="B82" s="72"/>
      <c r="C82" s="447" t="s">
        <v>26</v>
      </c>
      <c r="D82" s="448"/>
      <c r="E82" s="449"/>
      <c r="F82" s="72" t="s">
        <v>21</v>
      </c>
      <c r="G82" s="72"/>
      <c r="H82" s="72"/>
      <c r="I82" s="72"/>
      <c r="J82" s="225" t="s">
        <v>826</v>
      </c>
    </row>
    <row r="83" spans="1:10" ht="24" customHeight="1">
      <c r="A83" s="72"/>
      <c r="B83" s="72"/>
      <c r="C83" s="442" t="s">
        <v>828</v>
      </c>
      <c r="D83" s="446"/>
      <c r="E83" s="443"/>
      <c r="F83" s="72" t="s">
        <v>21</v>
      </c>
      <c r="G83" s="72"/>
      <c r="H83" s="72"/>
      <c r="I83" s="72"/>
      <c r="J83" s="225" t="s">
        <v>802</v>
      </c>
    </row>
    <row r="84" spans="1:10" ht="24" customHeight="1">
      <c r="A84" s="72"/>
      <c r="B84" s="72"/>
      <c r="C84" s="447" t="s">
        <v>15</v>
      </c>
      <c r="D84" s="448"/>
      <c r="E84" s="449"/>
      <c r="F84" s="72" t="s">
        <v>21</v>
      </c>
      <c r="G84" s="72"/>
      <c r="H84" s="72"/>
      <c r="I84" s="72"/>
      <c r="J84" s="225" t="s">
        <v>802</v>
      </c>
    </row>
    <row r="85" ht="13.5">
      <c r="J85" s="360"/>
    </row>
    <row r="87" spans="4:9" ht="14.25">
      <c r="D87" s="435" t="s">
        <v>218</v>
      </c>
      <c r="E87" s="435"/>
      <c r="F87" s="435"/>
      <c r="G87" s="435"/>
      <c r="H87" s="435"/>
      <c r="I87" s="435"/>
    </row>
  </sheetData>
  <sheetProtection/>
  <mergeCells count="83">
    <mergeCell ref="C81:E81"/>
    <mergeCell ref="C82:E82"/>
    <mergeCell ref="C83:E83"/>
    <mergeCell ref="C84:E84"/>
    <mergeCell ref="D87:I87"/>
    <mergeCell ref="C75:E75"/>
    <mergeCell ref="C76:E76"/>
    <mergeCell ref="C77:E77"/>
    <mergeCell ref="C78:E78"/>
    <mergeCell ref="C79:E79"/>
    <mergeCell ref="C80:E80"/>
    <mergeCell ref="C70:E70"/>
    <mergeCell ref="C71:E71"/>
    <mergeCell ref="C72:E72"/>
    <mergeCell ref="C73:E73"/>
    <mergeCell ref="C74:E74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C18:E18"/>
    <mergeCell ref="C19:E19"/>
    <mergeCell ref="C20:E20"/>
    <mergeCell ref="C21:E21"/>
    <mergeCell ref="A12:I12"/>
    <mergeCell ref="A14:A15"/>
    <mergeCell ref="B14:B15"/>
    <mergeCell ref="C14:E15"/>
    <mergeCell ref="F14:F15"/>
    <mergeCell ref="G14:H14"/>
    <mergeCell ref="I14:J14"/>
    <mergeCell ref="A1:I1"/>
    <mergeCell ref="A4:F4"/>
    <mergeCell ref="A6:F6"/>
    <mergeCell ref="A8:F8"/>
    <mergeCell ref="A10:I10"/>
    <mergeCell ref="A2:J2"/>
  </mergeCells>
  <printOptions/>
  <pageMargins left="0.7" right="0.2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4.28125" style="3" customWidth="1"/>
    <col min="2" max="2" width="7.57421875" style="3" customWidth="1"/>
    <col min="3" max="3" width="28.57421875" style="3" customWidth="1"/>
    <col min="4" max="4" width="8.00390625" style="3" customWidth="1"/>
    <col min="5" max="5" width="8.8515625" style="3" customWidth="1"/>
    <col min="6" max="6" width="7.7109375" style="3" customWidth="1"/>
    <col min="7" max="7" width="9.8515625" style="3" customWidth="1"/>
    <col min="8" max="10" width="8.00390625" style="3" customWidth="1"/>
    <col min="11" max="16384" width="9.140625" style="3" customWidth="1"/>
  </cols>
  <sheetData>
    <row r="1" spans="1:10" ht="19.5" customHeight="1">
      <c r="A1" s="422" t="s">
        <v>750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ht="58.5" customHeight="1">
      <c r="A2" s="422" t="s">
        <v>749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31.5" customHeight="1">
      <c r="A3" s="423" t="s">
        <v>1</v>
      </c>
      <c r="B3" s="423"/>
      <c r="C3" s="423"/>
      <c r="D3" s="423"/>
      <c r="E3" s="423"/>
      <c r="F3" s="423"/>
      <c r="G3" s="12"/>
      <c r="H3" s="48" t="s">
        <v>149</v>
      </c>
      <c r="I3" s="48" t="s">
        <v>21</v>
      </c>
      <c r="J3" s="49"/>
    </row>
    <row r="4" spans="1:10" ht="31.5" customHeight="1">
      <c r="A4" s="423" t="s">
        <v>71</v>
      </c>
      <c r="B4" s="423"/>
      <c r="C4" s="423"/>
      <c r="D4" s="423"/>
      <c r="E4" s="423"/>
      <c r="F4" s="423"/>
      <c r="G4" s="12"/>
      <c r="H4" s="48" t="s">
        <v>149</v>
      </c>
      <c r="I4" s="48" t="s">
        <v>21</v>
      </c>
      <c r="J4" s="49"/>
    </row>
    <row r="5" spans="1:10" ht="19.5" customHeight="1">
      <c r="A5" s="424" t="s">
        <v>72</v>
      </c>
      <c r="B5" s="424"/>
      <c r="C5" s="424"/>
      <c r="D5" s="424"/>
      <c r="E5" s="424"/>
      <c r="F5" s="424"/>
      <c r="G5" s="2"/>
      <c r="H5" s="11"/>
      <c r="I5" s="2" t="s">
        <v>93</v>
      </c>
      <c r="J5" s="11"/>
    </row>
    <row r="6" spans="1:10" ht="19.5" customHeight="1">
      <c r="A6" s="414" t="s">
        <v>266</v>
      </c>
      <c r="B6" s="414"/>
      <c r="C6" s="414"/>
      <c r="D6" s="414"/>
      <c r="E6" s="414"/>
      <c r="F6" s="414"/>
      <c r="G6" s="414"/>
      <c r="H6" s="414"/>
      <c r="I6" s="41"/>
      <c r="J6" s="41"/>
    </row>
    <row r="7" spans="1:10" ht="41.25" customHeight="1">
      <c r="A7" s="416" t="s">
        <v>0</v>
      </c>
      <c r="B7" s="407" t="s">
        <v>33</v>
      </c>
      <c r="C7" s="416" t="s">
        <v>34</v>
      </c>
      <c r="D7" s="426" t="s">
        <v>10</v>
      </c>
      <c r="E7" s="426"/>
      <c r="F7" s="426"/>
      <c r="G7" s="426"/>
      <c r="H7" s="426"/>
      <c r="I7" s="421" t="s">
        <v>150</v>
      </c>
      <c r="J7" s="421" t="s">
        <v>151</v>
      </c>
    </row>
    <row r="8" spans="1:10" ht="98.25" customHeight="1">
      <c r="A8" s="417"/>
      <c r="B8" s="408"/>
      <c r="C8" s="417"/>
      <c r="D8" s="18" t="s">
        <v>36</v>
      </c>
      <c r="E8" s="18" t="s">
        <v>37</v>
      </c>
      <c r="F8" s="18" t="s">
        <v>75</v>
      </c>
      <c r="G8" s="18" t="s">
        <v>39</v>
      </c>
      <c r="H8" s="51" t="s">
        <v>15</v>
      </c>
      <c r="I8" s="421"/>
      <c r="J8" s="421"/>
    </row>
    <row r="9" spans="1:10" ht="15" customHeight="1">
      <c r="A9" s="17">
        <v>1</v>
      </c>
      <c r="B9" s="17">
        <v>2</v>
      </c>
      <c r="C9" s="17">
        <v>3</v>
      </c>
      <c r="D9" s="1">
        <v>4</v>
      </c>
      <c r="E9" s="1">
        <v>5</v>
      </c>
      <c r="F9" s="1">
        <v>6</v>
      </c>
      <c r="G9" s="1">
        <v>7</v>
      </c>
      <c r="H9" s="17">
        <v>8</v>
      </c>
      <c r="I9" s="17">
        <v>9</v>
      </c>
      <c r="J9" s="17">
        <v>10</v>
      </c>
    </row>
    <row r="10" spans="1:10" ht="36" customHeight="1">
      <c r="A10" s="17">
        <v>2</v>
      </c>
      <c r="B10" s="27" t="s">
        <v>751</v>
      </c>
      <c r="C10" s="27" t="s">
        <v>36</v>
      </c>
      <c r="D10" s="28"/>
      <c r="E10" s="28"/>
      <c r="F10" s="28" t="s">
        <v>20</v>
      </c>
      <c r="G10" s="28" t="s">
        <v>20</v>
      </c>
      <c r="H10" s="28"/>
      <c r="I10" s="53"/>
      <c r="J10" s="54"/>
    </row>
    <row r="11" spans="1:10" ht="36" customHeight="1">
      <c r="A11" s="17">
        <v>3</v>
      </c>
      <c r="B11" s="27" t="s">
        <v>752</v>
      </c>
      <c r="C11" s="27" t="s">
        <v>747</v>
      </c>
      <c r="D11" s="28"/>
      <c r="E11" s="28"/>
      <c r="F11" s="28"/>
      <c r="G11" s="28"/>
      <c r="H11" s="28"/>
      <c r="I11" s="53"/>
      <c r="J11" s="54"/>
    </row>
    <row r="12" spans="1:10" ht="34.5" customHeight="1">
      <c r="A12" s="17">
        <v>4</v>
      </c>
      <c r="B12" s="27" t="s">
        <v>753</v>
      </c>
      <c r="C12" s="9" t="s">
        <v>152</v>
      </c>
      <c r="D12" s="56"/>
      <c r="E12" s="29"/>
      <c r="F12" s="5"/>
      <c r="G12" s="5"/>
      <c r="H12" s="56"/>
      <c r="I12" s="57"/>
      <c r="J12" s="58"/>
    </row>
    <row r="13" spans="1:10" ht="34.5" customHeight="1">
      <c r="A13" s="17">
        <v>5</v>
      </c>
      <c r="B13" s="27" t="s">
        <v>754</v>
      </c>
      <c r="C13" s="9" t="s">
        <v>594</v>
      </c>
      <c r="D13" s="56"/>
      <c r="E13" s="29"/>
      <c r="F13" s="5"/>
      <c r="G13" s="5"/>
      <c r="H13" s="56"/>
      <c r="I13" s="57"/>
      <c r="J13" s="58"/>
    </row>
    <row r="14" spans="1:10" ht="29.25" customHeight="1">
      <c r="A14" s="60"/>
      <c r="B14" s="27"/>
      <c r="C14" s="27" t="s">
        <v>26</v>
      </c>
      <c r="D14" s="28"/>
      <c r="E14" s="28"/>
      <c r="F14" s="28"/>
      <c r="G14" s="28"/>
      <c r="H14" s="28"/>
      <c r="I14" s="53"/>
      <c r="J14" s="54"/>
    </row>
    <row r="15" spans="1:10" ht="39" customHeight="1">
      <c r="A15" s="61"/>
      <c r="B15" s="62"/>
      <c r="C15" s="62"/>
      <c r="D15" s="63"/>
      <c r="E15" s="63"/>
      <c r="F15" s="63"/>
      <c r="G15" s="63"/>
      <c r="H15" s="63"/>
      <c r="I15" s="64"/>
      <c r="J15" s="55"/>
    </row>
    <row r="16" spans="2:9" ht="24.75" customHeight="1">
      <c r="B16" s="425" t="s">
        <v>218</v>
      </c>
      <c r="C16" s="425"/>
      <c r="D16" s="425"/>
      <c r="E16" s="32"/>
      <c r="F16" s="32"/>
      <c r="G16" s="32"/>
      <c r="H16" s="32"/>
      <c r="I16" s="32"/>
    </row>
    <row r="17" spans="2:10" ht="29.25" customHeight="1">
      <c r="B17" s="32"/>
      <c r="C17" s="65" t="s">
        <v>218</v>
      </c>
      <c r="D17" s="32"/>
      <c r="E17" s="425" t="s">
        <v>218</v>
      </c>
      <c r="F17" s="425"/>
      <c r="G17" s="425"/>
      <c r="H17" s="425"/>
      <c r="I17" s="425"/>
      <c r="J17" s="66"/>
    </row>
    <row r="18" spans="2:9" ht="29.25" customHeight="1">
      <c r="B18" s="32"/>
      <c r="C18" s="32" t="s">
        <v>218</v>
      </c>
      <c r="D18" s="32"/>
      <c r="E18" s="422" t="s">
        <v>218</v>
      </c>
      <c r="F18" s="422"/>
      <c r="G18" s="422"/>
      <c r="H18" s="422"/>
      <c r="I18" s="422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15">
    <mergeCell ref="B16:D16"/>
    <mergeCell ref="E17:I17"/>
    <mergeCell ref="E18:I18"/>
    <mergeCell ref="A7:A8"/>
    <mergeCell ref="B7:B8"/>
    <mergeCell ref="C7:C8"/>
    <mergeCell ref="D7:H7"/>
    <mergeCell ref="I7:I8"/>
    <mergeCell ref="J7:J8"/>
    <mergeCell ref="A1:J1"/>
    <mergeCell ref="A2:J2"/>
    <mergeCell ref="A3:F3"/>
    <mergeCell ref="A4:F4"/>
    <mergeCell ref="A5:F5"/>
    <mergeCell ref="A6:H6"/>
  </mergeCells>
  <printOptions/>
  <pageMargins left="0.37" right="0.2" top="0.75" bottom="0.75" header="0.3" footer="0.3"/>
  <pageSetup horizontalDpi="600" verticalDpi="600" orientation="portrait" paperSize="1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E81" sqref="E81:G81"/>
    </sheetView>
  </sheetViews>
  <sheetFormatPr defaultColWidth="18.140625" defaultRowHeight="12.75"/>
  <cols>
    <col min="1" max="1" width="4.421875" style="365" customWidth="1"/>
    <col min="2" max="2" width="9.28125" style="365" customWidth="1"/>
    <col min="3" max="3" width="36.57421875" style="365" customWidth="1"/>
    <col min="4" max="4" width="6.7109375" style="365" customWidth="1"/>
    <col min="5" max="8" width="7.7109375" style="365" customWidth="1"/>
    <col min="9" max="16384" width="18.140625" style="365" customWidth="1"/>
  </cols>
  <sheetData>
    <row r="1" spans="1:8" ht="38.25" customHeight="1">
      <c r="A1" s="435" t="s">
        <v>586</v>
      </c>
      <c r="B1" s="435"/>
      <c r="C1" s="435"/>
      <c r="D1" s="435"/>
      <c r="E1" s="435"/>
      <c r="F1" s="435"/>
      <c r="G1" s="435"/>
      <c r="H1" s="435"/>
    </row>
    <row r="3" spans="1:8" ht="28.5" customHeight="1">
      <c r="A3" s="427" t="s">
        <v>573</v>
      </c>
      <c r="B3" s="427"/>
      <c r="C3" s="427"/>
      <c r="D3" s="427"/>
      <c r="E3" s="427"/>
      <c r="F3" s="427"/>
      <c r="G3" s="427"/>
      <c r="H3" s="427"/>
    </row>
    <row r="4" spans="2:8" ht="13.5">
      <c r="B4" s="427" t="s">
        <v>1</v>
      </c>
      <c r="C4" s="427"/>
      <c r="D4" s="370" t="s">
        <v>218</v>
      </c>
      <c r="E4" s="370"/>
      <c r="F4" s="434" t="s">
        <v>442</v>
      </c>
      <c r="G4" s="434"/>
      <c r="H4" s="434"/>
    </row>
    <row r="5" spans="2:8" ht="13.5">
      <c r="B5" s="427" t="s">
        <v>443</v>
      </c>
      <c r="C5" s="427"/>
      <c r="D5" s="370" t="s">
        <v>218</v>
      </c>
      <c r="E5" s="370"/>
      <c r="F5" s="434" t="s">
        <v>2</v>
      </c>
      <c r="G5" s="434"/>
      <c r="H5" s="434"/>
    </row>
    <row r="6" spans="2:7" ht="17.25" customHeight="1">
      <c r="B6" s="427"/>
      <c r="C6" s="427"/>
      <c r="D6" s="501"/>
      <c r="E6" s="501"/>
      <c r="F6" s="427"/>
      <c r="G6" s="427"/>
    </row>
    <row r="7" spans="1:8" ht="13.5">
      <c r="A7" s="427" t="s">
        <v>6</v>
      </c>
      <c r="B7" s="427"/>
      <c r="C7" s="434" t="s">
        <v>574</v>
      </c>
      <c r="D7" s="434"/>
      <c r="E7" s="434"/>
      <c r="F7" s="434"/>
      <c r="G7" s="434"/>
      <c r="H7" s="434"/>
    </row>
    <row r="8" spans="1:8" ht="13.5">
      <c r="A8" s="444" t="s">
        <v>498</v>
      </c>
      <c r="B8" s="444"/>
      <c r="C8" s="444"/>
      <c r="D8" s="444"/>
      <c r="E8" s="444"/>
      <c r="F8" s="444"/>
      <c r="G8" s="444"/>
      <c r="H8" s="444"/>
    </row>
    <row r="9" spans="1:8" ht="43.5" customHeight="1">
      <c r="A9" s="440" t="s">
        <v>0</v>
      </c>
      <c r="B9" s="438" t="s">
        <v>8</v>
      </c>
      <c r="C9" s="440" t="s">
        <v>9</v>
      </c>
      <c r="D9" s="438" t="s">
        <v>10</v>
      </c>
      <c r="E9" s="442" t="s">
        <v>499</v>
      </c>
      <c r="F9" s="443"/>
      <c r="G9" s="442" t="s">
        <v>12</v>
      </c>
      <c r="H9" s="443"/>
    </row>
    <row r="10" spans="1:8" ht="100.5" customHeight="1">
      <c r="A10" s="441"/>
      <c r="B10" s="439"/>
      <c r="C10" s="441"/>
      <c r="D10" s="439"/>
      <c r="E10" s="364" t="s">
        <v>13</v>
      </c>
      <c r="F10" s="364" t="s">
        <v>14</v>
      </c>
      <c r="G10" s="364" t="s">
        <v>13</v>
      </c>
      <c r="H10" s="137" t="s">
        <v>15</v>
      </c>
    </row>
    <row r="11" spans="1:8" ht="13.5">
      <c r="A11" s="363">
        <v>1</v>
      </c>
      <c r="B11" s="363">
        <v>2</v>
      </c>
      <c r="C11" s="363">
        <v>3</v>
      </c>
      <c r="D11" s="72">
        <v>4</v>
      </c>
      <c r="E11" s="72">
        <v>5</v>
      </c>
      <c r="F11" s="72">
        <v>6</v>
      </c>
      <c r="G11" s="72">
        <v>7</v>
      </c>
      <c r="H11" s="363">
        <v>8</v>
      </c>
    </row>
    <row r="12" spans="1:8" ht="54" customHeight="1">
      <c r="A12" s="119">
        <v>1</v>
      </c>
      <c r="B12" s="363" t="s">
        <v>500</v>
      </c>
      <c r="C12" s="357" t="s">
        <v>501</v>
      </c>
      <c r="D12" s="119" t="s">
        <v>111</v>
      </c>
      <c r="E12" s="72"/>
      <c r="F12" s="233">
        <v>1</v>
      </c>
      <c r="G12" s="382"/>
      <c r="H12" s="225" t="s">
        <v>218</v>
      </c>
    </row>
    <row r="13" spans="1:8" ht="21" customHeight="1">
      <c r="A13" s="72">
        <f>A12+0.1</f>
        <v>1.1</v>
      </c>
      <c r="B13" s="72"/>
      <c r="C13" s="72" t="s">
        <v>502</v>
      </c>
      <c r="D13" s="72" t="s">
        <v>17</v>
      </c>
      <c r="E13" s="72" t="s">
        <v>218</v>
      </c>
      <c r="F13" s="382" t="s">
        <v>218</v>
      </c>
      <c r="G13" s="149" t="s">
        <v>218</v>
      </c>
      <c r="H13" s="152" t="s">
        <v>218</v>
      </c>
    </row>
    <row r="14" spans="1:8" ht="14.25" thickBot="1">
      <c r="A14" s="72">
        <f>A13+0.1</f>
        <v>1.2000000000000002</v>
      </c>
      <c r="B14" s="333">
        <v>47058</v>
      </c>
      <c r="C14" s="72" t="s">
        <v>503</v>
      </c>
      <c r="D14" s="72" t="s">
        <v>120</v>
      </c>
      <c r="E14" s="72"/>
      <c r="F14" s="382">
        <v>5</v>
      </c>
      <c r="G14" s="382" t="s">
        <v>218</v>
      </c>
      <c r="H14" s="334" t="s">
        <v>218</v>
      </c>
    </row>
    <row r="15" spans="1:8" ht="43.5" thickBot="1">
      <c r="A15" s="245">
        <v>2</v>
      </c>
      <c r="B15" s="83" t="s">
        <v>504</v>
      </c>
      <c r="C15" s="84" t="s">
        <v>505</v>
      </c>
      <c r="D15" s="84" t="s">
        <v>111</v>
      </c>
      <c r="E15" s="83"/>
      <c r="F15" s="123">
        <v>1</v>
      </c>
      <c r="G15" s="278"/>
      <c r="H15" s="142" t="s">
        <v>218</v>
      </c>
    </row>
    <row r="16" spans="1:8" ht="18.75" customHeight="1">
      <c r="A16" s="363">
        <f>A15+0.1</f>
        <v>2.1</v>
      </c>
      <c r="B16" s="363"/>
      <c r="C16" s="363" t="s">
        <v>164</v>
      </c>
      <c r="D16" s="363" t="s">
        <v>17</v>
      </c>
      <c r="E16" s="363" t="s">
        <v>218</v>
      </c>
      <c r="F16" s="382" t="s">
        <v>218</v>
      </c>
      <c r="G16" s="149" t="s">
        <v>218</v>
      </c>
      <c r="H16" s="240" t="s">
        <v>218</v>
      </c>
    </row>
    <row r="17" spans="1:8" ht="13.5">
      <c r="A17" s="72">
        <f>A16+0.1</f>
        <v>2.2</v>
      </c>
      <c r="B17" s="72"/>
      <c r="C17" s="72" t="s">
        <v>117</v>
      </c>
      <c r="D17" s="72" t="s">
        <v>113</v>
      </c>
      <c r="E17" s="72" t="s">
        <v>218</v>
      </c>
      <c r="F17" s="72" t="s">
        <v>218</v>
      </c>
      <c r="G17" s="382" t="s">
        <v>218</v>
      </c>
      <c r="H17" s="152" t="s">
        <v>218</v>
      </c>
    </row>
    <row r="18" spans="1:8" ht="36" customHeight="1" thickBot="1">
      <c r="A18" s="362">
        <f>A16+0.1</f>
        <v>2.2</v>
      </c>
      <c r="B18" s="362" t="s">
        <v>506</v>
      </c>
      <c r="C18" s="362" t="s">
        <v>507</v>
      </c>
      <c r="D18" s="362" t="s">
        <v>111</v>
      </c>
      <c r="E18" s="362"/>
      <c r="F18" s="381">
        <v>1</v>
      </c>
      <c r="G18" s="381" t="s">
        <v>218</v>
      </c>
      <c r="H18" s="250" t="s">
        <v>218</v>
      </c>
    </row>
    <row r="19" spans="1:8" ht="15" thickBot="1">
      <c r="A19" s="245">
        <v>3</v>
      </c>
      <c r="B19" s="83" t="s">
        <v>508</v>
      </c>
      <c r="C19" s="84" t="s">
        <v>509</v>
      </c>
      <c r="D19" s="84" t="s">
        <v>510</v>
      </c>
      <c r="E19" s="83"/>
      <c r="F19" s="114">
        <v>5</v>
      </c>
      <c r="G19" s="278"/>
      <c r="H19" s="142" t="s">
        <v>218</v>
      </c>
    </row>
    <row r="20" spans="1:8" ht="18" customHeight="1">
      <c r="A20" s="363">
        <f>A19+0.1</f>
        <v>3.1</v>
      </c>
      <c r="B20" s="363"/>
      <c r="C20" s="363" t="s">
        <v>164</v>
      </c>
      <c r="D20" s="363" t="s">
        <v>17</v>
      </c>
      <c r="E20" s="383" t="s">
        <v>218</v>
      </c>
      <c r="F20" s="383" t="s">
        <v>218</v>
      </c>
      <c r="G20" s="147" t="s">
        <v>218</v>
      </c>
      <c r="H20" s="240" t="s">
        <v>218</v>
      </c>
    </row>
    <row r="21" spans="1:8" ht="13.5">
      <c r="A21" s="72">
        <f>A20+0.1</f>
        <v>3.2</v>
      </c>
      <c r="B21" s="72"/>
      <c r="C21" s="72" t="s">
        <v>117</v>
      </c>
      <c r="D21" s="72" t="s">
        <v>113</v>
      </c>
      <c r="E21" s="72" t="s">
        <v>218</v>
      </c>
      <c r="F21" s="382" t="s">
        <v>218</v>
      </c>
      <c r="G21" s="382" t="s">
        <v>218</v>
      </c>
      <c r="H21" s="152" t="s">
        <v>218</v>
      </c>
    </row>
    <row r="22" spans="1:8" ht="13.5">
      <c r="A22" s="72">
        <f>A21+0.1</f>
        <v>3.3000000000000003</v>
      </c>
      <c r="B22" s="362" t="s">
        <v>575</v>
      </c>
      <c r="C22" s="362" t="s">
        <v>511</v>
      </c>
      <c r="D22" s="362" t="s">
        <v>120</v>
      </c>
      <c r="E22" s="362" t="s">
        <v>218</v>
      </c>
      <c r="F22" s="381">
        <v>15</v>
      </c>
      <c r="G22" s="381" t="s">
        <v>218</v>
      </c>
      <c r="H22" s="250" t="s">
        <v>218</v>
      </c>
    </row>
    <row r="23" spans="1:8" ht="42.75">
      <c r="A23" s="119">
        <v>4</v>
      </c>
      <c r="B23" s="72" t="s">
        <v>512</v>
      </c>
      <c r="C23" s="119" t="s">
        <v>513</v>
      </c>
      <c r="D23" s="119" t="s">
        <v>111</v>
      </c>
      <c r="E23" s="72"/>
      <c r="F23" s="233">
        <v>2</v>
      </c>
      <c r="G23" s="382"/>
      <c r="H23" s="225" t="s">
        <v>218</v>
      </c>
    </row>
    <row r="24" spans="1:8" ht="21" customHeight="1">
      <c r="A24" s="72">
        <f>A23+0.1</f>
        <v>4.1</v>
      </c>
      <c r="B24" s="72"/>
      <c r="C24" s="72" t="s">
        <v>502</v>
      </c>
      <c r="D24" s="72" t="s">
        <v>17</v>
      </c>
      <c r="E24" s="72" t="s">
        <v>218</v>
      </c>
      <c r="F24" s="382" t="s">
        <v>218</v>
      </c>
      <c r="G24" s="147" t="s">
        <v>218</v>
      </c>
      <c r="H24" s="152" t="s">
        <v>218</v>
      </c>
    </row>
    <row r="25" spans="1:8" ht="21" customHeight="1">
      <c r="A25" s="72">
        <f>A24+0.1</f>
        <v>4.199999999999999</v>
      </c>
      <c r="B25" s="72"/>
      <c r="C25" s="72" t="s">
        <v>117</v>
      </c>
      <c r="D25" s="72" t="s">
        <v>113</v>
      </c>
      <c r="E25" s="72" t="s">
        <v>218</v>
      </c>
      <c r="F25" s="72" t="s">
        <v>218</v>
      </c>
      <c r="G25" s="382" t="s">
        <v>218</v>
      </c>
      <c r="H25" s="152" t="s">
        <v>218</v>
      </c>
    </row>
    <row r="26" spans="1:8" ht="27">
      <c r="A26" s="72">
        <f>A25+0.1</f>
        <v>4.299999999999999</v>
      </c>
      <c r="B26" s="72"/>
      <c r="C26" s="72" t="s">
        <v>515</v>
      </c>
      <c r="D26" s="72" t="s">
        <v>111</v>
      </c>
      <c r="E26" s="72"/>
      <c r="F26" s="382">
        <v>1</v>
      </c>
      <c r="G26" s="382" t="s">
        <v>218</v>
      </c>
      <c r="H26" s="334" t="s">
        <v>218</v>
      </c>
    </row>
    <row r="27" spans="1:8" ht="39" customHeight="1">
      <c r="A27" s="72">
        <f>A26+0.1</f>
        <v>4.399999999999999</v>
      </c>
      <c r="B27" s="72"/>
      <c r="C27" s="72" t="s">
        <v>570</v>
      </c>
      <c r="D27" s="72" t="s">
        <v>111</v>
      </c>
      <c r="E27" s="72"/>
      <c r="F27" s="382">
        <v>1</v>
      </c>
      <c r="G27" s="382" t="s">
        <v>218</v>
      </c>
      <c r="H27" s="334" t="s">
        <v>218</v>
      </c>
    </row>
    <row r="28" spans="1:8" ht="52.5" customHeight="1">
      <c r="A28" s="119">
        <v>5</v>
      </c>
      <c r="B28" s="72" t="s">
        <v>516</v>
      </c>
      <c r="C28" s="119" t="s">
        <v>517</v>
      </c>
      <c r="D28" s="119" t="s">
        <v>510</v>
      </c>
      <c r="E28" s="72" t="s">
        <v>518</v>
      </c>
      <c r="F28" s="233">
        <v>4.7</v>
      </c>
      <c r="G28" s="382"/>
      <c r="H28" s="225" t="s">
        <v>218</v>
      </c>
    </row>
    <row r="29" spans="1:8" ht="21.75" customHeight="1">
      <c r="A29" s="72">
        <f>A28+0.1</f>
        <v>5.1</v>
      </c>
      <c r="B29" s="72"/>
      <c r="C29" s="72" t="s">
        <v>164</v>
      </c>
      <c r="D29" s="72" t="s">
        <v>17</v>
      </c>
      <c r="E29" s="382" t="s">
        <v>218</v>
      </c>
      <c r="F29" s="382" t="s">
        <v>218</v>
      </c>
      <c r="G29" s="382" t="s">
        <v>218</v>
      </c>
      <c r="H29" s="152" t="s">
        <v>218</v>
      </c>
    </row>
    <row r="30" spans="1:8" ht="13.5">
      <c r="A30" s="72">
        <f>A29+0.1</f>
        <v>5.199999999999999</v>
      </c>
      <c r="B30" s="72"/>
      <c r="C30" s="72" t="s">
        <v>117</v>
      </c>
      <c r="D30" s="72" t="s">
        <v>519</v>
      </c>
      <c r="E30" s="72" t="s">
        <v>218</v>
      </c>
      <c r="F30" s="382" t="s">
        <v>218</v>
      </c>
      <c r="G30" s="382" t="s">
        <v>218</v>
      </c>
      <c r="H30" s="152" t="s">
        <v>218</v>
      </c>
    </row>
    <row r="31" spans="1:8" ht="27">
      <c r="A31" s="72">
        <f>A30+0.1</f>
        <v>5.299999999999999</v>
      </c>
      <c r="B31" s="72"/>
      <c r="C31" s="72" t="s">
        <v>520</v>
      </c>
      <c r="D31" s="72" t="s">
        <v>120</v>
      </c>
      <c r="E31" s="72"/>
      <c r="F31" s="382">
        <v>320</v>
      </c>
      <c r="G31" s="382" t="s">
        <v>218</v>
      </c>
      <c r="H31" s="152" t="s">
        <v>218</v>
      </c>
    </row>
    <row r="32" spans="1:8" ht="13.5">
      <c r="A32" s="72">
        <f>A31+0.1</f>
        <v>5.399999999999999</v>
      </c>
      <c r="B32" s="72"/>
      <c r="C32" s="72" t="s">
        <v>521</v>
      </c>
      <c r="D32" s="72" t="s">
        <v>120</v>
      </c>
      <c r="E32" s="72"/>
      <c r="F32" s="382">
        <v>150</v>
      </c>
      <c r="G32" s="382" t="s">
        <v>218</v>
      </c>
      <c r="H32" s="152" t="s">
        <v>218</v>
      </c>
    </row>
    <row r="33" spans="1:8" ht="28.5">
      <c r="A33" s="119">
        <v>6</v>
      </c>
      <c r="B33" s="72" t="s">
        <v>522</v>
      </c>
      <c r="C33" s="119" t="s">
        <v>523</v>
      </c>
      <c r="D33" s="119" t="s">
        <v>111</v>
      </c>
      <c r="E33" s="72" t="s">
        <v>518</v>
      </c>
      <c r="F33" s="233">
        <v>9</v>
      </c>
      <c r="G33" s="382"/>
      <c r="H33" s="225" t="s">
        <v>218</v>
      </c>
    </row>
    <row r="34" spans="1:8" ht="27">
      <c r="A34" s="72">
        <f>A33+0.1</f>
        <v>6.1</v>
      </c>
      <c r="B34" s="72"/>
      <c r="C34" s="72" t="s">
        <v>164</v>
      </c>
      <c r="D34" s="72" t="s">
        <v>17</v>
      </c>
      <c r="E34" s="382" t="s">
        <v>218</v>
      </c>
      <c r="F34" s="382" t="s">
        <v>218</v>
      </c>
      <c r="G34" s="147" t="s">
        <v>218</v>
      </c>
      <c r="H34" s="152" t="s">
        <v>218</v>
      </c>
    </row>
    <row r="35" spans="1:8" ht="13.5">
      <c r="A35" s="72">
        <f>A34+0.1</f>
        <v>6.199999999999999</v>
      </c>
      <c r="B35" s="72"/>
      <c r="C35" s="72" t="s">
        <v>117</v>
      </c>
      <c r="D35" s="72" t="s">
        <v>519</v>
      </c>
      <c r="E35" s="72" t="s">
        <v>218</v>
      </c>
      <c r="F35" s="382" t="s">
        <v>218</v>
      </c>
      <c r="G35" s="382" t="s">
        <v>218</v>
      </c>
      <c r="H35" s="152" t="s">
        <v>218</v>
      </c>
    </row>
    <row r="36" spans="1:8" ht="27">
      <c r="A36" s="72">
        <f>A35+0.1</f>
        <v>6.299999999999999</v>
      </c>
      <c r="B36" s="72" t="s">
        <v>524</v>
      </c>
      <c r="C36" s="72" t="s">
        <v>525</v>
      </c>
      <c r="D36" s="72" t="s">
        <v>111</v>
      </c>
      <c r="E36" s="72"/>
      <c r="F36" s="382">
        <v>4</v>
      </c>
      <c r="G36" s="382" t="s">
        <v>218</v>
      </c>
      <c r="H36" s="152" t="s">
        <v>218</v>
      </c>
    </row>
    <row r="37" spans="1:8" ht="27">
      <c r="A37" s="72">
        <f>A36+0.1</f>
        <v>6.399999999999999</v>
      </c>
      <c r="B37" s="72" t="s">
        <v>526</v>
      </c>
      <c r="C37" s="72" t="s">
        <v>527</v>
      </c>
      <c r="D37" s="72" t="s">
        <v>111</v>
      </c>
      <c r="E37" s="72"/>
      <c r="F37" s="382">
        <v>5</v>
      </c>
      <c r="G37" s="382" t="s">
        <v>218</v>
      </c>
      <c r="H37" s="152" t="s">
        <v>218</v>
      </c>
    </row>
    <row r="38" spans="1:8" ht="28.5">
      <c r="A38" s="119">
        <v>7</v>
      </c>
      <c r="B38" s="72" t="s">
        <v>528</v>
      </c>
      <c r="C38" s="119" t="s">
        <v>529</v>
      </c>
      <c r="D38" s="119" t="s">
        <v>111</v>
      </c>
      <c r="E38" s="72" t="s">
        <v>518</v>
      </c>
      <c r="F38" s="233">
        <v>19</v>
      </c>
      <c r="G38" s="382"/>
      <c r="H38" s="225" t="s">
        <v>218</v>
      </c>
    </row>
    <row r="39" spans="1:8" ht="20.25" customHeight="1">
      <c r="A39" s="72">
        <f>A38+0.1</f>
        <v>7.1</v>
      </c>
      <c r="B39" s="72"/>
      <c r="C39" s="72" t="s">
        <v>164</v>
      </c>
      <c r="D39" s="72" t="s">
        <v>17</v>
      </c>
      <c r="E39" s="382" t="s">
        <v>218</v>
      </c>
      <c r="F39" s="382" t="s">
        <v>218</v>
      </c>
      <c r="G39" s="147" t="s">
        <v>218</v>
      </c>
      <c r="H39" s="152" t="s">
        <v>218</v>
      </c>
    </row>
    <row r="40" spans="1:8" ht="13.5">
      <c r="A40" s="72">
        <f>A39+0.1</f>
        <v>7.199999999999999</v>
      </c>
      <c r="B40" s="72"/>
      <c r="C40" s="72" t="s">
        <v>117</v>
      </c>
      <c r="D40" s="72" t="s">
        <v>519</v>
      </c>
      <c r="E40" s="72" t="s">
        <v>218</v>
      </c>
      <c r="F40" s="382" t="s">
        <v>218</v>
      </c>
      <c r="G40" s="382" t="s">
        <v>218</v>
      </c>
      <c r="H40" s="152" t="s">
        <v>218</v>
      </c>
    </row>
    <row r="41" spans="1:8" ht="27">
      <c r="A41" s="72">
        <f>A40+0.1</f>
        <v>7.299999999999999</v>
      </c>
      <c r="B41" s="72" t="s">
        <v>530</v>
      </c>
      <c r="C41" s="72" t="s">
        <v>531</v>
      </c>
      <c r="D41" s="72" t="s">
        <v>111</v>
      </c>
      <c r="E41" s="72"/>
      <c r="F41" s="382">
        <v>17</v>
      </c>
      <c r="G41" s="382" t="s">
        <v>218</v>
      </c>
      <c r="H41" s="152" t="s">
        <v>218</v>
      </c>
    </row>
    <row r="42" spans="1:8" ht="27">
      <c r="A42" s="72">
        <f>A41+0.1</f>
        <v>7.399999999999999</v>
      </c>
      <c r="B42" s="72" t="s">
        <v>532</v>
      </c>
      <c r="C42" s="72" t="s">
        <v>533</v>
      </c>
      <c r="D42" s="72" t="s">
        <v>111</v>
      </c>
      <c r="E42" s="72"/>
      <c r="F42" s="382">
        <v>2</v>
      </c>
      <c r="G42" s="382" t="s">
        <v>218</v>
      </c>
      <c r="H42" s="152" t="s">
        <v>218</v>
      </c>
    </row>
    <row r="43" spans="1:8" ht="28.5">
      <c r="A43" s="119">
        <v>8</v>
      </c>
      <c r="B43" s="72"/>
      <c r="C43" s="119" t="s">
        <v>534</v>
      </c>
      <c r="D43" s="119" t="s">
        <v>111</v>
      </c>
      <c r="E43" s="72"/>
      <c r="F43" s="233">
        <v>2</v>
      </c>
      <c r="G43" s="382"/>
      <c r="H43" s="225" t="s">
        <v>218</v>
      </c>
    </row>
    <row r="44" spans="1:8" ht="19.5" customHeight="1">
      <c r="A44" s="72">
        <f>A43+0.1</f>
        <v>8.1</v>
      </c>
      <c r="B44" s="72"/>
      <c r="C44" s="72" t="s">
        <v>502</v>
      </c>
      <c r="D44" s="72" t="s">
        <v>17</v>
      </c>
      <c r="E44" s="382" t="s">
        <v>218</v>
      </c>
      <c r="F44" s="382" t="s">
        <v>218</v>
      </c>
      <c r="G44" s="147" t="s">
        <v>218</v>
      </c>
      <c r="H44" s="152" t="s">
        <v>218</v>
      </c>
    </row>
    <row r="45" spans="1:8" ht="13.5">
      <c r="A45" s="72">
        <f>A44+0.1</f>
        <v>8.2</v>
      </c>
      <c r="B45" s="72"/>
      <c r="C45" s="72" t="s">
        <v>117</v>
      </c>
      <c r="D45" s="72" t="s">
        <v>113</v>
      </c>
      <c r="E45" s="149">
        <v>10</v>
      </c>
      <c r="F45" s="382">
        <f>E45*F43</f>
        <v>20</v>
      </c>
      <c r="G45" s="382">
        <v>3.2</v>
      </c>
      <c r="H45" s="152">
        <f>F45*G45</f>
        <v>64</v>
      </c>
    </row>
    <row r="46" spans="1:8" ht="27">
      <c r="A46" s="72">
        <f>A45+0.1</f>
        <v>8.299999999999999</v>
      </c>
      <c r="B46" s="72" t="s">
        <v>535</v>
      </c>
      <c r="C46" s="72" t="s">
        <v>536</v>
      </c>
      <c r="D46" s="72" t="s">
        <v>111</v>
      </c>
      <c r="E46" s="72"/>
      <c r="F46" s="382">
        <v>1</v>
      </c>
      <c r="G46" s="382" t="s">
        <v>218</v>
      </c>
      <c r="H46" s="334" t="s">
        <v>218</v>
      </c>
    </row>
    <row r="47" spans="1:8" ht="33.75" customHeight="1" thickBot="1">
      <c r="A47" s="72">
        <f>A46+0.1</f>
        <v>8.399999999999999</v>
      </c>
      <c r="B47" s="72" t="s">
        <v>571</v>
      </c>
      <c r="C47" s="72" t="s">
        <v>572</v>
      </c>
      <c r="D47" s="72" t="s">
        <v>111</v>
      </c>
      <c r="E47" s="72"/>
      <c r="F47" s="382">
        <v>1</v>
      </c>
      <c r="G47" s="382" t="s">
        <v>218</v>
      </c>
      <c r="H47" s="334" t="s">
        <v>218</v>
      </c>
    </row>
    <row r="48" spans="1:8" ht="15" thickBot="1">
      <c r="A48" s="245">
        <v>9</v>
      </c>
      <c r="B48" s="83" t="s">
        <v>576</v>
      </c>
      <c r="C48" s="84" t="s">
        <v>577</v>
      </c>
      <c r="D48" s="84" t="s">
        <v>111</v>
      </c>
      <c r="E48" s="83"/>
      <c r="F48" s="123">
        <v>16</v>
      </c>
      <c r="G48" s="278"/>
      <c r="H48" s="142" t="s">
        <v>218</v>
      </c>
    </row>
    <row r="49" spans="1:8" ht="20.25" customHeight="1">
      <c r="A49" s="363">
        <f>A48+0.1</f>
        <v>9.1</v>
      </c>
      <c r="B49" s="363"/>
      <c r="C49" s="363" t="s">
        <v>164</v>
      </c>
      <c r="D49" s="363" t="s">
        <v>17</v>
      </c>
      <c r="E49" s="383" t="s">
        <v>218</v>
      </c>
      <c r="F49" s="383" t="s">
        <v>218</v>
      </c>
      <c r="G49" s="383" t="s">
        <v>218</v>
      </c>
      <c r="H49" s="240" t="s">
        <v>218</v>
      </c>
    </row>
    <row r="50" spans="1:8" ht="13.5">
      <c r="A50" s="72">
        <f>A49+0.1</f>
        <v>9.2</v>
      </c>
      <c r="B50" s="72"/>
      <c r="C50" s="72" t="s">
        <v>117</v>
      </c>
      <c r="D50" s="72" t="s">
        <v>113</v>
      </c>
      <c r="E50" s="72" t="s">
        <v>218</v>
      </c>
      <c r="F50" s="382" t="s">
        <v>218</v>
      </c>
      <c r="G50" s="382" t="s">
        <v>218</v>
      </c>
      <c r="H50" s="152" t="s">
        <v>218</v>
      </c>
    </row>
    <row r="51" spans="1:8" ht="27">
      <c r="A51" s="72">
        <f>A50+0.1</f>
        <v>9.299999999999999</v>
      </c>
      <c r="B51" s="72"/>
      <c r="C51" s="72" t="s">
        <v>578</v>
      </c>
      <c r="D51" s="72" t="s">
        <v>111</v>
      </c>
      <c r="E51" s="72"/>
      <c r="F51" s="382">
        <v>27</v>
      </c>
      <c r="G51" s="382" t="s">
        <v>218</v>
      </c>
      <c r="H51" s="334" t="s">
        <v>218</v>
      </c>
    </row>
    <row r="52" spans="1:8" ht="14.25">
      <c r="A52" s="119">
        <v>10</v>
      </c>
      <c r="B52" s="72" t="s">
        <v>544</v>
      </c>
      <c r="C52" s="119" t="s">
        <v>545</v>
      </c>
      <c r="D52" s="119" t="s">
        <v>111</v>
      </c>
      <c r="E52" s="72"/>
      <c r="F52" s="233">
        <v>11</v>
      </c>
      <c r="G52" s="382"/>
      <c r="H52" s="225" t="s">
        <v>218</v>
      </c>
    </row>
    <row r="53" spans="1:8" ht="20.25" customHeight="1">
      <c r="A53" s="72">
        <f>A52+0.1</f>
        <v>10.1</v>
      </c>
      <c r="B53" s="72"/>
      <c r="C53" s="72" t="s">
        <v>502</v>
      </c>
      <c r="D53" s="72" t="s">
        <v>17</v>
      </c>
      <c r="E53" s="382" t="s">
        <v>218</v>
      </c>
      <c r="F53" s="382" t="s">
        <v>218</v>
      </c>
      <c r="G53" s="147" t="s">
        <v>218</v>
      </c>
      <c r="H53" s="152" t="s">
        <v>218</v>
      </c>
    </row>
    <row r="54" spans="1:8" ht="21.75" customHeight="1">
      <c r="A54" s="72">
        <f>A53+0.1</f>
        <v>10.2</v>
      </c>
      <c r="B54" s="72"/>
      <c r="C54" s="72" t="s">
        <v>117</v>
      </c>
      <c r="D54" s="72" t="s">
        <v>113</v>
      </c>
      <c r="E54" s="72" t="s">
        <v>218</v>
      </c>
      <c r="F54" s="382" t="s">
        <v>218</v>
      </c>
      <c r="G54" s="382" t="s">
        <v>218</v>
      </c>
      <c r="H54" s="152" t="s">
        <v>218</v>
      </c>
    </row>
    <row r="55" spans="1:8" ht="21" customHeight="1">
      <c r="A55" s="72">
        <v>11</v>
      </c>
      <c r="B55" s="72" t="s">
        <v>541</v>
      </c>
      <c r="C55" s="72" t="s">
        <v>547</v>
      </c>
      <c r="D55" s="72" t="s">
        <v>111</v>
      </c>
      <c r="E55" s="72"/>
      <c r="F55" s="382">
        <v>11</v>
      </c>
      <c r="G55" s="149" t="s">
        <v>218</v>
      </c>
      <c r="H55" s="334" t="s">
        <v>218</v>
      </c>
    </row>
    <row r="56" spans="1:8" ht="13.5">
      <c r="A56" s="72">
        <f>A54+0.1</f>
        <v>10.299999999999999</v>
      </c>
      <c r="B56" s="72" t="s">
        <v>541</v>
      </c>
      <c r="C56" s="72" t="s">
        <v>543</v>
      </c>
      <c r="D56" s="72" t="s">
        <v>111</v>
      </c>
      <c r="E56" s="72"/>
      <c r="F56" s="382">
        <v>11</v>
      </c>
      <c r="G56" s="382" t="s">
        <v>218</v>
      </c>
      <c r="H56" s="334" t="s">
        <v>218</v>
      </c>
    </row>
    <row r="57" spans="1:8" ht="58.5" customHeight="1">
      <c r="A57" s="119">
        <v>11</v>
      </c>
      <c r="B57" s="336" t="s">
        <v>549</v>
      </c>
      <c r="C57" s="119" t="s">
        <v>550</v>
      </c>
      <c r="D57" s="119" t="s">
        <v>85</v>
      </c>
      <c r="E57" s="119"/>
      <c r="F57" s="120">
        <v>16</v>
      </c>
      <c r="G57" s="120"/>
      <c r="H57" s="225" t="s">
        <v>218</v>
      </c>
    </row>
    <row r="58" spans="1:8" ht="21" customHeight="1">
      <c r="A58" s="72">
        <f>A57+0.1</f>
        <v>11.1</v>
      </c>
      <c r="B58" s="336"/>
      <c r="C58" s="72" t="s">
        <v>164</v>
      </c>
      <c r="D58" s="72" t="s">
        <v>17</v>
      </c>
      <c r="E58" s="382" t="s">
        <v>218</v>
      </c>
      <c r="F58" s="382" t="s">
        <v>218</v>
      </c>
      <c r="G58" s="382" t="s">
        <v>218</v>
      </c>
      <c r="H58" s="152" t="s">
        <v>218</v>
      </c>
    </row>
    <row r="59" spans="1:8" ht="42.75">
      <c r="A59" s="119">
        <v>12</v>
      </c>
      <c r="B59" s="119" t="s">
        <v>551</v>
      </c>
      <c r="C59" s="119" t="s">
        <v>552</v>
      </c>
      <c r="D59" s="119" t="s">
        <v>510</v>
      </c>
      <c r="E59" s="119"/>
      <c r="F59" s="120">
        <v>0.8</v>
      </c>
      <c r="G59" s="233"/>
      <c r="H59" s="225" t="s">
        <v>218</v>
      </c>
    </row>
    <row r="60" spans="1:8" ht="27">
      <c r="A60" s="72">
        <f>A59+0.1</f>
        <v>12.1</v>
      </c>
      <c r="B60" s="72"/>
      <c r="C60" s="72" t="s">
        <v>164</v>
      </c>
      <c r="D60" s="72" t="s">
        <v>17</v>
      </c>
      <c r="E60" s="382" t="s">
        <v>218</v>
      </c>
      <c r="F60" s="382" t="s">
        <v>218</v>
      </c>
      <c r="G60" s="382" t="s">
        <v>218</v>
      </c>
      <c r="H60" s="152" t="s">
        <v>218</v>
      </c>
    </row>
    <row r="61" spans="1:8" ht="18" customHeight="1">
      <c r="A61" s="72">
        <f>A60+0.1</f>
        <v>12.2</v>
      </c>
      <c r="B61" s="119"/>
      <c r="C61" s="72" t="s">
        <v>117</v>
      </c>
      <c r="D61" s="72" t="s">
        <v>113</v>
      </c>
      <c r="E61" s="382" t="s">
        <v>218</v>
      </c>
      <c r="F61" s="382" t="s">
        <v>218</v>
      </c>
      <c r="G61" s="382" t="s">
        <v>218</v>
      </c>
      <c r="H61" s="152" t="s">
        <v>218</v>
      </c>
    </row>
    <row r="62" spans="1:8" ht="27">
      <c r="A62" s="72">
        <f>A60+0.1</f>
        <v>12.2</v>
      </c>
      <c r="B62" s="336" t="s">
        <v>553</v>
      </c>
      <c r="C62" s="72" t="s">
        <v>554</v>
      </c>
      <c r="D62" s="72" t="s">
        <v>120</v>
      </c>
      <c r="E62" s="72" t="s">
        <v>218</v>
      </c>
      <c r="F62" s="382">
        <v>80</v>
      </c>
      <c r="G62" s="382" t="s">
        <v>218</v>
      </c>
      <c r="H62" s="152" t="s">
        <v>218</v>
      </c>
    </row>
    <row r="63" spans="1:8" ht="13.5">
      <c r="A63" s="72">
        <f>A61+0.1</f>
        <v>12.299999999999999</v>
      </c>
      <c r="B63" s="336" t="s">
        <v>555</v>
      </c>
      <c r="C63" s="72" t="s">
        <v>556</v>
      </c>
      <c r="D63" s="72" t="s">
        <v>83</v>
      </c>
      <c r="E63" s="72" t="s">
        <v>218</v>
      </c>
      <c r="F63" s="382">
        <v>0.01</v>
      </c>
      <c r="G63" s="382" t="s">
        <v>218</v>
      </c>
      <c r="H63" s="152" t="s">
        <v>218</v>
      </c>
    </row>
    <row r="64" spans="1:8" ht="14.25">
      <c r="A64" s="119">
        <v>13</v>
      </c>
      <c r="B64" s="119" t="s">
        <v>557</v>
      </c>
      <c r="C64" s="119" t="s">
        <v>558</v>
      </c>
      <c r="D64" s="119" t="s">
        <v>111</v>
      </c>
      <c r="E64" s="119"/>
      <c r="F64" s="120">
        <v>10</v>
      </c>
      <c r="G64" s="233"/>
      <c r="H64" s="225" t="s">
        <v>218</v>
      </c>
    </row>
    <row r="65" spans="1:8" ht="18.75" customHeight="1">
      <c r="A65" s="72">
        <f>A64+0.1</f>
        <v>13.1</v>
      </c>
      <c r="B65" s="72"/>
      <c r="C65" s="72" t="s">
        <v>164</v>
      </c>
      <c r="D65" s="72" t="s">
        <v>17</v>
      </c>
      <c r="E65" s="382" t="s">
        <v>218</v>
      </c>
      <c r="F65" s="382" t="s">
        <v>218</v>
      </c>
      <c r="G65" s="147" t="s">
        <v>218</v>
      </c>
      <c r="H65" s="152" t="s">
        <v>218</v>
      </c>
    </row>
    <row r="66" spans="1:8" ht="14.25">
      <c r="A66" s="72">
        <f>A65+0.1</f>
        <v>13.2</v>
      </c>
      <c r="B66" s="119"/>
      <c r="C66" s="72" t="s">
        <v>117</v>
      </c>
      <c r="D66" s="72" t="s">
        <v>113</v>
      </c>
      <c r="E66" s="382" t="s">
        <v>218</v>
      </c>
      <c r="F66" s="382" t="s">
        <v>218</v>
      </c>
      <c r="G66" s="382" t="s">
        <v>218</v>
      </c>
      <c r="H66" s="152" t="s">
        <v>218</v>
      </c>
    </row>
    <row r="67" spans="1:8" ht="27">
      <c r="A67" s="72">
        <f>A66+0.1</f>
        <v>13.299999999999999</v>
      </c>
      <c r="B67" s="72" t="s">
        <v>559</v>
      </c>
      <c r="C67" s="72" t="s">
        <v>560</v>
      </c>
      <c r="D67" s="72" t="s">
        <v>111</v>
      </c>
      <c r="E67" s="72" t="s">
        <v>218</v>
      </c>
      <c r="F67" s="382">
        <v>10</v>
      </c>
      <c r="G67" s="149" t="s">
        <v>218</v>
      </c>
      <c r="H67" s="152" t="s">
        <v>218</v>
      </c>
    </row>
    <row r="68" spans="1:8" ht="14.25">
      <c r="A68" s="119">
        <v>14</v>
      </c>
      <c r="B68" s="336" t="s">
        <v>561</v>
      </c>
      <c r="C68" s="119" t="s">
        <v>562</v>
      </c>
      <c r="D68" s="119" t="s">
        <v>85</v>
      </c>
      <c r="E68" s="119"/>
      <c r="F68" s="120">
        <v>14.8</v>
      </c>
      <c r="G68" s="120"/>
      <c r="H68" s="225" t="s">
        <v>218</v>
      </c>
    </row>
    <row r="69" spans="1:8" ht="27">
      <c r="A69" s="72">
        <f>A68+0.1</f>
        <v>14.1</v>
      </c>
      <c r="B69" s="336"/>
      <c r="C69" s="72" t="s">
        <v>164</v>
      </c>
      <c r="D69" s="72" t="s">
        <v>17</v>
      </c>
      <c r="E69" s="382" t="s">
        <v>218</v>
      </c>
      <c r="F69" s="382" t="s">
        <v>218</v>
      </c>
      <c r="G69" s="382" t="s">
        <v>218</v>
      </c>
      <c r="H69" s="152" t="s">
        <v>218</v>
      </c>
    </row>
    <row r="70" spans="1:8" ht="14.25">
      <c r="A70" s="72"/>
      <c r="B70" s="119"/>
      <c r="C70" s="119" t="s">
        <v>239</v>
      </c>
      <c r="D70" s="119" t="s">
        <v>21</v>
      </c>
      <c r="E70" s="72"/>
      <c r="F70" s="72"/>
      <c r="G70" s="72"/>
      <c r="H70" s="225" t="s">
        <v>218</v>
      </c>
    </row>
    <row r="71" spans="1:8" ht="14.25">
      <c r="A71" s="72"/>
      <c r="B71" s="119"/>
      <c r="C71" s="119" t="s">
        <v>475</v>
      </c>
      <c r="D71" s="72" t="s">
        <v>21</v>
      </c>
      <c r="E71" s="72"/>
      <c r="F71" s="72"/>
      <c r="G71" s="72"/>
      <c r="H71" s="152" t="s">
        <v>218</v>
      </c>
    </row>
    <row r="72" spans="1:8" ht="14.25">
      <c r="A72" s="72"/>
      <c r="B72" s="72"/>
      <c r="C72" s="119" t="s">
        <v>163</v>
      </c>
      <c r="D72" s="72" t="s">
        <v>21</v>
      </c>
      <c r="E72" s="72"/>
      <c r="F72" s="382"/>
      <c r="G72" s="382"/>
      <c r="H72" s="152" t="s">
        <v>218</v>
      </c>
    </row>
    <row r="73" spans="1:8" ht="14.25">
      <c r="A73" s="72"/>
      <c r="B73" s="72"/>
      <c r="C73" s="119" t="s">
        <v>166</v>
      </c>
      <c r="D73" s="72" t="s">
        <v>21</v>
      </c>
      <c r="E73" s="72"/>
      <c r="F73" s="382"/>
      <c r="G73" s="382"/>
      <c r="H73" s="152" t="s">
        <v>218</v>
      </c>
    </row>
    <row r="74" spans="1:8" ht="28.5">
      <c r="A74" s="333"/>
      <c r="B74" s="72"/>
      <c r="C74" s="119" t="s">
        <v>241</v>
      </c>
      <c r="D74" s="119" t="s">
        <v>21</v>
      </c>
      <c r="E74" s="72"/>
      <c r="F74" s="382"/>
      <c r="G74" s="382"/>
      <c r="H74" s="225" t="s">
        <v>218</v>
      </c>
    </row>
    <row r="75" spans="1:8" ht="28.5">
      <c r="A75" s="72"/>
      <c r="B75" s="152" t="e">
        <f>H68+H57</f>
        <v>#VALUE!</v>
      </c>
      <c r="C75" s="119" t="s">
        <v>830</v>
      </c>
      <c r="D75" s="72" t="s">
        <v>21</v>
      </c>
      <c r="E75" s="72"/>
      <c r="F75" s="382"/>
      <c r="G75" s="382"/>
      <c r="H75" s="152" t="s">
        <v>218</v>
      </c>
    </row>
    <row r="76" spans="1:8" ht="28.5">
      <c r="A76" s="72"/>
      <c r="B76" s="152" t="e">
        <f>H71-H69-H58</f>
        <v>#VALUE!</v>
      </c>
      <c r="C76" s="119" t="s">
        <v>829</v>
      </c>
      <c r="D76" s="72" t="s">
        <v>21</v>
      </c>
      <c r="E76" s="72"/>
      <c r="F76" s="382"/>
      <c r="G76" s="382"/>
      <c r="H76" s="152" t="s">
        <v>218</v>
      </c>
    </row>
    <row r="77" spans="1:8" ht="14.25">
      <c r="A77" s="72"/>
      <c r="B77" s="191"/>
      <c r="C77" s="119" t="s">
        <v>26</v>
      </c>
      <c r="D77" s="119" t="s">
        <v>21</v>
      </c>
      <c r="E77" s="72"/>
      <c r="F77" s="382"/>
      <c r="G77" s="382"/>
      <c r="H77" s="225" t="s">
        <v>218</v>
      </c>
    </row>
    <row r="78" spans="1:8" ht="14.25">
      <c r="A78" s="72"/>
      <c r="B78" s="72"/>
      <c r="C78" s="119" t="s">
        <v>813</v>
      </c>
      <c r="D78" s="72" t="s">
        <v>21</v>
      </c>
      <c r="E78" s="72"/>
      <c r="F78" s="382"/>
      <c r="G78" s="382"/>
      <c r="H78" s="152" t="s">
        <v>218</v>
      </c>
    </row>
    <row r="79" spans="1:8" ht="14.25">
      <c r="A79" s="72"/>
      <c r="B79" s="72"/>
      <c r="C79" s="119" t="s">
        <v>15</v>
      </c>
      <c r="D79" s="119" t="s">
        <v>21</v>
      </c>
      <c r="E79" s="72"/>
      <c r="F79" s="72"/>
      <c r="G79" s="72"/>
      <c r="H79" s="225" t="s">
        <v>218</v>
      </c>
    </row>
    <row r="80" spans="1:8" ht="14.25">
      <c r="A80" s="366"/>
      <c r="B80" s="366"/>
      <c r="C80" s="366"/>
      <c r="D80" s="366"/>
      <c r="E80" s="472"/>
      <c r="F80" s="472"/>
      <c r="G80" s="472"/>
      <c r="H80" s="230"/>
    </row>
    <row r="81" spans="1:8" ht="13.5">
      <c r="A81" s="372"/>
      <c r="B81" s="372"/>
      <c r="C81" s="366" t="s">
        <v>218</v>
      </c>
      <c r="D81" s="366"/>
      <c r="E81" s="472" t="s">
        <v>218</v>
      </c>
      <c r="F81" s="472"/>
      <c r="G81" s="472"/>
      <c r="H81" s="253"/>
    </row>
  </sheetData>
  <sheetProtection/>
  <mergeCells count="20">
    <mergeCell ref="B6:C6"/>
    <mergeCell ref="C9:C10"/>
    <mergeCell ref="D9:D10"/>
    <mergeCell ref="A1:H1"/>
    <mergeCell ref="A3:H3"/>
    <mergeCell ref="B4:C4"/>
    <mergeCell ref="F4:H4"/>
    <mergeCell ref="E9:F9"/>
    <mergeCell ref="B5:C5"/>
    <mergeCell ref="A7:B7"/>
    <mergeCell ref="E81:G81"/>
    <mergeCell ref="D6:E6"/>
    <mergeCell ref="F6:G6"/>
    <mergeCell ref="F5:H5"/>
    <mergeCell ref="C7:H7"/>
    <mergeCell ref="A8:H8"/>
    <mergeCell ref="A9:A10"/>
    <mergeCell ref="B9:B10"/>
    <mergeCell ref="G9:H9"/>
    <mergeCell ref="E80:G80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0">
      <selection activeCell="C68" sqref="C68"/>
    </sheetView>
  </sheetViews>
  <sheetFormatPr defaultColWidth="9.140625" defaultRowHeight="12.75"/>
  <cols>
    <col min="1" max="1" width="4.28125" style="365" customWidth="1"/>
    <col min="2" max="2" width="9.00390625" style="365" customWidth="1"/>
    <col min="3" max="3" width="43.140625" style="365" customWidth="1"/>
    <col min="4" max="4" width="7.7109375" style="365" customWidth="1"/>
    <col min="5" max="5" width="6.7109375" style="365" customWidth="1"/>
    <col min="6" max="6" width="7.57421875" style="365" customWidth="1"/>
    <col min="7" max="7" width="6.7109375" style="365" customWidth="1"/>
    <col min="8" max="8" width="8.7109375" style="365" customWidth="1"/>
    <col min="9" max="16384" width="9.140625" style="365" customWidth="1"/>
  </cols>
  <sheetData>
    <row r="2" spans="1:8" ht="25.5" customHeight="1">
      <c r="A2" s="435" t="s">
        <v>659</v>
      </c>
      <c r="B2" s="435"/>
      <c r="C2" s="435"/>
      <c r="D2" s="435"/>
      <c r="E2" s="435"/>
      <c r="F2" s="435"/>
      <c r="G2" s="435"/>
      <c r="H2" s="435"/>
    </row>
    <row r="3" ht="8.25" customHeight="1"/>
    <row r="4" spans="1:8" ht="61.5" customHeight="1">
      <c r="A4" s="427" t="s">
        <v>765</v>
      </c>
      <c r="B4" s="427"/>
      <c r="C4" s="427"/>
      <c r="D4" s="427"/>
      <c r="E4" s="427"/>
      <c r="F4" s="427"/>
      <c r="G4" s="427"/>
      <c r="H4" s="427"/>
    </row>
    <row r="5" spans="1:8" ht="8.25" customHeight="1">
      <c r="A5" s="427"/>
      <c r="B5" s="427"/>
      <c r="C5" s="427"/>
      <c r="D5" s="427"/>
      <c r="E5" s="427"/>
      <c r="F5" s="427"/>
      <c r="G5" s="427"/>
      <c r="H5" s="427"/>
    </row>
    <row r="6" spans="3:8" ht="19.5" customHeight="1">
      <c r="C6" s="365" t="s">
        <v>1</v>
      </c>
      <c r="D6" s="371" t="s">
        <v>218</v>
      </c>
      <c r="E6" s="371"/>
      <c r="F6" s="434" t="s">
        <v>442</v>
      </c>
      <c r="G6" s="434"/>
      <c r="H6" s="434"/>
    </row>
    <row r="7" spans="2:8" ht="19.5" customHeight="1">
      <c r="B7" s="427" t="s">
        <v>443</v>
      </c>
      <c r="C7" s="427"/>
      <c r="D7" s="371" t="s">
        <v>218</v>
      </c>
      <c r="E7" s="371"/>
      <c r="F7" s="434" t="s">
        <v>2</v>
      </c>
      <c r="G7" s="434"/>
      <c r="H7" s="434"/>
    </row>
    <row r="8" spans="3:7" ht="19.5" customHeight="1">
      <c r="C8" s="365" t="s">
        <v>4</v>
      </c>
      <c r="D8" s="365" t="s">
        <v>218</v>
      </c>
      <c r="E8" s="360"/>
      <c r="F8" s="427" t="s">
        <v>5</v>
      </c>
      <c r="G8" s="427"/>
    </row>
    <row r="9" spans="1:8" ht="19.5" customHeight="1">
      <c r="A9" s="427" t="s">
        <v>6</v>
      </c>
      <c r="B9" s="427"/>
      <c r="C9" s="434" t="s">
        <v>444</v>
      </c>
      <c r="D9" s="434"/>
      <c r="E9" s="434"/>
      <c r="F9" s="434"/>
      <c r="G9" s="434"/>
      <c r="H9" s="434"/>
    </row>
    <row r="10" spans="1:8" ht="18.75" customHeight="1">
      <c r="A10" s="444" t="s">
        <v>266</v>
      </c>
      <c r="B10" s="444"/>
      <c r="C10" s="444"/>
      <c r="D10" s="444"/>
      <c r="E10" s="444"/>
      <c r="F10" s="444"/>
      <c r="G10" s="444"/>
      <c r="H10" s="444"/>
    </row>
    <row r="11" spans="1:8" ht="44.25" customHeight="1">
      <c r="A11" s="440" t="s">
        <v>0</v>
      </c>
      <c r="B11" s="438" t="s">
        <v>8</v>
      </c>
      <c r="C11" s="440" t="s">
        <v>9</v>
      </c>
      <c r="D11" s="438" t="s">
        <v>10</v>
      </c>
      <c r="E11" s="442" t="s">
        <v>11</v>
      </c>
      <c r="F11" s="443"/>
      <c r="G11" s="442" t="s">
        <v>12</v>
      </c>
      <c r="H11" s="443"/>
    </row>
    <row r="12" spans="1:8" ht="117" customHeight="1">
      <c r="A12" s="441"/>
      <c r="B12" s="439"/>
      <c r="C12" s="441"/>
      <c r="D12" s="445"/>
      <c r="E12" s="364" t="s">
        <v>13</v>
      </c>
      <c r="F12" s="364" t="s">
        <v>14</v>
      </c>
      <c r="G12" s="364" t="s">
        <v>13</v>
      </c>
      <c r="H12" s="137" t="s">
        <v>15</v>
      </c>
    </row>
    <row r="13" spans="1:8" ht="12.75" customHeight="1">
      <c r="A13" s="363">
        <v>1</v>
      </c>
      <c r="B13" s="363">
        <v>2</v>
      </c>
      <c r="C13" s="363">
        <v>3</v>
      </c>
      <c r="D13" s="72">
        <v>4</v>
      </c>
      <c r="E13" s="72">
        <v>5</v>
      </c>
      <c r="F13" s="72">
        <v>6</v>
      </c>
      <c r="G13" s="72">
        <v>7</v>
      </c>
      <c r="H13" s="363">
        <v>8</v>
      </c>
    </row>
    <row r="14" spans="1:8" ht="35.25" customHeight="1">
      <c r="A14" s="119">
        <v>1</v>
      </c>
      <c r="B14" s="72" t="s">
        <v>445</v>
      </c>
      <c r="C14" s="119" t="s">
        <v>446</v>
      </c>
      <c r="D14" s="119" t="s">
        <v>111</v>
      </c>
      <c r="E14" s="72"/>
      <c r="F14" s="233">
        <v>9</v>
      </c>
      <c r="G14" s="382"/>
      <c r="H14" s="225" t="s">
        <v>218</v>
      </c>
    </row>
    <row r="15" spans="1:8" ht="21.75" customHeight="1">
      <c r="A15" s="72">
        <f>A14+0.1</f>
        <v>1.1</v>
      </c>
      <c r="B15" s="72"/>
      <c r="C15" s="72" t="s">
        <v>223</v>
      </c>
      <c r="D15" s="72" t="s">
        <v>17</v>
      </c>
      <c r="E15" s="72">
        <v>1</v>
      </c>
      <c r="F15" s="382" t="s">
        <v>218</v>
      </c>
      <c r="G15" s="382" t="s">
        <v>218</v>
      </c>
      <c r="H15" s="152" t="s">
        <v>218</v>
      </c>
    </row>
    <row r="16" spans="1:8" ht="21.75" customHeight="1">
      <c r="A16" s="72">
        <f>A15+0.1</f>
        <v>1.2000000000000002</v>
      </c>
      <c r="B16" s="72"/>
      <c r="C16" s="72" t="s">
        <v>117</v>
      </c>
      <c r="D16" s="72" t="s">
        <v>113</v>
      </c>
      <c r="E16" s="72" t="s">
        <v>218</v>
      </c>
      <c r="F16" s="72" t="s">
        <v>218</v>
      </c>
      <c r="G16" s="72" t="s">
        <v>218</v>
      </c>
      <c r="H16" s="152" t="s">
        <v>218</v>
      </c>
    </row>
    <row r="17" spans="1:8" ht="33" customHeight="1">
      <c r="A17" s="72">
        <f>A16+0.1</f>
        <v>1.3000000000000003</v>
      </c>
      <c r="B17" s="72"/>
      <c r="C17" s="72" t="s">
        <v>447</v>
      </c>
      <c r="D17" s="72" t="s">
        <v>111</v>
      </c>
      <c r="E17" s="72"/>
      <c r="F17" s="72">
        <v>9</v>
      </c>
      <c r="G17" s="72" t="s">
        <v>218</v>
      </c>
      <c r="H17" s="152" t="s">
        <v>218</v>
      </c>
    </row>
    <row r="18" spans="1:8" ht="36.75" customHeight="1">
      <c r="A18" s="119">
        <v>2</v>
      </c>
      <c r="B18" s="72" t="s">
        <v>448</v>
      </c>
      <c r="C18" s="119" t="s">
        <v>449</v>
      </c>
      <c r="D18" s="119" t="s">
        <v>111</v>
      </c>
      <c r="E18" s="72"/>
      <c r="F18" s="233">
        <v>1</v>
      </c>
      <c r="G18" s="382"/>
      <c r="H18" s="225" t="s">
        <v>218</v>
      </c>
    </row>
    <row r="19" spans="1:8" ht="21.75" customHeight="1">
      <c r="A19" s="72">
        <f>A18+0.1</f>
        <v>2.1</v>
      </c>
      <c r="B19" s="72"/>
      <c r="C19" s="72" t="s">
        <v>223</v>
      </c>
      <c r="D19" s="72" t="s">
        <v>17</v>
      </c>
      <c r="E19" s="72" t="s">
        <v>218</v>
      </c>
      <c r="F19" s="382" t="s">
        <v>218</v>
      </c>
      <c r="G19" s="382" t="s">
        <v>218</v>
      </c>
      <c r="H19" s="152" t="s">
        <v>218</v>
      </c>
    </row>
    <row r="20" spans="1:8" ht="21.75" customHeight="1">
      <c r="A20" s="72">
        <f>A19+0.1</f>
        <v>2.2</v>
      </c>
      <c r="B20" s="72"/>
      <c r="C20" s="72" t="s">
        <v>117</v>
      </c>
      <c r="D20" s="72" t="s">
        <v>113</v>
      </c>
      <c r="E20" s="72" t="s">
        <v>218</v>
      </c>
      <c r="F20" s="72" t="s">
        <v>218</v>
      </c>
      <c r="G20" s="72" t="s">
        <v>218</v>
      </c>
      <c r="H20" s="152" t="s">
        <v>218</v>
      </c>
    </row>
    <row r="21" spans="1:8" ht="35.25" customHeight="1">
      <c r="A21" s="72">
        <f>A20+0.1</f>
        <v>2.3000000000000003</v>
      </c>
      <c r="B21" s="363"/>
      <c r="C21" s="363" t="s">
        <v>449</v>
      </c>
      <c r="D21" s="72" t="s">
        <v>111</v>
      </c>
      <c r="E21" s="72"/>
      <c r="F21" s="382">
        <v>1</v>
      </c>
      <c r="G21" s="149" t="s">
        <v>218</v>
      </c>
      <c r="H21" s="240" t="s">
        <v>218</v>
      </c>
    </row>
    <row r="22" spans="1:8" ht="26.25" customHeight="1">
      <c r="A22" s="72">
        <f>A21+0.1</f>
        <v>2.4000000000000004</v>
      </c>
      <c r="B22" s="72"/>
      <c r="C22" s="363" t="s">
        <v>450</v>
      </c>
      <c r="D22" s="72" t="s">
        <v>111</v>
      </c>
      <c r="E22" s="72"/>
      <c r="F22" s="382">
        <v>1</v>
      </c>
      <c r="G22" s="149" t="s">
        <v>218</v>
      </c>
      <c r="H22" s="240" t="s">
        <v>218</v>
      </c>
    </row>
    <row r="23" spans="1:8" ht="25.5" customHeight="1">
      <c r="A23" s="72">
        <f>A22+0.1</f>
        <v>2.5000000000000004</v>
      </c>
      <c r="B23" s="363"/>
      <c r="C23" s="363" t="s">
        <v>451</v>
      </c>
      <c r="D23" s="72" t="s">
        <v>111</v>
      </c>
      <c r="E23" s="72"/>
      <c r="F23" s="382">
        <v>1</v>
      </c>
      <c r="G23" s="149" t="s">
        <v>218</v>
      </c>
      <c r="H23" s="240" t="s">
        <v>218</v>
      </c>
    </row>
    <row r="24" spans="1:8" ht="27.75" customHeight="1">
      <c r="A24" s="119">
        <v>3</v>
      </c>
      <c r="B24" s="72" t="s">
        <v>452</v>
      </c>
      <c r="C24" s="119" t="s">
        <v>453</v>
      </c>
      <c r="D24" s="119" t="s">
        <v>111</v>
      </c>
      <c r="E24" s="72"/>
      <c r="F24" s="233">
        <v>1</v>
      </c>
      <c r="G24" s="382"/>
      <c r="H24" s="225" t="s">
        <v>218</v>
      </c>
    </row>
    <row r="25" spans="1:8" ht="21.75" customHeight="1">
      <c r="A25" s="72">
        <f>A24+0.1</f>
        <v>3.1</v>
      </c>
      <c r="B25" s="72"/>
      <c r="C25" s="72" t="s">
        <v>223</v>
      </c>
      <c r="D25" s="72" t="s">
        <v>17</v>
      </c>
      <c r="E25" s="72" t="s">
        <v>218</v>
      </c>
      <c r="F25" s="382" t="s">
        <v>218</v>
      </c>
      <c r="G25" s="382" t="s">
        <v>218</v>
      </c>
      <c r="H25" s="152" t="s">
        <v>218</v>
      </c>
    </row>
    <row r="26" spans="1:8" ht="21.75" customHeight="1">
      <c r="A26" s="72">
        <f>A25+0.1</f>
        <v>3.2</v>
      </c>
      <c r="B26" s="72"/>
      <c r="C26" s="72" t="s">
        <v>117</v>
      </c>
      <c r="D26" s="72" t="s">
        <v>113</v>
      </c>
      <c r="E26" s="72" t="s">
        <v>218</v>
      </c>
      <c r="F26" s="72" t="s">
        <v>218</v>
      </c>
      <c r="G26" s="72" t="s">
        <v>218</v>
      </c>
      <c r="H26" s="152" t="s">
        <v>218</v>
      </c>
    </row>
    <row r="27" spans="1:8" ht="21.75" customHeight="1">
      <c r="A27" s="72">
        <f>A26+0.1</f>
        <v>3.3000000000000003</v>
      </c>
      <c r="B27" s="363"/>
      <c r="C27" s="363" t="s">
        <v>453</v>
      </c>
      <c r="D27" s="72" t="s">
        <v>111</v>
      </c>
      <c r="E27" s="72"/>
      <c r="F27" s="382">
        <v>1</v>
      </c>
      <c r="G27" s="149" t="s">
        <v>218</v>
      </c>
      <c r="H27" s="240" t="s">
        <v>218</v>
      </c>
    </row>
    <row r="28" spans="1:8" ht="36" customHeight="1">
      <c r="A28" s="119">
        <v>4</v>
      </c>
      <c r="B28" s="72" t="s">
        <v>454</v>
      </c>
      <c r="C28" s="119" t="s">
        <v>490</v>
      </c>
      <c r="D28" s="119" t="s">
        <v>120</v>
      </c>
      <c r="E28" s="72"/>
      <c r="F28" s="233">
        <v>180</v>
      </c>
      <c r="G28" s="382"/>
      <c r="H28" s="225" t="s">
        <v>218</v>
      </c>
    </row>
    <row r="29" spans="1:8" ht="28.5" customHeight="1">
      <c r="A29" s="72">
        <f>A28+0.1</f>
        <v>4.1</v>
      </c>
      <c r="B29" s="72"/>
      <c r="C29" s="72" t="s">
        <v>223</v>
      </c>
      <c r="D29" s="72" t="s">
        <v>17</v>
      </c>
      <c r="E29" s="72" t="s">
        <v>218</v>
      </c>
      <c r="F29" s="382" t="s">
        <v>218</v>
      </c>
      <c r="G29" s="382" t="s">
        <v>218</v>
      </c>
      <c r="H29" s="152" t="s">
        <v>218</v>
      </c>
    </row>
    <row r="30" spans="1:8" ht="21.75" customHeight="1">
      <c r="A30" s="72">
        <f>A29+0.1</f>
        <v>4.199999999999999</v>
      </c>
      <c r="B30" s="72"/>
      <c r="C30" s="72" t="s">
        <v>117</v>
      </c>
      <c r="D30" s="72" t="s">
        <v>113</v>
      </c>
      <c r="E30" s="72" t="s">
        <v>218</v>
      </c>
      <c r="F30" s="72" t="s">
        <v>218</v>
      </c>
      <c r="G30" s="72" t="s">
        <v>218</v>
      </c>
      <c r="H30" s="152" t="s">
        <v>218</v>
      </c>
    </row>
    <row r="31" spans="1:8" ht="34.5" customHeight="1">
      <c r="A31" s="72">
        <f>A30+0.1</f>
        <v>4.299999999999999</v>
      </c>
      <c r="B31" s="72"/>
      <c r="C31" s="72" t="s">
        <v>491</v>
      </c>
      <c r="D31" s="72" t="s">
        <v>120</v>
      </c>
      <c r="E31" s="72"/>
      <c r="F31" s="382">
        <v>180</v>
      </c>
      <c r="G31" s="149" t="s">
        <v>218</v>
      </c>
      <c r="H31" s="240" t="s">
        <v>218</v>
      </c>
    </row>
    <row r="32" spans="1:8" ht="36.75" customHeight="1">
      <c r="A32" s="119">
        <v>5</v>
      </c>
      <c r="B32" s="72" t="s">
        <v>448</v>
      </c>
      <c r="C32" s="119" t="s">
        <v>455</v>
      </c>
      <c r="D32" s="119" t="s">
        <v>111</v>
      </c>
      <c r="E32" s="72"/>
      <c r="F32" s="233">
        <v>1</v>
      </c>
      <c r="G32" s="382"/>
      <c r="H32" s="225" t="s">
        <v>218</v>
      </c>
    </row>
    <row r="33" spans="1:8" ht="21.75" customHeight="1">
      <c r="A33" s="72">
        <f>A32+0.1</f>
        <v>5.1</v>
      </c>
      <c r="B33" s="72"/>
      <c r="C33" s="72" t="s">
        <v>223</v>
      </c>
      <c r="D33" s="72" t="s">
        <v>17</v>
      </c>
      <c r="E33" s="72" t="s">
        <v>218</v>
      </c>
      <c r="F33" s="382" t="s">
        <v>218</v>
      </c>
      <c r="G33" s="382" t="s">
        <v>218</v>
      </c>
      <c r="H33" s="152" t="s">
        <v>218</v>
      </c>
    </row>
    <row r="34" spans="1:8" ht="21.75" customHeight="1">
      <c r="A34" s="72">
        <f>A33+0.1</f>
        <v>5.199999999999999</v>
      </c>
      <c r="B34" s="72"/>
      <c r="C34" s="72" t="s">
        <v>117</v>
      </c>
      <c r="D34" s="72" t="s">
        <v>113</v>
      </c>
      <c r="E34" s="72" t="s">
        <v>218</v>
      </c>
      <c r="F34" s="72" t="s">
        <v>218</v>
      </c>
      <c r="G34" s="72" t="s">
        <v>218</v>
      </c>
      <c r="H34" s="152" t="s">
        <v>218</v>
      </c>
    </row>
    <row r="35" spans="1:8" ht="35.25" customHeight="1">
      <c r="A35" s="72">
        <f>A34+0.1</f>
        <v>5.299999999999999</v>
      </c>
      <c r="B35" s="363"/>
      <c r="C35" s="363" t="s">
        <v>455</v>
      </c>
      <c r="D35" s="72" t="s">
        <v>111</v>
      </c>
      <c r="E35" s="72"/>
      <c r="F35" s="382">
        <v>1</v>
      </c>
      <c r="G35" s="149" t="s">
        <v>218</v>
      </c>
      <c r="H35" s="240" t="s">
        <v>218</v>
      </c>
    </row>
    <row r="36" spans="1:8" ht="39" customHeight="1">
      <c r="A36" s="119">
        <v>6</v>
      </c>
      <c r="B36" s="72" t="s">
        <v>456</v>
      </c>
      <c r="C36" s="119" t="s">
        <v>457</v>
      </c>
      <c r="D36" s="119" t="s">
        <v>458</v>
      </c>
      <c r="E36" s="72"/>
      <c r="F36" s="120">
        <v>0.1</v>
      </c>
      <c r="G36" s="382"/>
      <c r="H36" s="225" t="s">
        <v>218</v>
      </c>
    </row>
    <row r="37" spans="1:8" ht="25.5" customHeight="1">
      <c r="A37" s="72">
        <f>A36+0.1</f>
        <v>6.1</v>
      </c>
      <c r="B37" s="72"/>
      <c r="C37" s="72" t="s">
        <v>223</v>
      </c>
      <c r="D37" s="72" t="s">
        <v>17</v>
      </c>
      <c r="E37" s="72" t="s">
        <v>218</v>
      </c>
      <c r="F37" s="382" t="s">
        <v>218</v>
      </c>
      <c r="G37" s="382" t="s">
        <v>218</v>
      </c>
      <c r="H37" s="152" t="s">
        <v>218</v>
      </c>
    </row>
    <row r="38" spans="1:8" ht="21.75" customHeight="1">
      <c r="A38" s="72">
        <f>A37+0.1</f>
        <v>6.199999999999999</v>
      </c>
      <c r="B38" s="72"/>
      <c r="C38" s="72" t="s">
        <v>117</v>
      </c>
      <c r="D38" s="72" t="s">
        <v>113</v>
      </c>
      <c r="E38" s="72" t="s">
        <v>218</v>
      </c>
      <c r="F38" s="72" t="s">
        <v>218</v>
      </c>
      <c r="G38" s="72" t="s">
        <v>218</v>
      </c>
      <c r="H38" s="152" t="s">
        <v>218</v>
      </c>
    </row>
    <row r="39" spans="1:8" ht="39" customHeight="1">
      <c r="A39" s="119">
        <v>7</v>
      </c>
      <c r="B39" s="72" t="s">
        <v>456</v>
      </c>
      <c r="C39" s="119" t="s">
        <v>459</v>
      </c>
      <c r="D39" s="119" t="s">
        <v>85</v>
      </c>
      <c r="E39" s="72"/>
      <c r="F39" s="120">
        <v>0.02</v>
      </c>
      <c r="G39" s="382"/>
      <c r="H39" s="225" t="s">
        <v>218</v>
      </c>
    </row>
    <row r="40" spans="1:8" ht="25.5" customHeight="1">
      <c r="A40" s="72">
        <f>A39+0.1</f>
        <v>7.1</v>
      </c>
      <c r="B40" s="72"/>
      <c r="C40" s="72" t="s">
        <v>223</v>
      </c>
      <c r="D40" s="72" t="s">
        <v>17</v>
      </c>
      <c r="E40" s="72" t="s">
        <v>218</v>
      </c>
      <c r="F40" s="382" t="s">
        <v>218</v>
      </c>
      <c r="G40" s="382" t="s">
        <v>218</v>
      </c>
      <c r="H40" s="152" t="s">
        <v>218</v>
      </c>
    </row>
    <row r="41" spans="1:8" ht="21.75" customHeight="1">
      <c r="A41" s="72">
        <f>A40+0.1</f>
        <v>7.199999999999999</v>
      </c>
      <c r="B41" s="72"/>
      <c r="C41" s="72" t="s">
        <v>117</v>
      </c>
      <c r="D41" s="72" t="s">
        <v>113</v>
      </c>
      <c r="E41" s="72" t="s">
        <v>218</v>
      </c>
      <c r="F41" s="72" t="s">
        <v>218</v>
      </c>
      <c r="G41" s="72" t="s">
        <v>218</v>
      </c>
      <c r="H41" s="152" t="s">
        <v>218</v>
      </c>
    </row>
    <row r="42" spans="1:8" ht="21.75" customHeight="1">
      <c r="A42" s="72">
        <f>A41+0.1</f>
        <v>7.299999999999999</v>
      </c>
      <c r="B42" s="72"/>
      <c r="C42" s="72" t="s">
        <v>78</v>
      </c>
      <c r="D42" s="72" t="s">
        <v>85</v>
      </c>
      <c r="E42" s="72"/>
      <c r="F42" s="382">
        <v>0.02</v>
      </c>
      <c r="G42" s="382" t="s">
        <v>218</v>
      </c>
      <c r="H42" s="240" t="s">
        <v>218</v>
      </c>
    </row>
    <row r="43" spans="1:8" ht="39" customHeight="1">
      <c r="A43" s="119">
        <v>8</v>
      </c>
      <c r="B43" s="72" t="s">
        <v>460</v>
      </c>
      <c r="C43" s="119" t="s">
        <v>461</v>
      </c>
      <c r="D43" s="119" t="s">
        <v>120</v>
      </c>
      <c r="E43" s="72"/>
      <c r="F43" s="233">
        <v>20</v>
      </c>
      <c r="G43" s="382"/>
      <c r="H43" s="225" t="s">
        <v>218</v>
      </c>
    </row>
    <row r="44" spans="1:8" ht="25.5" customHeight="1">
      <c r="A44" s="72">
        <f>A43+0.1</f>
        <v>8.1</v>
      </c>
      <c r="B44" s="72"/>
      <c r="C44" s="72" t="s">
        <v>223</v>
      </c>
      <c r="D44" s="72" t="s">
        <v>17</v>
      </c>
      <c r="E44" s="72" t="s">
        <v>218</v>
      </c>
      <c r="F44" s="382" t="s">
        <v>218</v>
      </c>
      <c r="G44" s="382" t="s">
        <v>218</v>
      </c>
      <c r="H44" s="152" t="s">
        <v>218</v>
      </c>
    </row>
    <row r="45" spans="1:8" ht="21.75" customHeight="1">
      <c r="A45" s="72">
        <f>A44+0.1</f>
        <v>8.2</v>
      </c>
      <c r="B45" s="72"/>
      <c r="C45" s="72" t="s">
        <v>117</v>
      </c>
      <c r="D45" s="72" t="s">
        <v>113</v>
      </c>
      <c r="E45" s="72" t="s">
        <v>218</v>
      </c>
      <c r="F45" s="72" t="s">
        <v>218</v>
      </c>
      <c r="G45" s="72" t="s">
        <v>218</v>
      </c>
      <c r="H45" s="152" t="s">
        <v>218</v>
      </c>
    </row>
    <row r="46" spans="1:8" ht="21.75" customHeight="1">
      <c r="A46" s="72">
        <f>A45+0.1</f>
        <v>8.299999999999999</v>
      </c>
      <c r="B46" s="72"/>
      <c r="C46" s="363" t="s">
        <v>462</v>
      </c>
      <c r="D46" s="72" t="s">
        <v>120</v>
      </c>
      <c r="E46" s="72"/>
      <c r="F46" s="382">
        <v>20</v>
      </c>
      <c r="G46" s="149" t="s">
        <v>218</v>
      </c>
      <c r="H46" s="240" t="s">
        <v>218</v>
      </c>
    </row>
    <row r="47" spans="1:8" ht="28.5" customHeight="1">
      <c r="A47" s="119">
        <v>9</v>
      </c>
      <c r="B47" s="72" t="s">
        <v>454</v>
      </c>
      <c r="C47" s="119" t="s">
        <v>463</v>
      </c>
      <c r="D47" s="119" t="s">
        <v>120</v>
      </c>
      <c r="E47" s="72"/>
      <c r="F47" s="233">
        <f>F50+F51</f>
        <v>240</v>
      </c>
      <c r="G47" s="382"/>
      <c r="H47" s="225" t="s">
        <v>218</v>
      </c>
    </row>
    <row r="48" spans="1:8" ht="24" customHeight="1">
      <c r="A48" s="72">
        <f>A47+0.1</f>
        <v>9.1</v>
      </c>
      <c r="B48" s="72"/>
      <c r="C48" s="72" t="s">
        <v>223</v>
      </c>
      <c r="D48" s="72" t="s">
        <v>17</v>
      </c>
      <c r="E48" s="72" t="s">
        <v>218</v>
      </c>
      <c r="F48" s="382" t="s">
        <v>218</v>
      </c>
      <c r="G48" s="382" t="s">
        <v>218</v>
      </c>
      <c r="H48" s="152" t="s">
        <v>218</v>
      </c>
    </row>
    <row r="49" spans="1:8" ht="21.75" customHeight="1">
      <c r="A49" s="72">
        <f>A48+0.1</f>
        <v>9.2</v>
      </c>
      <c r="B49" s="72"/>
      <c r="C49" s="72" t="s">
        <v>117</v>
      </c>
      <c r="D49" s="72" t="s">
        <v>113</v>
      </c>
      <c r="E49" s="72" t="s">
        <v>218</v>
      </c>
      <c r="F49" s="72" t="s">
        <v>218</v>
      </c>
      <c r="G49" s="72" t="s">
        <v>218</v>
      </c>
      <c r="H49" s="152" t="s">
        <v>218</v>
      </c>
    </row>
    <row r="50" spans="1:8" ht="21.75" customHeight="1">
      <c r="A50" s="72">
        <f>A49+0.1</f>
        <v>9.299999999999999</v>
      </c>
      <c r="B50" s="363"/>
      <c r="C50" s="363" t="s">
        <v>464</v>
      </c>
      <c r="D50" s="72" t="s">
        <v>120</v>
      </c>
      <c r="E50" s="72"/>
      <c r="F50" s="382">
        <v>115</v>
      </c>
      <c r="G50" s="382" t="s">
        <v>218</v>
      </c>
      <c r="H50" s="240" t="s">
        <v>218</v>
      </c>
    </row>
    <row r="51" spans="1:8" ht="21.75" customHeight="1">
      <c r="A51" s="72">
        <f>A50+0.1</f>
        <v>9.399999999999999</v>
      </c>
      <c r="B51" s="363"/>
      <c r="C51" s="363" t="s">
        <v>465</v>
      </c>
      <c r="D51" s="72" t="s">
        <v>120</v>
      </c>
      <c r="E51" s="72"/>
      <c r="F51" s="365">
        <v>125</v>
      </c>
      <c r="G51" s="382" t="s">
        <v>218</v>
      </c>
      <c r="H51" s="240" t="s">
        <v>218</v>
      </c>
    </row>
    <row r="52" spans="1:8" ht="29.25" customHeight="1">
      <c r="A52" s="119">
        <v>10</v>
      </c>
      <c r="B52" s="72" t="s">
        <v>466</v>
      </c>
      <c r="C52" s="119" t="s">
        <v>467</v>
      </c>
      <c r="D52" s="119" t="s">
        <v>111</v>
      </c>
      <c r="E52" s="72"/>
      <c r="F52" s="233">
        <f>F55+F56</f>
        <v>3</v>
      </c>
      <c r="G52" s="382"/>
      <c r="H52" s="225" t="s">
        <v>218</v>
      </c>
    </row>
    <row r="53" spans="1:8" ht="21.75" customHeight="1">
      <c r="A53" s="72">
        <f>A52+0.1</f>
        <v>10.1</v>
      </c>
      <c r="B53" s="72"/>
      <c r="C53" s="72" t="s">
        <v>223</v>
      </c>
      <c r="D53" s="72" t="s">
        <v>17</v>
      </c>
      <c r="E53" s="72" t="s">
        <v>218</v>
      </c>
      <c r="F53" s="382" t="s">
        <v>218</v>
      </c>
      <c r="G53" s="382" t="s">
        <v>218</v>
      </c>
      <c r="H53" s="152" t="s">
        <v>218</v>
      </c>
    </row>
    <row r="54" spans="1:8" ht="21.75" customHeight="1">
      <c r="A54" s="72">
        <f>A53+0.1</f>
        <v>10.2</v>
      </c>
      <c r="B54" s="72"/>
      <c r="C54" s="72" t="s">
        <v>117</v>
      </c>
      <c r="D54" s="72" t="s">
        <v>113</v>
      </c>
      <c r="E54" s="72" t="s">
        <v>218</v>
      </c>
      <c r="F54" s="72" t="s">
        <v>218</v>
      </c>
      <c r="G54" s="72" t="s">
        <v>218</v>
      </c>
      <c r="H54" s="152" t="s">
        <v>218</v>
      </c>
    </row>
    <row r="55" spans="1:8" ht="21.75" customHeight="1">
      <c r="A55" s="72">
        <f>A54+0.1</f>
        <v>10.299999999999999</v>
      </c>
      <c r="B55" s="363"/>
      <c r="C55" s="363" t="s">
        <v>468</v>
      </c>
      <c r="D55" s="72"/>
      <c r="E55" s="72"/>
      <c r="F55" s="382">
        <v>1</v>
      </c>
      <c r="G55" s="149" t="s">
        <v>218</v>
      </c>
      <c r="H55" s="240" t="s">
        <v>218</v>
      </c>
    </row>
    <row r="56" spans="1:8" ht="21.75" customHeight="1">
      <c r="A56" s="72">
        <f>A55+0.1</f>
        <v>10.399999999999999</v>
      </c>
      <c r="B56" s="363"/>
      <c r="C56" s="363" t="s">
        <v>469</v>
      </c>
      <c r="D56" s="72" t="s">
        <v>111</v>
      </c>
      <c r="E56" s="72"/>
      <c r="F56" s="382">
        <v>2</v>
      </c>
      <c r="G56" s="149" t="s">
        <v>218</v>
      </c>
      <c r="H56" s="240" t="s">
        <v>218</v>
      </c>
    </row>
    <row r="57" spans="1:8" ht="72.75" customHeight="1">
      <c r="A57" s="119">
        <v>11</v>
      </c>
      <c r="B57" s="72" t="s">
        <v>470</v>
      </c>
      <c r="C57" s="119" t="s">
        <v>471</v>
      </c>
      <c r="D57" s="119" t="s">
        <v>395</v>
      </c>
      <c r="E57" s="72"/>
      <c r="F57" s="233">
        <v>1</v>
      </c>
      <c r="G57" s="382"/>
      <c r="H57" s="225" t="s">
        <v>218</v>
      </c>
    </row>
    <row r="58" spans="1:8" ht="25.5" customHeight="1">
      <c r="A58" s="72">
        <f>A57+0.1</f>
        <v>11.1</v>
      </c>
      <c r="B58" s="72"/>
      <c r="C58" s="72" t="s">
        <v>223</v>
      </c>
      <c r="D58" s="72" t="s">
        <v>17</v>
      </c>
      <c r="E58" s="72" t="s">
        <v>218</v>
      </c>
      <c r="F58" s="382" t="s">
        <v>218</v>
      </c>
      <c r="G58" s="382" t="s">
        <v>218</v>
      </c>
      <c r="H58" s="152" t="s">
        <v>218</v>
      </c>
    </row>
    <row r="59" spans="1:8" ht="21.75" customHeight="1">
      <c r="A59" s="72">
        <f>A58+0.1</f>
        <v>11.2</v>
      </c>
      <c r="B59" s="72"/>
      <c r="C59" s="72" t="s">
        <v>117</v>
      </c>
      <c r="D59" s="72" t="s">
        <v>113</v>
      </c>
      <c r="E59" s="72" t="s">
        <v>218</v>
      </c>
      <c r="F59" s="72" t="s">
        <v>218</v>
      </c>
      <c r="G59" s="72" t="s">
        <v>218</v>
      </c>
      <c r="H59" s="152" t="s">
        <v>218</v>
      </c>
    </row>
    <row r="60" spans="1:8" ht="35.25" customHeight="1">
      <c r="A60" s="72">
        <f>A59+0.1</f>
        <v>11.299999999999999</v>
      </c>
      <c r="B60" s="72"/>
      <c r="C60" s="363" t="s">
        <v>472</v>
      </c>
      <c r="D60" s="72" t="s">
        <v>111</v>
      </c>
      <c r="E60" s="72"/>
      <c r="F60" s="382">
        <v>1</v>
      </c>
      <c r="G60" s="149" t="s">
        <v>218</v>
      </c>
      <c r="H60" s="240" t="s">
        <v>218</v>
      </c>
    </row>
    <row r="61" spans="1:8" ht="21.75" customHeight="1">
      <c r="A61" s="72">
        <f>A60+0.1</f>
        <v>11.399999999999999</v>
      </c>
      <c r="B61" s="72"/>
      <c r="C61" s="363" t="s">
        <v>473</v>
      </c>
      <c r="D61" s="72" t="s">
        <v>111</v>
      </c>
      <c r="E61" s="72"/>
      <c r="F61" s="382">
        <v>2</v>
      </c>
      <c r="G61" s="149" t="s">
        <v>218</v>
      </c>
      <c r="H61" s="240" t="s">
        <v>218</v>
      </c>
    </row>
    <row r="62" spans="1:8" ht="21.75" customHeight="1">
      <c r="A62" s="72">
        <f>A61+0.1</f>
        <v>11.499999999999998</v>
      </c>
      <c r="B62" s="72"/>
      <c r="C62" s="363" t="s">
        <v>487</v>
      </c>
      <c r="D62" s="72" t="s">
        <v>111</v>
      </c>
      <c r="E62" s="72"/>
      <c r="F62" s="382">
        <v>1</v>
      </c>
      <c r="G62" s="149" t="s">
        <v>218</v>
      </c>
      <c r="H62" s="240" t="s">
        <v>218</v>
      </c>
    </row>
    <row r="63" spans="1:8" ht="37.5" customHeight="1">
      <c r="A63" s="333"/>
      <c r="B63" s="363"/>
      <c r="C63" s="119" t="s">
        <v>239</v>
      </c>
      <c r="D63" s="72"/>
      <c r="E63" s="72"/>
      <c r="F63" s="72"/>
      <c r="G63" s="72"/>
      <c r="H63" s="225" t="s">
        <v>218</v>
      </c>
    </row>
    <row r="64" spans="1:8" ht="24.75" customHeight="1">
      <c r="A64" s="333"/>
      <c r="B64" s="119"/>
      <c r="C64" s="119" t="s">
        <v>475</v>
      </c>
      <c r="D64" s="72" t="s">
        <v>21</v>
      </c>
      <c r="E64" s="72"/>
      <c r="F64" s="72"/>
      <c r="G64" s="72"/>
      <c r="H64" s="152" t="s">
        <v>218</v>
      </c>
    </row>
    <row r="65" spans="1:8" ht="24.75" customHeight="1">
      <c r="A65" s="72"/>
      <c r="B65" s="119"/>
      <c r="C65" s="119" t="s">
        <v>163</v>
      </c>
      <c r="D65" s="72" t="s">
        <v>21</v>
      </c>
      <c r="E65" s="72"/>
      <c r="F65" s="382"/>
      <c r="G65" s="382"/>
      <c r="H65" s="152" t="s">
        <v>218</v>
      </c>
    </row>
    <row r="66" spans="1:8" ht="20.25" customHeight="1">
      <c r="A66" s="72"/>
      <c r="B66" s="72"/>
      <c r="C66" s="119" t="s">
        <v>476</v>
      </c>
      <c r="D66" s="72" t="s">
        <v>21</v>
      </c>
      <c r="E66" s="72"/>
      <c r="F66" s="382"/>
      <c r="G66" s="382"/>
      <c r="H66" s="152" t="s">
        <v>218</v>
      </c>
    </row>
    <row r="67" spans="1:8" ht="60" customHeight="1">
      <c r="A67" s="72"/>
      <c r="B67" s="72"/>
      <c r="C67" s="119" t="s">
        <v>241</v>
      </c>
      <c r="D67" s="72" t="s">
        <v>21</v>
      </c>
      <c r="E67" s="72"/>
      <c r="F67" s="382"/>
      <c r="G67" s="382"/>
      <c r="H67" s="225" t="s">
        <v>218</v>
      </c>
    </row>
    <row r="68" spans="1:8" ht="49.5" customHeight="1">
      <c r="A68" s="72"/>
      <c r="B68" s="72"/>
      <c r="C68" s="119" t="s">
        <v>814</v>
      </c>
      <c r="D68" s="72" t="s">
        <v>21</v>
      </c>
      <c r="E68" s="72"/>
      <c r="F68" s="382"/>
      <c r="G68" s="382"/>
      <c r="H68" s="152" t="s">
        <v>218</v>
      </c>
    </row>
    <row r="69" spans="1:8" ht="35.25" customHeight="1">
      <c r="A69" s="72"/>
      <c r="B69" s="72"/>
      <c r="C69" s="119" t="s">
        <v>26</v>
      </c>
      <c r="D69" s="72" t="s">
        <v>21</v>
      </c>
      <c r="E69" s="72"/>
      <c r="F69" s="382"/>
      <c r="G69" s="382"/>
      <c r="H69" s="152" t="s">
        <v>218</v>
      </c>
    </row>
    <row r="70" spans="1:8" ht="22.5" customHeight="1">
      <c r="A70" s="72"/>
      <c r="B70" s="191"/>
      <c r="C70" s="119" t="s">
        <v>828</v>
      </c>
      <c r="D70" s="72" t="s">
        <v>21</v>
      </c>
      <c r="E70" s="72"/>
      <c r="F70" s="382"/>
      <c r="G70" s="382"/>
      <c r="H70" s="152" t="s">
        <v>218</v>
      </c>
    </row>
    <row r="71" spans="1:8" ht="19.5" customHeight="1">
      <c r="A71" s="72"/>
      <c r="B71" s="72"/>
      <c r="C71" s="119" t="s">
        <v>15</v>
      </c>
      <c r="D71" s="72" t="s">
        <v>21</v>
      </c>
      <c r="E71" s="72"/>
      <c r="F71" s="72"/>
      <c r="G71" s="72"/>
      <c r="H71" s="152" t="s">
        <v>218</v>
      </c>
    </row>
    <row r="72" spans="1:8" ht="13.5">
      <c r="A72" s="366"/>
      <c r="B72" s="366"/>
      <c r="C72" s="366"/>
      <c r="D72" s="366"/>
      <c r="E72" s="366"/>
      <c r="F72" s="366"/>
      <c r="G72" s="366"/>
      <c r="H72" s="253"/>
    </row>
    <row r="73" spans="1:8" ht="24" customHeight="1">
      <c r="A73" s="366"/>
      <c r="B73" s="366"/>
      <c r="C73" s="366" t="s">
        <v>218</v>
      </c>
      <c r="D73" s="366"/>
      <c r="E73" s="467" t="s">
        <v>218</v>
      </c>
      <c r="F73" s="467"/>
      <c r="G73" s="467"/>
      <c r="H73" s="253"/>
    </row>
    <row r="74" ht="23.25" customHeight="1">
      <c r="B74" s="366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</sheetData>
  <sheetProtection/>
  <mergeCells count="17">
    <mergeCell ref="E73:G73"/>
    <mergeCell ref="F8:G8"/>
    <mergeCell ref="A9:B9"/>
    <mergeCell ref="C9:H9"/>
    <mergeCell ref="A10:H10"/>
    <mergeCell ref="A11:A12"/>
    <mergeCell ref="B11:B12"/>
    <mergeCell ref="C11:C12"/>
    <mergeCell ref="D11:D12"/>
    <mergeCell ref="E11:F11"/>
    <mergeCell ref="G11:H11"/>
    <mergeCell ref="A2:H2"/>
    <mergeCell ref="A4:H4"/>
    <mergeCell ref="A5:H5"/>
    <mergeCell ref="F6:H6"/>
    <mergeCell ref="B7:C7"/>
    <mergeCell ref="F7:H7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6" sqref="E16:I16"/>
    </sheetView>
  </sheetViews>
  <sheetFormatPr defaultColWidth="9.140625" defaultRowHeight="12.75"/>
  <cols>
    <col min="1" max="1" width="4.28125" style="3" customWidth="1"/>
    <col min="2" max="2" width="7.57421875" style="3" customWidth="1"/>
    <col min="3" max="3" width="28.57421875" style="3" customWidth="1"/>
    <col min="4" max="5" width="8.00390625" style="3" customWidth="1"/>
    <col min="6" max="7" width="7.7109375" style="3" customWidth="1"/>
    <col min="8" max="11" width="8.00390625" style="3" customWidth="1"/>
    <col min="12" max="16384" width="9.140625" style="3" customWidth="1"/>
  </cols>
  <sheetData>
    <row r="1" spans="1:11" ht="19.5" customHeight="1">
      <c r="A1" s="422" t="s">
        <v>488</v>
      </c>
      <c r="B1" s="422"/>
      <c r="C1" s="422"/>
      <c r="D1" s="422"/>
      <c r="E1" s="422"/>
      <c r="F1" s="422"/>
      <c r="G1" s="422"/>
      <c r="H1" s="422"/>
      <c r="I1" s="422"/>
      <c r="J1" s="422"/>
      <c r="K1" s="11"/>
    </row>
    <row r="2" spans="1:10" ht="58.5" customHeight="1">
      <c r="A2" s="413" t="s">
        <v>654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1" ht="31.5" customHeight="1">
      <c r="A3" s="423" t="s">
        <v>1</v>
      </c>
      <c r="B3" s="423"/>
      <c r="C3" s="423"/>
      <c r="D3" s="423"/>
      <c r="E3" s="423"/>
      <c r="F3" s="423"/>
      <c r="G3" s="12" t="s">
        <v>218</v>
      </c>
      <c r="H3" s="48" t="s">
        <v>149</v>
      </c>
      <c r="I3" s="48" t="s">
        <v>21</v>
      </c>
      <c r="J3" s="49"/>
      <c r="K3" s="50"/>
    </row>
    <row r="4" spans="1:11" ht="31.5" customHeight="1">
      <c r="A4" s="423" t="s">
        <v>71</v>
      </c>
      <c r="B4" s="423"/>
      <c r="C4" s="423"/>
      <c r="D4" s="423"/>
      <c r="E4" s="423"/>
      <c r="F4" s="423"/>
      <c r="G4" s="12" t="s">
        <v>218</v>
      </c>
      <c r="H4" s="48" t="s">
        <v>149</v>
      </c>
      <c r="I4" s="48" t="s">
        <v>21</v>
      </c>
      <c r="J4" s="49"/>
      <c r="K4" s="50"/>
    </row>
    <row r="5" spans="1:10" ht="19.5" customHeight="1">
      <c r="A5" s="424" t="s">
        <v>72</v>
      </c>
      <c r="B5" s="424"/>
      <c r="C5" s="424"/>
      <c r="D5" s="424"/>
      <c r="E5" s="424"/>
      <c r="F5" s="424"/>
      <c r="G5" s="2"/>
      <c r="H5" s="11"/>
      <c r="I5" s="2" t="s">
        <v>93</v>
      </c>
      <c r="J5" s="11"/>
    </row>
    <row r="6" spans="1:10" ht="19.5" customHeight="1">
      <c r="A6" s="414" t="s">
        <v>266</v>
      </c>
      <c r="B6" s="414"/>
      <c r="C6" s="414"/>
      <c r="D6" s="414"/>
      <c r="E6" s="414"/>
      <c r="F6" s="414"/>
      <c r="G6" s="414"/>
      <c r="H6" s="414"/>
      <c r="I6" s="41"/>
      <c r="J6" s="41"/>
    </row>
    <row r="7" spans="1:11" ht="41.25" customHeight="1">
      <c r="A7" s="416" t="s">
        <v>0</v>
      </c>
      <c r="B7" s="407" t="s">
        <v>33</v>
      </c>
      <c r="C7" s="416" t="s">
        <v>34</v>
      </c>
      <c r="D7" s="426" t="s">
        <v>10</v>
      </c>
      <c r="E7" s="426"/>
      <c r="F7" s="426"/>
      <c r="G7" s="426"/>
      <c r="H7" s="426"/>
      <c r="I7" s="421" t="s">
        <v>150</v>
      </c>
      <c r="J7" s="421" t="s">
        <v>151</v>
      </c>
      <c r="K7" s="14"/>
    </row>
    <row r="8" spans="1:11" ht="125.25" customHeight="1">
      <c r="A8" s="417"/>
      <c r="B8" s="408"/>
      <c r="C8" s="417"/>
      <c r="D8" s="18" t="s">
        <v>36</v>
      </c>
      <c r="E8" s="18" t="s">
        <v>37</v>
      </c>
      <c r="F8" s="18" t="s">
        <v>75</v>
      </c>
      <c r="G8" s="18" t="s">
        <v>39</v>
      </c>
      <c r="H8" s="51" t="s">
        <v>15</v>
      </c>
      <c r="I8" s="421"/>
      <c r="J8" s="421"/>
      <c r="K8" s="52"/>
    </row>
    <row r="9" spans="1:11" ht="15" customHeight="1">
      <c r="A9" s="17">
        <v>1</v>
      </c>
      <c r="B9" s="17">
        <v>2</v>
      </c>
      <c r="C9" s="17">
        <v>3</v>
      </c>
      <c r="D9" s="1">
        <v>4</v>
      </c>
      <c r="E9" s="1">
        <v>5</v>
      </c>
      <c r="F9" s="1">
        <v>6</v>
      </c>
      <c r="G9" s="1">
        <v>7</v>
      </c>
      <c r="H9" s="17">
        <v>8</v>
      </c>
      <c r="I9" s="17">
        <v>9</v>
      </c>
      <c r="J9" s="17">
        <v>10</v>
      </c>
      <c r="K9" s="14"/>
    </row>
    <row r="10" spans="1:11" ht="36" customHeight="1">
      <c r="A10" s="17">
        <v>2</v>
      </c>
      <c r="B10" s="27" t="s">
        <v>656</v>
      </c>
      <c r="C10" s="27" t="s">
        <v>36</v>
      </c>
      <c r="D10" s="28" t="s">
        <v>218</v>
      </c>
      <c r="E10" s="28"/>
      <c r="F10" s="28" t="s">
        <v>20</v>
      </c>
      <c r="G10" s="28" t="s">
        <v>20</v>
      </c>
      <c r="H10" s="28" t="s">
        <v>218</v>
      </c>
      <c r="I10" s="53" t="str">
        <f>'1--1'!D4</f>
        <v> </v>
      </c>
      <c r="J10" s="54"/>
      <c r="K10" s="55"/>
    </row>
    <row r="11" spans="1:11" ht="34.5" customHeight="1">
      <c r="A11" s="40">
        <v>3</v>
      </c>
      <c r="B11" s="10" t="s">
        <v>657</v>
      </c>
      <c r="C11" s="9" t="s">
        <v>152</v>
      </c>
      <c r="D11" s="56"/>
      <c r="E11" s="29" t="s">
        <v>218</v>
      </c>
      <c r="F11" s="5"/>
      <c r="G11" s="5"/>
      <c r="H11" s="56" t="s">
        <v>218</v>
      </c>
      <c r="I11" s="57" t="s">
        <v>218</v>
      </c>
      <c r="J11" s="58"/>
      <c r="K11" s="59"/>
    </row>
    <row r="12" spans="1:11" ht="29.25" customHeight="1">
      <c r="A12" s="60"/>
      <c r="B12" s="27"/>
      <c r="C12" s="27" t="s">
        <v>26</v>
      </c>
      <c r="D12" s="28" t="str">
        <f>D10</f>
        <v> </v>
      </c>
      <c r="E12" s="28" t="str">
        <f>E11</f>
        <v> </v>
      </c>
      <c r="F12" s="28"/>
      <c r="G12" s="28"/>
      <c r="H12" s="28" t="s">
        <v>218</v>
      </c>
      <c r="I12" s="53" t="s">
        <v>218</v>
      </c>
      <c r="J12" s="54"/>
      <c r="K12" s="42"/>
    </row>
    <row r="13" spans="1:11" ht="39" customHeight="1">
      <c r="A13" s="61"/>
      <c r="B13" s="62"/>
      <c r="C13" s="62"/>
      <c r="D13" s="63"/>
      <c r="E13" s="63"/>
      <c r="F13" s="63"/>
      <c r="G13" s="63"/>
      <c r="H13" s="63"/>
      <c r="I13" s="64"/>
      <c r="J13" s="55"/>
      <c r="K13" s="42"/>
    </row>
    <row r="14" spans="2:9" ht="24.75" customHeight="1">
      <c r="B14" s="425" t="s">
        <v>218</v>
      </c>
      <c r="C14" s="425"/>
      <c r="D14" s="425"/>
      <c r="E14" s="32"/>
      <c r="F14" s="32"/>
      <c r="G14" s="32"/>
      <c r="H14" s="32"/>
      <c r="I14" s="32"/>
    </row>
    <row r="15" spans="2:10" ht="19.5" customHeight="1">
      <c r="B15" s="32"/>
      <c r="C15" s="65" t="s">
        <v>218</v>
      </c>
      <c r="D15" s="32"/>
      <c r="E15" s="425" t="s">
        <v>218</v>
      </c>
      <c r="F15" s="425"/>
      <c r="G15" s="425"/>
      <c r="H15" s="425"/>
      <c r="I15" s="425"/>
      <c r="J15" s="66"/>
    </row>
    <row r="16" spans="2:9" ht="54.75" customHeight="1">
      <c r="B16" s="32"/>
      <c r="C16" s="32" t="s">
        <v>218</v>
      </c>
      <c r="D16" s="32"/>
      <c r="E16" s="422" t="s">
        <v>218</v>
      </c>
      <c r="F16" s="422"/>
      <c r="G16" s="422"/>
      <c r="H16" s="422"/>
      <c r="I16" s="42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15">
    <mergeCell ref="B14:D14"/>
    <mergeCell ref="E15:I15"/>
    <mergeCell ref="E16:I16"/>
    <mergeCell ref="A7:A8"/>
    <mergeCell ref="B7:B8"/>
    <mergeCell ref="C7:C8"/>
    <mergeCell ref="D7:H7"/>
    <mergeCell ref="I7:I8"/>
    <mergeCell ref="J7:J8"/>
    <mergeCell ref="A1:J1"/>
    <mergeCell ref="A2:J2"/>
    <mergeCell ref="A3:F3"/>
    <mergeCell ref="A4:F4"/>
    <mergeCell ref="A5:F5"/>
    <mergeCell ref="A6:H6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7"/>
  <sheetViews>
    <sheetView zoomScaleSheetLayoutView="100" zoomScalePageLayoutView="0" workbookViewId="0" topLeftCell="A1">
      <selection activeCell="F196" sqref="F196"/>
    </sheetView>
  </sheetViews>
  <sheetFormatPr defaultColWidth="9.140625" defaultRowHeight="12.75"/>
  <cols>
    <col min="1" max="1" width="5.00390625" style="291" customWidth="1"/>
    <col min="2" max="2" width="10.421875" style="291" customWidth="1"/>
    <col min="3" max="3" width="44.57421875" style="291" customWidth="1"/>
    <col min="4" max="4" width="7.8515625" style="291" customWidth="1"/>
    <col min="5" max="8" width="8.00390625" style="291" customWidth="1"/>
    <col min="9" max="16384" width="9.140625" style="291" customWidth="1"/>
  </cols>
  <sheetData>
    <row r="1" spans="1:8" ht="18" customHeight="1">
      <c r="A1" s="435" t="s">
        <v>655</v>
      </c>
      <c r="B1" s="435"/>
      <c r="C1" s="435"/>
      <c r="D1" s="435"/>
      <c r="E1" s="435"/>
      <c r="F1" s="435"/>
      <c r="G1" s="435"/>
      <c r="H1" s="435"/>
    </row>
    <row r="2" spans="1:8" ht="24.75" customHeight="1">
      <c r="A2" s="436" t="s">
        <v>788</v>
      </c>
      <c r="B2" s="436"/>
      <c r="C2" s="436"/>
      <c r="D2" s="436"/>
      <c r="E2" s="436"/>
      <c r="F2" s="436"/>
      <c r="G2" s="436"/>
      <c r="H2" s="436"/>
    </row>
    <row r="3" spans="1:8" ht="25.5" customHeight="1">
      <c r="A3" s="435" t="s">
        <v>1</v>
      </c>
      <c r="B3" s="435"/>
      <c r="C3" s="435"/>
      <c r="D3" s="380" t="s">
        <v>218</v>
      </c>
      <c r="E3" s="437" t="s">
        <v>2</v>
      </c>
      <c r="F3" s="437"/>
      <c r="G3" s="437"/>
      <c r="H3" s="437"/>
    </row>
    <row r="4" spans="1:8" ht="25.5" customHeight="1">
      <c r="A4" s="435" t="s">
        <v>3</v>
      </c>
      <c r="B4" s="435"/>
      <c r="C4" s="435"/>
      <c r="D4" s="380" t="s">
        <v>218</v>
      </c>
      <c r="E4" s="437" t="s">
        <v>2</v>
      </c>
      <c r="F4" s="437"/>
      <c r="G4" s="437"/>
      <c r="H4" s="437"/>
    </row>
    <row r="5" spans="1:8" ht="25.5" customHeight="1">
      <c r="A5" s="435"/>
      <c r="B5" s="435"/>
      <c r="C5" s="435"/>
      <c r="D5" s="136"/>
      <c r="E5" s="435"/>
      <c r="F5" s="435"/>
      <c r="G5" s="435"/>
      <c r="H5" s="435"/>
    </row>
    <row r="6" spans="1:8" ht="13.5">
      <c r="A6" s="434" t="s">
        <v>6</v>
      </c>
      <c r="B6" s="434"/>
      <c r="C6" s="434" t="s">
        <v>7</v>
      </c>
      <c r="D6" s="434"/>
      <c r="E6" s="434"/>
      <c r="F6" s="434"/>
      <c r="G6" s="434"/>
      <c r="H6" s="434"/>
    </row>
    <row r="7" spans="1:8" ht="13.5">
      <c r="A7" s="444" t="s">
        <v>266</v>
      </c>
      <c r="B7" s="444"/>
      <c r="C7" s="444"/>
      <c r="D7" s="444"/>
      <c r="E7" s="444"/>
      <c r="F7" s="444"/>
      <c r="G7" s="444"/>
      <c r="H7" s="444"/>
    </row>
    <row r="8" spans="1:8" ht="39" customHeight="1">
      <c r="A8" s="440" t="s">
        <v>0</v>
      </c>
      <c r="B8" s="438" t="s">
        <v>8</v>
      </c>
      <c r="C8" s="440" t="s">
        <v>9</v>
      </c>
      <c r="D8" s="438" t="s">
        <v>10</v>
      </c>
      <c r="E8" s="442" t="s">
        <v>11</v>
      </c>
      <c r="F8" s="443"/>
      <c r="G8" s="442" t="s">
        <v>12</v>
      </c>
      <c r="H8" s="443"/>
    </row>
    <row r="9" spans="1:8" ht="77.25" customHeight="1">
      <c r="A9" s="441"/>
      <c r="B9" s="439"/>
      <c r="C9" s="441"/>
      <c r="D9" s="445"/>
      <c r="E9" s="364" t="s">
        <v>13</v>
      </c>
      <c r="F9" s="364" t="s">
        <v>14</v>
      </c>
      <c r="G9" s="364" t="s">
        <v>13</v>
      </c>
      <c r="H9" s="137" t="s">
        <v>15</v>
      </c>
    </row>
    <row r="10" spans="1:8" ht="14.25" thickBot="1">
      <c r="A10" s="88">
        <v>1</v>
      </c>
      <c r="B10" s="88">
        <v>2</v>
      </c>
      <c r="C10" s="88">
        <v>3</v>
      </c>
      <c r="D10" s="362">
        <v>4</v>
      </c>
      <c r="E10" s="362">
        <v>5</v>
      </c>
      <c r="F10" s="362">
        <v>6</v>
      </c>
      <c r="G10" s="362">
        <v>7</v>
      </c>
      <c r="H10" s="88">
        <v>8</v>
      </c>
    </row>
    <row r="11" spans="1:8" ht="36.75" customHeight="1" thickBot="1">
      <c r="A11" s="138">
        <v>1</v>
      </c>
      <c r="B11" s="139" t="s">
        <v>167</v>
      </c>
      <c r="C11" s="84" t="s">
        <v>168</v>
      </c>
      <c r="D11" s="140" t="s">
        <v>86</v>
      </c>
      <c r="E11" s="83"/>
      <c r="F11" s="141">
        <f>F15*1.3</f>
        <v>0.031200000000000002</v>
      </c>
      <c r="G11" s="83"/>
      <c r="H11" s="142" t="s">
        <v>218</v>
      </c>
    </row>
    <row r="12" spans="1:8" ht="19.5" customHeight="1" thickBot="1">
      <c r="A12" s="88">
        <f>A11+0.1</f>
        <v>1.1</v>
      </c>
      <c r="B12" s="88"/>
      <c r="C12" s="88" t="s">
        <v>16</v>
      </c>
      <c r="D12" s="88" t="s">
        <v>17</v>
      </c>
      <c r="E12" s="88" t="s">
        <v>218</v>
      </c>
      <c r="F12" s="88" t="s">
        <v>218</v>
      </c>
      <c r="G12" s="88" t="s">
        <v>218</v>
      </c>
      <c r="H12" s="299" t="s">
        <v>218</v>
      </c>
    </row>
    <row r="13" spans="1:8" ht="33.75" customHeight="1" hidden="1" thickBot="1">
      <c r="A13" s="138"/>
      <c r="B13" s="143"/>
      <c r="C13" s="84"/>
      <c r="D13" s="84"/>
      <c r="E13" s="83"/>
      <c r="F13" s="114"/>
      <c r="G13" s="83"/>
      <c r="H13" s="142"/>
    </row>
    <row r="14" spans="1:8" ht="19.5" customHeight="1" hidden="1" thickBot="1">
      <c r="A14" s="144"/>
      <c r="B14" s="145"/>
      <c r="C14" s="88"/>
      <c r="D14" s="88"/>
      <c r="E14" s="88"/>
      <c r="F14" s="299"/>
      <c r="G14" s="88"/>
      <c r="H14" s="299"/>
    </row>
    <row r="15" spans="1:8" ht="46.5" customHeight="1" thickBot="1">
      <c r="A15" s="138">
        <f>A11+1</f>
        <v>2</v>
      </c>
      <c r="B15" s="139" t="s">
        <v>170</v>
      </c>
      <c r="C15" s="84" t="s">
        <v>244</v>
      </c>
      <c r="D15" s="84" t="s">
        <v>81</v>
      </c>
      <c r="E15" s="146"/>
      <c r="F15" s="141">
        <f>2.4/100</f>
        <v>0.024</v>
      </c>
      <c r="G15" s="83"/>
      <c r="H15" s="142" t="s">
        <v>218</v>
      </c>
    </row>
    <row r="16" spans="1:8" ht="15.75">
      <c r="A16" s="147">
        <f aca="true" t="shared" si="0" ref="A16:A22">A15+0.1</f>
        <v>2.1</v>
      </c>
      <c r="B16" s="368"/>
      <c r="C16" s="363" t="s">
        <v>16</v>
      </c>
      <c r="D16" s="269" t="s">
        <v>17</v>
      </c>
      <c r="E16" s="269" t="s">
        <v>218</v>
      </c>
      <c r="F16" s="383" t="s">
        <v>218</v>
      </c>
      <c r="G16" s="363" t="s">
        <v>218</v>
      </c>
      <c r="H16" s="240" t="s">
        <v>218</v>
      </c>
    </row>
    <row r="17" spans="1:8" ht="15.75">
      <c r="A17" s="149">
        <f t="shared" si="0"/>
        <v>2.2</v>
      </c>
      <c r="B17" s="150"/>
      <c r="C17" s="72" t="s">
        <v>18</v>
      </c>
      <c r="D17" s="151" t="s">
        <v>19</v>
      </c>
      <c r="E17" s="151" t="s">
        <v>218</v>
      </c>
      <c r="F17" s="151" t="s">
        <v>218</v>
      </c>
      <c r="G17" s="151" t="s">
        <v>218</v>
      </c>
      <c r="H17" s="152" t="s">
        <v>218</v>
      </c>
    </row>
    <row r="18" spans="1:8" ht="15.75">
      <c r="A18" s="149">
        <f t="shared" si="0"/>
        <v>2.3000000000000003</v>
      </c>
      <c r="B18" s="150"/>
      <c r="C18" s="72" t="s">
        <v>87</v>
      </c>
      <c r="D18" s="72" t="s">
        <v>134</v>
      </c>
      <c r="E18" s="72" t="s">
        <v>218</v>
      </c>
      <c r="F18" s="382" t="s">
        <v>218</v>
      </c>
      <c r="G18" s="72" t="s">
        <v>218</v>
      </c>
      <c r="H18" s="152" t="s">
        <v>218</v>
      </c>
    </row>
    <row r="19" spans="1:8" ht="15.75">
      <c r="A19" s="149">
        <f t="shared" si="0"/>
        <v>2.4000000000000004</v>
      </c>
      <c r="B19" s="150"/>
      <c r="C19" s="72" t="s">
        <v>97</v>
      </c>
      <c r="D19" s="151" t="s">
        <v>85</v>
      </c>
      <c r="E19" s="151">
        <v>102</v>
      </c>
      <c r="F19" s="151">
        <f>F15*E19</f>
        <v>2.448</v>
      </c>
      <c r="G19" s="151" t="s">
        <v>218</v>
      </c>
      <c r="H19" s="152" t="s">
        <v>218</v>
      </c>
    </row>
    <row r="20" spans="1:8" ht="15.75">
      <c r="A20" s="149">
        <f t="shared" si="0"/>
        <v>2.5000000000000004</v>
      </c>
      <c r="B20" s="150"/>
      <c r="C20" s="72" t="s">
        <v>92</v>
      </c>
      <c r="D20" s="72" t="s">
        <v>93</v>
      </c>
      <c r="E20" s="151">
        <v>80.3</v>
      </c>
      <c r="F20" s="151">
        <f>F15*E20</f>
        <v>1.9272</v>
      </c>
      <c r="G20" s="151" t="s">
        <v>218</v>
      </c>
      <c r="H20" s="152" t="s">
        <v>218</v>
      </c>
    </row>
    <row r="21" spans="1:8" ht="15.75">
      <c r="A21" s="149">
        <f t="shared" si="0"/>
        <v>2.6000000000000005</v>
      </c>
      <c r="B21" s="150"/>
      <c r="C21" s="72" t="s">
        <v>88</v>
      </c>
      <c r="D21" s="72" t="s">
        <v>85</v>
      </c>
      <c r="E21" s="151">
        <v>0.39</v>
      </c>
      <c r="F21" s="151">
        <f>F15*E21</f>
        <v>0.00936</v>
      </c>
      <c r="G21" s="151" t="s">
        <v>218</v>
      </c>
      <c r="H21" s="152" t="s">
        <v>218</v>
      </c>
    </row>
    <row r="22" spans="1:8" ht="16.5" thickBot="1">
      <c r="A22" s="153">
        <f t="shared" si="0"/>
        <v>2.7000000000000006</v>
      </c>
      <c r="B22" s="367"/>
      <c r="C22" s="362" t="s">
        <v>89</v>
      </c>
      <c r="D22" s="362" t="s">
        <v>19</v>
      </c>
      <c r="E22" s="155" t="s">
        <v>218</v>
      </c>
      <c r="F22" s="155" t="s">
        <v>218</v>
      </c>
      <c r="G22" s="155" t="s">
        <v>218</v>
      </c>
      <c r="H22" s="156" t="s">
        <v>218</v>
      </c>
    </row>
    <row r="23" spans="1:8" ht="48.75" customHeight="1" thickBot="1">
      <c r="A23" s="157">
        <v>3</v>
      </c>
      <c r="B23" s="158" t="s">
        <v>328</v>
      </c>
      <c r="C23" s="159" t="s">
        <v>329</v>
      </c>
      <c r="D23" s="160" t="s">
        <v>86</v>
      </c>
      <c r="E23" s="161"/>
      <c r="F23" s="162">
        <f>F11-F15</f>
        <v>0.0072000000000000015</v>
      </c>
      <c r="G23" s="161"/>
      <c r="H23" s="157" t="s">
        <v>218</v>
      </c>
    </row>
    <row r="24" spans="1:8" ht="17.25" customHeight="1" thickBot="1">
      <c r="A24" s="88">
        <f>A23+0.1</f>
        <v>3.1</v>
      </c>
      <c r="B24" s="88"/>
      <c r="C24" s="88" t="s">
        <v>16</v>
      </c>
      <c r="D24" s="88" t="s">
        <v>17</v>
      </c>
      <c r="E24" s="88" t="s">
        <v>218</v>
      </c>
      <c r="F24" s="88" t="s">
        <v>218</v>
      </c>
      <c r="G24" s="88" t="s">
        <v>218</v>
      </c>
      <c r="H24" s="299" t="s">
        <v>218</v>
      </c>
    </row>
    <row r="25" spans="1:8" ht="32.25" customHeight="1" thickBot="1">
      <c r="A25" s="138">
        <f>A23+1</f>
        <v>4</v>
      </c>
      <c r="B25" s="158" t="s">
        <v>330</v>
      </c>
      <c r="C25" s="84" t="s">
        <v>331</v>
      </c>
      <c r="D25" s="84" t="s">
        <v>85</v>
      </c>
      <c r="E25" s="84"/>
      <c r="F25" s="84">
        <f>2.4</f>
        <v>2.4</v>
      </c>
      <c r="G25" s="84"/>
      <c r="H25" s="142" t="s">
        <v>218</v>
      </c>
    </row>
    <row r="26" spans="1:8" ht="19.5" customHeight="1">
      <c r="A26" s="363">
        <f>A25+0.1</f>
        <v>4.1</v>
      </c>
      <c r="B26" s="363"/>
      <c r="C26" s="363" t="s">
        <v>16</v>
      </c>
      <c r="D26" s="363" t="s">
        <v>17</v>
      </c>
      <c r="E26" s="363" t="s">
        <v>218</v>
      </c>
      <c r="F26" s="363" t="s">
        <v>218</v>
      </c>
      <c r="G26" s="363" t="s">
        <v>218</v>
      </c>
      <c r="H26" s="240" t="s">
        <v>218</v>
      </c>
    </row>
    <row r="27" spans="1:8" ht="19.5" customHeight="1" thickBot="1">
      <c r="A27" s="72">
        <f>A26+0.1</f>
        <v>4.199999999999999</v>
      </c>
      <c r="B27" s="163" t="s">
        <v>82</v>
      </c>
      <c r="C27" s="72" t="s">
        <v>332</v>
      </c>
      <c r="D27" s="151" t="s">
        <v>83</v>
      </c>
      <c r="E27" s="72" t="s">
        <v>20</v>
      </c>
      <c r="F27" s="382">
        <f>F25*1.7</f>
        <v>4.08</v>
      </c>
      <c r="G27" s="72" t="s">
        <v>218</v>
      </c>
      <c r="H27" s="152" t="s">
        <v>218</v>
      </c>
    </row>
    <row r="28" spans="1:8" ht="39.75" customHeight="1" thickBot="1">
      <c r="A28" s="164">
        <f>A25+1</f>
        <v>5</v>
      </c>
      <c r="B28" s="158" t="s">
        <v>96</v>
      </c>
      <c r="C28" s="165" t="s">
        <v>209</v>
      </c>
      <c r="D28" s="159" t="s">
        <v>81</v>
      </c>
      <c r="E28" s="166"/>
      <c r="F28" s="162">
        <v>0.008</v>
      </c>
      <c r="G28" s="369"/>
      <c r="H28" s="142" t="s">
        <v>218</v>
      </c>
    </row>
    <row r="29" spans="1:8" ht="15.75">
      <c r="A29" s="147">
        <f aca="true" t="shared" si="1" ref="A29:A37">A28+0.1</f>
        <v>5.1</v>
      </c>
      <c r="B29" s="368"/>
      <c r="C29" s="363" t="s">
        <v>16</v>
      </c>
      <c r="D29" s="269" t="s">
        <v>17</v>
      </c>
      <c r="E29" s="269" t="s">
        <v>218</v>
      </c>
      <c r="F29" s="383" t="s">
        <v>218</v>
      </c>
      <c r="G29" s="269" t="s">
        <v>218</v>
      </c>
      <c r="H29" s="240" t="s">
        <v>218</v>
      </c>
    </row>
    <row r="30" spans="1:8" ht="15.75">
      <c r="A30" s="147">
        <f t="shared" si="1"/>
        <v>5.199999999999999</v>
      </c>
      <c r="B30" s="368"/>
      <c r="C30" s="363" t="s">
        <v>87</v>
      </c>
      <c r="D30" s="269" t="s">
        <v>85</v>
      </c>
      <c r="E30" s="269" t="s">
        <v>218</v>
      </c>
      <c r="F30" s="383" t="s">
        <v>218</v>
      </c>
      <c r="G30" s="269" t="s">
        <v>218</v>
      </c>
      <c r="H30" s="240" t="s">
        <v>218</v>
      </c>
    </row>
    <row r="31" spans="1:8" ht="15.75">
      <c r="A31" s="147">
        <f t="shared" si="1"/>
        <v>5.299999999999999</v>
      </c>
      <c r="B31" s="150"/>
      <c r="C31" s="72" t="s">
        <v>18</v>
      </c>
      <c r="D31" s="151" t="s">
        <v>19</v>
      </c>
      <c r="E31" s="151" t="s">
        <v>218</v>
      </c>
      <c r="F31" s="151" t="s">
        <v>218</v>
      </c>
      <c r="G31" s="151" t="s">
        <v>218</v>
      </c>
      <c r="H31" s="152" t="s">
        <v>218</v>
      </c>
    </row>
    <row r="32" spans="1:8" ht="15.75">
      <c r="A32" s="147">
        <f t="shared" si="1"/>
        <v>5.399999999999999</v>
      </c>
      <c r="B32" s="150"/>
      <c r="C32" s="72" t="s">
        <v>97</v>
      </c>
      <c r="D32" s="151" t="s">
        <v>85</v>
      </c>
      <c r="E32" s="151">
        <v>101.5</v>
      </c>
      <c r="F32" s="151">
        <f>F28*E32</f>
        <v>0.812</v>
      </c>
      <c r="G32" s="151" t="s">
        <v>218</v>
      </c>
      <c r="H32" s="152" t="s">
        <v>218</v>
      </c>
    </row>
    <row r="33" spans="1:8" ht="15.75">
      <c r="A33" s="147">
        <f t="shared" si="1"/>
        <v>5.499999999999998</v>
      </c>
      <c r="B33" s="150"/>
      <c r="C33" s="72" t="s">
        <v>94</v>
      </c>
      <c r="D33" s="151" t="s">
        <v>91</v>
      </c>
      <c r="E33" s="151" t="s">
        <v>20</v>
      </c>
      <c r="F33" s="382">
        <f>F28*120*100</f>
        <v>96</v>
      </c>
      <c r="G33" s="151" t="s">
        <v>218</v>
      </c>
      <c r="H33" s="152" t="s">
        <v>218</v>
      </c>
    </row>
    <row r="34" spans="1:8" ht="15.75">
      <c r="A34" s="147">
        <f t="shared" si="1"/>
        <v>5.599999999999998</v>
      </c>
      <c r="B34" s="150"/>
      <c r="C34" s="72" t="s">
        <v>92</v>
      </c>
      <c r="D34" s="72" t="s">
        <v>93</v>
      </c>
      <c r="E34" s="151">
        <v>242</v>
      </c>
      <c r="F34" s="151">
        <f>F28*E34</f>
        <v>1.936</v>
      </c>
      <c r="G34" s="151" t="s">
        <v>218</v>
      </c>
      <c r="H34" s="152" t="s">
        <v>218</v>
      </c>
    </row>
    <row r="35" spans="1:8" ht="15.75">
      <c r="A35" s="147">
        <f t="shared" si="1"/>
        <v>5.6999999999999975</v>
      </c>
      <c r="B35" s="150"/>
      <c r="C35" s="72" t="s">
        <v>88</v>
      </c>
      <c r="D35" s="72" t="s">
        <v>85</v>
      </c>
      <c r="E35" s="151">
        <f>5.76+1.6</f>
        <v>7.359999999999999</v>
      </c>
      <c r="F35" s="151">
        <f>F28*E35</f>
        <v>0.058879999999999995</v>
      </c>
      <c r="G35" s="151" t="s">
        <v>218</v>
      </c>
      <c r="H35" s="152" t="s">
        <v>218</v>
      </c>
    </row>
    <row r="36" spans="1:8" ht="15.75">
      <c r="A36" s="147">
        <f t="shared" si="1"/>
        <v>5.799999999999997</v>
      </c>
      <c r="B36" s="150"/>
      <c r="C36" s="72" t="s">
        <v>95</v>
      </c>
      <c r="D36" s="72" t="s">
        <v>91</v>
      </c>
      <c r="E36" s="151" t="s">
        <v>218</v>
      </c>
      <c r="F36" s="151" t="s">
        <v>218</v>
      </c>
      <c r="G36" s="151" t="s">
        <v>218</v>
      </c>
      <c r="H36" s="152" t="s">
        <v>218</v>
      </c>
    </row>
    <row r="37" spans="1:8" ht="16.5" thickBot="1">
      <c r="A37" s="153">
        <f t="shared" si="1"/>
        <v>5.899999999999997</v>
      </c>
      <c r="B37" s="367"/>
      <c r="C37" s="362" t="s">
        <v>89</v>
      </c>
      <c r="D37" s="362" t="s">
        <v>19</v>
      </c>
      <c r="E37" s="155" t="s">
        <v>218</v>
      </c>
      <c r="F37" s="155" t="s">
        <v>218</v>
      </c>
      <c r="G37" s="155" t="s">
        <v>218</v>
      </c>
      <c r="H37" s="156" t="s">
        <v>218</v>
      </c>
    </row>
    <row r="38" spans="1:8" ht="32.25" customHeight="1" thickBot="1">
      <c r="A38" s="138">
        <f>A28+1</f>
        <v>6</v>
      </c>
      <c r="B38" s="84" t="s">
        <v>171</v>
      </c>
      <c r="C38" s="84" t="s">
        <v>245</v>
      </c>
      <c r="D38" s="84" t="s">
        <v>76</v>
      </c>
      <c r="E38" s="84"/>
      <c r="F38" s="141">
        <f>0.7/100</f>
        <v>0.006999999999999999</v>
      </c>
      <c r="G38" s="114"/>
      <c r="H38" s="142" t="s">
        <v>218</v>
      </c>
    </row>
    <row r="39" spans="1:8" ht="13.5">
      <c r="A39" s="363">
        <f aca="true" t="shared" si="2" ref="A39:A47">A38+0.1</f>
        <v>6.1</v>
      </c>
      <c r="B39" s="363"/>
      <c r="C39" s="363" t="s">
        <v>16</v>
      </c>
      <c r="D39" s="363" t="s">
        <v>17</v>
      </c>
      <c r="E39" s="363" t="s">
        <v>218</v>
      </c>
      <c r="F39" s="383" t="s">
        <v>218</v>
      </c>
      <c r="G39" s="383" t="s">
        <v>218</v>
      </c>
      <c r="H39" s="240" t="s">
        <v>218</v>
      </c>
    </row>
    <row r="40" spans="1:8" ht="13.5">
      <c r="A40" s="72">
        <f t="shared" si="2"/>
        <v>6.199999999999999</v>
      </c>
      <c r="B40" s="72"/>
      <c r="C40" s="72" t="s">
        <v>117</v>
      </c>
      <c r="D40" s="72" t="s">
        <v>113</v>
      </c>
      <c r="E40" s="72" t="s">
        <v>218</v>
      </c>
      <c r="F40" s="382" t="s">
        <v>218</v>
      </c>
      <c r="G40" s="382" t="s">
        <v>218</v>
      </c>
      <c r="H40" s="152" t="s">
        <v>802</v>
      </c>
    </row>
    <row r="41" spans="1:8" ht="13.5">
      <c r="A41" s="72">
        <f t="shared" si="2"/>
        <v>6.299999999999999</v>
      </c>
      <c r="B41" s="72"/>
      <c r="C41" s="72" t="s">
        <v>87</v>
      </c>
      <c r="D41" s="72" t="s">
        <v>134</v>
      </c>
      <c r="E41" s="72" t="s">
        <v>218</v>
      </c>
      <c r="F41" s="382" t="s">
        <v>218</v>
      </c>
      <c r="G41" s="72" t="s">
        <v>218</v>
      </c>
      <c r="H41" s="152" t="s">
        <v>218</v>
      </c>
    </row>
    <row r="42" spans="1:8" ht="13.5">
      <c r="A42" s="72">
        <f t="shared" si="2"/>
        <v>6.399999999999999</v>
      </c>
      <c r="B42" s="72"/>
      <c r="C42" s="72" t="s">
        <v>135</v>
      </c>
      <c r="D42" s="72" t="s">
        <v>134</v>
      </c>
      <c r="E42" s="72">
        <v>101.5</v>
      </c>
      <c r="F42" s="382">
        <f>E42*F38</f>
        <v>0.7104999999999999</v>
      </c>
      <c r="G42" s="382" t="s">
        <v>218</v>
      </c>
      <c r="H42" s="152" t="s">
        <v>218</v>
      </c>
    </row>
    <row r="43" spans="1:8" ht="13.5">
      <c r="A43" s="72">
        <f t="shared" si="2"/>
        <v>6.499999999999998</v>
      </c>
      <c r="B43" s="72"/>
      <c r="C43" s="72" t="s">
        <v>136</v>
      </c>
      <c r="D43" s="72" t="s">
        <v>91</v>
      </c>
      <c r="E43" s="72">
        <v>12500</v>
      </c>
      <c r="F43" s="382">
        <f>F38*E43</f>
        <v>87.49999999999999</v>
      </c>
      <c r="G43" s="382" t="s">
        <v>218</v>
      </c>
      <c r="H43" s="152" t="s">
        <v>218</v>
      </c>
    </row>
    <row r="44" spans="1:8" ht="13.5">
      <c r="A44" s="72">
        <f t="shared" si="2"/>
        <v>6.599999999999998</v>
      </c>
      <c r="B44" s="72"/>
      <c r="C44" s="72" t="s">
        <v>99</v>
      </c>
      <c r="D44" s="72" t="s">
        <v>137</v>
      </c>
      <c r="E44" s="72">
        <v>140</v>
      </c>
      <c r="F44" s="382">
        <f>E44*F38</f>
        <v>0.9799999999999999</v>
      </c>
      <c r="G44" s="382" t="s">
        <v>218</v>
      </c>
      <c r="H44" s="152" t="s">
        <v>218</v>
      </c>
    </row>
    <row r="45" spans="1:8" ht="13.5">
      <c r="A45" s="72">
        <f t="shared" si="2"/>
        <v>6.6999999999999975</v>
      </c>
      <c r="B45" s="72"/>
      <c r="C45" s="72" t="s">
        <v>88</v>
      </c>
      <c r="D45" s="72" t="s">
        <v>134</v>
      </c>
      <c r="E45" s="72">
        <v>1.45</v>
      </c>
      <c r="F45" s="382">
        <f>E45*F38</f>
        <v>0.01015</v>
      </c>
      <c r="G45" s="382" t="s">
        <v>218</v>
      </c>
      <c r="H45" s="152" t="s">
        <v>218</v>
      </c>
    </row>
    <row r="46" spans="1:8" ht="13.5">
      <c r="A46" s="72">
        <f t="shared" si="2"/>
        <v>6.799999999999997</v>
      </c>
      <c r="B46" s="72"/>
      <c r="C46" s="72" t="s">
        <v>95</v>
      </c>
      <c r="D46" s="72" t="s">
        <v>91</v>
      </c>
      <c r="E46" s="72">
        <v>250</v>
      </c>
      <c r="F46" s="382">
        <f>E46*F38</f>
        <v>1.7499999999999998</v>
      </c>
      <c r="G46" s="382" t="s">
        <v>218</v>
      </c>
      <c r="H46" s="152" t="s">
        <v>218</v>
      </c>
    </row>
    <row r="47" spans="1:8" ht="14.25" thickBot="1">
      <c r="A47" s="362">
        <f t="shared" si="2"/>
        <v>6.899999999999997</v>
      </c>
      <c r="B47" s="362"/>
      <c r="C47" s="362" t="s">
        <v>112</v>
      </c>
      <c r="D47" s="362" t="s">
        <v>21</v>
      </c>
      <c r="E47" s="362" t="s">
        <v>218</v>
      </c>
      <c r="F47" s="381" t="s">
        <v>218</v>
      </c>
      <c r="G47" s="381" t="s">
        <v>218</v>
      </c>
      <c r="H47" s="156" t="s">
        <v>218</v>
      </c>
    </row>
    <row r="48" spans="1:8" ht="43.5" customHeight="1" thickBot="1">
      <c r="A48" s="138">
        <f>A38+1</f>
        <v>7</v>
      </c>
      <c r="B48" s="84" t="s">
        <v>172</v>
      </c>
      <c r="C48" s="84" t="s">
        <v>173</v>
      </c>
      <c r="D48" s="84" t="s">
        <v>76</v>
      </c>
      <c r="E48" s="84"/>
      <c r="F48" s="141">
        <f>0.018</f>
        <v>0.018</v>
      </c>
      <c r="G48" s="114"/>
      <c r="H48" s="142" t="s">
        <v>218</v>
      </c>
    </row>
    <row r="49" spans="1:8" ht="13.5">
      <c r="A49" s="363">
        <f aca="true" t="shared" si="3" ref="A49:A57">A48+0.1</f>
        <v>7.1</v>
      </c>
      <c r="B49" s="363"/>
      <c r="C49" s="363" t="s">
        <v>16</v>
      </c>
      <c r="D49" s="363" t="s">
        <v>17</v>
      </c>
      <c r="E49" s="363" t="s">
        <v>218</v>
      </c>
      <c r="F49" s="383" t="s">
        <v>218</v>
      </c>
      <c r="G49" s="383" t="s">
        <v>218</v>
      </c>
      <c r="H49" s="240" t="s">
        <v>218</v>
      </c>
    </row>
    <row r="50" spans="1:8" ht="13.5">
      <c r="A50" s="72">
        <f t="shared" si="3"/>
        <v>7.199999999999999</v>
      </c>
      <c r="B50" s="72"/>
      <c r="C50" s="72" t="s">
        <v>117</v>
      </c>
      <c r="D50" s="72" t="s">
        <v>113</v>
      </c>
      <c r="E50" s="72" t="s">
        <v>218</v>
      </c>
      <c r="F50" s="382" t="s">
        <v>218</v>
      </c>
      <c r="G50" s="382" t="s">
        <v>218</v>
      </c>
      <c r="H50" s="152" t="s">
        <v>218</v>
      </c>
    </row>
    <row r="51" spans="1:8" ht="13.5">
      <c r="A51" s="72">
        <f t="shared" si="3"/>
        <v>7.299999999999999</v>
      </c>
      <c r="B51" s="72"/>
      <c r="C51" s="72" t="s">
        <v>87</v>
      </c>
      <c r="D51" s="72" t="s">
        <v>134</v>
      </c>
      <c r="E51" s="72" t="s">
        <v>218</v>
      </c>
      <c r="F51" s="382" t="s">
        <v>218</v>
      </c>
      <c r="G51" s="72" t="s">
        <v>218</v>
      </c>
      <c r="H51" s="152" t="s">
        <v>218</v>
      </c>
    </row>
    <row r="52" spans="1:8" ht="13.5">
      <c r="A52" s="72">
        <f t="shared" si="3"/>
        <v>7.399999999999999</v>
      </c>
      <c r="B52" s="72"/>
      <c r="C52" s="72" t="s">
        <v>135</v>
      </c>
      <c r="D52" s="72" t="s">
        <v>134</v>
      </c>
      <c r="E52" s="72">
        <v>101.5</v>
      </c>
      <c r="F52" s="382">
        <f>E52*F48</f>
        <v>1.827</v>
      </c>
      <c r="G52" s="382" t="s">
        <v>218</v>
      </c>
      <c r="H52" s="152" t="s">
        <v>218</v>
      </c>
    </row>
    <row r="53" spans="1:8" ht="13.5">
      <c r="A53" s="72">
        <f t="shared" si="3"/>
        <v>7.499999999999998</v>
      </c>
      <c r="B53" s="72"/>
      <c r="C53" s="72" t="s">
        <v>136</v>
      </c>
      <c r="D53" s="72" t="s">
        <v>91</v>
      </c>
      <c r="E53" s="72" t="s">
        <v>20</v>
      </c>
      <c r="F53" s="72">
        <f>F48*100*80</f>
        <v>144</v>
      </c>
      <c r="G53" s="382" t="s">
        <v>218</v>
      </c>
      <c r="H53" s="152" t="s">
        <v>218</v>
      </c>
    </row>
    <row r="54" spans="1:8" ht="13.5">
      <c r="A54" s="72">
        <f t="shared" si="3"/>
        <v>7.599999999999998</v>
      </c>
      <c r="B54" s="72"/>
      <c r="C54" s="72" t="s">
        <v>99</v>
      </c>
      <c r="D54" s="72" t="s">
        <v>137</v>
      </c>
      <c r="E54" s="72">
        <v>140</v>
      </c>
      <c r="F54" s="382">
        <f>E54*F48</f>
        <v>2.52</v>
      </c>
      <c r="G54" s="382" t="s">
        <v>218</v>
      </c>
      <c r="H54" s="152" t="s">
        <v>218</v>
      </c>
    </row>
    <row r="55" spans="1:8" ht="13.5">
      <c r="A55" s="72">
        <f t="shared" si="3"/>
        <v>7.6999999999999975</v>
      </c>
      <c r="B55" s="72"/>
      <c r="C55" s="72" t="s">
        <v>88</v>
      </c>
      <c r="D55" s="72" t="s">
        <v>134</v>
      </c>
      <c r="E55" s="72">
        <v>1.45</v>
      </c>
      <c r="F55" s="382">
        <f>E55*F48</f>
        <v>0.026099999999999998</v>
      </c>
      <c r="G55" s="382" t="s">
        <v>218</v>
      </c>
      <c r="H55" s="152" t="s">
        <v>218</v>
      </c>
    </row>
    <row r="56" spans="1:8" ht="13.5">
      <c r="A56" s="72">
        <f t="shared" si="3"/>
        <v>7.799999999999997</v>
      </c>
      <c r="B56" s="72"/>
      <c r="C56" s="72" t="s">
        <v>95</v>
      </c>
      <c r="D56" s="72" t="s">
        <v>91</v>
      </c>
      <c r="E56" s="72" t="s">
        <v>218</v>
      </c>
      <c r="F56" s="382" t="s">
        <v>218</v>
      </c>
      <c r="G56" s="382" t="s">
        <v>218</v>
      </c>
      <c r="H56" s="152" t="s">
        <v>218</v>
      </c>
    </row>
    <row r="57" spans="1:8" ht="14.25" thickBot="1">
      <c r="A57" s="362">
        <f t="shared" si="3"/>
        <v>7.899999999999997</v>
      </c>
      <c r="B57" s="362"/>
      <c r="C57" s="362" t="s">
        <v>112</v>
      </c>
      <c r="D57" s="362" t="s">
        <v>21</v>
      </c>
      <c r="E57" s="362" t="s">
        <v>218</v>
      </c>
      <c r="F57" s="381" t="s">
        <v>218</v>
      </c>
      <c r="G57" s="381" t="s">
        <v>218</v>
      </c>
      <c r="H57" s="156" t="s">
        <v>218</v>
      </c>
    </row>
    <row r="58" spans="1:8" ht="32.25" customHeight="1" thickBot="1">
      <c r="A58" s="138">
        <f>A48+1</f>
        <v>8</v>
      </c>
      <c r="B58" s="84" t="s">
        <v>174</v>
      </c>
      <c r="C58" s="84" t="s">
        <v>246</v>
      </c>
      <c r="D58" s="84" t="s">
        <v>132</v>
      </c>
      <c r="E58" s="140"/>
      <c r="F58" s="169">
        <f>8.1+1.92</f>
        <v>10.02</v>
      </c>
      <c r="G58" s="140"/>
      <c r="H58" s="142" t="s">
        <v>218</v>
      </c>
    </row>
    <row r="59" spans="1:8" ht="19.5" customHeight="1">
      <c r="A59" s="363">
        <f>A58+0.1</f>
        <v>8.1</v>
      </c>
      <c r="B59" s="368" t="s">
        <v>90</v>
      </c>
      <c r="C59" s="363" t="s">
        <v>16</v>
      </c>
      <c r="D59" s="363" t="s">
        <v>17</v>
      </c>
      <c r="E59" s="269" t="s">
        <v>218</v>
      </c>
      <c r="F59" s="383" t="s">
        <v>218</v>
      </c>
      <c r="G59" s="269" t="s">
        <v>218</v>
      </c>
      <c r="H59" s="240" t="s">
        <v>218</v>
      </c>
    </row>
    <row r="60" spans="1:8" ht="19.5" customHeight="1">
      <c r="A60" s="72">
        <f>A59+0.1</f>
        <v>8.2</v>
      </c>
      <c r="B60" s="150"/>
      <c r="C60" s="72" t="s">
        <v>18</v>
      </c>
      <c r="D60" s="72" t="s">
        <v>19</v>
      </c>
      <c r="E60" s="151" t="s">
        <v>218</v>
      </c>
      <c r="F60" s="151" t="s">
        <v>218</v>
      </c>
      <c r="G60" s="151" t="s">
        <v>218</v>
      </c>
      <c r="H60" s="152" t="s">
        <v>218</v>
      </c>
    </row>
    <row r="61" spans="1:8" ht="19.5" customHeight="1">
      <c r="A61" s="72">
        <f>A60+0.1</f>
        <v>8.299999999999999</v>
      </c>
      <c r="B61" s="150"/>
      <c r="C61" s="72" t="s">
        <v>161</v>
      </c>
      <c r="D61" s="72" t="s">
        <v>85</v>
      </c>
      <c r="E61" s="151">
        <f>0.11</f>
        <v>0.11</v>
      </c>
      <c r="F61" s="151">
        <f>F58*E61</f>
        <v>1.1022</v>
      </c>
      <c r="G61" s="151" t="s">
        <v>218</v>
      </c>
      <c r="H61" s="152" t="s">
        <v>218</v>
      </c>
    </row>
    <row r="62" spans="1:8" ht="19.5" customHeight="1">
      <c r="A62" s="72">
        <f>A61+0.1</f>
        <v>8.399999999999999</v>
      </c>
      <c r="B62" s="150"/>
      <c r="C62" s="72" t="s">
        <v>133</v>
      </c>
      <c r="D62" s="72" t="s">
        <v>110</v>
      </c>
      <c r="E62" s="382">
        <v>62.5</v>
      </c>
      <c r="F62" s="382">
        <f>F58*E62</f>
        <v>626.25</v>
      </c>
      <c r="G62" s="151" t="s">
        <v>218</v>
      </c>
      <c r="H62" s="152" t="s">
        <v>218</v>
      </c>
    </row>
    <row r="63" spans="1:8" ht="19.5" customHeight="1" thickBot="1">
      <c r="A63" s="362">
        <f>A62+0.1</f>
        <v>8.499999999999998</v>
      </c>
      <c r="B63" s="367"/>
      <c r="C63" s="362" t="s">
        <v>89</v>
      </c>
      <c r="D63" s="362" t="s">
        <v>21</v>
      </c>
      <c r="E63" s="155" t="s">
        <v>218</v>
      </c>
      <c r="F63" s="155" t="s">
        <v>218</v>
      </c>
      <c r="G63" s="155" t="s">
        <v>218</v>
      </c>
      <c r="H63" s="156" t="s">
        <v>218</v>
      </c>
    </row>
    <row r="64" spans="1:8" ht="35.25" customHeight="1" thickBot="1">
      <c r="A64" s="157">
        <f>A58+1</f>
        <v>9</v>
      </c>
      <c r="B64" s="84" t="s">
        <v>90</v>
      </c>
      <c r="C64" s="170" t="s">
        <v>296</v>
      </c>
      <c r="D64" s="160" t="s">
        <v>93</v>
      </c>
      <c r="E64" s="171"/>
      <c r="F64" s="160">
        <f>1*1.3+1*1.7</f>
        <v>3</v>
      </c>
      <c r="G64" s="171" t="s">
        <v>218</v>
      </c>
      <c r="H64" s="157" t="s">
        <v>218</v>
      </c>
    </row>
    <row r="65" spans="1:8" ht="38.25" customHeight="1" thickBot="1">
      <c r="A65" s="172">
        <f>A64+1</f>
        <v>10</v>
      </c>
      <c r="B65" s="159" t="s">
        <v>90</v>
      </c>
      <c r="C65" s="165" t="s">
        <v>779</v>
      </c>
      <c r="D65" s="159" t="s">
        <v>93</v>
      </c>
      <c r="E65" s="165"/>
      <c r="F65" s="173">
        <f>0.7*2.1</f>
        <v>1.47</v>
      </c>
      <c r="G65" s="165" t="s">
        <v>218</v>
      </c>
      <c r="H65" s="157" t="s">
        <v>218</v>
      </c>
    </row>
    <row r="66" spans="1:8" ht="18" customHeight="1" thickBot="1">
      <c r="A66" s="490" t="s">
        <v>175</v>
      </c>
      <c r="B66" s="490"/>
      <c r="C66" s="490"/>
      <c r="D66" s="490"/>
      <c r="E66" s="490"/>
      <c r="F66" s="490"/>
      <c r="G66" s="490"/>
      <c r="H66" s="490"/>
    </row>
    <row r="67" spans="1:8" ht="30.75" customHeight="1" thickBot="1">
      <c r="A67" s="164">
        <f>A65+1</f>
        <v>11</v>
      </c>
      <c r="B67" s="159" t="s">
        <v>153</v>
      </c>
      <c r="C67" s="174" t="s">
        <v>154</v>
      </c>
      <c r="D67" s="160" t="s">
        <v>247</v>
      </c>
      <c r="E67" s="175"/>
      <c r="F67" s="160">
        <v>0.33</v>
      </c>
      <c r="G67" s="175"/>
      <c r="H67" s="157" t="s">
        <v>218</v>
      </c>
    </row>
    <row r="68" spans="1:8" ht="17.25" customHeight="1">
      <c r="A68" s="147">
        <f aca="true" t="shared" si="4" ref="A68:A75">A67+0.1</f>
        <v>11.1</v>
      </c>
      <c r="B68" s="368"/>
      <c r="C68" s="363" t="s">
        <v>16</v>
      </c>
      <c r="D68" s="269" t="s">
        <v>17</v>
      </c>
      <c r="E68" s="269" t="s">
        <v>218</v>
      </c>
      <c r="F68" s="269" t="s">
        <v>218</v>
      </c>
      <c r="G68" s="269" t="s">
        <v>218</v>
      </c>
      <c r="H68" s="240" t="s">
        <v>218</v>
      </c>
    </row>
    <row r="69" spans="1:8" ht="17.25" customHeight="1">
      <c r="A69" s="149">
        <f t="shared" si="4"/>
        <v>11.2</v>
      </c>
      <c r="B69" s="150"/>
      <c r="C69" s="72" t="s">
        <v>18</v>
      </c>
      <c r="D69" s="151" t="s">
        <v>19</v>
      </c>
      <c r="E69" s="151" t="s">
        <v>218</v>
      </c>
      <c r="F69" s="151" t="s">
        <v>218</v>
      </c>
      <c r="G69" s="151" t="s">
        <v>218</v>
      </c>
      <c r="H69" s="152" t="s">
        <v>218</v>
      </c>
    </row>
    <row r="70" spans="1:8" ht="17.25" customHeight="1">
      <c r="A70" s="149">
        <f t="shared" si="4"/>
        <v>11.299999999999999</v>
      </c>
      <c r="B70" s="176"/>
      <c r="C70" s="72" t="s">
        <v>107</v>
      </c>
      <c r="D70" s="151" t="s">
        <v>85</v>
      </c>
      <c r="E70" s="151">
        <v>1.05</v>
      </c>
      <c r="F70" s="151">
        <f>F67*E70</f>
        <v>0.34650000000000003</v>
      </c>
      <c r="G70" s="151" t="s">
        <v>218</v>
      </c>
      <c r="H70" s="152" t="s">
        <v>218</v>
      </c>
    </row>
    <row r="71" spans="1:8" ht="17.25" customHeight="1">
      <c r="A71" s="149">
        <f t="shared" si="4"/>
        <v>11.399999999999999</v>
      </c>
      <c r="B71" s="72"/>
      <c r="C71" s="72" t="s">
        <v>248</v>
      </c>
      <c r="D71" s="151" t="s">
        <v>91</v>
      </c>
      <c r="E71" s="151">
        <v>1.96</v>
      </c>
      <c r="F71" s="151">
        <f>F67*E71</f>
        <v>0.6468</v>
      </c>
      <c r="G71" s="151" t="s">
        <v>218</v>
      </c>
      <c r="H71" s="152" t="s">
        <v>218</v>
      </c>
    </row>
    <row r="72" spans="1:8" ht="17.25" customHeight="1">
      <c r="A72" s="149">
        <f t="shared" si="4"/>
        <v>11.499999999999998</v>
      </c>
      <c r="B72" s="72"/>
      <c r="C72" s="72" t="s">
        <v>789</v>
      </c>
      <c r="D72" s="151" t="s">
        <v>93</v>
      </c>
      <c r="E72" s="151">
        <v>3.38</v>
      </c>
      <c r="F72" s="151">
        <f>F67*E72</f>
        <v>1.1154</v>
      </c>
      <c r="G72" s="151" t="s">
        <v>218</v>
      </c>
      <c r="H72" s="152" t="s">
        <v>218</v>
      </c>
    </row>
    <row r="73" spans="1:8" ht="17.25" customHeight="1">
      <c r="A73" s="149">
        <f t="shared" si="4"/>
        <v>11.599999999999998</v>
      </c>
      <c r="B73" s="72"/>
      <c r="C73" s="72" t="s">
        <v>155</v>
      </c>
      <c r="D73" s="151" t="s">
        <v>91</v>
      </c>
      <c r="E73" s="151" t="s">
        <v>218</v>
      </c>
      <c r="F73" s="151" t="s">
        <v>218</v>
      </c>
      <c r="G73" s="151" t="s">
        <v>218</v>
      </c>
      <c r="H73" s="152" t="s">
        <v>218</v>
      </c>
    </row>
    <row r="74" spans="1:8" ht="21" customHeight="1">
      <c r="A74" s="149">
        <f t="shared" si="4"/>
        <v>11.699999999999998</v>
      </c>
      <c r="B74" s="72"/>
      <c r="C74" s="72" t="s">
        <v>156</v>
      </c>
      <c r="D74" s="151" t="s">
        <v>91</v>
      </c>
      <c r="E74" s="151" t="s">
        <v>218</v>
      </c>
      <c r="F74" s="151" t="s">
        <v>218</v>
      </c>
      <c r="G74" s="151" t="s">
        <v>218</v>
      </c>
      <c r="H74" s="152" t="s">
        <v>218</v>
      </c>
    </row>
    <row r="75" spans="1:8" ht="21" customHeight="1" thickBot="1">
      <c r="A75" s="153">
        <f t="shared" si="4"/>
        <v>11.799999999999997</v>
      </c>
      <c r="B75" s="362"/>
      <c r="C75" s="362" t="s">
        <v>89</v>
      </c>
      <c r="D75" s="155" t="s">
        <v>19</v>
      </c>
      <c r="E75" s="155" t="s">
        <v>218</v>
      </c>
      <c r="F75" s="155" t="s">
        <v>218</v>
      </c>
      <c r="G75" s="155" t="s">
        <v>218</v>
      </c>
      <c r="H75" s="156" t="s">
        <v>218</v>
      </c>
    </row>
    <row r="76" spans="1:8" ht="33.75" customHeight="1" thickBot="1">
      <c r="A76" s="172">
        <f>A67+1</f>
        <v>12</v>
      </c>
      <c r="B76" s="159" t="s">
        <v>157</v>
      </c>
      <c r="C76" s="159" t="s">
        <v>102</v>
      </c>
      <c r="D76" s="165" t="s">
        <v>98</v>
      </c>
      <c r="E76" s="159"/>
      <c r="F76" s="177">
        <v>0.15</v>
      </c>
      <c r="G76" s="159"/>
      <c r="H76" s="178" t="s">
        <v>218</v>
      </c>
    </row>
    <row r="77" spans="1:8" ht="13.5" customHeight="1">
      <c r="A77" s="147">
        <f>A76+0.1</f>
        <v>12.1</v>
      </c>
      <c r="B77" s="363"/>
      <c r="C77" s="363" t="s">
        <v>16</v>
      </c>
      <c r="D77" s="363" t="s">
        <v>17</v>
      </c>
      <c r="E77" s="383" t="s">
        <v>218</v>
      </c>
      <c r="F77" s="383" t="s">
        <v>218</v>
      </c>
      <c r="G77" s="269" t="s">
        <v>218</v>
      </c>
      <c r="H77" s="240" t="s">
        <v>218</v>
      </c>
    </row>
    <row r="78" spans="1:8" ht="13.5" customHeight="1">
      <c r="A78" s="149">
        <f>A77+0.1</f>
        <v>12.2</v>
      </c>
      <c r="B78" s="72"/>
      <c r="C78" s="72" t="s">
        <v>18</v>
      </c>
      <c r="D78" s="72" t="s">
        <v>19</v>
      </c>
      <c r="E78" s="151" t="s">
        <v>218</v>
      </c>
      <c r="F78" s="151" t="s">
        <v>218</v>
      </c>
      <c r="G78" s="151" t="s">
        <v>218</v>
      </c>
      <c r="H78" s="152" t="s">
        <v>218</v>
      </c>
    </row>
    <row r="79" spans="1:8" ht="13.5" customHeight="1" thickBot="1">
      <c r="A79" s="153">
        <f>A78+0.1</f>
        <v>12.299999999999999</v>
      </c>
      <c r="B79" s="367"/>
      <c r="C79" s="362" t="s">
        <v>103</v>
      </c>
      <c r="D79" s="362" t="s">
        <v>91</v>
      </c>
      <c r="E79" s="155">
        <v>15</v>
      </c>
      <c r="F79" s="155">
        <f>F76*E79</f>
        <v>2.25</v>
      </c>
      <c r="G79" s="155" t="s">
        <v>218</v>
      </c>
      <c r="H79" s="156" t="s">
        <v>218</v>
      </c>
    </row>
    <row r="80" spans="1:8" ht="33" customHeight="1" thickBot="1">
      <c r="A80" s="172">
        <f>A76+1</f>
        <v>13</v>
      </c>
      <c r="B80" s="159" t="s">
        <v>158</v>
      </c>
      <c r="C80" s="159" t="s">
        <v>104</v>
      </c>
      <c r="D80" s="165" t="s">
        <v>98</v>
      </c>
      <c r="E80" s="159"/>
      <c r="F80" s="177">
        <v>0.15</v>
      </c>
      <c r="G80" s="159"/>
      <c r="H80" s="178" t="s">
        <v>218</v>
      </c>
    </row>
    <row r="81" spans="1:8" ht="19.5" customHeight="1">
      <c r="A81" s="147">
        <f>A80+0.1</f>
        <v>13.1</v>
      </c>
      <c r="B81" s="363"/>
      <c r="C81" s="363" t="s">
        <v>16</v>
      </c>
      <c r="D81" s="363" t="s">
        <v>17</v>
      </c>
      <c r="E81" s="383" t="s">
        <v>218</v>
      </c>
      <c r="F81" s="383" t="s">
        <v>218</v>
      </c>
      <c r="G81" s="269" t="s">
        <v>218</v>
      </c>
      <c r="H81" s="240" t="s">
        <v>218</v>
      </c>
    </row>
    <row r="82" spans="1:8" ht="19.5" customHeight="1">
      <c r="A82" s="149">
        <f>A81+0.1</f>
        <v>13.2</v>
      </c>
      <c r="B82" s="72"/>
      <c r="C82" s="72" t="s">
        <v>18</v>
      </c>
      <c r="D82" s="72" t="s">
        <v>19</v>
      </c>
      <c r="E82" s="382" t="s">
        <v>218</v>
      </c>
      <c r="F82" s="382" t="s">
        <v>218</v>
      </c>
      <c r="G82" s="382" t="s">
        <v>218</v>
      </c>
      <c r="H82" s="152" t="s">
        <v>218</v>
      </c>
    </row>
    <row r="83" spans="1:8" ht="19.5" customHeight="1" thickBot="1">
      <c r="A83" s="153">
        <f>A82+0.1</f>
        <v>13.299999999999999</v>
      </c>
      <c r="B83" s="362"/>
      <c r="C83" s="362" t="s">
        <v>105</v>
      </c>
      <c r="D83" s="362" t="s">
        <v>91</v>
      </c>
      <c r="E83" s="362">
        <v>15</v>
      </c>
      <c r="F83" s="381">
        <f>E83*F80</f>
        <v>2.25</v>
      </c>
      <c r="G83" s="381" t="s">
        <v>218</v>
      </c>
      <c r="H83" s="156" t="s">
        <v>218</v>
      </c>
    </row>
    <row r="84" spans="1:8" ht="76.5" customHeight="1" thickBot="1">
      <c r="A84" s="157">
        <f>A80+1</f>
        <v>14</v>
      </c>
      <c r="B84" s="159" t="s">
        <v>176</v>
      </c>
      <c r="C84" s="165" t="s">
        <v>249</v>
      </c>
      <c r="D84" s="160" t="s">
        <v>106</v>
      </c>
      <c r="E84" s="175"/>
      <c r="F84" s="120">
        <v>0.15</v>
      </c>
      <c r="G84" s="171"/>
      <c r="H84" s="157" t="s">
        <v>218</v>
      </c>
    </row>
    <row r="85" spans="1:8" ht="21" customHeight="1">
      <c r="A85" s="147">
        <f>A84+0.1</f>
        <v>14.1</v>
      </c>
      <c r="B85" s="363" t="s">
        <v>90</v>
      </c>
      <c r="C85" s="363" t="s">
        <v>16</v>
      </c>
      <c r="D85" s="269" t="s">
        <v>17</v>
      </c>
      <c r="E85" s="269" t="s">
        <v>218</v>
      </c>
      <c r="F85" s="383" t="s">
        <v>218</v>
      </c>
      <c r="G85" s="293" t="s">
        <v>218</v>
      </c>
      <c r="H85" s="299" t="s">
        <v>218</v>
      </c>
    </row>
    <row r="86" spans="1:8" ht="17.25" customHeight="1">
      <c r="A86" s="149">
        <f aca="true" t="shared" si="5" ref="A86:A93">A85+0.1</f>
        <v>14.2</v>
      </c>
      <c r="B86" s="72"/>
      <c r="C86" s="72" t="s">
        <v>18</v>
      </c>
      <c r="D86" s="151" t="s">
        <v>19</v>
      </c>
      <c r="E86" s="151" t="s">
        <v>218</v>
      </c>
      <c r="F86" s="151" t="s">
        <v>218</v>
      </c>
      <c r="G86" s="151" t="s">
        <v>218</v>
      </c>
      <c r="H86" s="156" t="s">
        <v>218</v>
      </c>
    </row>
    <row r="87" spans="1:8" ht="17.25" customHeight="1">
      <c r="A87" s="149">
        <f t="shared" si="5"/>
        <v>14.299999999999999</v>
      </c>
      <c r="B87" s="72"/>
      <c r="C87" s="72" t="s">
        <v>178</v>
      </c>
      <c r="D87" s="151" t="s">
        <v>93</v>
      </c>
      <c r="E87" s="151">
        <v>112</v>
      </c>
      <c r="F87" s="382">
        <f>F84*E87</f>
        <v>16.8</v>
      </c>
      <c r="G87" s="151" t="s">
        <v>218</v>
      </c>
      <c r="H87" s="156" t="s">
        <v>218</v>
      </c>
    </row>
    <row r="88" spans="1:8" ht="17.25" customHeight="1">
      <c r="A88" s="149">
        <f t="shared" si="5"/>
        <v>14.399999999999999</v>
      </c>
      <c r="B88" s="72"/>
      <c r="C88" s="72" t="s">
        <v>107</v>
      </c>
      <c r="D88" s="151" t="s">
        <v>85</v>
      </c>
      <c r="E88" s="151">
        <v>1.19</v>
      </c>
      <c r="F88" s="151">
        <f>F84*E88</f>
        <v>0.1785</v>
      </c>
      <c r="G88" s="151" t="s">
        <v>218</v>
      </c>
      <c r="H88" s="156" t="s">
        <v>218</v>
      </c>
    </row>
    <row r="89" spans="1:8" ht="17.25" customHeight="1">
      <c r="A89" s="149">
        <f t="shared" si="5"/>
        <v>14.499999999999998</v>
      </c>
      <c r="B89" s="72"/>
      <c r="C89" s="72" t="s">
        <v>108</v>
      </c>
      <c r="D89" s="151" t="s">
        <v>83</v>
      </c>
      <c r="E89" s="151" t="s">
        <v>20</v>
      </c>
      <c r="F89" s="151">
        <v>0.04</v>
      </c>
      <c r="G89" s="149" t="s">
        <v>218</v>
      </c>
      <c r="H89" s="156" t="s">
        <v>218</v>
      </c>
    </row>
    <row r="90" spans="1:8" ht="17.25" customHeight="1">
      <c r="A90" s="149">
        <f t="shared" si="5"/>
        <v>14.599999999999998</v>
      </c>
      <c r="B90" s="72"/>
      <c r="C90" s="72" t="s">
        <v>179</v>
      </c>
      <c r="D90" s="151" t="s">
        <v>91</v>
      </c>
      <c r="E90" s="151">
        <v>15</v>
      </c>
      <c r="F90" s="151">
        <f>F84*E90</f>
        <v>2.25</v>
      </c>
      <c r="G90" s="382" t="s">
        <v>218</v>
      </c>
      <c r="H90" s="156" t="s">
        <v>218</v>
      </c>
    </row>
    <row r="91" spans="1:8" ht="17.25" customHeight="1">
      <c r="A91" s="149">
        <f t="shared" si="5"/>
        <v>14.699999999999998</v>
      </c>
      <c r="B91" s="72"/>
      <c r="C91" s="72" t="s">
        <v>109</v>
      </c>
      <c r="D91" s="151" t="s">
        <v>110</v>
      </c>
      <c r="E91" s="151" t="s">
        <v>20</v>
      </c>
      <c r="F91" s="149">
        <f>F84*100*6</f>
        <v>90</v>
      </c>
      <c r="G91" s="151" t="s">
        <v>218</v>
      </c>
      <c r="H91" s="156" t="s">
        <v>218</v>
      </c>
    </row>
    <row r="92" spans="1:8" ht="17.25" customHeight="1">
      <c r="A92" s="149">
        <f t="shared" si="5"/>
        <v>14.799999999999997</v>
      </c>
      <c r="B92" s="362"/>
      <c r="C92" s="362" t="s">
        <v>180</v>
      </c>
      <c r="D92" s="155" t="s">
        <v>91</v>
      </c>
      <c r="E92" s="155" t="s">
        <v>20</v>
      </c>
      <c r="F92" s="153">
        <f>9.4*0.8</f>
        <v>7.5200000000000005</v>
      </c>
      <c r="G92" s="155" t="s">
        <v>218</v>
      </c>
      <c r="H92" s="156" t="s">
        <v>218</v>
      </c>
    </row>
    <row r="93" spans="1:8" ht="16.5" customHeight="1" thickBot="1">
      <c r="A93" s="149">
        <f t="shared" si="5"/>
        <v>14.899999999999997</v>
      </c>
      <c r="B93" s="362"/>
      <c r="C93" s="362" t="s">
        <v>89</v>
      </c>
      <c r="D93" s="155" t="s">
        <v>19</v>
      </c>
      <c r="E93" s="155" t="s">
        <v>218</v>
      </c>
      <c r="F93" s="155" t="s">
        <v>218</v>
      </c>
      <c r="G93" s="155" t="s">
        <v>218</v>
      </c>
      <c r="H93" s="156" t="s">
        <v>218</v>
      </c>
    </row>
    <row r="94" spans="1:8" ht="45.75" customHeight="1" hidden="1" thickBot="1">
      <c r="A94" s="179"/>
      <c r="B94" s="180"/>
      <c r="C94" s="181"/>
      <c r="D94" s="159"/>
      <c r="E94" s="181"/>
      <c r="F94" s="182"/>
      <c r="G94" s="181"/>
      <c r="H94" s="183"/>
    </row>
    <row r="95" spans="1:8" ht="19.5" customHeight="1" hidden="1">
      <c r="A95" s="184"/>
      <c r="B95" s="184"/>
      <c r="C95" s="363"/>
      <c r="D95" s="269"/>
      <c r="E95" s="304"/>
      <c r="F95" s="304"/>
      <c r="G95" s="293"/>
      <c r="H95" s="305"/>
    </row>
    <row r="96" spans="1:8" ht="19.5" customHeight="1" hidden="1">
      <c r="A96" s="185"/>
      <c r="B96" s="185"/>
      <c r="C96" s="362"/>
      <c r="D96" s="362"/>
      <c r="E96" s="185"/>
      <c r="F96" s="187"/>
      <c r="G96" s="187"/>
      <c r="H96" s="306"/>
    </row>
    <row r="97" spans="1:8" ht="19.5" customHeight="1" hidden="1">
      <c r="A97" s="185"/>
      <c r="B97" s="186"/>
      <c r="C97" s="185"/>
      <c r="D97" s="185"/>
      <c r="E97" s="187"/>
      <c r="F97" s="187"/>
      <c r="G97" s="185"/>
      <c r="H97" s="188"/>
    </row>
    <row r="98" spans="1:8" ht="19.5" customHeight="1" hidden="1" thickBot="1">
      <c r="A98" s="185"/>
      <c r="B98" s="186"/>
      <c r="C98" s="185"/>
      <c r="D98" s="185"/>
      <c r="E98" s="187"/>
      <c r="F98" s="189"/>
      <c r="G98" s="190"/>
      <c r="H98" s="188"/>
    </row>
    <row r="99" spans="1:8" ht="47.25" customHeight="1" thickBot="1">
      <c r="A99" s="172">
        <f>A84+1</f>
        <v>15</v>
      </c>
      <c r="B99" s="159" t="s">
        <v>354</v>
      </c>
      <c r="C99" s="165" t="s">
        <v>355</v>
      </c>
      <c r="D99" s="160" t="s">
        <v>189</v>
      </c>
      <c r="E99" s="175"/>
      <c r="F99" s="160">
        <v>0.14</v>
      </c>
      <c r="G99" s="171"/>
      <c r="H99" s="157" t="s">
        <v>218</v>
      </c>
    </row>
    <row r="100" spans="1:8" ht="19.5" customHeight="1">
      <c r="A100" s="147">
        <f aca="true" t="shared" si="6" ref="A100:A105">A99+0.1</f>
        <v>15.1</v>
      </c>
      <c r="B100" s="363" t="s">
        <v>90</v>
      </c>
      <c r="C100" s="363" t="s">
        <v>16</v>
      </c>
      <c r="D100" s="269" t="s">
        <v>17</v>
      </c>
      <c r="E100" s="269" t="s">
        <v>218</v>
      </c>
      <c r="F100" s="383" t="s">
        <v>218</v>
      </c>
      <c r="G100" s="269" t="s">
        <v>218</v>
      </c>
      <c r="H100" s="299" t="s">
        <v>218</v>
      </c>
    </row>
    <row r="101" spans="1:8" ht="19.5" customHeight="1">
      <c r="A101" s="149">
        <f t="shared" si="6"/>
        <v>15.2</v>
      </c>
      <c r="B101" s="72"/>
      <c r="C101" s="72" t="s">
        <v>18</v>
      </c>
      <c r="D101" s="151" t="s">
        <v>19</v>
      </c>
      <c r="E101" s="151" t="s">
        <v>218</v>
      </c>
      <c r="F101" s="151" t="s">
        <v>218</v>
      </c>
      <c r="G101" s="151" t="s">
        <v>218</v>
      </c>
      <c r="H101" s="156" t="s">
        <v>218</v>
      </c>
    </row>
    <row r="102" spans="1:8" ht="19.5" customHeight="1">
      <c r="A102" s="149">
        <f t="shared" si="6"/>
        <v>15.299999999999999</v>
      </c>
      <c r="B102" s="72"/>
      <c r="C102" s="72" t="s">
        <v>88</v>
      </c>
      <c r="D102" s="151" t="s">
        <v>85</v>
      </c>
      <c r="E102" s="151" t="s">
        <v>20</v>
      </c>
      <c r="F102" s="151">
        <f>F99*100*0.05*0.06*3</f>
        <v>0.12600000000000003</v>
      </c>
      <c r="G102" s="382" t="s">
        <v>218</v>
      </c>
      <c r="H102" s="156" t="s">
        <v>218</v>
      </c>
    </row>
    <row r="103" spans="1:8" ht="19.5" customHeight="1">
      <c r="A103" s="149">
        <f t="shared" si="6"/>
        <v>15.399999999999999</v>
      </c>
      <c r="B103" s="72"/>
      <c r="C103" s="72" t="s">
        <v>356</v>
      </c>
      <c r="D103" s="151" t="s">
        <v>93</v>
      </c>
      <c r="E103" s="151">
        <v>110</v>
      </c>
      <c r="F103" s="151">
        <f>F99*E103</f>
        <v>15.400000000000002</v>
      </c>
      <c r="G103" s="149" t="s">
        <v>218</v>
      </c>
      <c r="H103" s="156" t="s">
        <v>218</v>
      </c>
    </row>
    <row r="104" spans="1:8" ht="19.5" customHeight="1">
      <c r="A104" s="149">
        <f t="shared" si="6"/>
        <v>15.499999999999998</v>
      </c>
      <c r="B104" s="72"/>
      <c r="C104" s="72" t="s">
        <v>156</v>
      </c>
      <c r="D104" s="151" t="s">
        <v>91</v>
      </c>
      <c r="E104" s="151" t="s">
        <v>218</v>
      </c>
      <c r="F104" s="151" t="s">
        <v>218</v>
      </c>
      <c r="G104" s="151" t="s">
        <v>218</v>
      </c>
      <c r="H104" s="156" t="s">
        <v>218</v>
      </c>
    </row>
    <row r="105" spans="1:8" ht="21" customHeight="1" thickBot="1">
      <c r="A105" s="153">
        <f t="shared" si="6"/>
        <v>15.599999999999998</v>
      </c>
      <c r="B105" s="362"/>
      <c r="C105" s="362" t="s">
        <v>89</v>
      </c>
      <c r="D105" s="155" t="s">
        <v>19</v>
      </c>
      <c r="E105" s="155" t="s">
        <v>218</v>
      </c>
      <c r="F105" s="155" t="s">
        <v>218</v>
      </c>
      <c r="G105" s="155" t="s">
        <v>218</v>
      </c>
      <c r="H105" s="156" t="s">
        <v>218</v>
      </c>
    </row>
    <row r="106" spans="1:8" ht="36" customHeight="1" thickBot="1">
      <c r="A106" s="179">
        <f>A99+1</f>
        <v>16</v>
      </c>
      <c r="B106" s="159" t="s">
        <v>114</v>
      </c>
      <c r="C106" s="165" t="s">
        <v>297</v>
      </c>
      <c r="D106" s="159" t="s">
        <v>116</v>
      </c>
      <c r="E106" s="165"/>
      <c r="F106" s="162">
        <f>0.06</f>
        <v>0.06</v>
      </c>
      <c r="G106" s="181"/>
      <c r="H106" s="157" t="s">
        <v>218</v>
      </c>
    </row>
    <row r="107" spans="1:8" ht="18" customHeight="1">
      <c r="A107" s="363">
        <f aca="true" t="shared" si="7" ref="A107:A112">A106+0.1</f>
        <v>16.1</v>
      </c>
      <c r="B107" s="363"/>
      <c r="C107" s="363" t="s">
        <v>16</v>
      </c>
      <c r="D107" s="269" t="s">
        <v>17</v>
      </c>
      <c r="E107" s="383" t="s">
        <v>218</v>
      </c>
      <c r="F107" s="383" t="s">
        <v>218</v>
      </c>
      <c r="G107" s="151" t="s">
        <v>218</v>
      </c>
      <c r="H107" s="240" t="s">
        <v>218</v>
      </c>
    </row>
    <row r="108" spans="1:8" ht="18" customHeight="1">
      <c r="A108" s="72">
        <f t="shared" si="7"/>
        <v>16.200000000000003</v>
      </c>
      <c r="B108" s="72"/>
      <c r="C108" s="72" t="s">
        <v>18</v>
      </c>
      <c r="D108" s="72" t="s">
        <v>21</v>
      </c>
      <c r="E108" s="72" t="s">
        <v>218</v>
      </c>
      <c r="F108" s="72" t="s">
        <v>218</v>
      </c>
      <c r="G108" s="72" t="s">
        <v>218</v>
      </c>
      <c r="H108" s="382" t="s">
        <v>218</v>
      </c>
    </row>
    <row r="109" spans="1:8" ht="18" customHeight="1">
      <c r="A109" s="72">
        <f t="shared" si="7"/>
        <v>16.300000000000004</v>
      </c>
      <c r="B109" s="191"/>
      <c r="C109" s="72" t="s">
        <v>181</v>
      </c>
      <c r="D109" s="72" t="s">
        <v>111</v>
      </c>
      <c r="E109" s="382"/>
      <c r="F109" s="382">
        <f>F106*100*1</f>
        <v>6</v>
      </c>
      <c r="G109" s="72" t="s">
        <v>218</v>
      </c>
      <c r="H109" s="152" t="s">
        <v>218</v>
      </c>
    </row>
    <row r="110" spans="1:8" ht="18" customHeight="1">
      <c r="A110" s="72">
        <f t="shared" si="7"/>
        <v>16.400000000000006</v>
      </c>
      <c r="B110" s="191"/>
      <c r="C110" s="72" t="s">
        <v>298</v>
      </c>
      <c r="D110" s="72" t="s">
        <v>120</v>
      </c>
      <c r="E110" s="382">
        <v>100</v>
      </c>
      <c r="F110" s="382">
        <f>E110*F106</f>
        <v>6</v>
      </c>
      <c r="G110" s="149" t="s">
        <v>218</v>
      </c>
      <c r="H110" s="152" t="s">
        <v>218</v>
      </c>
    </row>
    <row r="111" spans="1:8" ht="18" customHeight="1">
      <c r="A111" s="72">
        <f t="shared" si="7"/>
        <v>16.500000000000007</v>
      </c>
      <c r="B111" s="191"/>
      <c r="C111" s="72" t="s">
        <v>299</v>
      </c>
      <c r="D111" s="72" t="s">
        <v>111</v>
      </c>
      <c r="E111" s="382"/>
      <c r="F111" s="382">
        <v>2</v>
      </c>
      <c r="G111" s="149" t="s">
        <v>218</v>
      </c>
      <c r="H111" s="152" t="s">
        <v>218</v>
      </c>
    </row>
    <row r="112" spans="1:8" ht="18" customHeight="1" thickBot="1">
      <c r="A112" s="362">
        <f t="shared" si="7"/>
        <v>16.60000000000001</v>
      </c>
      <c r="B112" s="192"/>
      <c r="C112" s="362" t="s">
        <v>300</v>
      </c>
      <c r="D112" s="362" t="s">
        <v>111</v>
      </c>
      <c r="E112" s="381"/>
      <c r="F112" s="381">
        <f>F111*3</f>
        <v>6</v>
      </c>
      <c r="G112" s="72" t="s">
        <v>218</v>
      </c>
      <c r="H112" s="156" t="s">
        <v>218</v>
      </c>
    </row>
    <row r="113" spans="1:8" ht="19.5" customHeight="1" thickBot="1">
      <c r="A113" s="428" t="s">
        <v>184</v>
      </c>
      <c r="B113" s="429"/>
      <c r="C113" s="429"/>
      <c r="D113" s="429"/>
      <c r="E113" s="429"/>
      <c r="F113" s="429"/>
      <c r="G113" s="429"/>
      <c r="H113" s="430"/>
    </row>
    <row r="114" spans="1:8" ht="38.25" customHeight="1" thickBot="1">
      <c r="A114" s="172">
        <f>A106+1</f>
        <v>17</v>
      </c>
      <c r="B114" s="159" t="s">
        <v>301</v>
      </c>
      <c r="C114" s="165" t="s">
        <v>302</v>
      </c>
      <c r="D114" s="159" t="s">
        <v>93</v>
      </c>
      <c r="E114" s="165"/>
      <c r="F114" s="173">
        <v>38.8</v>
      </c>
      <c r="G114" s="165"/>
      <c r="H114" s="157" t="s">
        <v>218</v>
      </c>
    </row>
    <row r="115" spans="1:8" ht="13.5">
      <c r="A115" s="363">
        <f>A114+0.1</f>
        <v>17.1</v>
      </c>
      <c r="B115" s="363"/>
      <c r="C115" s="363" t="s">
        <v>16</v>
      </c>
      <c r="D115" s="363" t="s">
        <v>17</v>
      </c>
      <c r="E115" s="363" t="s">
        <v>218</v>
      </c>
      <c r="F115" s="383" t="s">
        <v>218</v>
      </c>
      <c r="G115" s="269" t="s">
        <v>218</v>
      </c>
      <c r="H115" s="240" t="s">
        <v>218</v>
      </c>
    </row>
    <row r="116" spans="1:8" ht="13.5">
      <c r="A116" s="72">
        <f>A115+0.1</f>
        <v>17.200000000000003</v>
      </c>
      <c r="B116" s="72"/>
      <c r="C116" s="72" t="s">
        <v>185</v>
      </c>
      <c r="D116" s="72" t="s">
        <v>80</v>
      </c>
      <c r="E116" s="279" t="s">
        <v>218</v>
      </c>
      <c r="F116" s="382" t="s">
        <v>218</v>
      </c>
      <c r="G116" s="382" t="s">
        <v>218</v>
      </c>
      <c r="H116" s="152" t="s">
        <v>218</v>
      </c>
    </row>
    <row r="117" spans="1:8" ht="13.5">
      <c r="A117" s="72">
        <f>A116+0.1</f>
        <v>17.300000000000004</v>
      </c>
      <c r="B117" s="72"/>
      <c r="C117" s="72" t="s">
        <v>18</v>
      </c>
      <c r="D117" s="72" t="s">
        <v>113</v>
      </c>
      <c r="E117" s="279" t="s">
        <v>218</v>
      </c>
      <c r="F117" s="382" t="s">
        <v>218</v>
      </c>
      <c r="G117" s="72" t="s">
        <v>218</v>
      </c>
      <c r="H117" s="152" t="s">
        <v>218</v>
      </c>
    </row>
    <row r="118" spans="1:8" ht="13.5">
      <c r="A118" s="72">
        <f>A117+0.1</f>
        <v>17.400000000000006</v>
      </c>
      <c r="B118" s="72"/>
      <c r="C118" s="72" t="s">
        <v>186</v>
      </c>
      <c r="D118" s="72" t="s">
        <v>134</v>
      </c>
      <c r="E118" s="193">
        <f>2.12/100</f>
        <v>0.0212</v>
      </c>
      <c r="F118" s="382">
        <f>E118*F114</f>
        <v>0.82256</v>
      </c>
      <c r="G118" s="72" t="s">
        <v>218</v>
      </c>
      <c r="H118" s="152" t="s">
        <v>218</v>
      </c>
    </row>
    <row r="119" spans="1:8" ht="14.25" thickBot="1">
      <c r="A119" s="362">
        <f>A118+0.1</f>
        <v>17.500000000000007</v>
      </c>
      <c r="B119" s="362"/>
      <c r="C119" s="362" t="s">
        <v>89</v>
      </c>
      <c r="D119" s="362" t="s">
        <v>113</v>
      </c>
      <c r="E119" s="362" t="s">
        <v>218</v>
      </c>
      <c r="F119" s="381" t="s">
        <v>218</v>
      </c>
      <c r="G119" s="362" t="s">
        <v>218</v>
      </c>
      <c r="H119" s="156" t="s">
        <v>218</v>
      </c>
    </row>
    <row r="120" spans="1:8" ht="33.75" customHeight="1" thickBot="1">
      <c r="A120" s="172">
        <f>A114+1</f>
        <v>18</v>
      </c>
      <c r="B120" s="159" t="s">
        <v>262</v>
      </c>
      <c r="C120" s="165" t="s">
        <v>187</v>
      </c>
      <c r="D120" s="159" t="s">
        <v>822</v>
      </c>
      <c r="E120" s="165"/>
      <c r="F120" s="173">
        <v>2.3</v>
      </c>
      <c r="G120" s="165"/>
      <c r="H120" s="157" t="s">
        <v>218</v>
      </c>
    </row>
    <row r="121" spans="1:8" ht="15" customHeight="1">
      <c r="A121" s="363">
        <f>A120+0.1</f>
        <v>18.1</v>
      </c>
      <c r="B121" s="363"/>
      <c r="C121" s="363" t="s">
        <v>16</v>
      </c>
      <c r="D121" s="363" t="s">
        <v>17</v>
      </c>
      <c r="E121" s="363" t="s">
        <v>218</v>
      </c>
      <c r="F121" s="383" t="s">
        <v>218</v>
      </c>
      <c r="G121" s="269" t="s">
        <v>218</v>
      </c>
      <c r="H121" s="240" t="s">
        <v>218</v>
      </c>
    </row>
    <row r="122" spans="1:8" ht="15" customHeight="1">
      <c r="A122" s="72">
        <f>A121+0.1</f>
        <v>18.200000000000003</v>
      </c>
      <c r="B122" s="72"/>
      <c r="C122" s="72" t="s">
        <v>18</v>
      </c>
      <c r="D122" s="72" t="s">
        <v>113</v>
      </c>
      <c r="E122" s="72" t="s">
        <v>218</v>
      </c>
      <c r="F122" s="382" t="s">
        <v>218</v>
      </c>
      <c r="G122" s="72" t="s">
        <v>218</v>
      </c>
      <c r="H122" s="152" t="s">
        <v>218</v>
      </c>
    </row>
    <row r="123" spans="1:8" ht="15" customHeight="1" thickBot="1">
      <c r="A123" s="362">
        <f>A122+0.1</f>
        <v>18.300000000000004</v>
      </c>
      <c r="B123" s="362"/>
      <c r="C123" s="362" t="s">
        <v>188</v>
      </c>
      <c r="D123" s="362" t="s">
        <v>134</v>
      </c>
      <c r="E123" s="362">
        <f>4.4/100</f>
        <v>0.044000000000000004</v>
      </c>
      <c r="F123" s="381">
        <f>E123*F120</f>
        <v>0.1012</v>
      </c>
      <c r="G123" s="362" t="s">
        <v>218</v>
      </c>
      <c r="H123" s="156" t="s">
        <v>218</v>
      </c>
    </row>
    <row r="124" spans="1:8" ht="30" customHeight="1" thickBot="1">
      <c r="A124" s="172">
        <f>A120+1</f>
        <v>19</v>
      </c>
      <c r="B124" s="158" t="s">
        <v>303</v>
      </c>
      <c r="C124" s="165" t="s">
        <v>304</v>
      </c>
      <c r="D124" s="160" t="s">
        <v>93</v>
      </c>
      <c r="E124" s="171"/>
      <c r="F124" s="160">
        <f>F120+F114</f>
        <v>41.099999999999994</v>
      </c>
      <c r="G124" s="171"/>
      <c r="H124" s="157" t="s">
        <v>218</v>
      </c>
    </row>
    <row r="125" spans="1:8" ht="16.5" customHeight="1">
      <c r="A125" s="363">
        <f>A124+0.1</f>
        <v>19.1</v>
      </c>
      <c r="B125" s="363"/>
      <c r="C125" s="363" t="s">
        <v>16</v>
      </c>
      <c r="D125" s="363" t="s">
        <v>17</v>
      </c>
      <c r="E125" s="292" t="s">
        <v>218</v>
      </c>
      <c r="F125" s="383" t="s">
        <v>218</v>
      </c>
      <c r="G125" s="269" t="s">
        <v>218</v>
      </c>
      <c r="H125" s="240" t="s">
        <v>218</v>
      </c>
    </row>
    <row r="126" spans="1:8" ht="16.5" customHeight="1">
      <c r="A126" s="72">
        <f>A125+0.1</f>
        <v>19.200000000000003</v>
      </c>
      <c r="B126" s="72"/>
      <c r="C126" s="72" t="s">
        <v>18</v>
      </c>
      <c r="D126" s="72" t="s">
        <v>19</v>
      </c>
      <c r="E126" s="151" t="s">
        <v>218</v>
      </c>
      <c r="F126" s="382" t="s">
        <v>218</v>
      </c>
      <c r="G126" s="151" t="s">
        <v>218</v>
      </c>
      <c r="H126" s="152" t="s">
        <v>218</v>
      </c>
    </row>
    <row r="127" spans="1:8" ht="16.5" customHeight="1">
      <c r="A127" s="72">
        <f>A126+0.1</f>
        <v>19.300000000000004</v>
      </c>
      <c r="B127" s="72"/>
      <c r="C127" s="72" t="s">
        <v>140</v>
      </c>
      <c r="D127" s="72" t="s">
        <v>91</v>
      </c>
      <c r="E127" s="151">
        <v>0.63</v>
      </c>
      <c r="F127" s="382">
        <f>F124*E127</f>
        <v>25.892999999999997</v>
      </c>
      <c r="G127" s="151" t="s">
        <v>218</v>
      </c>
      <c r="H127" s="152" t="s">
        <v>218</v>
      </c>
    </row>
    <row r="128" spans="1:8" ht="16.5" customHeight="1">
      <c r="A128" s="72">
        <f>A127+0.1</f>
        <v>19.400000000000006</v>
      </c>
      <c r="B128" s="176"/>
      <c r="C128" s="72" t="s">
        <v>139</v>
      </c>
      <c r="D128" s="151" t="s">
        <v>91</v>
      </c>
      <c r="E128" s="151">
        <v>0.79</v>
      </c>
      <c r="F128" s="382">
        <f>F124*E128</f>
        <v>32.468999999999994</v>
      </c>
      <c r="G128" s="151" t="s">
        <v>218</v>
      </c>
      <c r="H128" s="152" t="s">
        <v>218</v>
      </c>
    </row>
    <row r="129" spans="1:8" ht="16.5" customHeight="1" thickBot="1">
      <c r="A129" s="362">
        <f>A128+0.1</f>
        <v>19.500000000000007</v>
      </c>
      <c r="B129" s="194"/>
      <c r="C129" s="362" t="s">
        <v>89</v>
      </c>
      <c r="D129" s="155" t="s">
        <v>21</v>
      </c>
      <c r="E129" s="195" t="s">
        <v>218</v>
      </c>
      <c r="F129" s="381" t="s">
        <v>218</v>
      </c>
      <c r="G129" s="155" t="s">
        <v>218</v>
      </c>
      <c r="H129" s="156" t="s">
        <v>218</v>
      </c>
    </row>
    <row r="130" spans="1:8" ht="16.5" customHeight="1" thickBot="1">
      <c r="A130" s="515"/>
      <c r="B130" s="516"/>
      <c r="C130" s="516"/>
      <c r="D130" s="516"/>
      <c r="E130" s="516"/>
      <c r="F130" s="516"/>
      <c r="G130" s="516"/>
      <c r="H130" s="517"/>
    </row>
    <row r="131" spans="1:8" ht="33.75" customHeight="1" thickBot="1">
      <c r="A131" s="172">
        <f>A124+1</f>
        <v>20</v>
      </c>
      <c r="B131" s="139" t="s">
        <v>305</v>
      </c>
      <c r="C131" s="165" t="s">
        <v>190</v>
      </c>
      <c r="D131" s="160" t="s">
        <v>93</v>
      </c>
      <c r="E131" s="171"/>
      <c r="F131" s="160">
        <v>12</v>
      </c>
      <c r="G131" s="171"/>
      <c r="H131" s="157" t="s">
        <v>218</v>
      </c>
    </row>
    <row r="132" spans="1:8" ht="15.75" customHeight="1">
      <c r="A132" s="363">
        <f>A131+0.1</f>
        <v>20.1</v>
      </c>
      <c r="B132" s="363"/>
      <c r="C132" s="363" t="s">
        <v>16</v>
      </c>
      <c r="D132" s="363" t="s">
        <v>17</v>
      </c>
      <c r="E132" s="363" t="s">
        <v>218</v>
      </c>
      <c r="F132" s="383" t="s">
        <v>218</v>
      </c>
      <c r="G132" s="269" t="s">
        <v>218</v>
      </c>
      <c r="H132" s="240" t="s">
        <v>218</v>
      </c>
    </row>
    <row r="133" spans="1:8" ht="15.75" customHeight="1">
      <c r="A133" s="363">
        <f>A132+0.1</f>
        <v>20.200000000000003</v>
      </c>
      <c r="B133" s="363"/>
      <c r="C133" s="72" t="s">
        <v>185</v>
      </c>
      <c r="D133" s="72" t="s">
        <v>80</v>
      </c>
      <c r="E133" s="279" t="s">
        <v>218</v>
      </c>
      <c r="F133" s="382" t="s">
        <v>218</v>
      </c>
      <c r="G133" s="382" t="s">
        <v>218</v>
      </c>
      <c r="H133" s="152" t="s">
        <v>218</v>
      </c>
    </row>
    <row r="134" spans="1:8" ht="15.75" customHeight="1">
      <c r="A134" s="363">
        <f>A133+0.1</f>
        <v>20.300000000000004</v>
      </c>
      <c r="B134" s="72"/>
      <c r="C134" s="72" t="s">
        <v>18</v>
      </c>
      <c r="D134" s="72" t="s">
        <v>113</v>
      </c>
      <c r="E134" s="279" t="s">
        <v>218</v>
      </c>
      <c r="F134" s="382" t="s">
        <v>218</v>
      </c>
      <c r="G134" s="72" t="s">
        <v>218</v>
      </c>
      <c r="H134" s="152" t="s">
        <v>218</v>
      </c>
    </row>
    <row r="135" spans="1:8" ht="15.75" customHeight="1">
      <c r="A135" s="363">
        <f>A134+0.1</f>
        <v>20.400000000000006</v>
      </c>
      <c r="B135" s="72"/>
      <c r="C135" s="72" t="s">
        <v>186</v>
      </c>
      <c r="D135" s="72" t="s">
        <v>134</v>
      </c>
      <c r="E135" s="193">
        <f>2.3/100</f>
        <v>0.023</v>
      </c>
      <c r="F135" s="382">
        <f>E135*F131</f>
        <v>0.276</v>
      </c>
      <c r="G135" s="72" t="s">
        <v>218</v>
      </c>
      <c r="H135" s="152" t="s">
        <v>218</v>
      </c>
    </row>
    <row r="136" spans="1:8" ht="15.75" customHeight="1" thickBot="1">
      <c r="A136" s="363">
        <f>A135+0.1</f>
        <v>20.500000000000007</v>
      </c>
      <c r="B136" s="194"/>
      <c r="C136" s="362" t="s">
        <v>89</v>
      </c>
      <c r="D136" s="362" t="s">
        <v>113</v>
      </c>
      <c r="E136" s="362" t="s">
        <v>218</v>
      </c>
      <c r="F136" s="381" t="s">
        <v>218</v>
      </c>
      <c r="G136" s="362" t="s">
        <v>218</v>
      </c>
      <c r="H136" s="156" t="s">
        <v>218</v>
      </c>
    </row>
    <row r="137" spans="1:8" ht="33" customHeight="1" thickBot="1">
      <c r="A137" s="172">
        <f>A131+1</f>
        <v>21</v>
      </c>
      <c r="B137" s="158" t="s">
        <v>191</v>
      </c>
      <c r="C137" s="165" t="s">
        <v>192</v>
      </c>
      <c r="D137" s="160" t="s">
        <v>93</v>
      </c>
      <c r="E137" s="171"/>
      <c r="F137" s="160">
        <v>12</v>
      </c>
      <c r="G137" s="171"/>
      <c r="H137" s="157" t="s">
        <v>218</v>
      </c>
    </row>
    <row r="138" spans="1:8" ht="15.75" customHeight="1">
      <c r="A138" s="363">
        <f>A137+0.1</f>
        <v>21.1</v>
      </c>
      <c r="B138" s="363"/>
      <c r="C138" s="363" t="s">
        <v>16</v>
      </c>
      <c r="D138" s="363" t="s">
        <v>17</v>
      </c>
      <c r="E138" s="269" t="s">
        <v>218</v>
      </c>
      <c r="F138" s="383" t="s">
        <v>218</v>
      </c>
      <c r="G138" s="269" t="s">
        <v>218</v>
      </c>
      <c r="H138" s="240" t="s">
        <v>218</v>
      </c>
    </row>
    <row r="139" spans="1:8" ht="15.75" customHeight="1">
      <c r="A139" s="72">
        <f>A138+0.1</f>
        <v>21.200000000000003</v>
      </c>
      <c r="B139" s="72"/>
      <c r="C139" s="72" t="s">
        <v>18</v>
      </c>
      <c r="D139" s="72" t="s">
        <v>19</v>
      </c>
      <c r="E139" s="151" t="s">
        <v>218</v>
      </c>
      <c r="F139" s="382" t="s">
        <v>218</v>
      </c>
      <c r="G139" s="151" t="s">
        <v>218</v>
      </c>
      <c r="H139" s="152" t="s">
        <v>218</v>
      </c>
    </row>
    <row r="140" spans="1:8" ht="15.75" customHeight="1">
      <c r="A140" s="72">
        <f>A139+0.1</f>
        <v>21.300000000000004</v>
      </c>
      <c r="B140" s="72"/>
      <c r="C140" s="72" t="s">
        <v>140</v>
      </c>
      <c r="D140" s="72" t="s">
        <v>91</v>
      </c>
      <c r="E140" s="151">
        <v>0.63</v>
      </c>
      <c r="F140" s="382">
        <f>F137*E140</f>
        <v>7.5600000000000005</v>
      </c>
      <c r="G140" s="151" t="s">
        <v>218</v>
      </c>
      <c r="H140" s="152" t="s">
        <v>218</v>
      </c>
    </row>
    <row r="141" spans="1:8" ht="15.75" customHeight="1">
      <c r="A141" s="72">
        <f>A140+0.1</f>
        <v>21.400000000000006</v>
      </c>
      <c r="B141" s="176"/>
      <c r="C141" s="72" t="s">
        <v>139</v>
      </c>
      <c r="D141" s="151" t="s">
        <v>91</v>
      </c>
      <c r="E141" s="151">
        <v>0.92</v>
      </c>
      <c r="F141" s="382">
        <f>F137*E141</f>
        <v>11.040000000000001</v>
      </c>
      <c r="G141" s="151" t="s">
        <v>218</v>
      </c>
      <c r="H141" s="152" t="s">
        <v>218</v>
      </c>
    </row>
    <row r="142" spans="1:8" ht="15.75" customHeight="1" thickBot="1">
      <c r="A142" s="362">
        <f>A141+0.1</f>
        <v>21.500000000000007</v>
      </c>
      <c r="B142" s="194"/>
      <c r="C142" s="362" t="s">
        <v>89</v>
      </c>
      <c r="D142" s="155" t="s">
        <v>21</v>
      </c>
      <c r="E142" s="155" t="s">
        <v>218</v>
      </c>
      <c r="F142" s="381" t="s">
        <v>218</v>
      </c>
      <c r="G142" s="155" t="s">
        <v>218</v>
      </c>
      <c r="H142" s="156" t="s">
        <v>218</v>
      </c>
    </row>
    <row r="143" spans="1:8" ht="15" customHeight="1" thickBot="1">
      <c r="A143" s="491" t="s">
        <v>141</v>
      </c>
      <c r="B143" s="492"/>
      <c r="C143" s="492"/>
      <c r="D143" s="492"/>
      <c r="E143" s="492"/>
      <c r="F143" s="492"/>
      <c r="G143" s="492"/>
      <c r="H143" s="493"/>
    </row>
    <row r="144" spans="1:8" ht="36" customHeight="1" thickBot="1">
      <c r="A144" s="164">
        <f>A137+1</f>
        <v>22</v>
      </c>
      <c r="B144" s="159" t="s">
        <v>193</v>
      </c>
      <c r="C144" s="165" t="s">
        <v>306</v>
      </c>
      <c r="D144" s="160" t="s">
        <v>125</v>
      </c>
      <c r="E144" s="175"/>
      <c r="F144" s="160">
        <v>0.5</v>
      </c>
      <c r="G144" s="175"/>
      <c r="H144" s="157" t="s">
        <v>218</v>
      </c>
    </row>
    <row r="145" spans="1:8" ht="15" customHeight="1">
      <c r="A145" s="147">
        <f>A144+0.1</f>
        <v>22.1</v>
      </c>
      <c r="B145" s="368"/>
      <c r="C145" s="363" t="s">
        <v>16</v>
      </c>
      <c r="D145" s="363" t="s">
        <v>17</v>
      </c>
      <c r="E145" s="269" t="s">
        <v>218</v>
      </c>
      <c r="F145" s="292" t="s">
        <v>218</v>
      </c>
      <c r="G145" s="269" t="s">
        <v>218</v>
      </c>
      <c r="H145" s="240" t="s">
        <v>218</v>
      </c>
    </row>
    <row r="146" spans="1:8" ht="15" customHeight="1">
      <c r="A146" s="149">
        <f>A145+0.1</f>
        <v>22.200000000000003</v>
      </c>
      <c r="B146" s="150"/>
      <c r="C146" s="72" t="s">
        <v>142</v>
      </c>
      <c r="D146" s="72" t="s">
        <v>138</v>
      </c>
      <c r="E146" s="151" t="s">
        <v>218</v>
      </c>
      <c r="F146" s="197" t="s">
        <v>218</v>
      </c>
      <c r="G146" s="151" t="s">
        <v>218</v>
      </c>
      <c r="H146" s="152" t="s">
        <v>218</v>
      </c>
    </row>
    <row r="147" spans="1:8" ht="15" customHeight="1">
      <c r="A147" s="149">
        <f>A146+0.1</f>
        <v>22.300000000000004</v>
      </c>
      <c r="B147" s="150"/>
      <c r="C147" s="72" t="s">
        <v>18</v>
      </c>
      <c r="D147" s="72" t="s">
        <v>19</v>
      </c>
      <c r="E147" s="151" t="s">
        <v>218</v>
      </c>
      <c r="F147" s="197" t="s">
        <v>218</v>
      </c>
      <c r="G147" s="151" t="s">
        <v>218</v>
      </c>
      <c r="H147" s="152" t="s">
        <v>218</v>
      </c>
    </row>
    <row r="148" spans="1:8" ht="15" customHeight="1" thickBot="1">
      <c r="A148" s="153">
        <f>A147+0.1</f>
        <v>22.400000000000006</v>
      </c>
      <c r="B148" s="367"/>
      <c r="C148" s="362" t="s">
        <v>160</v>
      </c>
      <c r="D148" s="362" t="s">
        <v>85</v>
      </c>
      <c r="E148" s="155">
        <v>2.6</v>
      </c>
      <c r="F148" s="195">
        <f>F144*E148</f>
        <v>1.3</v>
      </c>
      <c r="G148" s="155" t="s">
        <v>218</v>
      </c>
      <c r="H148" s="156" t="s">
        <v>218</v>
      </c>
    </row>
    <row r="149" spans="1:8" ht="30" customHeight="1" thickBot="1">
      <c r="A149" s="172">
        <f>A144+1</f>
        <v>23</v>
      </c>
      <c r="B149" s="159" t="s">
        <v>195</v>
      </c>
      <c r="C149" s="165" t="s">
        <v>196</v>
      </c>
      <c r="D149" s="159" t="s">
        <v>159</v>
      </c>
      <c r="E149" s="165"/>
      <c r="F149" s="173">
        <v>0.15</v>
      </c>
      <c r="G149" s="165"/>
      <c r="H149" s="157" t="s">
        <v>218</v>
      </c>
    </row>
    <row r="150" spans="1:8" ht="15" customHeight="1">
      <c r="A150" s="363">
        <f>A149+0.1</f>
        <v>23.1</v>
      </c>
      <c r="B150" s="363"/>
      <c r="C150" s="363" t="s">
        <v>16</v>
      </c>
      <c r="D150" s="363" t="s">
        <v>17</v>
      </c>
      <c r="E150" s="363" t="s">
        <v>218</v>
      </c>
      <c r="F150" s="383" t="s">
        <v>218</v>
      </c>
      <c r="G150" s="269" t="s">
        <v>218</v>
      </c>
      <c r="H150" s="240" t="s">
        <v>218</v>
      </c>
    </row>
    <row r="151" spans="1:8" ht="15" customHeight="1">
      <c r="A151" s="72">
        <f>A150+0.1</f>
        <v>23.200000000000003</v>
      </c>
      <c r="B151" s="72"/>
      <c r="C151" s="72" t="s">
        <v>18</v>
      </c>
      <c r="D151" s="72" t="s">
        <v>113</v>
      </c>
      <c r="E151" s="72" t="s">
        <v>218</v>
      </c>
      <c r="F151" s="382" t="s">
        <v>218</v>
      </c>
      <c r="G151" s="72" t="s">
        <v>218</v>
      </c>
      <c r="H151" s="152" t="s">
        <v>218</v>
      </c>
    </row>
    <row r="152" spans="1:8" ht="15" customHeight="1" thickBot="1">
      <c r="A152" s="362">
        <f>A151+0.1</f>
        <v>23.300000000000004</v>
      </c>
      <c r="B152" s="362"/>
      <c r="C152" s="362" t="s">
        <v>188</v>
      </c>
      <c r="D152" s="362" t="s">
        <v>134</v>
      </c>
      <c r="E152" s="362">
        <v>0.67</v>
      </c>
      <c r="F152" s="381">
        <f>E152*F149</f>
        <v>0.1005</v>
      </c>
      <c r="G152" s="362" t="s">
        <v>218</v>
      </c>
      <c r="H152" s="156" t="s">
        <v>218</v>
      </c>
    </row>
    <row r="153" spans="1:8" ht="42" customHeight="1" thickBot="1">
      <c r="A153" s="172">
        <f>A149+1</f>
        <v>24</v>
      </c>
      <c r="B153" s="158" t="s">
        <v>197</v>
      </c>
      <c r="C153" s="165" t="s">
        <v>198</v>
      </c>
      <c r="D153" s="160" t="s">
        <v>189</v>
      </c>
      <c r="E153" s="171"/>
      <c r="F153" s="160">
        <f>F144+F149*0.1</f>
        <v>0.515</v>
      </c>
      <c r="G153" s="171"/>
      <c r="H153" s="157" t="s">
        <v>218</v>
      </c>
    </row>
    <row r="154" spans="1:8" ht="13.5">
      <c r="A154" s="363">
        <f>A153+0.1</f>
        <v>24.1</v>
      </c>
      <c r="B154" s="363"/>
      <c r="C154" s="363" t="s">
        <v>16</v>
      </c>
      <c r="D154" s="363" t="s">
        <v>17</v>
      </c>
      <c r="E154" s="269" t="s">
        <v>218</v>
      </c>
      <c r="F154" s="383" t="s">
        <v>218</v>
      </c>
      <c r="G154" s="269" t="s">
        <v>218</v>
      </c>
      <c r="H154" s="240" t="s">
        <v>218</v>
      </c>
    </row>
    <row r="155" spans="1:8" ht="13.5">
      <c r="A155" s="72">
        <f>A154+0.1</f>
        <v>24.200000000000003</v>
      </c>
      <c r="B155" s="72"/>
      <c r="C155" s="72" t="s">
        <v>18</v>
      </c>
      <c r="D155" s="72" t="s">
        <v>19</v>
      </c>
      <c r="E155" s="151" t="s">
        <v>218</v>
      </c>
      <c r="F155" s="382" t="s">
        <v>218</v>
      </c>
      <c r="G155" s="151" t="s">
        <v>218</v>
      </c>
      <c r="H155" s="152" t="s">
        <v>218</v>
      </c>
    </row>
    <row r="156" spans="1:8" ht="13.5">
      <c r="A156" s="72">
        <f>A155+0.1</f>
        <v>24.300000000000004</v>
      </c>
      <c r="B156" s="72"/>
      <c r="C156" s="72" t="s">
        <v>140</v>
      </c>
      <c r="D156" s="72" t="s">
        <v>91</v>
      </c>
      <c r="E156" s="151">
        <v>63</v>
      </c>
      <c r="F156" s="382">
        <f>F153*E156</f>
        <v>32.445</v>
      </c>
      <c r="G156" s="151" t="s">
        <v>218</v>
      </c>
      <c r="H156" s="152" t="s">
        <v>218</v>
      </c>
    </row>
    <row r="157" spans="1:8" ht="16.5">
      <c r="A157" s="72">
        <f>A156+0.1</f>
        <v>24.400000000000006</v>
      </c>
      <c r="B157" s="176"/>
      <c r="C157" s="72" t="s">
        <v>139</v>
      </c>
      <c r="D157" s="151" t="s">
        <v>91</v>
      </c>
      <c r="E157" s="151">
        <v>79</v>
      </c>
      <c r="F157" s="382">
        <f>F153*E157</f>
        <v>40.685</v>
      </c>
      <c r="G157" s="151" t="s">
        <v>218</v>
      </c>
      <c r="H157" s="152" t="s">
        <v>218</v>
      </c>
    </row>
    <row r="158" spans="1:8" ht="17.25" thickBot="1">
      <c r="A158" s="362">
        <f>A157+0.1</f>
        <v>24.500000000000007</v>
      </c>
      <c r="B158" s="194"/>
      <c r="C158" s="362" t="s">
        <v>89</v>
      </c>
      <c r="D158" s="155" t="s">
        <v>21</v>
      </c>
      <c r="E158" s="155">
        <v>1.6</v>
      </c>
      <c r="F158" s="381">
        <f>F153*E158</f>
        <v>0.8240000000000001</v>
      </c>
      <c r="G158" s="155" t="s">
        <v>218</v>
      </c>
      <c r="H158" s="156" t="s">
        <v>218</v>
      </c>
    </row>
    <row r="159" spans="1:8" ht="33.75" customHeight="1" thickBot="1">
      <c r="A159" s="172">
        <f>A153+1</f>
        <v>25</v>
      </c>
      <c r="B159" s="159" t="s">
        <v>199</v>
      </c>
      <c r="C159" s="159" t="s">
        <v>143</v>
      </c>
      <c r="D159" s="165" t="s">
        <v>144</v>
      </c>
      <c r="E159" s="161"/>
      <c r="F159" s="196">
        <v>0.54</v>
      </c>
      <c r="G159" s="160"/>
      <c r="H159" s="178" t="s">
        <v>218</v>
      </c>
    </row>
    <row r="160" spans="1:8" ht="13.5">
      <c r="A160" s="147">
        <f>A159+0.1</f>
        <v>25.1</v>
      </c>
      <c r="B160" s="363"/>
      <c r="C160" s="363" t="s">
        <v>16</v>
      </c>
      <c r="D160" s="269" t="s">
        <v>17</v>
      </c>
      <c r="E160" s="269" t="s">
        <v>218</v>
      </c>
      <c r="F160" s="292" t="s">
        <v>218</v>
      </c>
      <c r="G160" s="269" t="s">
        <v>218</v>
      </c>
      <c r="H160" s="240" t="s">
        <v>218</v>
      </c>
    </row>
    <row r="161" spans="1:8" ht="13.5">
      <c r="A161" s="149">
        <f>A160+0.1</f>
        <v>25.200000000000003</v>
      </c>
      <c r="B161" s="72"/>
      <c r="C161" s="72" t="s">
        <v>18</v>
      </c>
      <c r="D161" s="151" t="s">
        <v>19</v>
      </c>
      <c r="E161" s="151" t="s">
        <v>218</v>
      </c>
      <c r="F161" s="197" t="s">
        <v>218</v>
      </c>
      <c r="G161" s="151" t="s">
        <v>218</v>
      </c>
      <c r="H161" s="152" t="s">
        <v>218</v>
      </c>
    </row>
    <row r="162" spans="1:8" ht="15.75">
      <c r="A162" s="149">
        <f>A161+0.1</f>
        <v>25.300000000000004</v>
      </c>
      <c r="B162" s="150"/>
      <c r="C162" s="72" t="s">
        <v>145</v>
      </c>
      <c r="D162" s="72" t="s">
        <v>83</v>
      </c>
      <c r="E162" s="197">
        <v>0.037</v>
      </c>
      <c r="F162" s="197">
        <f>F159*E162</f>
        <v>0.01998</v>
      </c>
      <c r="G162" s="198" t="s">
        <v>218</v>
      </c>
      <c r="H162" s="152" t="s">
        <v>218</v>
      </c>
    </row>
    <row r="163" spans="1:8" ht="15.75">
      <c r="A163" s="149">
        <f>A162+0.1</f>
        <v>25.400000000000006</v>
      </c>
      <c r="B163" s="150"/>
      <c r="C163" s="72" t="s">
        <v>146</v>
      </c>
      <c r="D163" s="72" t="s">
        <v>85</v>
      </c>
      <c r="E163" s="197">
        <v>0.006</v>
      </c>
      <c r="F163" s="197">
        <f>F159*E163</f>
        <v>0.0032400000000000003</v>
      </c>
      <c r="G163" s="151" t="s">
        <v>218</v>
      </c>
      <c r="H163" s="152" t="s">
        <v>218</v>
      </c>
    </row>
    <row r="164" spans="1:8" ht="15.75">
      <c r="A164" s="153">
        <f>A163+0.1</f>
        <v>25.500000000000007</v>
      </c>
      <c r="B164" s="367"/>
      <c r="C164" s="362" t="s">
        <v>147</v>
      </c>
      <c r="D164" s="362" t="s">
        <v>93</v>
      </c>
      <c r="E164" s="155">
        <v>1.2</v>
      </c>
      <c r="F164" s="195">
        <f>F159*E164</f>
        <v>0.648</v>
      </c>
      <c r="G164" s="155" t="s">
        <v>218</v>
      </c>
      <c r="H164" s="156" t="s">
        <v>218</v>
      </c>
    </row>
    <row r="165" spans="1:8" ht="12.75" customHeight="1" thickBot="1">
      <c r="A165" s="513" t="s">
        <v>200</v>
      </c>
      <c r="B165" s="490"/>
      <c r="C165" s="490"/>
      <c r="D165" s="490"/>
      <c r="E165" s="490"/>
      <c r="F165" s="490"/>
      <c r="G165" s="490"/>
      <c r="H165" s="514"/>
    </row>
    <row r="166" spans="1:8" ht="49.5" customHeight="1" thickBot="1">
      <c r="A166" s="172">
        <f>A159+1</f>
        <v>26</v>
      </c>
      <c r="B166" s="158" t="s">
        <v>84</v>
      </c>
      <c r="C166" s="165" t="s">
        <v>201</v>
      </c>
      <c r="D166" s="159" t="s">
        <v>85</v>
      </c>
      <c r="E166" s="171"/>
      <c r="F166" s="160">
        <v>2.4</v>
      </c>
      <c r="G166" s="171"/>
      <c r="H166" s="157" t="s">
        <v>218</v>
      </c>
    </row>
    <row r="167" spans="1:8" ht="15" customHeight="1">
      <c r="A167" s="147">
        <f>A166+0.1</f>
        <v>26.1</v>
      </c>
      <c r="B167" s="199"/>
      <c r="C167" s="363" t="s">
        <v>16</v>
      </c>
      <c r="D167" s="269" t="s">
        <v>17</v>
      </c>
      <c r="E167" s="363" t="s">
        <v>218</v>
      </c>
      <c r="F167" s="363" t="s">
        <v>218</v>
      </c>
      <c r="G167" s="383" t="s">
        <v>218</v>
      </c>
      <c r="H167" s="240" t="s">
        <v>218</v>
      </c>
    </row>
    <row r="168" spans="1:8" ht="15" customHeight="1">
      <c r="A168" s="147">
        <f>A167+0.1</f>
        <v>26.200000000000003</v>
      </c>
      <c r="B168" s="176"/>
      <c r="C168" s="72" t="s">
        <v>202</v>
      </c>
      <c r="D168" s="72" t="s">
        <v>85</v>
      </c>
      <c r="E168" s="72">
        <v>1.25</v>
      </c>
      <c r="F168" s="72">
        <f>F166*E168</f>
        <v>3</v>
      </c>
      <c r="G168" s="72" t="s">
        <v>218</v>
      </c>
      <c r="H168" s="152" t="s">
        <v>218</v>
      </c>
    </row>
    <row r="169" spans="1:8" ht="15" customHeight="1" thickBot="1">
      <c r="A169" s="147">
        <f>A168+0.1</f>
        <v>26.300000000000004</v>
      </c>
      <c r="B169" s="194"/>
      <c r="C169" s="362" t="s">
        <v>89</v>
      </c>
      <c r="D169" s="362" t="s">
        <v>19</v>
      </c>
      <c r="E169" s="362" t="s">
        <v>218</v>
      </c>
      <c r="F169" s="362" t="s">
        <v>218</v>
      </c>
      <c r="G169" s="362" t="s">
        <v>218</v>
      </c>
      <c r="H169" s="156" t="s">
        <v>218</v>
      </c>
    </row>
    <row r="170" spans="1:8" ht="36.75" customHeight="1" thickBot="1">
      <c r="A170" s="138">
        <f>A166+1</f>
        <v>27</v>
      </c>
      <c r="B170" s="84" t="s">
        <v>203</v>
      </c>
      <c r="C170" s="84" t="s">
        <v>204</v>
      </c>
      <c r="D170" s="140" t="s">
        <v>85</v>
      </c>
      <c r="E170" s="140"/>
      <c r="F170" s="140">
        <v>1.2</v>
      </c>
      <c r="G170" s="140"/>
      <c r="H170" s="142" t="s">
        <v>218</v>
      </c>
    </row>
    <row r="171" spans="1:8" ht="15.75">
      <c r="A171" s="363">
        <f>A170+0.1</f>
        <v>27.1</v>
      </c>
      <c r="B171" s="368"/>
      <c r="C171" s="363" t="s">
        <v>16</v>
      </c>
      <c r="D171" s="269" t="s">
        <v>17</v>
      </c>
      <c r="E171" s="269" t="s">
        <v>218</v>
      </c>
      <c r="F171" s="269" t="s">
        <v>218</v>
      </c>
      <c r="G171" s="383" t="s">
        <v>218</v>
      </c>
      <c r="H171" s="240" t="s">
        <v>218</v>
      </c>
    </row>
    <row r="172" spans="1:8" ht="15.75">
      <c r="A172" s="72">
        <f>A171+0.1</f>
        <v>27.200000000000003</v>
      </c>
      <c r="B172" s="150"/>
      <c r="C172" s="72" t="s">
        <v>18</v>
      </c>
      <c r="D172" s="72" t="s">
        <v>19</v>
      </c>
      <c r="E172" s="72" t="s">
        <v>218</v>
      </c>
      <c r="F172" s="382" t="s">
        <v>218</v>
      </c>
      <c r="G172" s="382" t="s">
        <v>218</v>
      </c>
      <c r="H172" s="152" t="s">
        <v>218</v>
      </c>
    </row>
    <row r="173" spans="1:8" ht="15.75">
      <c r="A173" s="72">
        <f>A172+0.1</f>
        <v>27.300000000000004</v>
      </c>
      <c r="B173" s="150"/>
      <c r="C173" s="72" t="s">
        <v>87</v>
      </c>
      <c r="D173" s="72" t="s">
        <v>134</v>
      </c>
      <c r="E173" s="72">
        <v>1.015</v>
      </c>
      <c r="F173" s="382">
        <f>E173*F170</f>
        <v>1.2179999999999997</v>
      </c>
      <c r="G173" s="382" t="s">
        <v>218</v>
      </c>
      <c r="H173" s="152" t="s">
        <v>218</v>
      </c>
    </row>
    <row r="174" spans="1:8" ht="15.75">
      <c r="A174" s="72">
        <f>A173+0.1</f>
        <v>27.400000000000006</v>
      </c>
      <c r="B174" s="150"/>
      <c r="C174" s="72" t="s">
        <v>205</v>
      </c>
      <c r="D174" s="151" t="s">
        <v>85</v>
      </c>
      <c r="E174" s="151">
        <v>1.02</v>
      </c>
      <c r="F174" s="151">
        <f>F170*E174</f>
        <v>1.224</v>
      </c>
      <c r="G174" s="151" t="s">
        <v>218</v>
      </c>
      <c r="H174" s="152" t="s">
        <v>218</v>
      </c>
    </row>
    <row r="175" spans="1:8" ht="16.5" thickBot="1">
      <c r="A175" s="72">
        <f>A174+0.1</f>
        <v>27.500000000000007</v>
      </c>
      <c r="B175" s="367"/>
      <c r="C175" s="362" t="s">
        <v>89</v>
      </c>
      <c r="D175" s="155" t="s">
        <v>19</v>
      </c>
      <c r="E175" s="155" t="s">
        <v>218</v>
      </c>
      <c r="F175" s="155" t="s">
        <v>218</v>
      </c>
      <c r="G175" s="155" t="s">
        <v>218</v>
      </c>
      <c r="H175" s="156" t="s">
        <v>218</v>
      </c>
    </row>
    <row r="176" spans="1:8" ht="30.75" thickBot="1">
      <c r="A176" s="200">
        <f>A170:B170+1</f>
        <v>28</v>
      </c>
      <c r="B176" s="201" t="s">
        <v>307</v>
      </c>
      <c r="C176" s="202" t="s">
        <v>314</v>
      </c>
      <c r="D176" s="203" t="s">
        <v>264</v>
      </c>
      <c r="E176" s="204"/>
      <c r="F176" s="203">
        <v>12</v>
      </c>
      <c r="G176" s="205"/>
      <c r="H176" s="206" t="s">
        <v>218</v>
      </c>
    </row>
    <row r="177" spans="1:8" ht="15">
      <c r="A177" s="207">
        <f>A176+0.1</f>
        <v>28.1</v>
      </c>
      <c r="B177" s="208"/>
      <c r="C177" s="207" t="s">
        <v>308</v>
      </c>
      <c r="D177" s="307" t="s">
        <v>309</v>
      </c>
      <c r="E177" s="309" t="s">
        <v>218</v>
      </c>
      <c r="F177" s="307" t="s">
        <v>218</v>
      </c>
      <c r="G177" s="307" t="s">
        <v>218</v>
      </c>
      <c r="H177" s="308" t="s">
        <v>218</v>
      </c>
    </row>
    <row r="178" spans="1:8" ht="15">
      <c r="A178" s="207">
        <f>A177+0.1</f>
        <v>28.200000000000003</v>
      </c>
      <c r="B178" s="209"/>
      <c r="C178" s="210" t="s">
        <v>310</v>
      </c>
      <c r="D178" s="211" t="s">
        <v>311</v>
      </c>
      <c r="E178" s="218" t="s">
        <v>218</v>
      </c>
      <c r="F178" s="211" t="s">
        <v>218</v>
      </c>
      <c r="G178" s="211" t="s">
        <v>218</v>
      </c>
      <c r="H178" s="212" t="s">
        <v>218</v>
      </c>
    </row>
    <row r="179" spans="1:8" ht="15">
      <c r="A179" s="207">
        <f>A178+0.1</f>
        <v>28.300000000000004</v>
      </c>
      <c r="B179" s="209"/>
      <c r="C179" s="210" t="s">
        <v>315</v>
      </c>
      <c r="D179" s="211" t="s">
        <v>264</v>
      </c>
      <c r="E179" s="211">
        <v>1.12</v>
      </c>
      <c r="F179" s="211">
        <f>F176*E179</f>
        <v>13.440000000000001</v>
      </c>
      <c r="G179" s="211" t="s">
        <v>218</v>
      </c>
      <c r="H179" s="212" t="s">
        <v>218</v>
      </c>
    </row>
    <row r="180" spans="1:8" ht="15.75" thickBot="1">
      <c r="A180" s="207">
        <f>A179+0.1</f>
        <v>28.400000000000006</v>
      </c>
      <c r="B180" s="209"/>
      <c r="C180" s="210" t="s">
        <v>312</v>
      </c>
      <c r="D180" s="211" t="s">
        <v>313</v>
      </c>
      <c r="E180" s="211" t="s">
        <v>20</v>
      </c>
      <c r="F180" s="211">
        <f>F176*0.35</f>
        <v>4.199999999999999</v>
      </c>
      <c r="G180" s="211" t="s">
        <v>218</v>
      </c>
      <c r="H180" s="212" t="s">
        <v>218</v>
      </c>
    </row>
    <row r="181" spans="1:8" s="213" customFormat="1" ht="45" customHeight="1" thickBot="1">
      <c r="A181" s="200">
        <f>A176+1</f>
        <v>29</v>
      </c>
      <c r="B181" s="201" t="s">
        <v>316</v>
      </c>
      <c r="C181" s="202" t="s">
        <v>631</v>
      </c>
      <c r="D181" s="203" t="s">
        <v>264</v>
      </c>
      <c r="E181" s="204"/>
      <c r="F181" s="203">
        <v>12</v>
      </c>
      <c r="G181" s="205"/>
      <c r="H181" s="206" t="s">
        <v>218</v>
      </c>
    </row>
    <row r="182" spans="1:8" s="213" customFormat="1" ht="19.5" customHeight="1">
      <c r="A182" s="207">
        <f>A181+0.1</f>
        <v>29.1</v>
      </c>
      <c r="B182" s="208"/>
      <c r="C182" s="207" t="s">
        <v>308</v>
      </c>
      <c r="D182" s="307" t="s">
        <v>309</v>
      </c>
      <c r="E182" s="309" t="s">
        <v>218</v>
      </c>
      <c r="F182" s="307" t="s">
        <v>218</v>
      </c>
      <c r="G182" s="307" t="s">
        <v>218</v>
      </c>
      <c r="H182" s="308" t="s">
        <v>218</v>
      </c>
    </row>
    <row r="183" spans="1:8" s="213" customFormat="1" ht="19.5" customHeight="1">
      <c r="A183" s="207">
        <f>A182+0.1</f>
        <v>29.200000000000003</v>
      </c>
      <c r="B183" s="209"/>
      <c r="C183" s="210" t="s">
        <v>310</v>
      </c>
      <c r="D183" s="211" t="s">
        <v>311</v>
      </c>
      <c r="E183" s="310" t="s">
        <v>218</v>
      </c>
      <c r="F183" s="211" t="s">
        <v>218</v>
      </c>
      <c r="G183" s="211" t="s">
        <v>218</v>
      </c>
      <c r="H183" s="212" t="s">
        <v>218</v>
      </c>
    </row>
    <row r="184" spans="1:8" s="213" customFormat="1" ht="19.5" customHeight="1" thickBot="1">
      <c r="A184" s="207">
        <f>A183+0.1</f>
        <v>29.300000000000004</v>
      </c>
      <c r="B184" s="209"/>
      <c r="C184" s="210" t="s">
        <v>317</v>
      </c>
      <c r="D184" s="211" t="s">
        <v>264</v>
      </c>
      <c r="E184" s="211">
        <v>1.03</v>
      </c>
      <c r="F184" s="211">
        <f>F181*E184</f>
        <v>12.36</v>
      </c>
      <c r="G184" s="211" t="s">
        <v>218</v>
      </c>
      <c r="H184" s="212" t="s">
        <v>218</v>
      </c>
    </row>
    <row r="185" spans="1:8" s="213" customFormat="1" ht="40.5" customHeight="1" thickBot="1">
      <c r="A185" s="200">
        <f>A181+1</f>
        <v>30</v>
      </c>
      <c r="B185" s="201" t="s">
        <v>318</v>
      </c>
      <c r="C185" s="202" t="s">
        <v>319</v>
      </c>
      <c r="D185" s="203" t="s">
        <v>264</v>
      </c>
      <c r="E185" s="204"/>
      <c r="F185" s="214">
        <v>12</v>
      </c>
      <c r="G185" s="205"/>
      <c r="H185" s="206" t="s">
        <v>218</v>
      </c>
    </row>
    <row r="186" spans="1:8" s="213" customFormat="1" ht="19.5" customHeight="1">
      <c r="A186" s="215">
        <f>A185+0.1</f>
        <v>30.1</v>
      </c>
      <c r="B186" s="216"/>
      <c r="C186" s="207" t="s">
        <v>308</v>
      </c>
      <c r="D186" s="307" t="s">
        <v>309</v>
      </c>
      <c r="E186" s="307" t="s">
        <v>218</v>
      </c>
      <c r="F186" s="307" t="s">
        <v>218</v>
      </c>
      <c r="G186" s="307" t="s">
        <v>218</v>
      </c>
      <c r="H186" s="308" t="s">
        <v>218</v>
      </c>
    </row>
    <row r="187" spans="1:8" s="213" customFormat="1" ht="19.5" customHeight="1">
      <c r="A187" s="217">
        <f>A186+0.1</f>
        <v>30.200000000000003</v>
      </c>
      <c r="B187" s="209"/>
      <c r="C187" s="210" t="s">
        <v>310</v>
      </c>
      <c r="D187" s="211" t="s">
        <v>311</v>
      </c>
      <c r="E187" s="211" t="s">
        <v>218</v>
      </c>
      <c r="F187" s="211" t="s">
        <v>218</v>
      </c>
      <c r="G187" s="211" t="s">
        <v>218</v>
      </c>
      <c r="H187" s="212" t="s">
        <v>218</v>
      </c>
    </row>
    <row r="188" spans="1:8" s="213" customFormat="1" ht="19.5" customHeight="1">
      <c r="A188" s="217">
        <f>A187+0.1</f>
        <v>30.300000000000004</v>
      </c>
      <c r="B188" s="209"/>
      <c r="C188" s="210" t="s">
        <v>320</v>
      </c>
      <c r="D188" s="211" t="s">
        <v>321</v>
      </c>
      <c r="E188" s="218">
        <f>2.04/100+0.51*4/100</f>
        <v>0.0408</v>
      </c>
      <c r="F188" s="211">
        <f>F185*E188</f>
        <v>0.48960000000000004</v>
      </c>
      <c r="G188" s="211" t="s">
        <v>218</v>
      </c>
      <c r="H188" s="212" t="s">
        <v>218</v>
      </c>
    </row>
    <row r="189" spans="1:8" s="213" customFormat="1" ht="19.5" customHeight="1">
      <c r="A189" s="217">
        <f>A188+0.1</f>
        <v>30.400000000000006</v>
      </c>
      <c r="B189" s="219"/>
      <c r="C189" s="220" t="s">
        <v>322</v>
      </c>
      <c r="D189" s="221" t="s">
        <v>264</v>
      </c>
      <c r="E189" s="221">
        <v>1</v>
      </c>
      <c r="F189" s="221">
        <f>F185*E189</f>
        <v>12</v>
      </c>
      <c r="G189" s="221" t="s">
        <v>218</v>
      </c>
      <c r="H189" s="212" t="s">
        <v>218</v>
      </c>
    </row>
    <row r="190" spans="1:8" s="213" customFormat="1" ht="19.5" customHeight="1" thickBot="1">
      <c r="A190" s="222">
        <f>A189+0.1</f>
        <v>30.500000000000007</v>
      </c>
      <c r="B190" s="219"/>
      <c r="C190" s="220" t="s">
        <v>323</v>
      </c>
      <c r="D190" s="221" t="s">
        <v>311</v>
      </c>
      <c r="E190" s="223" t="s">
        <v>831</v>
      </c>
      <c r="F190" s="221" t="s">
        <v>218</v>
      </c>
      <c r="G190" s="221" t="s">
        <v>218</v>
      </c>
      <c r="H190" s="224" t="s">
        <v>218</v>
      </c>
    </row>
    <row r="191" spans="1:8" ht="38.25" customHeight="1" thickBot="1">
      <c r="A191" s="172">
        <f>A185+1</f>
        <v>31</v>
      </c>
      <c r="B191" s="159" t="s">
        <v>254</v>
      </c>
      <c r="C191" s="165" t="s">
        <v>206</v>
      </c>
      <c r="D191" s="159" t="s">
        <v>93</v>
      </c>
      <c r="E191" s="165"/>
      <c r="F191" s="173">
        <v>12</v>
      </c>
      <c r="G191" s="165"/>
      <c r="H191" s="157" t="s">
        <v>218</v>
      </c>
    </row>
    <row r="192" spans="1:8" ht="13.5">
      <c r="A192" s="363">
        <f>A191+0.1</f>
        <v>31.1</v>
      </c>
      <c r="B192" s="363"/>
      <c r="C192" s="363" t="s">
        <v>16</v>
      </c>
      <c r="D192" s="363" t="s">
        <v>17</v>
      </c>
      <c r="E192" s="363" t="s">
        <v>218</v>
      </c>
      <c r="F192" s="383" t="s">
        <v>218</v>
      </c>
      <c r="G192" s="383" t="s">
        <v>218</v>
      </c>
      <c r="H192" s="240" t="s">
        <v>218</v>
      </c>
    </row>
    <row r="193" spans="1:8" ht="13.5">
      <c r="A193" s="72">
        <f>A192+0.1</f>
        <v>31.200000000000003</v>
      </c>
      <c r="B193" s="72"/>
      <c r="C193" s="72" t="s">
        <v>117</v>
      </c>
      <c r="D193" s="72" t="s">
        <v>113</v>
      </c>
      <c r="E193" s="382" t="s">
        <v>218</v>
      </c>
      <c r="F193" s="382" t="s">
        <v>218</v>
      </c>
      <c r="G193" s="382" t="s">
        <v>218</v>
      </c>
      <c r="H193" s="152" t="s">
        <v>218</v>
      </c>
    </row>
    <row r="194" spans="1:8" ht="13.5">
      <c r="A194" s="72">
        <f>A193+0.1</f>
        <v>31.300000000000004</v>
      </c>
      <c r="B194" s="72"/>
      <c r="C194" s="72" t="s">
        <v>207</v>
      </c>
      <c r="D194" s="72" t="s">
        <v>93</v>
      </c>
      <c r="E194" s="72">
        <v>1.02</v>
      </c>
      <c r="F194" s="382">
        <f>E194*F191</f>
        <v>12.24</v>
      </c>
      <c r="G194" s="382" t="s">
        <v>218</v>
      </c>
      <c r="H194" s="152" t="s">
        <v>218</v>
      </c>
    </row>
    <row r="195" spans="1:8" ht="13.5">
      <c r="A195" s="72">
        <f>A194+0.1</f>
        <v>31.400000000000006</v>
      </c>
      <c r="B195" s="72"/>
      <c r="C195" s="72" t="s">
        <v>208</v>
      </c>
      <c r="D195" s="72" t="s">
        <v>91</v>
      </c>
      <c r="E195" s="72" t="s">
        <v>20</v>
      </c>
      <c r="F195" s="382">
        <f>F191*5</f>
        <v>60</v>
      </c>
      <c r="G195" s="72" t="s">
        <v>218</v>
      </c>
      <c r="H195" s="152" t="s">
        <v>218</v>
      </c>
    </row>
    <row r="196" spans="1:8" ht="13.5">
      <c r="A196" s="362">
        <f>A195+0.1</f>
        <v>31.500000000000007</v>
      </c>
      <c r="B196" s="362"/>
      <c r="C196" s="362" t="s">
        <v>112</v>
      </c>
      <c r="D196" s="362" t="s">
        <v>113</v>
      </c>
      <c r="E196" s="362" t="s">
        <v>218</v>
      </c>
      <c r="F196" s="381" t="s">
        <v>218</v>
      </c>
      <c r="G196" s="362" t="s">
        <v>218</v>
      </c>
      <c r="H196" s="156" t="s">
        <v>218</v>
      </c>
    </row>
    <row r="197" spans="1:8" ht="42" customHeight="1">
      <c r="A197" s="72"/>
      <c r="B197" s="72"/>
      <c r="C197" s="119" t="s">
        <v>22</v>
      </c>
      <c r="D197" s="72" t="s">
        <v>21</v>
      </c>
      <c r="E197" s="72"/>
      <c r="F197" s="72"/>
      <c r="G197" s="72"/>
      <c r="H197" s="225" t="s">
        <v>218</v>
      </c>
    </row>
    <row r="198" spans="1:8" ht="19.5" customHeight="1">
      <c r="A198" s="72"/>
      <c r="B198" s="72"/>
      <c r="C198" s="226" t="s">
        <v>23</v>
      </c>
      <c r="D198" s="72" t="s">
        <v>21</v>
      </c>
      <c r="E198" s="72"/>
      <c r="F198" s="72"/>
      <c r="G198" s="72"/>
      <c r="H198" s="225" t="s">
        <v>218</v>
      </c>
    </row>
    <row r="199" spans="1:8" ht="19.5" customHeight="1">
      <c r="A199" s="72"/>
      <c r="B199" s="72"/>
      <c r="C199" s="226" t="s">
        <v>24</v>
      </c>
      <c r="D199" s="72" t="s">
        <v>21</v>
      </c>
      <c r="E199" s="72"/>
      <c r="F199" s="72"/>
      <c r="G199" s="72"/>
      <c r="H199" s="152" t="s">
        <v>218</v>
      </c>
    </row>
    <row r="200" spans="1:8" ht="19.5" customHeight="1">
      <c r="A200" s="72"/>
      <c r="B200" s="72"/>
      <c r="C200" s="72" t="s">
        <v>166</v>
      </c>
      <c r="D200" s="72" t="s">
        <v>21</v>
      </c>
      <c r="E200" s="72"/>
      <c r="F200" s="72"/>
      <c r="G200" s="72"/>
      <c r="H200" s="152" t="s">
        <v>218</v>
      </c>
    </row>
    <row r="201" spans="1:8" ht="41.25" customHeight="1">
      <c r="A201" s="72"/>
      <c r="B201" s="72"/>
      <c r="C201" s="119" t="s">
        <v>22</v>
      </c>
      <c r="D201" s="72" t="s">
        <v>21</v>
      </c>
      <c r="E201" s="72"/>
      <c r="F201" s="72"/>
      <c r="G201" s="72"/>
      <c r="H201" s="225" t="s">
        <v>218</v>
      </c>
    </row>
    <row r="202" spans="1:8" ht="19.5" customHeight="1">
      <c r="A202" s="72"/>
      <c r="B202" s="72"/>
      <c r="C202" s="72" t="s">
        <v>25</v>
      </c>
      <c r="D202" s="227" t="s">
        <v>832</v>
      </c>
      <c r="E202" s="72"/>
      <c r="F202" s="72"/>
      <c r="G202" s="72"/>
      <c r="H202" s="152" t="s">
        <v>218</v>
      </c>
    </row>
    <row r="203" spans="1:8" ht="19.5" customHeight="1">
      <c r="A203" s="72"/>
      <c r="B203" s="72"/>
      <c r="C203" s="72" t="s">
        <v>26</v>
      </c>
      <c r="D203" s="72" t="s">
        <v>21</v>
      </c>
      <c r="E203" s="72"/>
      <c r="F203" s="72"/>
      <c r="G203" s="72"/>
      <c r="H203" s="225" t="s">
        <v>218</v>
      </c>
    </row>
    <row r="204" spans="1:8" ht="19.5" customHeight="1">
      <c r="A204" s="72"/>
      <c r="B204" s="72"/>
      <c r="C204" s="72" t="s">
        <v>27</v>
      </c>
      <c r="D204" s="227" t="s">
        <v>815</v>
      </c>
      <c r="E204" s="72"/>
      <c r="F204" s="72"/>
      <c r="G204" s="72"/>
      <c r="H204" s="152" t="s">
        <v>218</v>
      </c>
    </row>
    <row r="205" spans="1:8" ht="19.5" customHeight="1">
      <c r="A205" s="72"/>
      <c r="B205" s="72"/>
      <c r="C205" s="119" t="s">
        <v>15</v>
      </c>
      <c r="D205" s="72" t="s">
        <v>21</v>
      </c>
      <c r="E205" s="72"/>
      <c r="F205" s="72"/>
      <c r="G205" s="72"/>
      <c r="H205" s="225" t="s">
        <v>218</v>
      </c>
    </row>
    <row r="206" spans="1:8" ht="14.25" customHeight="1">
      <c r="A206" s="366"/>
      <c r="B206" s="366"/>
      <c r="C206" s="229"/>
      <c r="D206" s="366"/>
      <c r="E206" s="366"/>
      <c r="F206" s="366"/>
      <c r="G206" s="366"/>
      <c r="H206" s="230"/>
    </row>
    <row r="207" spans="1:8" ht="15.75" customHeight="1">
      <c r="A207" s="366"/>
      <c r="B207" s="366"/>
      <c r="C207" s="365" t="s">
        <v>218</v>
      </c>
      <c r="D207" s="427" t="s">
        <v>218</v>
      </c>
      <c r="E207" s="427"/>
      <c r="F207" s="427"/>
      <c r="G207" s="366"/>
      <c r="H207" s="366"/>
    </row>
  </sheetData>
  <sheetProtection/>
  <mergeCells count="23">
    <mergeCell ref="G8:H8"/>
    <mergeCell ref="A66:H66"/>
    <mergeCell ref="A113:H113"/>
    <mergeCell ref="A143:H143"/>
    <mergeCell ref="A165:H165"/>
    <mergeCell ref="D207:F207"/>
    <mergeCell ref="A130:H130"/>
    <mergeCell ref="A5:C5"/>
    <mergeCell ref="E5:H5"/>
    <mergeCell ref="A6:B6"/>
    <mergeCell ref="C6:H6"/>
    <mergeCell ref="A7:H7"/>
    <mergeCell ref="A8:A9"/>
    <mergeCell ref="B8:B9"/>
    <mergeCell ref="C8:C9"/>
    <mergeCell ref="D8:D9"/>
    <mergeCell ref="E8:F8"/>
    <mergeCell ref="A1:H1"/>
    <mergeCell ref="A2:H2"/>
    <mergeCell ref="A3:C3"/>
    <mergeCell ref="E3:H3"/>
    <mergeCell ref="A4:C4"/>
    <mergeCell ref="E4:H4"/>
  </mergeCells>
  <printOptions/>
  <pageMargins left="0.41" right="0.29" top="0.75" bottom="0.34" header="0.3" footer="0.3"/>
  <pageSetup horizontalDpi="600" verticalDpi="600" orientation="portrait" paperSize="178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C41" sqref="C41"/>
    </sheetView>
  </sheetViews>
  <sheetFormatPr defaultColWidth="18.140625" defaultRowHeight="12.75"/>
  <cols>
    <col min="1" max="1" width="4.421875" style="389" customWidth="1"/>
    <col min="2" max="2" width="8.140625" style="389" customWidth="1"/>
    <col min="3" max="3" width="46.421875" style="389" customWidth="1"/>
    <col min="4" max="4" width="7.28125" style="389" customWidth="1"/>
    <col min="5" max="5" width="7.00390625" style="389" customWidth="1"/>
    <col min="6" max="6" width="7.28125" style="389" customWidth="1"/>
    <col min="7" max="7" width="7.57421875" style="389" customWidth="1"/>
    <col min="8" max="8" width="9.00390625" style="389" customWidth="1"/>
    <col min="9" max="16384" width="18.140625" style="389" customWidth="1"/>
  </cols>
  <sheetData>
    <row r="2" spans="1:8" ht="14.25">
      <c r="A2" s="435" t="s">
        <v>653</v>
      </c>
      <c r="B2" s="435"/>
      <c r="C2" s="435"/>
      <c r="D2" s="435"/>
      <c r="E2" s="435"/>
      <c r="F2" s="435"/>
      <c r="G2" s="435"/>
      <c r="H2" s="435"/>
    </row>
    <row r="4" spans="1:8" ht="41.25" customHeight="1">
      <c r="A4" s="427" t="s">
        <v>632</v>
      </c>
      <c r="B4" s="427"/>
      <c r="C4" s="427"/>
      <c r="D4" s="427"/>
      <c r="E4" s="427"/>
      <c r="F4" s="427"/>
      <c r="G4" s="427"/>
      <c r="H4" s="427"/>
    </row>
    <row r="5" spans="2:8" ht="13.5">
      <c r="B5" s="427" t="s">
        <v>1</v>
      </c>
      <c r="C5" s="427"/>
      <c r="D5" s="370" t="s">
        <v>218</v>
      </c>
      <c r="E5" s="370"/>
      <c r="F5" s="434" t="s">
        <v>442</v>
      </c>
      <c r="G5" s="434"/>
      <c r="H5" s="434"/>
    </row>
    <row r="6" spans="2:8" ht="13.5">
      <c r="B6" s="427" t="s">
        <v>443</v>
      </c>
      <c r="C6" s="427"/>
      <c r="D6" s="370" t="s">
        <v>218</v>
      </c>
      <c r="E6" s="370"/>
      <c r="F6" s="434" t="s">
        <v>2</v>
      </c>
      <c r="G6" s="434"/>
      <c r="H6" s="434"/>
    </row>
    <row r="7" spans="2:7" ht="13.5">
      <c r="B7" s="427"/>
      <c r="C7" s="427"/>
      <c r="D7" s="501"/>
      <c r="E7" s="501"/>
      <c r="F7" s="427"/>
      <c r="G7" s="427"/>
    </row>
    <row r="8" spans="1:8" ht="13.5">
      <c r="A8" s="427" t="s">
        <v>6</v>
      </c>
      <c r="B8" s="427"/>
      <c r="C8" s="434" t="s">
        <v>633</v>
      </c>
      <c r="D8" s="434"/>
      <c r="E8" s="434"/>
      <c r="F8" s="434"/>
      <c r="G8" s="434"/>
      <c r="H8" s="434"/>
    </row>
    <row r="9" spans="1:8" ht="13.5">
      <c r="A9" s="444" t="s">
        <v>498</v>
      </c>
      <c r="B9" s="444"/>
      <c r="C9" s="444"/>
      <c r="D9" s="444"/>
      <c r="E9" s="444"/>
      <c r="F9" s="444"/>
      <c r="G9" s="444"/>
      <c r="H9" s="444"/>
    </row>
    <row r="10" spans="1:8" ht="59.25" customHeight="1">
      <c r="A10" s="440" t="s">
        <v>0</v>
      </c>
      <c r="B10" s="438" t="s">
        <v>8</v>
      </c>
      <c r="C10" s="440" t="s">
        <v>9</v>
      </c>
      <c r="D10" s="438" t="s">
        <v>10</v>
      </c>
      <c r="E10" s="442" t="s">
        <v>499</v>
      </c>
      <c r="F10" s="443"/>
      <c r="G10" s="442" t="s">
        <v>12</v>
      </c>
      <c r="H10" s="443"/>
    </row>
    <row r="11" spans="1:8" ht="102.75" customHeight="1">
      <c r="A11" s="441"/>
      <c r="B11" s="439"/>
      <c r="C11" s="441"/>
      <c r="D11" s="439"/>
      <c r="E11" s="390" t="s">
        <v>13</v>
      </c>
      <c r="F11" s="390" t="s">
        <v>14</v>
      </c>
      <c r="G11" s="390" t="s">
        <v>13</v>
      </c>
      <c r="H11" s="137" t="s">
        <v>15</v>
      </c>
    </row>
    <row r="12" spans="1:8" ht="13.5">
      <c r="A12" s="392">
        <v>1</v>
      </c>
      <c r="B12" s="392">
        <v>2</v>
      </c>
      <c r="C12" s="392">
        <v>3</v>
      </c>
      <c r="D12" s="72">
        <v>4</v>
      </c>
      <c r="E12" s="72">
        <v>5</v>
      </c>
      <c r="F12" s="72">
        <v>6</v>
      </c>
      <c r="G12" s="72">
        <v>7</v>
      </c>
      <c r="H12" s="392">
        <v>8</v>
      </c>
    </row>
    <row r="13" spans="1:8" ht="40.5" customHeight="1">
      <c r="A13" s="119">
        <v>1</v>
      </c>
      <c r="B13" s="357" t="s">
        <v>634</v>
      </c>
      <c r="C13" s="357" t="s">
        <v>635</v>
      </c>
      <c r="D13" s="119" t="s">
        <v>111</v>
      </c>
      <c r="E13" s="72"/>
      <c r="F13" s="233">
        <v>1</v>
      </c>
      <c r="G13" s="401"/>
      <c r="H13" s="225" t="s">
        <v>218</v>
      </c>
    </row>
    <row r="14" spans="1:8" ht="21" customHeight="1">
      <c r="A14" s="72">
        <f>A13+0.1</f>
        <v>1.1</v>
      </c>
      <c r="B14" s="72"/>
      <c r="C14" s="72" t="s">
        <v>502</v>
      </c>
      <c r="D14" s="72" t="s">
        <v>17</v>
      </c>
      <c r="E14" s="149" t="s">
        <v>218</v>
      </c>
      <c r="F14" s="401" t="s">
        <v>218</v>
      </c>
      <c r="G14" s="401" t="s">
        <v>218</v>
      </c>
      <c r="H14" s="152" t="s">
        <v>218</v>
      </c>
    </row>
    <row r="15" spans="1:8" ht="13.5">
      <c r="A15" s="72">
        <f>A14+0.1</f>
        <v>1.2000000000000002</v>
      </c>
      <c r="B15" s="333">
        <v>41579</v>
      </c>
      <c r="C15" s="72" t="s">
        <v>636</v>
      </c>
      <c r="D15" s="72" t="s">
        <v>120</v>
      </c>
      <c r="E15" s="72"/>
      <c r="F15" s="401">
        <v>2</v>
      </c>
      <c r="G15" s="401" t="s">
        <v>218</v>
      </c>
      <c r="H15" s="334" t="s">
        <v>218</v>
      </c>
    </row>
    <row r="16" spans="1:8" ht="42.75">
      <c r="A16" s="119">
        <v>2</v>
      </c>
      <c r="B16" s="119" t="s">
        <v>637</v>
      </c>
      <c r="C16" s="119" t="s">
        <v>513</v>
      </c>
      <c r="D16" s="119" t="s">
        <v>111</v>
      </c>
      <c r="E16" s="72"/>
      <c r="F16" s="233">
        <v>1</v>
      </c>
      <c r="G16" s="401" t="s">
        <v>218</v>
      </c>
      <c r="H16" s="225" t="s">
        <v>218</v>
      </c>
    </row>
    <row r="17" spans="1:8" ht="13.5">
      <c r="A17" s="72">
        <f>A16+0.1</f>
        <v>2.1</v>
      </c>
      <c r="B17" s="72"/>
      <c r="C17" s="72" t="s">
        <v>502</v>
      </c>
      <c r="D17" s="72" t="s">
        <v>17</v>
      </c>
      <c r="E17" s="72" t="s">
        <v>218</v>
      </c>
      <c r="F17" s="401" t="s">
        <v>218</v>
      </c>
      <c r="G17" s="401" t="s">
        <v>218</v>
      </c>
      <c r="H17" s="152" t="s">
        <v>218</v>
      </c>
    </row>
    <row r="18" spans="1:8" ht="13.5">
      <c r="A18" s="72">
        <f>A17+0.1</f>
        <v>2.2</v>
      </c>
      <c r="B18" s="72"/>
      <c r="C18" s="72" t="s">
        <v>117</v>
      </c>
      <c r="D18" s="72" t="s">
        <v>113</v>
      </c>
      <c r="E18" s="72" t="s">
        <v>218</v>
      </c>
      <c r="F18" s="72" t="s">
        <v>218</v>
      </c>
      <c r="G18" s="401" t="s">
        <v>218</v>
      </c>
      <c r="H18" s="152" t="s">
        <v>218</v>
      </c>
    </row>
    <row r="19" spans="1:8" ht="13.5">
      <c r="A19" s="72">
        <f>A18+0.1</f>
        <v>2.3000000000000003</v>
      </c>
      <c r="B19" s="72" t="s">
        <v>638</v>
      </c>
      <c r="C19" s="72" t="s">
        <v>639</v>
      </c>
      <c r="D19" s="72" t="s">
        <v>111</v>
      </c>
      <c r="E19" s="72"/>
      <c r="F19" s="401">
        <v>1</v>
      </c>
      <c r="G19" s="401" t="s">
        <v>218</v>
      </c>
      <c r="H19" s="334" t="s">
        <v>218</v>
      </c>
    </row>
    <row r="20" spans="1:8" ht="42.75">
      <c r="A20" s="119">
        <v>3</v>
      </c>
      <c r="B20" s="119" t="s">
        <v>516</v>
      </c>
      <c r="C20" s="119" t="s">
        <v>640</v>
      </c>
      <c r="D20" s="119" t="s">
        <v>510</v>
      </c>
      <c r="E20" s="72" t="s">
        <v>518</v>
      </c>
      <c r="F20" s="120">
        <v>0.45</v>
      </c>
      <c r="G20" s="401"/>
      <c r="H20" s="225" t="s">
        <v>218</v>
      </c>
    </row>
    <row r="21" spans="1:8" ht="13.5">
      <c r="A21" s="72">
        <f>A20+0.1</f>
        <v>3.1</v>
      </c>
      <c r="B21" s="72"/>
      <c r="C21" s="72" t="s">
        <v>164</v>
      </c>
      <c r="D21" s="72" t="s">
        <v>17</v>
      </c>
      <c r="E21" s="401" t="s">
        <v>218</v>
      </c>
      <c r="F21" s="401" t="s">
        <v>218</v>
      </c>
      <c r="G21" s="401" t="s">
        <v>218</v>
      </c>
      <c r="H21" s="152" t="s">
        <v>218</v>
      </c>
    </row>
    <row r="22" spans="1:8" ht="13.5">
      <c r="A22" s="72">
        <f>A21+0.1</f>
        <v>3.2</v>
      </c>
      <c r="B22" s="72"/>
      <c r="C22" s="72" t="s">
        <v>117</v>
      </c>
      <c r="D22" s="72" t="s">
        <v>519</v>
      </c>
      <c r="E22" s="72" t="s">
        <v>218</v>
      </c>
      <c r="F22" s="401" t="s">
        <v>218</v>
      </c>
      <c r="G22" s="401" t="s">
        <v>218</v>
      </c>
      <c r="H22" s="152" t="s">
        <v>218</v>
      </c>
    </row>
    <row r="23" spans="1:8" ht="13.5">
      <c r="A23" s="72">
        <f>A22+0.1</f>
        <v>3.3000000000000003</v>
      </c>
      <c r="B23" s="72" t="s">
        <v>641</v>
      </c>
      <c r="C23" s="72" t="s">
        <v>642</v>
      </c>
      <c r="D23" s="72" t="s">
        <v>120</v>
      </c>
      <c r="E23" s="72"/>
      <c r="F23" s="401">
        <v>45</v>
      </c>
      <c r="G23" s="401" t="s">
        <v>218</v>
      </c>
      <c r="H23" s="152" t="s">
        <v>218</v>
      </c>
    </row>
    <row r="24" spans="1:8" ht="14.25">
      <c r="A24" s="119">
        <v>4</v>
      </c>
      <c r="B24" s="72" t="s">
        <v>522</v>
      </c>
      <c r="C24" s="119" t="s">
        <v>643</v>
      </c>
      <c r="D24" s="119" t="s">
        <v>111</v>
      </c>
      <c r="E24" s="72" t="s">
        <v>518</v>
      </c>
      <c r="F24" s="233">
        <v>1</v>
      </c>
      <c r="G24" s="401"/>
      <c r="H24" s="225" t="s">
        <v>218</v>
      </c>
    </row>
    <row r="25" spans="1:8" ht="13.5">
      <c r="A25" s="72">
        <f>A24+0.1</f>
        <v>4.1</v>
      </c>
      <c r="B25" s="72"/>
      <c r="C25" s="72" t="s">
        <v>164</v>
      </c>
      <c r="D25" s="72" t="s">
        <v>17</v>
      </c>
      <c r="E25" s="401" t="s">
        <v>218</v>
      </c>
      <c r="F25" s="401" t="s">
        <v>218</v>
      </c>
      <c r="G25" s="401" t="s">
        <v>218</v>
      </c>
      <c r="H25" s="152" t="s">
        <v>218</v>
      </c>
    </row>
    <row r="26" spans="1:8" ht="13.5">
      <c r="A26" s="72">
        <f>A25+0.1</f>
        <v>4.199999999999999</v>
      </c>
      <c r="B26" s="72"/>
      <c r="C26" s="72" t="s">
        <v>117</v>
      </c>
      <c r="D26" s="72" t="s">
        <v>519</v>
      </c>
      <c r="E26" s="72" t="s">
        <v>218</v>
      </c>
      <c r="F26" s="401" t="s">
        <v>218</v>
      </c>
      <c r="G26" s="401" t="s">
        <v>218</v>
      </c>
      <c r="H26" s="152" t="s">
        <v>218</v>
      </c>
    </row>
    <row r="27" spans="1:8" ht="13.5">
      <c r="A27" s="72">
        <f>A26+0.1</f>
        <v>4.299999999999999</v>
      </c>
      <c r="B27" s="72" t="s">
        <v>644</v>
      </c>
      <c r="C27" s="72" t="s">
        <v>645</v>
      </c>
      <c r="D27" s="72" t="s">
        <v>111</v>
      </c>
      <c r="E27" s="72"/>
      <c r="F27" s="401">
        <v>1</v>
      </c>
      <c r="G27" s="401" t="s">
        <v>218</v>
      </c>
      <c r="H27" s="152" t="s">
        <v>218</v>
      </c>
    </row>
    <row r="28" spans="1:8" ht="14.25">
      <c r="A28" s="119">
        <v>5</v>
      </c>
      <c r="B28" s="119" t="s">
        <v>528</v>
      </c>
      <c r="C28" s="119" t="s">
        <v>646</v>
      </c>
      <c r="D28" s="119" t="s">
        <v>111</v>
      </c>
      <c r="E28" s="72" t="s">
        <v>518</v>
      </c>
      <c r="F28" s="233">
        <v>3</v>
      </c>
      <c r="G28" s="401"/>
      <c r="H28" s="225" t="s">
        <v>218</v>
      </c>
    </row>
    <row r="29" spans="1:8" ht="13.5">
      <c r="A29" s="72">
        <f>A28+0.1</f>
        <v>5.1</v>
      </c>
      <c r="B29" s="72"/>
      <c r="C29" s="72" t="s">
        <v>164</v>
      </c>
      <c r="D29" s="72" t="s">
        <v>17</v>
      </c>
      <c r="E29" s="401" t="s">
        <v>218</v>
      </c>
      <c r="F29" s="401" t="s">
        <v>218</v>
      </c>
      <c r="G29" s="401" t="s">
        <v>218</v>
      </c>
      <c r="H29" s="152" t="s">
        <v>218</v>
      </c>
    </row>
    <row r="30" spans="1:8" ht="13.5">
      <c r="A30" s="72">
        <f>A29+0.1</f>
        <v>5.199999999999999</v>
      </c>
      <c r="B30" s="72"/>
      <c r="C30" s="72" t="s">
        <v>117</v>
      </c>
      <c r="D30" s="72" t="s">
        <v>519</v>
      </c>
      <c r="E30" s="72" t="s">
        <v>218</v>
      </c>
      <c r="F30" s="401" t="s">
        <v>218</v>
      </c>
      <c r="G30" s="401" t="s">
        <v>218</v>
      </c>
      <c r="H30" s="152" t="s">
        <v>218</v>
      </c>
    </row>
    <row r="31" spans="1:8" ht="13.5">
      <c r="A31" s="72">
        <f>A30+0.1</f>
        <v>5.299999999999999</v>
      </c>
      <c r="B31" s="72" t="s">
        <v>647</v>
      </c>
      <c r="C31" s="72" t="s">
        <v>648</v>
      </c>
      <c r="D31" s="72" t="s">
        <v>111</v>
      </c>
      <c r="E31" s="72"/>
      <c r="F31" s="401">
        <v>3</v>
      </c>
      <c r="G31" s="401" t="s">
        <v>218</v>
      </c>
      <c r="H31" s="152" t="s">
        <v>218</v>
      </c>
    </row>
    <row r="32" spans="1:8" ht="14.25">
      <c r="A32" s="119">
        <v>6</v>
      </c>
      <c r="B32" s="119" t="s">
        <v>649</v>
      </c>
      <c r="C32" s="119" t="s">
        <v>650</v>
      </c>
      <c r="D32" s="119" t="s">
        <v>111</v>
      </c>
      <c r="E32" s="72"/>
      <c r="F32" s="233">
        <v>2</v>
      </c>
      <c r="G32" s="401"/>
      <c r="H32" s="225" t="s">
        <v>802</v>
      </c>
    </row>
    <row r="33" spans="1:8" ht="13.5">
      <c r="A33" s="72">
        <f>A32+0.1</f>
        <v>6.1</v>
      </c>
      <c r="B33" s="72"/>
      <c r="C33" s="72" t="s">
        <v>502</v>
      </c>
      <c r="D33" s="72" t="s">
        <v>17</v>
      </c>
      <c r="E33" s="401" t="s">
        <v>218</v>
      </c>
      <c r="F33" s="401" t="s">
        <v>218</v>
      </c>
      <c r="G33" s="401" t="s">
        <v>218</v>
      </c>
      <c r="H33" s="152" t="s">
        <v>218</v>
      </c>
    </row>
    <row r="34" spans="1:8" ht="13.5">
      <c r="A34" s="72">
        <f>A33+0.1</f>
        <v>6.199999999999999</v>
      </c>
      <c r="B34" s="72"/>
      <c r="C34" s="72" t="s">
        <v>117</v>
      </c>
      <c r="D34" s="72" t="s">
        <v>113</v>
      </c>
      <c r="E34" s="72" t="s">
        <v>218</v>
      </c>
      <c r="F34" s="401" t="s">
        <v>218</v>
      </c>
      <c r="G34" s="401" t="s">
        <v>218</v>
      </c>
      <c r="H34" s="152" t="s">
        <v>218</v>
      </c>
    </row>
    <row r="35" spans="1:8" ht="13.5">
      <c r="A35" s="72">
        <f>A34+0.1</f>
        <v>6.299999999999999</v>
      </c>
      <c r="B35" s="72" t="s">
        <v>651</v>
      </c>
      <c r="C35" s="72" t="s">
        <v>652</v>
      </c>
      <c r="D35" s="72" t="s">
        <v>111</v>
      </c>
      <c r="E35" s="72"/>
      <c r="F35" s="401">
        <v>2</v>
      </c>
      <c r="G35" s="401" t="s">
        <v>218</v>
      </c>
      <c r="H35" s="334" t="s">
        <v>218</v>
      </c>
    </row>
    <row r="36" spans="1:8" ht="14.25">
      <c r="A36" s="72"/>
      <c r="B36" s="119"/>
      <c r="C36" s="119" t="s">
        <v>239</v>
      </c>
      <c r="D36" s="119" t="s">
        <v>21</v>
      </c>
      <c r="E36" s="72"/>
      <c r="F36" s="72"/>
      <c r="G36" s="72"/>
      <c r="H36" s="225" t="s">
        <v>218</v>
      </c>
    </row>
    <row r="37" spans="1:8" ht="14.25">
      <c r="A37" s="72"/>
      <c r="B37" s="119"/>
      <c r="C37" s="119" t="s">
        <v>475</v>
      </c>
      <c r="D37" s="72" t="s">
        <v>21</v>
      </c>
      <c r="E37" s="72"/>
      <c r="F37" s="72"/>
      <c r="G37" s="72"/>
      <c r="H37" s="152" t="s">
        <v>218</v>
      </c>
    </row>
    <row r="38" spans="1:8" ht="14.25">
      <c r="A38" s="72"/>
      <c r="B38" s="72"/>
      <c r="C38" s="119" t="s">
        <v>163</v>
      </c>
      <c r="D38" s="72" t="s">
        <v>21</v>
      </c>
      <c r="E38" s="72"/>
      <c r="F38" s="401"/>
      <c r="G38" s="401"/>
      <c r="H38" s="152" t="s">
        <v>218</v>
      </c>
    </row>
    <row r="39" spans="1:8" ht="14.25">
      <c r="A39" s="72"/>
      <c r="B39" s="72"/>
      <c r="C39" s="119" t="s">
        <v>166</v>
      </c>
      <c r="D39" s="72" t="s">
        <v>21</v>
      </c>
      <c r="E39" s="72"/>
      <c r="F39" s="401"/>
      <c r="G39" s="401"/>
      <c r="H39" s="152" t="s">
        <v>218</v>
      </c>
    </row>
    <row r="40" spans="1:8" ht="28.5">
      <c r="A40" s="333"/>
      <c r="B40" s="72"/>
      <c r="C40" s="119" t="s">
        <v>241</v>
      </c>
      <c r="D40" s="119" t="s">
        <v>21</v>
      </c>
      <c r="E40" s="72"/>
      <c r="F40" s="401"/>
      <c r="G40" s="401"/>
      <c r="H40" s="225" t="s">
        <v>218</v>
      </c>
    </row>
    <row r="41" spans="1:8" ht="28.5">
      <c r="A41" s="72"/>
      <c r="B41" s="152" t="str">
        <f>H37</f>
        <v> </v>
      </c>
      <c r="C41" s="119" t="s">
        <v>833</v>
      </c>
      <c r="D41" s="72" t="s">
        <v>21</v>
      </c>
      <c r="E41" s="72"/>
      <c r="F41" s="401"/>
      <c r="G41" s="401"/>
      <c r="H41" s="152" t="s">
        <v>218</v>
      </c>
    </row>
    <row r="42" spans="1:8" ht="14.25">
      <c r="A42" s="72"/>
      <c r="B42" s="191"/>
      <c r="C42" s="119" t="s">
        <v>26</v>
      </c>
      <c r="D42" s="119" t="s">
        <v>21</v>
      </c>
      <c r="E42" s="72"/>
      <c r="F42" s="401"/>
      <c r="G42" s="401"/>
      <c r="H42" s="225" t="s">
        <v>218</v>
      </c>
    </row>
    <row r="43" spans="1:8" ht="14.25">
      <c r="A43" s="72"/>
      <c r="B43" s="72"/>
      <c r="C43" s="119" t="s">
        <v>813</v>
      </c>
      <c r="D43" s="72" t="s">
        <v>21</v>
      </c>
      <c r="E43" s="72"/>
      <c r="F43" s="401"/>
      <c r="G43" s="401"/>
      <c r="H43" s="152" t="s">
        <v>218</v>
      </c>
    </row>
    <row r="44" spans="1:8" ht="14.25">
      <c r="A44" s="72"/>
      <c r="B44" s="72"/>
      <c r="C44" s="119" t="s">
        <v>15</v>
      </c>
      <c r="D44" s="119" t="s">
        <v>21</v>
      </c>
      <c r="E44" s="72"/>
      <c r="F44" s="72"/>
      <c r="G44" s="72"/>
      <c r="H44" s="225" t="s">
        <v>218</v>
      </c>
    </row>
    <row r="45" spans="1:8" ht="14.25">
      <c r="A45" s="395"/>
      <c r="B45" s="395"/>
      <c r="C45" s="395" t="s">
        <v>218</v>
      </c>
      <c r="D45" s="395"/>
      <c r="E45" s="472" t="s">
        <v>218</v>
      </c>
      <c r="F45" s="472"/>
      <c r="G45" s="472"/>
      <c r="H45" s="230"/>
    </row>
    <row r="46" spans="1:8" ht="13.5">
      <c r="A46" s="372"/>
      <c r="B46" s="372"/>
      <c r="C46" s="395"/>
      <c r="D46" s="395"/>
      <c r="E46" s="467"/>
      <c r="F46" s="467"/>
      <c r="G46" s="467"/>
      <c r="H46" s="253"/>
    </row>
    <row r="47" spans="1:8" ht="13.5">
      <c r="A47" s="372"/>
      <c r="B47" s="372"/>
      <c r="C47" s="395"/>
      <c r="D47" s="395"/>
      <c r="E47" s="467"/>
      <c r="F47" s="467"/>
      <c r="G47" s="467"/>
      <c r="H47" s="253"/>
    </row>
  </sheetData>
  <sheetProtection/>
  <mergeCells count="21">
    <mergeCell ref="B10:B11"/>
    <mergeCell ref="E47:G47"/>
    <mergeCell ref="D7:E7"/>
    <mergeCell ref="F7:G7"/>
    <mergeCell ref="A8:B8"/>
    <mergeCell ref="C8:H8"/>
    <mergeCell ref="E46:G46"/>
    <mergeCell ref="E45:G45"/>
    <mergeCell ref="A9:H9"/>
    <mergeCell ref="D10:D11"/>
    <mergeCell ref="A10:A11"/>
    <mergeCell ref="A2:H2"/>
    <mergeCell ref="A4:H4"/>
    <mergeCell ref="B5:C5"/>
    <mergeCell ref="F5:H5"/>
    <mergeCell ref="E10:F10"/>
    <mergeCell ref="B7:C7"/>
    <mergeCell ref="B6:C6"/>
    <mergeCell ref="G10:H10"/>
    <mergeCell ref="C10:C11"/>
    <mergeCell ref="F6:H6"/>
  </mergeCells>
  <printOptions/>
  <pageMargins left="0.39" right="0.19" top="0.37" bottom="0.32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39" sqref="C39:C40"/>
    </sheetView>
  </sheetViews>
  <sheetFormatPr defaultColWidth="9.140625" defaultRowHeight="12.75"/>
  <cols>
    <col min="1" max="1" width="7.28125" style="291" customWidth="1"/>
    <col min="2" max="2" width="9.140625" style="291" customWidth="1"/>
    <col min="3" max="3" width="43.421875" style="291" customWidth="1"/>
    <col min="4" max="4" width="9.140625" style="291" customWidth="1"/>
    <col min="5" max="8" width="7.421875" style="291" customWidth="1"/>
    <col min="9" max="16384" width="9.140625" style="291" customWidth="1"/>
  </cols>
  <sheetData>
    <row r="1" spans="1:8" ht="34.5" customHeight="1">
      <c r="A1" s="435" t="s">
        <v>609</v>
      </c>
      <c r="B1" s="435"/>
      <c r="C1" s="435"/>
      <c r="D1" s="435"/>
      <c r="E1" s="435"/>
      <c r="F1" s="435"/>
      <c r="G1" s="435"/>
      <c r="H1" s="435"/>
    </row>
    <row r="2" spans="1:8" ht="63.75" customHeight="1">
      <c r="A2" s="436" t="s">
        <v>608</v>
      </c>
      <c r="B2" s="436"/>
      <c r="C2" s="436"/>
      <c r="D2" s="436"/>
      <c r="E2" s="436"/>
      <c r="F2" s="436"/>
      <c r="G2" s="436"/>
      <c r="H2" s="436"/>
    </row>
    <row r="3" spans="1:8" ht="14.25">
      <c r="A3" s="435" t="s">
        <v>1</v>
      </c>
      <c r="B3" s="435"/>
      <c r="C3" s="435"/>
      <c r="D3" s="402" t="s">
        <v>218</v>
      </c>
      <c r="E3" s="437" t="s">
        <v>2</v>
      </c>
      <c r="F3" s="437"/>
      <c r="G3" s="437"/>
      <c r="H3" s="437"/>
    </row>
    <row r="4" spans="1:8" ht="14.25">
      <c r="A4" s="435" t="s">
        <v>3</v>
      </c>
      <c r="B4" s="435"/>
      <c r="C4" s="435"/>
      <c r="D4" s="402" t="s">
        <v>218</v>
      </c>
      <c r="E4" s="437" t="s">
        <v>2</v>
      </c>
      <c r="F4" s="437"/>
      <c r="G4" s="437"/>
      <c r="H4" s="437"/>
    </row>
    <row r="5" spans="1:8" ht="14.25">
      <c r="A5" s="435"/>
      <c r="B5" s="435"/>
      <c r="C5" s="435"/>
      <c r="D5" s="136"/>
      <c r="E5" s="435"/>
      <c r="F5" s="435"/>
      <c r="G5" s="435"/>
      <c r="H5" s="435"/>
    </row>
    <row r="6" spans="1:8" ht="13.5">
      <c r="A6" s="434" t="s">
        <v>6</v>
      </c>
      <c r="B6" s="434"/>
      <c r="C6" s="434" t="s">
        <v>7</v>
      </c>
      <c r="D6" s="434"/>
      <c r="E6" s="434"/>
      <c r="F6" s="434"/>
      <c r="G6" s="434"/>
      <c r="H6" s="434"/>
    </row>
    <row r="7" spans="1:8" ht="13.5">
      <c r="A7" s="444" t="s">
        <v>266</v>
      </c>
      <c r="B7" s="444"/>
      <c r="C7" s="444"/>
      <c r="D7" s="444"/>
      <c r="E7" s="444"/>
      <c r="F7" s="444"/>
      <c r="G7" s="444"/>
      <c r="H7" s="444"/>
    </row>
    <row r="8" spans="1:8" ht="68.25" customHeight="1">
      <c r="A8" s="440" t="s">
        <v>0</v>
      </c>
      <c r="B8" s="438" t="s">
        <v>8</v>
      </c>
      <c r="C8" s="440" t="s">
        <v>9</v>
      </c>
      <c r="D8" s="438" t="s">
        <v>10</v>
      </c>
      <c r="E8" s="442" t="s">
        <v>11</v>
      </c>
      <c r="F8" s="443"/>
      <c r="G8" s="442" t="s">
        <v>12</v>
      </c>
      <c r="H8" s="443"/>
    </row>
    <row r="9" spans="1:8" ht="100.5" customHeight="1">
      <c r="A9" s="441"/>
      <c r="B9" s="439"/>
      <c r="C9" s="441"/>
      <c r="D9" s="445"/>
      <c r="E9" s="390" t="s">
        <v>13</v>
      </c>
      <c r="F9" s="390" t="s">
        <v>14</v>
      </c>
      <c r="G9" s="390" t="s">
        <v>13</v>
      </c>
      <c r="H9" s="137" t="s">
        <v>15</v>
      </c>
    </row>
    <row r="10" spans="1:8" ht="14.25" thickBot="1">
      <c r="A10" s="88">
        <v>1</v>
      </c>
      <c r="B10" s="88">
        <v>2</v>
      </c>
      <c r="C10" s="88">
        <v>3</v>
      </c>
      <c r="D10" s="391">
        <v>4</v>
      </c>
      <c r="E10" s="391">
        <v>5</v>
      </c>
      <c r="F10" s="391">
        <v>6</v>
      </c>
      <c r="G10" s="391">
        <v>7</v>
      </c>
      <c r="H10" s="72">
        <v>8</v>
      </c>
    </row>
    <row r="11" spans="1:8" ht="79.5" customHeight="1" thickBot="1">
      <c r="A11" s="172">
        <v>1</v>
      </c>
      <c r="B11" s="159" t="s">
        <v>212</v>
      </c>
      <c r="C11" s="165" t="s">
        <v>606</v>
      </c>
      <c r="D11" s="160" t="s">
        <v>93</v>
      </c>
      <c r="E11" s="171"/>
      <c r="F11" s="160">
        <v>60.4</v>
      </c>
      <c r="G11" s="171"/>
      <c r="H11" s="157" t="s">
        <v>218</v>
      </c>
    </row>
    <row r="12" spans="1:8" ht="13.5">
      <c r="A12" s="392">
        <f>A11+0.1</f>
        <v>1.1</v>
      </c>
      <c r="B12" s="392" t="s">
        <v>123</v>
      </c>
      <c r="C12" s="392" t="s">
        <v>16</v>
      </c>
      <c r="D12" s="269" t="s">
        <v>17</v>
      </c>
      <c r="E12" s="269" t="s">
        <v>218</v>
      </c>
      <c r="F12" s="269" t="s">
        <v>218</v>
      </c>
      <c r="G12" s="269" t="s">
        <v>218</v>
      </c>
      <c r="H12" s="240" t="s">
        <v>218</v>
      </c>
    </row>
    <row r="13" spans="1:8" ht="14.25" thickBot="1">
      <c r="A13" s="391">
        <f>A12+0.1</f>
        <v>1.2000000000000002</v>
      </c>
      <c r="B13" s="391" t="s">
        <v>165</v>
      </c>
      <c r="C13" s="391" t="s">
        <v>18</v>
      </c>
      <c r="D13" s="155" t="s">
        <v>19</v>
      </c>
      <c r="E13" s="403" t="s">
        <v>218</v>
      </c>
      <c r="F13" s="155" t="s">
        <v>218</v>
      </c>
      <c r="G13" s="155" t="s">
        <v>218</v>
      </c>
      <c r="H13" s="156" t="s">
        <v>218</v>
      </c>
    </row>
    <row r="14" spans="1:8" ht="43.5" thickBot="1">
      <c r="A14" s="172">
        <f>A11+1</f>
        <v>2</v>
      </c>
      <c r="B14" s="159" t="s">
        <v>90</v>
      </c>
      <c r="C14" s="165" t="s">
        <v>214</v>
      </c>
      <c r="D14" s="159" t="s">
        <v>85</v>
      </c>
      <c r="E14" s="171"/>
      <c r="F14" s="160">
        <v>1.8</v>
      </c>
      <c r="G14" s="171"/>
      <c r="H14" s="157" t="s">
        <v>218</v>
      </c>
    </row>
    <row r="15" spans="1:8" ht="15" thickBot="1">
      <c r="A15" s="265">
        <f>A14+0.1</f>
        <v>2.1</v>
      </c>
      <c r="B15" s="159"/>
      <c r="C15" s="88" t="s">
        <v>164</v>
      </c>
      <c r="D15" s="88" t="s">
        <v>17</v>
      </c>
      <c r="E15" s="115" t="s">
        <v>218</v>
      </c>
      <c r="F15" s="115" t="s">
        <v>218</v>
      </c>
      <c r="G15" s="293" t="s">
        <v>218</v>
      </c>
      <c r="H15" s="299" t="s">
        <v>218</v>
      </c>
    </row>
    <row r="16" spans="1:8" ht="60.75" customHeight="1" thickBot="1">
      <c r="A16" s="157">
        <f>A14+1</f>
        <v>3</v>
      </c>
      <c r="B16" s="159" t="s">
        <v>82</v>
      </c>
      <c r="C16" s="161" t="s">
        <v>257</v>
      </c>
      <c r="D16" s="159" t="s">
        <v>215</v>
      </c>
      <c r="E16" s="160"/>
      <c r="F16" s="160">
        <f>F14*2.4</f>
        <v>4.32</v>
      </c>
      <c r="G16" s="160" t="s">
        <v>218</v>
      </c>
      <c r="H16" s="157" t="s">
        <v>218</v>
      </c>
    </row>
    <row r="17" spans="1:8" ht="29.25" thickBot="1">
      <c r="A17" s="172">
        <f>A16+1</f>
        <v>4</v>
      </c>
      <c r="B17" s="159" t="s">
        <v>230</v>
      </c>
      <c r="C17" s="159" t="s">
        <v>607</v>
      </c>
      <c r="D17" s="165" t="s">
        <v>93</v>
      </c>
      <c r="E17" s="159"/>
      <c r="F17" s="177">
        <v>60.4</v>
      </c>
      <c r="G17" s="159"/>
      <c r="H17" s="178" t="s">
        <v>218</v>
      </c>
    </row>
    <row r="18" spans="1:8" ht="13.5">
      <c r="A18" s="392">
        <f>A17+0.1</f>
        <v>4.1</v>
      </c>
      <c r="B18" s="392"/>
      <c r="C18" s="392" t="s">
        <v>16</v>
      </c>
      <c r="D18" s="392" t="s">
        <v>17</v>
      </c>
      <c r="E18" s="392" t="s">
        <v>218</v>
      </c>
      <c r="F18" s="400" t="s">
        <v>218</v>
      </c>
      <c r="G18" s="269" t="s">
        <v>218</v>
      </c>
      <c r="H18" s="240" t="s">
        <v>218</v>
      </c>
    </row>
    <row r="19" spans="1:8" ht="13.5">
      <c r="A19" s="72">
        <f>A18+0.1</f>
        <v>4.199999999999999</v>
      </c>
      <c r="B19" s="72"/>
      <c r="C19" s="72" t="s">
        <v>185</v>
      </c>
      <c r="D19" s="72" t="s">
        <v>80</v>
      </c>
      <c r="E19" s="401" t="s">
        <v>218</v>
      </c>
      <c r="F19" s="401" t="s">
        <v>218</v>
      </c>
      <c r="G19" s="401" t="s">
        <v>218</v>
      </c>
      <c r="H19" s="152" t="s">
        <v>218</v>
      </c>
    </row>
    <row r="20" spans="1:8" ht="13.5">
      <c r="A20" s="72">
        <f>A19+0.1</f>
        <v>4.299999999999999</v>
      </c>
      <c r="B20" s="72"/>
      <c r="C20" s="72" t="s">
        <v>18</v>
      </c>
      <c r="D20" s="72" t="s">
        <v>113</v>
      </c>
      <c r="E20" s="401" t="s">
        <v>218</v>
      </c>
      <c r="F20" s="401" t="s">
        <v>218</v>
      </c>
      <c r="G20" s="72" t="s">
        <v>218</v>
      </c>
      <c r="H20" s="152" t="s">
        <v>218</v>
      </c>
    </row>
    <row r="21" spans="1:8" ht="13.5">
      <c r="A21" s="72">
        <f>A20+0.1</f>
        <v>4.399999999999999</v>
      </c>
      <c r="B21" s="72"/>
      <c r="C21" s="72" t="s">
        <v>186</v>
      </c>
      <c r="D21" s="72" t="s">
        <v>134</v>
      </c>
      <c r="E21" s="72">
        <f>2.38/100</f>
        <v>0.023799999999999998</v>
      </c>
      <c r="F21" s="401">
        <f>E21*F17</f>
        <v>1.43752</v>
      </c>
      <c r="G21" s="72" t="s">
        <v>218</v>
      </c>
      <c r="H21" s="152" t="s">
        <v>218</v>
      </c>
    </row>
    <row r="22" spans="1:8" ht="14.25" thickBot="1">
      <c r="A22" s="391">
        <f>A21+0.1</f>
        <v>4.499999999999998</v>
      </c>
      <c r="B22" s="391"/>
      <c r="C22" s="391" t="s">
        <v>89</v>
      </c>
      <c r="D22" s="391" t="s">
        <v>113</v>
      </c>
      <c r="E22" s="391" t="s">
        <v>218</v>
      </c>
      <c r="F22" s="399" t="s">
        <v>218</v>
      </c>
      <c r="G22" s="391" t="s">
        <v>218</v>
      </c>
      <c r="H22" s="156" t="s">
        <v>218</v>
      </c>
    </row>
    <row r="23" spans="1:8" ht="43.5" customHeight="1" thickBot="1">
      <c r="A23" s="138">
        <f>A21+1</f>
        <v>5.399999999999999</v>
      </c>
      <c r="B23" s="84" t="s">
        <v>127</v>
      </c>
      <c r="C23" s="84" t="s">
        <v>224</v>
      </c>
      <c r="D23" s="140" t="s">
        <v>264</v>
      </c>
      <c r="E23" s="140"/>
      <c r="F23" s="140">
        <v>60.4</v>
      </c>
      <c r="G23" s="140"/>
      <c r="H23" s="142" t="s">
        <v>218</v>
      </c>
    </row>
    <row r="24" spans="1:8" ht="13.5">
      <c r="A24" s="392">
        <f>A23+0.1</f>
        <v>5.499999999999998</v>
      </c>
      <c r="B24" s="392" t="s">
        <v>90</v>
      </c>
      <c r="C24" s="392" t="s">
        <v>16</v>
      </c>
      <c r="D24" s="269" t="s">
        <v>17</v>
      </c>
      <c r="E24" s="400" t="s">
        <v>218</v>
      </c>
      <c r="F24" s="400" t="s">
        <v>218</v>
      </c>
      <c r="G24" s="269" t="s">
        <v>218</v>
      </c>
      <c r="H24" s="240" t="s">
        <v>218</v>
      </c>
    </row>
    <row r="25" spans="1:8" ht="13.5">
      <c r="A25" s="72">
        <f>A24+0.1</f>
        <v>5.599999999999998</v>
      </c>
      <c r="B25" s="72"/>
      <c r="C25" s="72" t="s">
        <v>18</v>
      </c>
      <c r="D25" s="151" t="s">
        <v>19</v>
      </c>
      <c r="E25" s="151" t="s">
        <v>218</v>
      </c>
      <c r="F25" s="151" t="s">
        <v>218</v>
      </c>
      <c r="G25" s="151" t="s">
        <v>218</v>
      </c>
      <c r="H25" s="152" t="s">
        <v>218</v>
      </c>
    </row>
    <row r="26" spans="1:8" ht="13.5">
      <c r="A26" s="72">
        <f>A25+0.1</f>
        <v>5.6999999999999975</v>
      </c>
      <c r="B26" s="72"/>
      <c r="C26" s="72" t="s">
        <v>128</v>
      </c>
      <c r="D26" s="151" t="s">
        <v>93</v>
      </c>
      <c r="E26" s="151">
        <v>1.02</v>
      </c>
      <c r="F26" s="151">
        <f>F23*E26</f>
        <v>61.608</v>
      </c>
      <c r="G26" s="151" t="s">
        <v>218</v>
      </c>
      <c r="H26" s="152" t="s">
        <v>218</v>
      </c>
    </row>
    <row r="27" spans="1:8" ht="13.5">
      <c r="A27" s="72">
        <f>A26+0.1</f>
        <v>5.799999999999997</v>
      </c>
      <c r="B27" s="72"/>
      <c r="C27" s="72" t="s">
        <v>129</v>
      </c>
      <c r="D27" s="151" t="s">
        <v>91</v>
      </c>
      <c r="E27" s="151" t="s">
        <v>20</v>
      </c>
      <c r="F27" s="151">
        <f>F23*6</f>
        <v>362.4</v>
      </c>
      <c r="G27" s="151" t="s">
        <v>218</v>
      </c>
      <c r="H27" s="152" t="s">
        <v>218</v>
      </c>
    </row>
    <row r="28" spans="1:8" ht="13.5">
      <c r="A28" s="391">
        <f>A27+0.1</f>
        <v>5.899999999999997</v>
      </c>
      <c r="B28" s="391"/>
      <c r="C28" s="391" t="s">
        <v>89</v>
      </c>
      <c r="D28" s="155" t="s">
        <v>19</v>
      </c>
      <c r="E28" s="283" t="s">
        <v>218</v>
      </c>
      <c r="F28" s="155" t="s">
        <v>218</v>
      </c>
      <c r="G28" s="155" t="s">
        <v>218</v>
      </c>
      <c r="H28" s="156" t="s">
        <v>218</v>
      </c>
    </row>
    <row r="29" spans="1:8" ht="28.5">
      <c r="A29" s="72"/>
      <c r="B29" s="72"/>
      <c r="C29" s="119" t="s">
        <v>22</v>
      </c>
      <c r="D29" s="72" t="s">
        <v>21</v>
      </c>
      <c r="E29" s="72" t="s">
        <v>218</v>
      </c>
      <c r="F29" s="72"/>
      <c r="G29" s="72"/>
      <c r="H29" s="225" t="s">
        <v>218</v>
      </c>
    </row>
    <row r="30" spans="1:8" ht="14.25">
      <c r="A30" s="72"/>
      <c r="B30" s="72"/>
      <c r="C30" s="226" t="s">
        <v>23</v>
      </c>
      <c r="D30" s="72" t="s">
        <v>21</v>
      </c>
      <c r="E30" s="72"/>
      <c r="F30" s="72"/>
      <c r="G30" s="72"/>
      <c r="H30" s="225" t="s">
        <v>218</v>
      </c>
    </row>
    <row r="31" spans="1:8" ht="13.5">
      <c r="A31" s="72"/>
      <c r="B31" s="72"/>
      <c r="C31" s="226" t="s">
        <v>24</v>
      </c>
      <c r="D31" s="72" t="s">
        <v>21</v>
      </c>
      <c r="E31" s="72"/>
      <c r="F31" s="72"/>
      <c r="G31" s="72"/>
      <c r="H31" s="152" t="s">
        <v>218</v>
      </c>
    </row>
    <row r="32" spans="1:8" ht="13.5">
      <c r="A32" s="72"/>
      <c r="B32" s="72"/>
      <c r="C32" s="72" t="s">
        <v>166</v>
      </c>
      <c r="D32" s="72" t="s">
        <v>21</v>
      </c>
      <c r="E32" s="72"/>
      <c r="F32" s="72"/>
      <c r="G32" s="72"/>
      <c r="H32" s="152" t="s">
        <v>218</v>
      </c>
    </row>
    <row r="33" spans="1:8" ht="28.5">
      <c r="A33" s="72"/>
      <c r="B33" s="72"/>
      <c r="C33" s="119" t="s">
        <v>22</v>
      </c>
      <c r="D33" s="72" t="s">
        <v>21</v>
      </c>
      <c r="E33" s="72"/>
      <c r="F33" s="72"/>
      <c r="G33" s="72"/>
      <c r="H33" s="225" t="s">
        <v>218</v>
      </c>
    </row>
    <row r="34" spans="1:8" ht="13.5">
      <c r="A34" s="72"/>
      <c r="B34" s="72"/>
      <c r="C34" s="72" t="s">
        <v>25</v>
      </c>
      <c r="D34" s="227" t="s">
        <v>815</v>
      </c>
      <c r="E34" s="72"/>
      <c r="F34" s="72"/>
      <c r="G34" s="72"/>
      <c r="H34" s="152" t="s">
        <v>218</v>
      </c>
    </row>
    <row r="35" spans="1:8" ht="14.25">
      <c r="A35" s="72"/>
      <c r="B35" s="72"/>
      <c r="C35" s="72" t="s">
        <v>26</v>
      </c>
      <c r="D35" s="72" t="s">
        <v>21</v>
      </c>
      <c r="E35" s="72"/>
      <c r="F35" s="72"/>
      <c r="G35" s="72"/>
      <c r="H35" s="225" t="s">
        <v>218</v>
      </c>
    </row>
    <row r="36" spans="1:8" ht="13.5">
      <c r="A36" s="72"/>
      <c r="B36" s="72"/>
      <c r="C36" s="72" t="s">
        <v>27</v>
      </c>
      <c r="D36" s="227" t="s">
        <v>815</v>
      </c>
      <c r="E36" s="72"/>
      <c r="F36" s="72"/>
      <c r="G36" s="72"/>
      <c r="H36" s="152" t="s">
        <v>218</v>
      </c>
    </row>
    <row r="37" spans="1:8" ht="14.25">
      <c r="A37" s="72"/>
      <c r="B37" s="72"/>
      <c r="C37" s="119" t="s">
        <v>15</v>
      </c>
      <c r="D37" s="72" t="s">
        <v>21</v>
      </c>
      <c r="E37" s="72"/>
      <c r="F37" s="72"/>
      <c r="G37" s="72"/>
      <c r="H37" s="225" t="s">
        <v>218</v>
      </c>
    </row>
    <row r="38" spans="1:8" ht="14.25">
      <c r="A38" s="395"/>
      <c r="B38" s="395"/>
      <c r="C38" s="229"/>
      <c r="D38" s="395"/>
      <c r="E38" s="395"/>
      <c r="F38" s="395"/>
      <c r="G38" s="395"/>
      <c r="H38" s="230"/>
    </row>
    <row r="39" spans="1:8" ht="13.5">
      <c r="A39" s="395"/>
      <c r="B39" s="395"/>
      <c r="C39" s="389" t="s">
        <v>218</v>
      </c>
      <c r="D39" s="427" t="s">
        <v>218</v>
      </c>
      <c r="E39" s="427"/>
      <c r="F39" s="427"/>
      <c r="G39" s="395"/>
      <c r="H39" s="395"/>
    </row>
  </sheetData>
  <sheetProtection/>
  <mergeCells count="18">
    <mergeCell ref="E8:F8"/>
    <mergeCell ref="A1:H1"/>
    <mergeCell ref="A2:H2"/>
    <mergeCell ref="A3:C3"/>
    <mergeCell ref="E3:H3"/>
    <mergeCell ref="A4:C4"/>
    <mergeCell ref="E4:H4"/>
    <mergeCell ref="G8:H8"/>
    <mergeCell ref="D39:F39"/>
    <mergeCell ref="A5:C5"/>
    <mergeCell ref="E5:H5"/>
    <mergeCell ref="A6:B6"/>
    <mergeCell ref="C6:H6"/>
    <mergeCell ref="A7:H7"/>
    <mergeCell ref="A8:A9"/>
    <mergeCell ref="B8:B9"/>
    <mergeCell ref="C8:C9"/>
    <mergeCell ref="D8:D9"/>
  </mergeCells>
  <printOptions/>
  <pageMargins left="0.35" right="0.2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6">
      <selection activeCell="D141" sqref="D141:I141"/>
    </sheetView>
  </sheetViews>
  <sheetFormatPr defaultColWidth="9.140625" defaultRowHeight="12.75"/>
  <cols>
    <col min="1" max="1" width="5.7109375" style="389" customWidth="1"/>
    <col min="2" max="2" width="9.57421875" style="389" customWidth="1"/>
    <col min="3" max="4" width="9.140625" style="389" customWidth="1"/>
    <col min="5" max="5" width="14.8515625" style="389" customWidth="1"/>
    <col min="6" max="6" width="8.7109375" style="389" customWidth="1"/>
    <col min="7" max="7" width="6.8515625" style="389" customWidth="1"/>
    <col min="8" max="8" width="7.8515625" style="389" customWidth="1"/>
    <col min="9" max="9" width="7.57421875" style="389" customWidth="1"/>
    <col min="10" max="10" width="8.7109375" style="389" customWidth="1"/>
    <col min="11" max="16384" width="9.140625" style="389" customWidth="1"/>
  </cols>
  <sheetData>
    <row r="1" spans="1:9" ht="27.75" customHeight="1">
      <c r="A1" s="427" t="s">
        <v>610</v>
      </c>
      <c r="B1" s="427"/>
      <c r="C1" s="427"/>
      <c r="D1" s="427"/>
      <c r="E1" s="427"/>
      <c r="F1" s="427"/>
      <c r="G1" s="427"/>
      <c r="H1" s="427"/>
      <c r="I1" s="427"/>
    </row>
    <row r="2" ht="21.75" customHeight="1"/>
    <row r="3" spans="1:10" ht="82.5" customHeight="1">
      <c r="A3" s="435" t="s">
        <v>380</v>
      </c>
      <c r="B3" s="435"/>
      <c r="C3" s="435"/>
      <c r="D3" s="435"/>
      <c r="E3" s="435"/>
      <c r="F3" s="435"/>
      <c r="G3" s="435"/>
      <c r="H3" s="435"/>
      <c r="I3" s="435"/>
      <c r="J3" s="435"/>
    </row>
    <row r="5" spans="1:9" ht="22.5" customHeight="1">
      <c r="A5" s="427" t="s">
        <v>234</v>
      </c>
      <c r="B5" s="427"/>
      <c r="C5" s="427"/>
      <c r="D5" s="427"/>
      <c r="E5" s="427"/>
      <c r="F5" s="427"/>
      <c r="G5" s="389" t="s">
        <v>218</v>
      </c>
      <c r="H5" s="389" t="s">
        <v>235</v>
      </c>
      <c r="I5" s="389" t="s">
        <v>21</v>
      </c>
    </row>
    <row r="6" ht="7.5" customHeight="1"/>
    <row r="7" spans="1:9" ht="16.5" customHeight="1">
      <c r="A7" s="427" t="s">
        <v>236</v>
      </c>
      <c r="B7" s="427"/>
      <c r="C7" s="427"/>
      <c r="D7" s="427"/>
      <c r="E7" s="427"/>
      <c r="F7" s="427"/>
      <c r="G7" s="389" t="s">
        <v>218</v>
      </c>
      <c r="H7" s="389" t="s">
        <v>235</v>
      </c>
      <c r="I7" s="389" t="s">
        <v>21</v>
      </c>
    </row>
    <row r="8" ht="6.75" customHeight="1"/>
    <row r="9" spans="1:8" ht="16.5" customHeight="1">
      <c r="A9" s="427" t="s">
        <v>381</v>
      </c>
      <c r="B9" s="427"/>
      <c r="C9" s="427"/>
      <c r="D9" s="427"/>
      <c r="E9" s="427"/>
      <c r="F9" s="427"/>
      <c r="G9" s="360" t="s">
        <v>218</v>
      </c>
      <c r="H9" s="389" t="s">
        <v>5</v>
      </c>
    </row>
    <row r="11" spans="1:9" ht="13.5">
      <c r="A11" s="434" t="s">
        <v>382</v>
      </c>
      <c r="B11" s="518"/>
      <c r="C11" s="518"/>
      <c r="D11" s="518"/>
      <c r="E11" s="518"/>
      <c r="F11" s="518"/>
      <c r="G11" s="518"/>
      <c r="H11" s="518"/>
      <c r="I11" s="518"/>
    </row>
    <row r="13" spans="1:9" ht="13.5">
      <c r="A13" s="434" t="s">
        <v>383</v>
      </c>
      <c r="B13" s="518"/>
      <c r="C13" s="518"/>
      <c r="D13" s="518"/>
      <c r="E13" s="518"/>
      <c r="F13" s="518"/>
      <c r="G13" s="518"/>
      <c r="H13" s="518"/>
      <c r="I13" s="518"/>
    </row>
    <row r="15" spans="1:10" ht="42.75" customHeight="1">
      <c r="A15" s="440" t="s">
        <v>0</v>
      </c>
      <c r="B15" s="438" t="s">
        <v>8</v>
      </c>
      <c r="C15" s="457" t="s">
        <v>9</v>
      </c>
      <c r="D15" s="495"/>
      <c r="E15" s="496"/>
      <c r="F15" s="438" t="s">
        <v>10</v>
      </c>
      <c r="G15" s="442" t="s">
        <v>11</v>
      </c>
      <c r="H15" s="500"/>
      <c r="I15" s="442" t="s">
        <v>68</v>
      </c>
      <c r="J15" s="500"/>
    </row>
    <row r="16" spans="1:10" ht="79.5" customHeight="1">
      <c r="A16" s="494"/>
      <c r="B16" s="494"/>
      <c r="C16" s="497"/>
      <c r="D16" s="498"/>
      <c r="E16" s="499"/>
      <c r="F16" s="494"/>
      <c r="G16" s="390" t="s">
        <v>13</v>
      </c>
      <c r="H16" s="390" t="s">
        <v>14</v>
      </c>
      <c r="I16" s="390" t="s">
        <v>13</v>
      </c>
      <c r="J16" s="390" t="s">
        <v>15</v>
      </c>
    </row>
    <row r="17" spans="1:10" ht="80.25" customHeight="1">
      <c r="A17" s="119">
        <v>1</v>
      </c>
      <c r="B17" s="119" t="s">
        <v>384</v>
      </c>
      <c r="C17" s="447" t="s">
        <v>385</v>
      </c>
      <c r="D17" s="448"/>
      <c r="E17" s="449"/>
      <c r="F17" s="119" t="s">
        <v>237</v>
      </c>
      <c r="G17" s="72"/>
      <c r="H17" s="119">
        <v>0.2</v>
      </c>
      <c r="I17" s="119"/>
      <c r="J17" s="225" t="s">
        <v>218</v>
      </c>
    </row>
    <row r="18" spans="1:10" ht="13.5">
      <c r="A18" s="72">
        <f>A17+0.1</f>
        <v>1.1</v>
      </c>
      <c r="B18" s="72"/>
      <c r="C18" s="442" t="s">
        <v>16</v>
      </c>
      <c r="D18" s="446"/>
      <c r="E18" s="443"/>
      <c r="F18" s="72" t="s">
        <v>218</v>
      </c>
      <c r="G18" s="72" t="s">
        <v>218</v>
      </c>
      <c r="H18" s="401" t="s">
        <v>218</v>
      </c>
      <c r="I18" s="72" t="s">
        <v>218</v>
      </c>
      <c r="J18" s="152" t="s">
        <v>218</v>
      </c>
    </row>
    <row r="19" spans="1:10" ht="13.5">
      <c r="A19" s="72">
        <f>A18+0.1</f>
        <v>1.2000000000000002</v>
      </c>
      <c r="B19" s="72"/>
      <c r="C19" s="442" t="s">
        <v>117</v>
      </c>
      <c r="D19" s="446"/>
      <c r="E19" s="443"/>
      <c r="F19" s="72" t="s">
        <v>113</v>
      </c>
      <c r="G19" s="72" t="s">
        <v>218</v>
      </c>
      <c r="H19" s="401" t="s">
        <v>218</v>
      </c>
      <c r="I19" s="72" t="s">
        <v>218</v>
      </c>
      <c r="J19" s="152" t="s">
        <v>218</v>
      </c>
    </row>
    <row r="20" spans="1:10" ht="13.5">
      <c r="A20" s="72">
        <f>A19+0.1</f>
        <v>1.3000000000000003</v>
      </c>
      <c r="B20" s="72" t="s">
        <v>90</v>
      </c>
      <c r="C20" s="442" t="s">
        <v>386</v>
      </c>
      <c r="D20" s="446"/>
      <c r="E20" s="443"/>
      <c r="F20" s="72" t="s">
        <v>120</v>
      </c>
      <c r="G20" s="72">
        <v>100</v>
      </c>
      <c r="H20" s="72">
        <f>H17*G20</f>
        <v>20</v>
      </c>
      <c r="I20" s="72" t="s">
        <v>218</v>
      </c>
      <c r="J20" s="152" t="s">
        <v>218</v>
      </c>
    </row>
    <row r="21" spans="1:10" ht="13.5">
      <c r="A21" s="72">
        <f>A20+0.1</f>
        <v>1.4000000000000004</v>
      </c>
      <c r="B21" s="72"/>
      <c r="C21" s="442" t="s">
        <v>89</v>
      </c>
      <c r="D21" s="446"/>
      <c r="E21" s="443"/>
      <c r="F21" s="72" t="s">
        <v>113</v>
      </c>
      <c r="G21" s="72" t="s">
        <v>218</v>
      </c>
      <c r="H21" s="401" t="s">
        <v>218</v>
      </c>
      <c r="I21" s="72" t="s">
        <v>218</v>
      </c>
      <c r="J21" s="152" t="s">
        <v>218</v>
      </c>
    </row>
    <row r="22" spans="1:10" ht="80.25" customHeight="1">
      <c r="A22" s="119">
        <v>2</v>
      </c>
      <c r="B22" s="119" t="s">
        <v>384</v>
      </c>
      <c r="C22" s="447" t="s">
        <v>387</v>
      </c>
      <c r="D22" s="448"/>
      <c r="E22" s="449"/>
      <c r="F22" s="119" t="s">
        <v>237</v>
      </c>
      <c r="G22" s="72"/>
      <c r="H22" s="119">
        <v>2.05</v>
      </c>
      <c r="I22" s="119"/>
      <c r="J22" s="225" t="s">
        <v>218</v>
      </c>
    </row>
    <row r="23" spans="1:10" ht="13.5">
      <c r="A23" s="72">
        <f>A22+0.1</f>
        <v>2.1</v>
      </c>
      <c r="B23" s="72"/>
      <c r="C23" s="442" t="s">
        <v>16</v>
      </c>
      <c r="D23" s="446"/>
      <c r="E23" s="443"/>
      <c r="F23" s="72" t="s">
        <v>17</v>
      </c>
      <c r="G23" s="72" t="s">
        <v>218</v>
      </c>
      <c r="H23" s="401" t="s">
        <v>218</v>
      </c>
      <c r="I23" s="72" t="s">
        <v>218</v>
      </c>
      <c r="J23" s="152" t="s">
        <v>218</v>
      </c>
    </row>
    <row r="24" spans="1:10" ht="13.5">
      <c r="A24" s="72">
        <f>A23+0.1</f>
        <v>2.2</v>
      </c>
      <c r="B24" s="72"/>
      <c r="C24" s="442" t="s">
        <v>117</v>
      </c>
      <c r="D24" s="446"/>
      <c r="E24" s="443"/>
      <c r="F24" s="72" t="s">
        <v>113</v>
      </c>
      <c r="G24" s="72" t="s">
        <v>218</v>
      </c>
      <c r="H24" s="401" t="s">
        <v>218</v>
      </c>
      <c r="I24" s="72" t="s">
        <v>218</v>
      </c>
      <c r="J24" s="152" t="s">
        <v>218</v>
      </c>
    </row>
    <row r="25" spans="1:10" ht="13.5">
      <c r="A25" s="72">
        <f>A24+0.1</f>
        <v>2.3000000000000003</v>
      </c>
      <c r="B25" s="72" t="s">
        <v>90</v>
      </c>
      <c r="C25" s="442" t="s">
        <v>386</v>
      </c>
      <c r="D25" s="446"/>
      <c r="E25" s="443"/>
      <c r="F25" s="72" t="s">
        <v>120</v>
      </c>
      <c r="G25" s="72">
        <v>100</v>
      </c>
      <c r="H25" s="72">
        <f>H22*G25</f>
        <v>204.99999999999997</v>
      </c>
      <c r="I25" s="72" t="s">
        <v>218</v>
      </c>
      <c r="J25" s="152" t="s">
        <v>218</v>
      </c>
    </row>
    <row r="26" spans="1:10" ht="13.5">
      <c r="A26" s="72">
        <f>A25+0.1</f>
        <v>2.4000000000000004</v>
      </c>
      <c r="B26" s="72"/>
      <c r="C26" s="442" t="s">
        <v>89</v>
      </c>
      <c r="D26" s="446"/>
      <c r="E26" s="443"/>
      <c r="F26" s="72" t="s">
        <v>113</v>
      </c>
      <c r="G26" s="72" t="s">
        <v>218</v>
      </c>
      <c r="H26" s="401" t="s">
        <v>218</v>
      </c>
      <c r="I26" s="72" t="s">
        <v>218</v>
      </c>
      <c r="J26" s="152" t="s">
        <v>218</v>
      </c>
    </row>
    <row r="27" spans="1:10" ht="54" customHeight="1">
      <c r="A27" s="119">
        <v>3</v>
      </c>
      <c r="B27" s="119" t="s">
        <v>252</v>
      </c>
      <c r="C27" s="447" t="s">
        <v>388</v>
      </c>
      <c r="D27" s="448"/>
      <c r="E27" s="449"/>
      <c r="F27" s="119" t="s">
        <v>237</v>
      </c>
      <c r="G27" s="72"/>
      <c r="H27" s="119">
        <v>1.42</v>
      </c>
      <c r="I27" s="72"/>
      <c r="J27" s="225" t="s">
        <v>218</v>
      </c>
    </row>
    <row r="28" spans="1:10" ht="20.25" customHeight="1">
      <c r="A28" s="72">
        <f>A27+0.1</f>
        <v>3.1</v>
      </c>
      <c r="B28" s="72"/>
      <c r="C28" s="442" t="s">
        <v>16</v>
      </c>
      <c r="D28" s="446"/>
      <c r="E28" s="443"/>
      <c r="F28" s="72" t="s">
        <v>17</v>
      </c>
      <c r="G28" s="72" t="s">
        <v>218</v>
      </c>
      <c r="H28" s="401" t="s">
        <v>218</v>
      </c>
      <c r="I28" s="72" t="s">
        <v>218</v>
      </c>
      <c r="J28" s="152" t="s">
        <v>218</v>
      </c>
    </row>
    <row r="29" spans="1:10" ht="13.5">
      <c r="A29" s="72">
        <f>A28+0.1</f>
        <v>3.2</v>
      </c>
      <c r="B29" s="72"/>
      <c r="C29" s="442" t="s">
        <v>117</v>
      </c>
      <c r="D29" s="446"/>
      <c r="E29" s="443"/>
      <c r="F29" s="72" t="s">
        <v>113</v>
      </c>
      <c r="G29" s="72" t="s">
        <v>218</v>
      </c>
      <c r="H29" s="401" t="s">
        <v>218</v>
      </c>
      <c r="I29" s="72" t="s">
        <v>218</v>
      </c>
      <c r="J29" s="152" t="s">
        <v>218</v>
      </c>
    </row>
    <row r="30" spans="1:10" ht="13.5">
      <c r="A30" s="72">
        <f>A29+0.1</f>
        <v>3.3000000000000003</v>
      </c>
      <c r="B30" s="72" t="s">
        <v>90</v>
      </c>
      <c r="C30" s="442" t="s">
        <v>275</v>
      </c>
      <c r="D30" s="446"/>
      <c r="E30" s="443"/>
      <c r="F30" s="72" t="s">
        <v>120</v>
      </c>
      <c r="G30" s="72">
        <v>100</v>
      </c>
      <c r="H30" s="72">
        <f>H27*G30</f>
        <v>142</v>
      </c>
      <c r="I30" s="72" t="s">
        <v>218</v>
      </c>
      <c r="J30" s="152" t="s">
        <v>218</v>
      </c>
    </row>
    <row r="31" spans="1:10" ht="13.5">
      <c r="A31" s="72">
        <f>A30+0.1</f>
        <v>3.4000000000000004</v>
      </c>
      <c r="B31" s="72"/>
      <c r="C31" s="442" t="s">
        <v>89</v>
      </c>
      <c r="D31" s="446"/>
      <c r="E31" s="443"/>
      <c r="F31" s="72" t="s">
        <v>113</v>
      </c>
      <c r="G31" s="72" t="s">
        <v>218</v>
      </c>
      <c r="H31" s="149" t="s">
        <v>218</v>
      </c>
      <c r="I31" s="72" t="s">
        <v>218</v>
      </c>
      <c r="J31" s="152" t="s">
        <v>218</v>
      </c>
    </row>
    <row r="32" spans="1:10" ht="54" customHeight="1">
      <c r="A32" s="119">
        <v>4</v>
      </c>
      <c r="B32" s="119" t="s">
        <v>252</v>
      </c>
      <c r="C32" s="447" t="s">
        <v>277</v>
      </c>
      <c r="D32" s="448"/>
      <c r="E32" s="449"/>
      <c r="F32" s="119" t="s">
        <v>237</v>
      </c>
      <c r="G32" s="72"/>
      <c r="H32" s="119">
        <v>0.25</v>
      </c>
      <c r="I32" s="72"/>
      <c r="J32" s="225" t="s">
        <v>218</v>
      </c>
    </row>
    <row r="33" spans="1:10" ht="20.25" customHeight="1">
      <c r="A33" s="72">
        <f>A32+0.1</f>
        <v>4.1</v>
      </c>
      <c r="B33" s="72"/>
      <c r="C33" s="442" t="s">
        <v>16</v>
      </c>
      <c r="D33" s="446"/>
      <c r="E33" s="443"/>
      <c r="F33" s="72" t="s">
        <v>17</v>
      </c>
      <c r="G33" s="72" t="s">
        <v>218</v>
      </c>
      <c r="H33" s="401" t="s">
        <v>218</v>
      </c>
      <c r="I33" s="72" t="s">
        <v>218</v>
      </c>
      <c r="J33" s="152" t="s">
        <v>218</v>
      </c>
    </row>
    <row r="34" spans="1:10" ht="13.5">
      <c r="A34" s="72">
        <f>A33+0.1</f>
        <v>4.199999999999999</v>
      </c>
      <c r="B34" s="72"/>
      <c r="C34" s="442" t="s">
        <v>117</v>
      </c>
      <c r="D34" s="446"/>
      <c r="E34" s="443"/>
      <c r="F34" s="72" t="s">
        <v>113</v>
      </c>
      <c r="G34" s="72" t="s">
        <v>218</v>
      </c>
      <c r="H34" s="401" t="s">
        <v>218</v>
      </c>
      <c r="I34" s="72" t="s">
        <v>218</v>
      </c>
      <c r="J34" s="152" t="s">
        <v>218</v>
      </c>
    </row>
    <row r="35" spans="1:10" ht="13.5">
      <c r="A35" s="72">
        <f>A34+0.1</f>
        <v>4.299999999999999</v>
      </c>
      <c r="B35" s="72" t="s">
        <v>90</v>
      </c>
      <c r="C35" s="442" t="s">
        <v>275</v>
      </c>
      <c r="D35" s="446"/>
      <c r="E35" s="443"/>
      <c r="F35" s="72" t="s">
        <v>120</v>
      </c>
      <c r="G35" s="72">
        <v>100</v>
      </c>
      <c r="H35" s="72">
        <f>H32*G35</f>
        <v>25</v>
      </c>
      <c r="I35" s="72" t="s">
        <v>218</v>
      </c>
      <c r="J35" s="152" t="s">
        <v>218</v>
      </c>
    </row>
    <row r="36" spans="1:10" ht="13.5">
      <c r="A36" s="72">
        <f>A35+0.1</f>
        <v>4.399999999999999</v>
      </c>
      <c r="B36" s="72"/>
      <c r="C36" s="442" t="s">
        <v>89</v>
      </c>
      <c r="D36" s="446"/>
      <c r="E36" s="443"/>
      <c r="F36" s="72" t="s">
        <v>113</v>
      </c>
      <c r="G36" s="72" t="s">
        <v>218</v>
      </c>
      <c r="H36" s="149" t="s">
        <v>218</v>
      </c>
      <c r="I36" s="72" t="s">
        <v>218</v>
      </c>
      <c r="J36" s="152" t="s">
        <v>218</v>
      </c>
    </row>
    <row r="37" spans="1:10" ht="54" customHeight="1">
      <c r="A37" s="119">
        <v>5</v>
      </c>
      <c r="B37" s="119" t="s">
        <v>252</v>
      </c>
      <c r="C37" s="447" t="s">
        <v>276</v>
      </c>
      <c r="D37" s="448"/>
      <c r="E37" s="449"/>
      <c r="F37" s="119" t="s">
        <v>237</v>
      </c>
      <c r="G37" s="72"/>
      <c r="H37" s="119">
        <v>0.45</v>
      </c>
      <c r="I37" s="72"/>
      <c r="J37" s="225" t="s">
        <v>218</v>
      </c>
    </row>
    <row r="38" spans="1:10" ht="20.25" customHeight="1">
      <c r="A38" s="72">
        <f>A37+0.1</f>
        <v>5.1</v>
      </c>
      <c r="B38" s="72"/>
      <c r="C38" s="442" t="s">
        <v>16</v>
      </c>
      <c r="D38" s="446"/>
      <c r="E38" s="443"/>
      <c r="F38" s="72" t="s">
        <v>17</v>
      </c>
      <c r="G38" s="72" t="s">
        <v>218</v>
      </c>
      <c r="H38" s="401" t="s">
        <v>218</v>
      </c>
      <c r="I38" s="72" t="s">
        <v>218</v>
      </c>
      <c r="J38" s="152" t="s">
        <v>218</v>
      </c>
    </row>
    <row r="39" spans="1:10" ht="13.5">
      <c r="A39" s="72">
        <f>A38+0.1</f>
        <v>5.199999999999999</v>
      </c>
      <c r="B39" s="72"/>
      <c r="C39" s="442" t="s">
        <v>117</v>
      </c>
      <c r="D39" s="446"/>
      <c r="E39" s="443"/>
      <c r="F39" s="72" t="s">
        <v>113</v>
      </c>
      <c r="G39" s="72" t="s">
        <v>218</v>
      </c>
      <c r="H39" s="401" t="s">
        <v>218</v>
      </c>
      <c r="I39" s="72" t="s">
        <v>218</v>
      </c>
      <c r="J39" s="152" t="s">
        <v>218</v>
      </c>
    </row>
    <row r="40" spans="1:10" ht="13.5">
      <c r="A40" s="72">
        <f>A39+0.1</f>
        <v>5.299999999999999</v>
      </c>
      <c r="B40" s="72" t="s">
        <v>90</v>
      </c>
      <c r="C40" s="442" t="s">
        <v>275</v>
      </c>
      <c r="D40" s="446"/>
      <c r="E40" s="443"/>
      <c r="F40" s="72" t="s">
        <v>120</v>
      </c>
      <c r="G40" s="72">
        <v>100</v>
      </c>
      <c r="H40" s="72">
        <f>H37*G40</f>
        <v>45</v>
      </c>
      <c r="I40" s="72" t="s">
        <v>218</v>
      </c>
      <c r="J40" s="152" t="s">
        <v>218</v>
      </c>
    </row>
    <row r="41" spans="1:10" ht="13.5">
      <c r="A41" s="72">
        <f>A40+0.1</f>
        <v>5.399999999999999</v>
      </c>
      <c r="B41" s="72"/>
      <c r="C41" s="442" t="s">
        <v>89</v>
      </c>
      <c r="D41" s="446"/>
      <c r="E41" s="443"/>
      <c r="F41" s="72" t="s">
        <v>113</v>
      </c>
      <c r="G41" s="72" t="s">
        <v>218</v>
      </c>
      <c r="H41" s="149" t="s">
        <v>218</v>
      </c>
      <c r="I41" s="72" t="s">
        <v>218</v>
      </c>
      <c r="J41" s="152" t="s">
        <v>218</v>
      </c>
    </row>
    <row r="42" spans="1:10" ht="54" customHeight="1">
      <c r="A42" s="119">
        <v>6</v>
      </c>
      <c r="B42" s="119" t="s">
        <v>252</v>
      </c>
      <c r="C42" s="447" t="s">
        <v>274</v>
      </c>
      <c r="D42" s="448"/>
      <c r="E42" s="449"/>
      <c r="F42" s="119" t="s">
        <v>237</v>
      </c>
      <c r="G42" s="72"/>
      <c r="H42" s="119">
        <v>0.15</v>
      </c>
      <c r="I42" s="72"/>
      <c r="J42" s="225" t="s">
        <v>218</v>
      </c>
    </row>
    <row r="43" spans="1:10" ht="20.25" customHeight="1">
      <c r="A43" s="72">
        <f>A42+0.1</f>
        <v>6.1</v>
      </c>
      <c r="B43" s="72"/>
      <c r="C43" s="442" t="s">
        <v>16</v>
      </c>
      <c r="D43" s="446"/>
      <c r="E43" s="443"/>
      <c r="F43" s="72" t="s">
        <v>17</v>
      </c>
      <c r="G43" s="72" t="s">
        <v>218</v>
      </c>
      <c r="H43" s="401" t="s">
        <v>218</v>
      </c>
      <c r="I43" s="72" t="s">
        <v>218</v>
      </c>
      <c r="J43" s="152" t="s">
        <v>218</v>
      </c>
    </row>
    <row r="44" spans="1:10" ht="13.5">
      <c r="A44" s="72">
        <f>A43+0.1</f>
        <v>6.199999999999999</v>
      </c>
      <c r="B44" s="72"/>
      <c r="C44" s="442" t="s">
        <v>117</v>
      </c>
      <c r="D44" s="446"/>
      <c r="E44" s="443"/>
      <c r="F44" s="72" t="s">
        <v>113</v>
      </c>
      <c r="G44" s="72" t="s">
        <v>218</v>
      </c>
      <c r="H44" s="401" t="s">
        <v>218</v>
      </c>
      <c r="I44" s="72" t="s">
        <v>218</v>
      </c>
      <c r="J44" s="152" t="s">
        <v>218</v>
      </c>
    </row>
    <row r="45" spans="1:10" ht="13.5">
      <c r="A45" s="72">
        <f>A44+0.1</f>
        <v>6.299999999999999</v>
      </c>
      <c r="B45" s="72" t="s">
        <v>90</v>
      </c>
      <c r="C45" s="442" t="s">
        <v>275</v>
      </c>
      <c r="D45" s="446"/>
      <c r="E45" s="443"/>
      <c r="F45" s="72" t="s">
        <v>120</v>
      </c>
      <c r="G45" s="72">
        <v>100</v>
      </c>
      <c r="H45" s="72">
        <f>H42*G45</f>
        <v>15</v>
      </c>
      <c r="I45" s="72" t="s">
        <v>218</v>
      </c>
      <c r="J45" s="152" t="s">
        <v>218</v>
      </c>
    </row>
    <row r="46" spans="1:10" ht="13.5">
      <c r="A46" s="72">
        <f>A45+0.1</f>
        <v>6.399999999999999</v>
      </c>
      <c r="B46" s="72"/>
      <c r="C46" s="442" t="s">
        <v>89</v>
      </c>
      <c r="D46" s="446"/>
      <c r="E46" s="443"/>
      <c r="F46" s="72" t="s">
        <v>113</v>
      </c>
      <c r="G46" s="72" t="s">
        <v>218</v>
      </c>
      <c r="H46" s="149" t="s">
        <v>218</v>
      </c>
      <c r="I46" s="72" t="s">
        <v>218</v>
      </c>
      <c r="J46" s="152" t="s">
        <v>218</v>
      </c>
    </row>
    <row r="47" spans="1:10" ht="52.5" customHeight="1">
      <c r="A47" s="119">
        <v>7</v>
      </c>
      <c r="B47" s="119" t="s">
        <v>389</v>
      </c>
      <c r="C47" s="447" t="s">
        <v>280</v>
      </c>
      <c r="D47" s="448"/>
      <c r="E47" s="449"/>
      <c r="F47" s="119" t="s">
        <v>281</v>
      </c>
      <c r="G47" s="72"/>
      <c r="H47" s="119">
        <v>1.5</v>
      </c>
      <c r="I47" s="72"/>
      <c r="J47" s="225" t="s">
        <v>218</v>
      </c>
    </row>
    <row r="48" spans="1:10" ht="13.5">
      <c r="A48" s="72">
        <f>A47+0.1</f>
        <v>7.1</v>
      </c>
      <c r="B48" s="72"/>
      <c r="C48" s="442" t="s">
        <v>16</v>
      </c>
      <c r="D48" s="446"/>
      <c r="E48" s="443"/>
      <c r="F48" s="72" t="s">
        <v>17</v>
      </c>
      <c r="G48" s="72" t="s">
        <v>218</v>
      </c>
      <c r="H48" s="401" t="s">
        <v>218</v>
      </c>
      <c r="I48" s="72" t="s">
        <v>218</v>
      </c>
      <c r="J48" s="152" t="s">
        <v>218</v>
      </c>
    </row>
    <row r="49" spans="1:10" ht="13.5">
      <c r="A49" s="72">
        <f>A48+0.1</f>
        <v>7.199999999999999</v>
      </c>
      <c r="B49" s="72"/>
      <c r="C49" s="442" t="s">
        <v>117</v>
      </c>
      <c r="D49" s="446"/>
      <c r="E49" s="443"/>
      <c r="F49" s="72" t="s">
        <v>113</v>
      </c>
      <c r="G49" s="72" t="s">
        <v>218</v>
      </c>
      <c r="H49" s="401" t="s">
        <v>218</v>
      </c>
      <c r="I49" s="72" t="s">
        <v>218</v>
      </c>
      <c r="J49" s="152" t="s">
        <v>218</v>
      </c>
    </row>
    <row r="50" spans="1:10" ht="13.5">
      <c r="A50" s="72">
        <f>A49+0.1</f>
        <v>7.299999999999999</v>
      </c>
      <c r="B50" s="72" t="s">
        <v>90</v>
      </c>
      <c r="C50" s="442" t="s">
        <v>242</v>
      </c>
      <c r="D50" s="446"/>
      <c r="E50" s="443"/>
      <c r="F50" s="72" t="s">
        <v>111</v>
      </c>
      <c r="G50" s="72">
        <v>10</v>
      </c>
      <c r="H50" s="72">
        <f>H47*G50</f>
        <v>15</v>
      </c>
      <c r="I50" s="72" t="s">
        <v>218</v>
      </c>
      <c r="J50" s="152" t="s">
        <v>218</v>
      </c>
    </row>
    <row r="51" spans="1:10" ht="13.5">
      <c r="A51" s="72">
        <f>A50+0.1</f>
        <v>7.399999999999999</v>
      </c>
      <c r="B51" s="72"/>
      <c r="C51" s="442" t="s">
        <v>89</v>
      </c>
      <c r="D51" s="446"/>
      <c r="E51" s="443"/>
      <c r="F51" s="72" t="s">
        <v>113</v>
      </c>
      <c r="G51" s="72" t="s">
        <v>218</v>
      </c>
      <c r="H51" s="149" t="s">
        <v>218</v>
      </c>
      <c r="I51" s="72" t="s">
        <v>218</v>
      </c>
      <c r="J51" s="152" t="s">
        <v>218</v>
      </c>
    </row>
    <row r="52" spans="1:10" ht="34.5" customHeight="1">
      <c r="A52" s="119">
        <v>8</v>
      </c>
      <c r="B52" s="119" t="s">
        <v>390</v>
      </c>
      <c r="C52" s="447" t="s">
        <v>391</v>
      </c>
      <c r="D52" s="448"/>
      <c r="E52" s="449"/>
      <c r="F52" s="119" t="s">
        <v>111</v>
      </c>
      <c r="G52" s="72"/>
      <c r="H52" s="119">
        <v>1</v>
      </c>
      <c r="I52" s="72"/>
      <c r="J52" s="225" t="s">
        <v>218</v>
      </c>
    </row>
    <row r="53" spans="1:10" ht="26.25" customHeight="1">
      <c r="A53" s="72">
        <f>A52+0.1</f>
        <v>8.1</v>
      </c>
      <c r="B53" s="72"/>
      <c r="C53" s="442" t="s">
        <v>16</v>
      </c>
      <c r="D53" s="446"/>
      <c r="E53" s="443"/>
      <c r="F53" s="72" t="s">
        <v>17</v>
      </c>
      <c r="G53" s="72" t="s">
        <v>218</v>
      </c>
      <c r="H53" s="401" t="s">
        <v>218</v>
      </c>
      <c r="I53" s="72" t="s">
        <v>218</v>
      </c>
      <c r="J53" s="152" t="s">
        <v>218</v>
      </c>
    </row>
    <row r="54" spans="1:10" ht="21" customHeight="1">
      <c r="A54" s="72">
        <f>A53+0.1</f>
        <v>8.2</v>
      </c>
      <c r="B54" s="72"/>
      <c r="C54" s="442" t="s">
        <v>117</v>
      </c>
      <c r="D54" s="446"/>
      <c r="E54" s="443"/>
      <c r="F54" s="72" t="s">
        <v>113</v>
      </c>
      <c r="G54" s="72" t="s">
        <v>218</v>
      </c>
      <c r="H54" s="401" t="s">
        <v>218</v>
      </c>
      <c r="I54" s="72" t="s">
        <v>218</v>
      </c>
      <c r="J54" s="152" t="s">
        <v>218</v>
      </c>
    </row>
    <row r="55" spans="1:10" ht="21" customHeight="1">
      <c r="A55" s="72">
        <f>A54+0.1</f>
        <v>8.299999999999999</v>
      </c>
      <c r="B55" s="72" t="s">
        <v>90</v>
      </c>
      <c r="C55" s="442" t="s">
        <v>392</v>
      </c>
      <c r="D55" s="446"/>
      <c r="E55" s="443"/>
      <c r="F55" s="72" t="s">
        <v>111</v>
      </c>
      <c r="G55" s="72">
        <v>1</v>
      </c>
      <c r="H55" s="72">
        <f>H52*G55</f>
        <v>1</v>
      </c>
      <c r="I55" s="72" t="s">
        <v>218</v>
      </c>
      <c r="J55" s="152" t="s">
        <v>218</v>
      </c>
    </row>
    <row r="56" spans="1:10" ht="21" customHeight="1">
      <c r="A56" s="72">
        <f>A55+0.1</f>
        <v>8.399999999999999</v>
      </c>
      <c r="B56" s="72" t="s">
        <v>90</v>
      </c>
      <c r="C56" s="442" t="s">
        <v>284</v>
      </c>
      <c r="D56" s="446"/>
      <c r="E56" s="443"/>
      <c r="F56" s="72" t="s">
        <v>111</v>
      </c>
      <c r="G56" s="72">
        <v>2</v>
      </c>
      <c r="H56" s="72">
        <f>H52*G56</f>
        <v>2</v>
      </c>
      <c r="I56" s="72" t="s">
        <v>218</v>
      </c>
      <c r="J56" s="152" t="s">
        <v>218</v>
      </c>
    </row>
    <row r="57" spans="1:10" ht="21" customHeight="1">
      <c r="A57" s="72">
        <f>A56+0.1</f>
        <v>8.499999999999998</v>
      </c>
      <c r="B57" s="72" t="s">
        <v>90</v>
      </c>
      <c r="C57" s="442" t="s">
        <v>216</v>
      </c>
      <c r="D57" s="446"/>
      <c r="E57" s="443"/>
      <c r="F57" s="72" t="s">
        <v>111</v>
      </c>
      <c r="G57" s="72">
        <v>1.1</v>
      </c>
      <c r="H57" s="72">
        <f>H52*G57</f>
        <v>1.1</v>
      </c>
      <c r="I57" s="72" t="s">
        <v>218</v>
      </c>
      <c r="J57" s="152" t="s">
        <v>218</v>
      </c>
    </row>
    <row r="58" spans="1:10" ht="21" customHeight="1">
      <c r="A58" s="72">
        <v>8.6</v>
      </c>
      <c r="B58" s="72"/>
      <c r="C58" s="442" t="s">
        <v>89</v>
      </c>
      <c r="D58" s="446"/>
      <c r="E58" s="443"/>
      <c r="F58" s="72" t="s">
        <v>113</v>
      </c>
      <c r="G58" s="72" t="s">
        <v>218</v>
      </c>
      <c r="H58" s="401" t="s">
        <v>218</v>
      </c>
      <c r="I58" s="72" t="s">
        <v>218</v>
      </c>
      <c r="J58" s="152" t="s">
        <v>218</v>
      </c>
    </row>
    <row r="59" spans="1:10" ht="34.5" customHeight="1">
      <c r="A59" s="119">
        <v>9</v>
      </c>
      <c r="B59" s="119" t="s">
        <v>390</v>
      </c>
      <c r="C59" s="447" t="s">
        <v>287</v>
      </c>
      <c r="D59" s="448"/>
      <c r="E59" s="449"/>
      <c r="F59" s="119" t="s">
        <v>111</v>
      </c>
      <c r="G59" s="72"/>
      <c r="H59" s="119">
        <v>1</v>
      </c>
      <c r="I59" s="72"/>
      <c r="J59" s="225" t="s">
        <v>218</v>
      </c>
    </row>
    <row r="60" spans="1:10" ht="26.25" customHeight="1">
      <c r="A60" s="72">
        <f>A59+0.1</f>
        <v>9.1</v>
      </c>
      <c r="B60" s="72"/>
      <c r="C60" s="442" t="s">
        <v>16</v>
      </c>
      <c r="D60" s="446"/>
      <c r="E60" s="443"/>
      <c r="F60" s="72" t="s">
        <v>17</v>
      </c>
      <c r="G60" s="72" t="s">
        <v>218</v>
      </c>
      <c r="H60" s="401" t="s">
        <v>218</v>
      </c>
      <c r="I60" s="72" t="s">
        <v>218</v>
      </c>
      <c r="J60" s="152" t="s">
        <v>218</v>
      </c>
    </row>
    <row r="61" spans="1:10" ht="21" customHeight="1">
      <c r="A61" s="72">
        <f>A60+0.1</f>
        <v>9.2</v>
      </c>
      <c r="B61" s="72"/>
      <c r="C61" s="442" t="s">
        <v>117</v>
      </c>
      <c r="D61" s="446"/>
      <c r="E61" s="443"/>
      <c r="F61" s="72" t="s">
        <v>113</v>
      </c>
      <c r="G61" s="72" t="s">
        <v>218</v>
      </c>
      <c r="H61" s="401" t="s">
        <v>218</v>
      </c>
      <c r="I61" s="72" t="s">
        <v>218</v>
      </c>
      <c r="J61" s="152" t="s">
        <v>218</v>
      </c>
    </row>
    <row r="62" spans="1:10" ht="21" customHeight="1">
      <c r="A62" s="72">
        <f>A61+0.1</f>
        <v>9.299999999999999</v>
      </c>
      <c r="B62" s="72" t="s">
        <v>90</v>
      </c>
      <c r="C62" s="442" t="s">
        <v>392</v>
      </c>
      <c r="D62" s="446"/>
      <c r="E62" s="443"/>
      <c r="F62" s="72" t="s">
        <v>111</v>
      </c>
      <c r="G62" s="72">
        <v>1</v>
      </c>
      <c r="H62" s="72">
        <f>H59*G62</f>
        <v>1</v>
      </c>
      <c r="I62" s="72" t="s">
        <v>218</v>
      </c>
      <c r="J62" s="152" t="s">
        <v>218</v>
      </c>
    </row>
    <row r="63" spans="1:10" ht="21" customHeight="1">
      <c r="A63" s="72">
        <f>A62+0.1</f>
        <v>9.399999999999999</v>
      </c>
      <c r="B63" s="72" t="s">
        <v>90</v>
      </c>
      <c r="C63" s="442" t="s">
        <v>284</v>
      </c>
      <c r="D63" s="446"/>
      <c r="E63" s="443"/>
      <c r="F63" s="72" t="s">
        <v>111</v>
      </c>
      <c r="G63" s="72">
        <v>2</v>
      </c>
      <c r="H63" s="72">
        <f>H59*G63</f>
        <v>2</v>
      </c>
      <c r="I63" s="72" t="s">
        <v>218</v>
      </c>
      <c r="J63" s="152" t="s">
        <v>218</v>
      </c>
    </row>
    <row r="64" spans="1:10" ht="21" customHeight="1">
      <c r="A64" s="72">
        <f>A63+0.1</f>
        <v>9.499999999999998</v>
      </c>
      <c r="B64" s="72" t="s">
        <v>90</v>
      </c>
      <c r="C64" s="442" t="s">
        <v>216</v>
      </c>
      <c r="D64" s="446"/>
      <c r="E64" s="443"/>
      <c r="F64" s="72" t="s">
        <v>111</v>
      </c>
      <c r="G64" s="72" t="s">
        <v>218</v>
      </c>
      <c r="H64" s="72" t="s">
        <v>218</v>
      </c>
      <c r="I64" s="72" t="s">
        <v>218</v>
      </c>
      <c r="J64" s="152" t="s">
        <v>218</v>
      </c>
    </row>
    <row r="65" spans="1:10" ht="21" customHeight="1">
      <c r="A65" s="72">
        <v>9.6</v>
      </c>
      <c r="B65" s="72"/>
      <c r="C65" s="442" t="s">
        <v>89</v>
      </c>
      <c r="D65" s="446"/>
      <c r="E65" s="443"/>
      <c r="F65" s="72" t="s">
        <v>113</v>
      </c>
      <c r="G65" s="72" t="s">
        <v>218</v>
      </c>
      <c r="H65" s="401" t="s">
        <v>218</v>
      </c>
      <c r="I65" s="72" t="s">
        <v>218</v>
      </c>
      <c r="J65" s="152" t="s">
        <v>218</v>
      </c>
    </row>
    <row r="66" spans="1:10" ht="70.5" customHeight="1">
      <c r="A66" s="119">
        <v>10</v>
      </c>
      <c r="B66" s="119" t="s">
        <v>393</v>
      </c>
      <c r="C66" s="447" t="s">
        <v>394</v>
      </c>
      <c r="D66" s="448"/>
      <c r="E66" s="449"/>
      <c r="F66" s="119" t="s">
        <v>395</v>
      </c>
      <c r="G66" s="72"/>
      <c r="H66" s="119">
        <v>1</v>
      </c>
      <c r="I66" s="72"/>
      <c r="J66" s="225" t="s">
        <v>218</v>
      </c>
    </row>
    <row r="67" spans="1:10" ht="26.25" customHeight="1">
      <c r="A67" s="72">
        <f>A66+0.1</f>
        <v>10.1</v>
      </c>
      <c r="B67" s="72"/>
      <c r="C67" s="442" t="s">
        <v>16</v>
      </c>
      <c r="D67" s="446"/>
      <c r="E67" s="443"/>
      <c r="F67" s="72" t="s">
        <v>17</v>
      </c>
      <c r="G67" s="72" t="s">
        <v>218</v>
      </c>
      <c r="H67" s="401" t="s">
        <v>218</v>
      </c>
      <c r="I67" s="72" t="s">
        <v>218</v>
      </c>
      <c r="J67" s="152" t="s">
        <v>218</v>
      </c>
    </row>
    <row r="68" spans="1:10" ht="21" customHeight="1">
      <c r="A68" s="72">
        <f>A67+0.1</f>
        <v>10.2</v>
      </c>
      <c r="B68" s="72"/>
      <c r="C68" s="442" t="s">
        <v>117</v>
      </c>
      <c r="D68" s="446"/>
      <c r="E68" s="443"/>
      <c r="F68" s="72" t="s">
        <v>113</v>
      </c>
      <c r="G68" s="72" t="s">
        <v>218</v>
      </c>
      <c r="H68" s="401" t="s">
        <v>218</v>
      </c>
      <c r="I68" s="72" t="s">
        <v>218</v>
      </c>
      <c r="J68" s="152" t="s">
        <v>218</v>
      </c>
    </row>
    <row r="69" spans="1:10" ht="21" customHeight="1">
      <c r="A69" s="72">
        <f>A68+0.1</f>
        <v>10.299999999999999</v>
      </c>
      <c r="B69" s="72" t="s">
        <v>90</v>
      </c>
      <c r="C69" s="442" t="s">
        <v>396</v>
      </c>
      <c r="D69" s="446"/>
      <c r="E69" s="443"/>
      <c r="F69" s="72" t="s">
        <v>397</v>
      </c>
      <c r="G69" s="72">
        <v>1</v>
      </c>
      <c r="H69" s="72">
        <f>H66*G69</f>
        <v>1</v>
      </c>
      <c r="I69" s="72" t="s">
        <v>218</v>
      </c>
      <c r="J69" s="152" t="s">
        <v>218</v>
      </c>
    </row>
    <row r="70" spans="1:10" ht="21" customHeight="1">
      <c r="A70" s="72">
        <v>10.4</v>
      </c>
      <c r="B70" s="72"/>
      <c r="C70" s="442" t="s">
        <v>89</v>
      </c>
      <c r="D70" s="446"/>
      <c r="E70" s="443"/>
      <c r="F70" s="72" t="s">
        <v>113</v>
      </c>
      <c r="G70" s="72" t="s">
        <v>218</v>
      </c>
      <c r="H70" s="401" t="s">
        <v>218</v>
      </c>
      <c r="I70" s="72" t="s">
        <v>218</v>
      </c>
      <c r="J70" s="152" t="s">
        <v>218</v>
      </c>
    </row>
    <row r="71" spans="1:10" ht="71.25" customHeight="1">
      <c r="A71" s="119">
        <v>11</v>
      </c>
      <c r="B71" s="119" t="s">
        <v>398</v>
      </c>
      <c r="C71" s="447" t="s">
        <v>399</v>
      </c>
      <c r="D71" s="448"/>
      <c r="E71" s="449"/>
      <c r="F71" s="119" t="s">
        <v>400</v>
      </c>
      <c r="G71" s="72"/>
      <c r="H71" s="119">
        <v>0.35</v>
      </c>
      <c r="I71" s="72"/>
      <c r="J71" s="225" t="s">
        <v>218</v>
      </c>
    </row>
    <row r="72" spans="1:10" ht="21" customHeight="1">
      <c r="A72" s="72">
        <f>A71+0.1</f>
        <v>11.1</v>
      </c>
      <c r="B72" s="72"/>
      <c r="C72" s="442" t="s">
        <v>16</v>
      </c>
      <c r="D72" s="446"/>
      <c r="E72" s="443"/>
      <c r="F72" s="72" t="s">
        <v>17</v>
      </c>
      <c r="G72" s="72" t="s">
        <v>218</v>
      </c>
      <c r="H72" s="401" t="s">
        <v>218</v>
      </c>
      <c r="I72" s="72" t="s">
        <v>218</v>
      </c>
      <c r="J72" s="152" t="s">
        <v>218</v>
      </c>
    </row>
    <row r="73" spans="1:10" ht="21" customHeight="1">
      <c r="A73" s="72">
        <f>A72+0.1</f>
        <v>11.2</v>
      </c>
      <c r="B73" s="72"/>
      <c r="C73" s="442" t="s">
        <v>117</v>
      </c>
      <c r="D73" s="446"/>
      <c r="E73" s="443"/>
      <c r="F73" s="72" t="s">
        <v>113</v>
      </c>
      <c r="G73" s="72" t="s">
        <v>218</v>
      </c>
      <c r="H73" s="401" t="s">
        <v>218</v>
      </c>
      <c r="I73" s="72" t="s">
        <v>218</v>
      </c>
      <c r="J73" s="152" t="s">
        <v>218</v>
      </c>
    </row>
    <row r="74" spans="1:10" ht="21" customHeight="1">
      <c r="A74" s="72">
        <f>A73+0.1</f>
        <v>11.299999999999999</v>
      </c>
      <c r="B74" s="72" t="s">
        <v>90</v>
      </c>
      <c r="C74" s="442" t="s">
        <v>401</v>
      </c>
      <c r="D74" s="446"/>
      <c r="E74" s="443"/>
      <c r="F74" s="72" t="s">
        <v>131</v>
      </c>
      <c r="G74" s="72">
        <v>9.62</v>
      </c>
      <c r="H74" s="72">
        <f>H71*G74</f>
        <v>3.3669999999999995</v>
      </c>
      <c r="I74" s="72" t="s">
        <v>218</v>
      </c>
      <c r="J74" s="152" t="s">
        <v>218</v>
      </c>
    </row>
    <row r="75" spans="1:10" ht="21" customHeight="1">
      <c r="A75" s="72">
        <f>A74+0.1</f>
        <v>11.399999999999999</v>
      </c>
      <c r="B75" s="72" t="s">
        <v>90</v>
      </c>
      <c r="C75" s="442" t="s">
        <v>402</v>
      </c>
      <c r="D75" s="446"/>
      <c r="E75" s="443"/>
      <c r="F75" s="72" t="s">
        <v>131</v>
      </c>
      <c r="G75" s="72">
        <v>0.38</v>
      </c>
      <c r="H75" s="72">
        <f>H71*G75</f>
        <v>0.13299999999999998</v>
      </c>
      <c r="I75" s="72" t="s">
        <v>218</v>
      </c>
      <c r="J75" s="152" t="s">
        <v>218</v>
      </c>
    </row>
    <row r="76" spans="1:10" ht="21" customHeight="1">
      <c r="A76" s="72">
        <f>A75+0.1</f>
        <v>11.499999999999998</v>
      </c>
      <c r="B76" s="72" t="s">
        <v>90</v>
      </c>
      <c r="C76" s="442" t="s">
        <v>79</v>
      </c>
      <c r="D76" s="446"/>
      <c r="E76" s="443"/>
      <c r="F76" s="72" t="s">
        <v>83</v>
      </c>
      <c r="G76" s="72">
        <v>0.04</v>
      </c>
      <c r="H76" s="72">
        <f>H71*G76</f>
        <v>0.013999999999999999</v>
      </c>
      <c r="I76" s="72" t="s">
        <v>218</v>
      </c>
      <c r="J76" s="152" t="s">
        <v>218</v>
      </c>
    </row>
    <row r="77" spans="1:10" ht="21" customHeight="1">
      <c r="A77" s="72">
        <v>11.6</v>
      </c>
      <c r="B77" s="72" t="s">
        <v>90</v>
      </c>
      <c r="C77" s="442" t="s">
        <v>403</v>
      </c>
      <c r="D77" s="446"/>
      <c r="E77" s="443"/>
      <c r="F77" s="72" t="s">
        <v>834</v>
      </c>
      <c r="G77" s="72">
        <v>0.05</v>
      </c>
      <c r="H77" s="401">
        <f>G77*H71</f>
        <v>0.017499999999999998</v>
      </c>
      <c r="I77" s="72" t="s">
        <v>218</v>
      </c>
      <c r="J77" s="152" t="s">
        <v>218</v>
      </c>
    </row>
    <row r="78" spans="1:10" ht="26.25" customHeight="1">
      <c r="A78" s="72">
        <v>11.7</v>
      </c>
      <c r="B78" s="72" t="s">
        <v>90</v>
      </c>
      <c r="C78" s="442" t="s">
        <v>404</v>
      </c>
      <c r="D78" s="446"/>
      <c r="E78" s="443"/>
      <c r="F78" s="72" t="s">
        <v>131</v>
      </c>
      <c r="G78" s="72">
        <v>1.38</v>
      </c>
      <c r="H78" s="401">
        <f>H71*G78</f>
        <v>0.48299999999999993</v>
      </c>
      <c r="I78" s="72" t="s">
        <v>218</v>
      </c>
      <c r="J78" s="152" t="s">
        <v>218</v>
      </c>
    </row>
    <row r="79" spans="1:10" ht="21" customHeight="1">
      <c r="A79" s="72">
        <v>11.8</v>
      </c>
      <c r="B79" s="72" t="s">
        <v>90</v>
      </c>
      <c r="C79" s="442" t="s">
        <v>405</v>
      </c>
      <c r="D79" s="446"/>
      <c r="E79" s="443"/>
      <c r="F79" s="72" t="s">
        <v>111</v>
      </c>
      <c r="G79" s="72" t="s">
        <v>20</v>
      </c>
      <c r="H79" s="401">
        <v>2</v>
      </c>
      <c r="I79" s="72" t="s">
        <v>218</v>
      </c>
      <c r="J79" s="152" t="s">
        <v>218</v>
      </c>
    </row>
    <row r="80" spans="1:10" ht="21" customHeight="1">
      <c r="A80" s="72">
        <v>11.9</v>
      </c>
      <c r="B80" s="72"/>
      <c r="C80" s="442" t="s">
        <v>89</v>
      </c>
      <c r="D80" s="446"/>
      <c r="E80" s="443"/>
      <c r="F80" s="72" t="s">
        <v>113</v>
      </c>
      <c r="G80" s="72" t="s">
        <v>218</v>
      </c>
      <c r="H80" s="401" t="s">
        <v>218</v>
      </c>
      <c r="I80" s="72" t="s">
        <v>218</v>
      </c>
      <c r="J80" s="152" t="s">
        <v>218</v>
      </c>
    </row>
    <row r="81" spans="1:10" ht="71.25" customHeight="1">
      <c r="A81" s="119">
        <v>12</v>
      </c>
      <c r="B81" s="119" t="s">
        <v>398</v>
      </c>
      <c r="C81" s="447" t="s">
        <v>406</v>
      </c>
      <c r="D81" s="448"/>
      <c r="E81" s="449"/>
      <c r="F81" s="119" t="s">
        <v>400</v>
      </c>
      <c r="G81" s="72"/>
      <c r="H81" s="119">
        <v>1.75</v>
      </c>
      <c r="I81" s="72"/>
      <c r="J81" s="225" t="s">
        <v>218</v>
      </c>
    </row>
    <row r="82" spans="1:10" ht="21" customHeight="1">
      <c r="A82" s="72">
        <f>A81+0.1</f>
        <v>12.1</v>
      </c>
      <c r="B82" s="72"/>
      <c r="C82" s="442" t="s">
        <v>16</v>
      </c>
      <c r="D82" s="446"/>
      <c r="E82" s="443"/>
      <c r="F82" s="72" t="s">
        <v>17</v>
      </c>
      <c r="G82" s="72" t="s">
        <v>218</v>
      </c>
      <c r="H82" s="401" t="s">
        <v>218</v>
      </c>
      <c r="I82" s="72" t="s">
        <v>218</v>
      </c>
      <c r="J82" s="152" t="s">
        <v>218</v>
      </c>
    </row>
    <row r="83" spans="1:10" ht="21" customHeight="1">
      <c r="A83" s="72">
        <f>A82+0.1</f>
        <v>12.2</v>
      </c>
      <c r="B83" s="72"/>
      <c r="C83" s="442" t="s">
        <v>117</v>
      </c>
      <c r="D83" s="446"/>
      <c r="E83" s="443"/>
      <c r="F83" s="72" t="s">
        <v>113</v>
      </c>
      <c r="G83" s="72" t="s">
        <v>218</v>
      </c>
      <c r="H83" s="401" t="s">
        <v>218</v>
      </c>
      <c r="I83" s="72" t="s">
        <v>218</v>
      </c>
      <c r="J83" s="152" t="s">
        <v>218</v>
      </c>
    </row>
    <row r="84" spans="1:10" ht="21" customHeight="1">
      <c r="A84" s="72">
        <f>A83+0.1</f>
        <v>12.299999999999999</v>
      </c>
      <c r="B84" s="72" t="s">
        <v>90</v>
      </c>
      <c r="C84" s="442" t="s">
        <v>401</v>
      </c>
      <c r="D84" s="446"/>
      <c r="E84" s="443"/>
      <c r="F84" s="72" t="s">
        <v>131</v>
      </c>
      <c r="G84" s="72">
        <v>9.62</v>
      </c>
      <c r="H84" s="72">
        <f>H81*G84</f>
        <v>16.834999999999997</v>
      </c>
      <c r="I84" s="72" t="s">
        <v>218</v>
      </c>
      <c r="J84" s="152" t="s">
        <v>218</v>
      </c>
    </row>
    <row r="85" spans="1:10" ht="21" customHeight="1">
      <c r="A85" s="72">
        <f>A84+0.1</f>
        <v>12.399999999999999</v>
      </c>
      <c r="B85" s="72" t="s">
        <v>90</v>
      </c>
      <c r="C85" s="442" t="s">
        <v>402</v>
      </c>
      <c r="D85" s="446"/>
      <c r="E85" s="443"/>
      <c r="F85" s="72" t="s">
        <v>131</v>
      </c>
      <c r="G85" s="72">
        <v>0.38</v>
      </c>
      <c r="H85" s="72">
        <f>H81*G85</f>
        <v>0.665</v>
      </c>
      <c r="I85" s="72" t="s">
        <v>218</v>
      </c>
      <c r="J85" s="152" t="s">
        <v>218</v>
      </c>
    </row>
    <row r="86" spans="1:10" ht="21" customHeight="1">
      <c r="A86" s="72">
        <f>A85+0.1</f>
        <v>12.499999999999998</v>
      </c>
      <c r="B86" s="72" t="s">
        <v>90</v>
      </c>
      <c r="C86" s="442" t="s">
        <v>79</v>
      </c>
      <c r="D86" s="446"/>
      <c r="E86" s="443"/>
      <c r="F86" s="72" t="s">
        <v>83</v>
      </c>
      <c r="G86" s="72">
        <v>0.04</v>
      </c>
      <c r="H86" s="72">
        <f>H81*G86</f>
        <v>0.07</v>
      </c>
      <c r="I86" s="72" t="s">
        <v>218</v>
      </c>
      <c r="J86" s="152" t="s">
        <v>218</v>
      </c>
    </row>
    <row r="87" spans="1:10" ht="21" customHeight="1">
      <c r="A87" s="72">
        <v>12.6</v>
      </c>
      <c r="B87" s="72" t="s">
        <v>90</v>
      </c>
      <c r="C87" s="442" t="s">
        <v>403</v>
      </c>
      <c r="D87" s="446"/>
      <c r="E87" s="443"/>
      <c r="F87" s="72" t="s">
        <v>834</v>
      </c>
      <c r="G87" s="72">
        <v>0.05</v>
      </c>
      <c r="H87" s="401">
        <f>G87*H81</f>
        <v>0.08750000000000001</v>
      </c>
      <c r="I87" s="72" t="s">
        <v>218</v>
      </c>
      <c r="J87" s="152" t="s">
        <v>218</v>
      </c>
    </row>
    <row r="88" spans="1:10" ht="26.25" customHeight="1">
      <c r="A88" s="72">
        <v>12.7</v>
      </c>
      <c r="B88" s="72" t="s">
        <v>90</v>
      </c>
      <c r="C88" s="442" t="s">
        <v>404</v>
      </c>
      <c r="D88" s="446"/>
      <c r="E88" s="443"/>
      <c r="F88" s="72" t="s">
        <v>131</v>
      </c>
      <c r="G88" s="72">
        <v>1.38</v>
      </c>
      <c r="H88" s="401">
        <f>H81*G88</f>
        <v>2.415</v>
      </c>
      <c r="I88" s="72" t="s">
        <v>218</v>
      </c>
      <c r="J88" s="152" t="s">
        <v>218</v>
      </c>
    </row>
    <row r="89" spans="1:10" ht="21" customHeight="1">
      <c r="A89" s="72">
        <v>12.8</v>
      </c>
      <c r="B89" s="72" t="s">
        <v>90</v>
      </c>
      <c r="C89" s="442" t="s">
        <v>835</v>
      </c>
      <c r="D89" s="446"/>
      <c r="E89" s="443"/>
      <c r="F89" s="72" t="s">
        <v>111</v>
      </c>
      <c r="G89" s="72" t="s">
        <v>20</v>
      </c>
      <c r="H89" s="401">
        <v>11</v>
      </c>
      <c r="I89" s="72" t="s">
        <v>218</v>
      </c>
      <c r="J89" s="152" t="s">
        <v>218</v>
      </c>
    </row>
    <row r="90" spans="1:10" ht="21" customHeight="1">
      <c r="A90" s="72">
        <v>12.9</v>
      </c>
      <c r="B90" s="72"/>
      <c r="C90" s="442" t="s">
        <v>89</v>
      </c>
      <c r="D90" s="446"/>
      <c r="E90" s="443"/>
      <c r="F90" s="72" t="s">
        <v>113</v>
      </c>
      <c r="G90" s="72" t="s">
        <v>218</v>
      </c>
      <c r="H90" s="401" t="s">
        <v>218</v>
      </c>
      <c r="I90" s="72" t="s">
        <v>218</v>
      </c>
      <c r="J90" s="152" t="s">
        <v>218</v>
      </c>
    </row>
    <row r="91" spans="1:10" ht="71.25" customHeight="1">
      <c r="A91" s="119">
        <v>13</v>
      </c>
      <c r="B91" s="119" t="s">
        <v>407</v>
      </c>
      <c r="C91" s="447" t="s">
        <v>408</v>
      </c>
      <c r="D91" s="448"/>
      <c r="E91" s="449"/>
      <c r="F91" s="119" t="s">
        <v>400</v>
      </c>
      <c r="G91" s="72"/>
      <c r="H91" s="119">
        <v>0.32</v>
      </c>
      <c r="I91" s="72"/>
      <c r="J91" s="225" t="s">
        <v>218</v>
      </c>
    </row>
    <row r="92" spans="1:10" ht="21" customHeight="1">
      <c r="A92" s="72">
        <f>A91+0.1</f>
        <v>13.1</v>
      </c>
      <c r="B92" s="72"/>
      <c r="C92" s="442" t="s">
        <v>16</v>
      </c>
      <c r="D92" s="446"/>
      <c r="E92" s="443"/>
      <c r="F92" s="72" t="s">
        <v>17</v>
      </c>
      <c r="G92" s="72" t="s">
        <v>218</v>
      </c>
      <c r="H92" s="401" t="s">
        <v>218</v>
      </c>
      <c r="I92" s="72" t="s">
        <v>218</v>
      </c>
      <c r="J92" s="152" t="s">
        <v>218</v>
      </c>
    </row>
    <row r="93" spans="1:10" ht="21" customHeight="1">
      <c r="A93" s="72">
        <f>A92+0.1</f>
        <v>13.2</v>
      </c>
      <c r="B93" s="72"/>
      <c r="C93" s="442" t="s">
        <v>117</v>
      </c>
      <c r="D93" s="446"/>
      <c r="E93" s="443"/>
      <c r="F93" s="72" t="s">
        <v>113</v>
      </c>
      <c r="G93" s="72" t="s">
        <v>218</v>
      </c>
      <c r="H93" s="401" t="s">
        <v>218</v>
      </c>
      <c r="I93" s="72" t="s">
        <v>218</v>
      </c>
      <c r="J93" s="152" t="s">
        <v>218</v>
      </c>
    </row>
    <row r="94" spans="1:10" ht="21" customHeight="1">
      <c r="A94" s="72">
        <f>A93+0.1</f>
        <v>13.299999999999999</v>
      </c>
      <c r="B94" s="72" t="s">
        <v>90</v>
      </c>
      <c r="C94" s="442" t="s">
        <v>401</v>
      </c>
      <c r="D94" s="446"/>
      <c r="E94" s="443"/>
      <c r="F94" s="72" t="s">
        <v>131</v>
      </c>
      <c r="G94" s="72">
        <v>8.3</v>
      </c>
      <c r="H94" s="72">
        <f>H91*G94</f>
        <v>2.656</v>
      </c>
      <c r="I94" s="72" t="s">
        <v>218</v>
      </c>
      <c r="J94" s="152" t="s">
        <v>218</v>
      </c>
    </row>
    <row r="95" spans="1:10" ht="21" customHeight="1">
      <c r="A95" s="72">
        <f>A94+0.1</f>
        <v>13.399999999999999</v>
      </c>
      <c r="B95" s="72" t="s">
        <v>90</v>
      </c>
      <c r="C95" s="442" t="s">
        <v>402</v>
      </c>
      <c r="D95" s="446"/>
      <c r="E95" s="443"/>
      <c r="F95" s="72" t="s">
        <v>131</v>
      </c>
      <c r="G95" s="72">
        <v>2.26</v>
      </c>
      <c r="H95" s="72">
        <f>H91*G95</f>
        <v>0.7232</v>
      </c>
      <c r="I95" s="72" t="s">
        <v>218</v>
      </c>
      <c r="J95" s="152" t="s">
        <v>218</v>
      </c>
    </row>
    <row r="96" spans="1:10" ht="21" customHeight="1">
      <c r="A96" s="72">
        <f>A95+0.1</f>
        <v>13.499999999999998</v>
      </c>
      <c r="B96" s="72" t="s">
        <v>90</v>
      </c>
      <c r="C96" s="442" t="s">
        <v>79</v>
      </c>
      <c r="D96" s="446"/>
      <c r="E96" s="443"/>
      <c r="F96" s="72" t="s">
        <v>83</v>
      </c>
      <c r="G96" s="72">
        <v>0.37</v>
      </c>
      <c r="H96" s="72">
        <f>H91*G96</f>
        <v>0.1184</v>
      </c>
      <c r="I96" s="72" t="s">
        <v>218</v>
      </c>
      <c r="J96" s="152" t="s">
        <v>218</v>
      </c>
    </row>
    <row r="97" spans="1:10" ht="26.25" customHeight="1">
      <c r="A97" s="72">
        <v>13.6</v>
      </c>
      <c r="B97" s="72" t="s">
        <v>90</v>
      </c>
      <c r="C97" s="442" t="s">
        <v>404</v>
      </c>
      <c r="D97" s="446"/>
      <c r="E97" s="443"/>
      <c r="F97" s="72" t="s">
        <v>131</v>
      </c>
      <c r="G97" s="72">
        <v>1.74</v>
      </c>
      <c r="H97" s="401">
        <f>H91*G97</f>
        <v>0.5568</v>
      </c>
      <c r="I97" s="72" t="s">
        <v>218</v>
      </c>
      <c r="J97" s="152" t="s">
        <v>218</v>
      </c>
    </row>
    <row r="98" spans="1:10" ht="21" customHeight="1">
      <c r="A98" s="72">
        <v>13.7</v>
      </c>
      <c r="B98" s="72" t="s">
        <v>90</v>
      </c>
      <c r="C98" s="442" t="s">
        <v>835</v>
      </c>
      <c r="D98" s="446"/>
      <c r="E98" s="443"/>
      <c r="F98" s="72" t="s">
        <v>111</v>
      </c>
      <c r="G98" s="72" t="s">
        <v>20</v>
      </c>
      <c r="H98" s="401">
        <v>4</v>
      </c>
      <c r="I98" s="72" t="s">
        <v>218</v>
      </c>
      <c r="J98" s="152" t="s">
        <v>218</v>
      </c>
    </row>
    <row r="99" spans="1:10" ht="21" customHeight="1">
      <c r="A99" s="72">
        <v>13.8</v>
      </c>
      <c r="B99" s="72"/>
      <c r="C99" s="442" t="s">
        <v>89</v>
      </c>
      <c r="D99" s="446"/>
      <c r="E99" s="443"/>
      <c r="F99" s="72" t="s">
        <v>113</v>
      </c>
      <c r="G99" s="72" t="s">
        <v>218</v>
      </c>
      <c r="H99" s="401" t="s">
        <v>218</v>
      </c>
      <c r="I99" s="72" t="s">
        <v>218</v>
      </c>
      <c r="J99" s="152" t="s">
        <v>218</v>
      </c>
    </row>
    <row r="100" spans="1:10" ht="54" customHeight="1">
      <c r="A100" s="119">
        <v>14</v>
      </c>
      <c r="B100" s="119" t="s">
        <v>252</v>
      </c>
      <c r="C100" s="447" t="s">
        <v>409</v>
      </c>
      <c r="D100" s="448"/>
      <c r="E100" s="449"/>
      <c r="F100" s="119" t="s">
        <v>110</v>
      </c>
      <c r="G100" s="72"/>
      <c r="H100" s="119">
        <v>4</v>
      </c>
      <c r="I100" s="72"/>
      <c r="J100" s="225" t="s">
        <v>218</v>
      </c>
    </row>
    <row r="101" spans="1:10" ht="20.25" customHeight="1">
      <c r="A101" s="72">
        <f>A100+0.1</f>
        <v>14.1</v>
      </c>
      <c r="B101" s="72"/>
      <c r="C101" s="442" t="s">
        <v>16</v>
      </c>
      <c r="D101" s="446"/>
      <c r="E101" s="443"/>
      <c r="F101" s="72" t="s">
        <v>17</v>
      </c>
      <c r="G101" s="72" t="s">
        <v>218</v>
      </c>
      <c r="H101" s="401" t="s">
        <v>218</v>
      </c>
      <c r="I101" s="72" t="s">
        <v>218</v>
      </c>
      <c r="J101" s="152" t="s">
        <v>218</v>
      </c>
    </row>
    <row r="102" spans="1:10" ht="13.5">
      <c r="A102" s="72">
        <f>A101+0.1</f>
        <v>14.2</v>
      </c>
      <c r="B102" s="72"/>
      <c r="C102" s="442" t="s">
        <v>117</v>
      </c>
      <c r="D102" s="446"/>
      <c r="E102" s="443"/>
      <c r="F102" s="72" t="s">
        <v>113</v>
      </c>
      <c r="G102" s="72" t="s">
        <v>218</v>
      </c>
      <c r="H102" s="401" t="s">
        <v>218</v>
      </c>
      <c r="I102" s="72" t="s">
        <v>218</v>
      </c>
      <c r="J102" s="152" t="s">
        <v>218</v>
      </c>
    </row>
    <row r="103" spans="1:10" ht="13.5">
      <c r="A103" s="72">
        <f>A102+0.1</f>
        <v>14.299999999999999</v>
      </c>
      <c r="B103" s="72" t="s">
        <v>90</v>
      </c>
      <c r="C103" s="442" t="s">
        <v>410</v>
      </c>
      <c r="D103" s="446"/>
      <c r="E103" s="443"/>
      <c r="F103" s="72" t="s">
        <v>111</v>
      </c>
      <c r="G103" s="72">
        <v>1</v>
      </c>
      <c r="H103" s="72">
        <f>H100*G103</f>
        <v>4</v>
      </c>
      <c r="I103" s="72" t="s">
        <v>218</v>
      </c>
      <c r="J103" s="152" t="s">
        <v>218</v>
      </c>
    </row>
    <row r="104" spans="1:10" ht="13.5">
      <c r="A104" s="72">
        <f>A103+0.1</f>
        <v>14.399999999999999</v>
      </c>
      <c r="B104" s="72"/>
      <c r="C104" s="442" t="s">
        <v>89</v>
      </c>
      <c r="D104" s="446"/>
      <c r="E104" s="443"/>
      <c r="F104" s="72" t="s">
        <v>113</v>
      </c>
      <c r="G104" s="72" t="s">
        <v>218</v>
      </c>
      <c r="H104" s="149" t="s">
        <v>218</v>
      </c>
      <c r="I104" s="72" t="s">
        <v>218</v>
      </c>
      <c r="J104" s="152" t="s">
        <v>218</v>
      </c>
    </row>
    <row r="105" spans="1:10" ht="70.5" customHeight="1">
      <c r="A105" s="119">
        <v>15</v>
      </c>
      <c r="B105" s="119" t="s">
        <v>393</v>
      </c>
      <c r="C105" s="447" t="s">
        <v>411</v>
      </c>
      <c r="D105" s="448"/>
      <c r="E105" s="449"/>
      <c r="F105" s="119" t="s">
        <v>412</v>
      </c>
      <c r="G105" s="72"/>
      <c r="H105" s="119">
        <v>1.5</v>
      </c>
      <c r="I105" s="72"/>
      <c r="J105" s="225" t="s">
        <v>218</v>
      </c>
    </row>
    <row r="106" spans="1:10" ht="26.25" customHeight="1">
      <c r="A106" s="72">
        <f>A105+0.1</f>
        <v>15.1</v>
      </c>
      <c r="B106" s="72"/>
      <c r="C106" s="442" t="s">
        <v>16</v>
      </c>
      <c r="D106" s="446"/>
      <c r="E106" s="443"/>
      <c r="F106" s="72" t="s">
        <v>17</v>
      </c>
      <c r="G106" s="72" t="s">
        <v>218</v>
      </c>
      <c r="H106" s="401" t="s">
        <v>218</v>
      </c>
      <c r="I106" s="72" t="s">
        <v>218</v>
      </c>
      <c r="J106" s="152" t="s">
        <v>218</v>
      </c>
    </row>
    <row r="107" spans="1:10" ht="21" customHeight="1">
      <c r="A107" s="72">
        <f>A106+0.1</f>
        <v>15.2</v>
      </c>
      <c r="B107" s="72"/>
      <c r="C107" s="442" t="s">
        <v>263</v>
      </c>
      <c r="D107" s="446"/>
      <c r="E107" s="443"/>
      <c r="F107" s="72" t="s">
        <v>85</v>
      </c>
      <c r="G107" s="72">
        <v>11</v>
      </c>
      <c r="H107" s="401">
        <f>G107*H105</f>
        <v>16.5</v>
      </c>
      <c r="I107" s="72" t="s">
        <v>218</v>
      </c>
      <c r="J107" s="152" t="s">
        <v>218</v>
      </c>
    </row>
    <row r="108" spans="1:10" ht="70.5" customHeight="1">
      <c r="A108" s="119">
        <v>16</v>
      </c>
      <c r="B108" s="119" t="s">
        <v>393</v>
      </c>
      <c r="C108" s="447" t="s">
        <v>413</v>
      </c>
      <c r="D108" s="448"/>
      <c r="E108" s="449"/>
      <c r="F108" s="119" t="s">
        <v>412</v>
      </c>
      <c r="G108" s="72"/>
      <c r="H108" s="119">
        <v>1.8</v>
      </c>
      <c r="I108" s="72"/>
      <c r="J108" s="225" t="s">
        <v>218</v>
      </c>
    </row>
    <row r="109" spans="1:10" ht="26.25" customHeight="1">
      <c r="A109" s="72">
        <f>A108+0.1</f>
        <v>16.1</v>
      </c>
      <c r="B109" s="72"/>
      <c r="C109" s="442" t="s">
        <v>16</v>
      </c>
      <c r="D109" s="446"/>
      <c r="E109" s="443"/>
      <c r="F109" s="72" t="s">
        <v>17</v>
      </c>
      <c r="G109" s="72" t="s">
        <v>218</v>
      </c>
      <c r="H109" s="401" t="s">
        <v>218</v>
      </c>
      <c r="I109" s="72" t="s">
        <v>218</v>
      </c>
      <c r="J109" s="152" t="s">
        <v>218</v>
      </c>
    </row>
    <row r="110" spans="1:10" ht="21" customHeight="1">
      <c r="A110" s="72">
        <f>A109+0.1</f>
        <v>16.200000000000003</v>
      </c>
      <c r="B110" s="72"/>
      <c r="C110" s="442" t="s">
        <v>263</v>
      </c>
      <c r="D110" s="446"/>
      <c r="E110" s="443"/>
      <c r="F110" s="72" t="s">
        <v>85</v>
      </c>
      <c r="G110" s="72">
        <v>11</v>
      </c>
      <c r="H110" s="401">
        <f>G110*H108</f>
        <v>19.8</v>
      </c>
      <c r="I110" s="72" t="s">
        <v>218</v>
      </c>
      <c r="J110" s="152" t="s">
        <v>218</v>
      </c>
    </row>
    <row r="111" spans="1:10" ht="51.75" customHeight="1">
      <c r="A111" s="119">
        <v>17</v>
      </c>
      <c r="B111" s="119" t="s">
        <v>414</v>
      </c>
      <c r="C111" s="447" t="s">
        <v>415</v>
      </c>
      <c r="D111" s="448"/>
      <c r="E111" s="449"/>
      <c r="F111" s="119" t="s">
        <v>416</v>
      </c>
      <c r="G111" s="72"/>
      <c r="H111" s="119">
        <v>1</v>
      </c>
      <c r="I111" s="72"/>
      <c r="J111" s="225" t="s">
        <v>218</v>
      </c>
    </row>
    <row r="112" spans="1:10" ht="20.25" customHeight="1">
      <c r="A112" s="72">
        <v>17.1</v>
      </c>
      <c r="B112" s="72"/>
      <c r="C112" s="442" t="s">
        <v>16</v>
      </c>
      <c r="D112" s="446"/>
      <c r="E112" s="443"/>
      <c r="F112" s="72" t="s">
        <v>17</v>
      </c>
      <c r="G112" s="72" t="s">
        <v>218</v>
      </c>
      <c r="H112" s="401" t="s">
        <v>218</v>
      </c>
      <c r="I112" s="72" t="s">
        <v>218</v>
      </c>
      <c r="J112" s="152" t="s">
        <v>218</v>
      </c>
    </row>
    <row r="113" spans="1:10" ht="20.25" customHeight="1">
      <c r="A113" s="72">
        <v>17.2</v>
      </c>
      <c r="B113" s="72" t="s">
        <v>90</v>
      </c>
      <c r="C113" s="442" t="s">
        <v>417</v>
      </c>
      <c r="D113" s="446"/>
      <c r="E113" s="443"/>
      <c r="F113" s="72" t="s">
        <v>131</v>
      </c>
      <c r="G113" s="72">
        <v>0.2</v>
      </c>
      <c r="H113" s="401">
        <f>H111*G113</f>
        <v>0.2</v>
      </c>
      <c r="I113" s="72" t="s">
        <v>218</v>
      </c>
      <c r="J113" s="152" t="s">
        <v>218</v>
      </c>
    </row>
    <row r="114" spans="1:10" ht="26.25" customHeight="1">
      <c r="A114" s="72">
        <v>17.3</v>
      </c>
      <c r="B114" s="72" t="s">
        <v>90</v>
      </c>
      <c r="C114" s="442" t="s">
        <v>401</v>
      </c>
      <c r="D114" s="446"/>
      <c r="E114" s="443"/>
      <c r="F114" s="72" t="s">
        <v>834</v>
      </c>
      <c r="G114" s="72">
        <v>0.05</v>
      </c>
      <c r="H114" s="401">
        <f>G114*H111</f>
        <v>0.05</v>
      </c>
      <c r="I114" s="72" t="s">
        <v>218</v>
      </c>
      <c r="J114" s="152" t="s">
        <v>218</v>
      </c>
    </row>
    <row r="115" spans="1:10" ht="26.25" customHeight="1">
      <c r="A115" s="72">
        <v>17.4</v>
      </c>
      <c r="B115" s="72" t="s">
        <v>90</v>
      </c>
      <c r="C115" s="442" t="s">
        <v>418</v>
      </c>
      <c r="D115" s="446"/>
      <c r="E115" s="443"/>
      <c r="F115" s="72" t="s">
        <v>91</v>
      </c>
      <c r="G115" s="72">
        <v>7.8</v>
      </c>
      <c r="H115" s="401">
        <f>H111*G115</f>
        <v>7.8</v>
      </c>
      <c r="I115" s="72" t="s">
        <v>218</v>
      </c>
      <c r="J115" s="152" t="s">
        <v>218</v>
      </c>
    </row>
    <row r="116" spans="1:10" ht="24" customHeight="1">
      <c r="A116" s="72">
        <v>17.5</v>
      </c>
      <c r="B116" s="72"/>
      <c r="C116" s="442" t="s">
        <v>89</v>
      </c>
      <c r="D116" s="446"/>
      <c r="E116" s="443"/>
      <c r="F116" s="72" t="s">
        <v>113</v>
      </c>
      <c r="G116" s="72" t="s">
        <v>218</v>
      </c>
      <c r="H116" s="149" t="s">
        <v>218</v>
      </c>
      <c r="I116" s="72" t="s">
        <v>218</v>
      </c>
      <c r="J116" s="152" t="s">
        <v>218</v>
      </c>
    </row>
    <row r="117" spans="1:10" ht="36.75" customHeight="1">
      <c r="A117" s="119">
        <v>18</v>
      </c>
      <c r="B117" s="119" t="s">
        <v>419</v>
      </c>
      <c r="C117" s="447" t="s">
        <v>420</v>
      </c>
      <c r="D117" s="448"/>
      <c r="E117" s="449"/>
      <c r="F117" s="119" t="s">
        <v>416</v>
      </c>
      <c r="G117" s="72"/>
      <c r="H117" s="119">
        <v>1</v>
      </c>
      <c r="I117" s="72"/>
      <c r="J117" s="225" t="s">
        <v>218</v>
      </c>
    </row>
    <row r="118" spans="1:10" ht="21" customHeight="1">
      <c r="A118" s="72">
        <f>A117+0.1</f>
        <v>18.1</v>
      </c>
      <c r="B118" s="72"/>
      <c r="C118" s="442" t="s">
        <v>16</v>
      </c>
      <c r="D118" s="446"/>
      <c r="E118" s="443"/>
      <c r="F118" s="72" t="s">
        <v>17</v>
      </c>
      <c r="G118" s="72" t="s">
        <v>218</v>
      </c>
      <c r="H118" s="401" t="s">
        <v>218</v>
      </c>
      <c r="I118" s="72" t="s">
        <v>218</v>
      </c>
      <c r="J118" s="152" t="s">
        <v>218</v>
      </c>
    </row>
    <row r="119" spans="1:10" ht="18.75" customHeight="1">
      <c r="A119" s="72">
        <f>A118+0.1</f>
        <v>18.200000000000003</v>
      </c>
      <c r="B119" s="72"/>
      <c r="C119" s="442" t="s">
        <v>117</v>
      </c>
      <c r="D119" s="446"/>
      <c r="E119" s="443"/>
      <c r="F119" s="72" t="s">
        <v>111</v>
      </c>
      <c r="G119" s="72" t="s">
        <v>218</v>
      </c>
      <c r="H119" s="72" t="s">
        <v>218</v>
      </c>
      <c r="I119" s="72" t="s">
        <v>218</v>
      </c>
      <c r="J119" s="152" t="s">
        <v>218</v>
      </c>
    </row>
    <row r="120" spans="1:10" ht="18.75" customHeight="1">
      <c r="A120" s="72">
        <v>16.3</v>
      </c>
      <c r="B120" s="72" t="s">
        <v>90</v>
      </c>
      <c r="C120" s="442" t="s">
        <v>421</v>
      </c>
      <c r="D120" s="446"/>
      <c r="E120" s="443"/>
      <c r="F120" s="72" t="s">
        <v>120</v>
      </c>
      <c r="G120" s="72">
        <v>0.4</v>
      </c>
      <c r="H120" s="72">
        <f>H117*G120</f>
        <v>0.4</v>
      </c>
      <c r="I120" s="72" t="s">
        <v>218</v>
      </c>
      <c r="J120" s="152" t="s">
        <v>218</v>
      </c>
    </row>
    <row r="121" spans="1:10" ht="23.25" customHeight="1">
      <c r="A121" s="72">
        <v>18.4</v>
      </c>
      <c r="B121" s="72"/>
      <c r="C121" s="442" t="s">
        <v>89</v>
      </c>
      <c r="D121" s="446"/>
      <c r="E121" s="443"/>
      <c r="F121" s="72" t="s">
        <v>113</v>
      </c>
      <c r="G121" s="72" t="s">
        <v>218</v>
      </c>
      <c r="H121" s="149" t="s">
        <v>218</v>
      </c>
      <c r="I121" s="72" t="s">
        <v>218</v>
      </c>
      <c r="J121" s="152" t="s">
        <v>218</v>
      </c>
    </row>
    <row r="122" spans="1:10" ht="55.5" customHeight="1">
      <c r="A122" s="119">
        <v>19</v>
      </c>
      <c r="B122" s="119"/>
      <c r="C122" s="447" t="s">
        <v>422</v>
      </c>
      <c r="D122" s="448"/>
      <c r="E122" s="449"/>
      <c r="F122" s="119" t="s">
        <v>423</v>
      </c>
      <c r="G122" s="72"/>
      <c r="H122" s="119">
        <v>0.45</v>
      </c>
      <c r="I122" s="72"/>
      <c r="J122" s="225" t="s">
        <v>218</v>
      </c>
    </row>
    <row r="123" spans="1:10" ht="25.5" customHeight="1">
      <c r="A123" s="72">
        <f>A122+0.1</f>
        <v>19.1</v>
      </c>
      <c r="B123" s="119"/>
      <c r="C123" s="442" t="s">
        <v>16</v>
      </c>
      <c r="D123" s="446"/>
      <c r="E123" s="443"/>
      <c r="F123" s="119" t="s">
        <v>17</v>
      </c>
      <c r="G123" s="72" t="s">
        <v>218</v>
      </c>
      <c r="H123" s="119" t="s">
        <v>218</v>
      </c>
      <c r="I123" s="72" t="s">
        <v>218</v>
      </c>
      <c r="J123" s="225" t="s">
        <v>218</v>
      </c>
    </row>
    <row r="124" spans="1:10" ht="84.75" customHeight="1">
      <c r="A124" s="119">
        <v>20</v>
      </c>
      <c r="B124" s="119" t="s">
        <v>419</v>
      </c>
      <c r="C124" s="447" t="s">
        <v>424</v>
      </c>
      <c r="D124" s="448"/>
      <c r="E124" s="449"/>
      <c r="F124" s="119" t="s">
        <v>425</v>
      </c>
      <c r="G124" s="72"/>
      <c r="H124" s="119">
        <v>1.1</v>
      </c>
      <c r="I124" s="72"/>
      <c r="J124" s="225" t="s">
        <v>218</v>
      </c>
    </row>
    <row r="125" spans="1:10" ht="21" customHeight="1">
      <c r="A125" s="72">
        <f>A124+0.1</f>
        <v>20.1</v>
      </c>
      <c r="B125" s="72"/>
      <c r="C125" s="442" t="s">
        <v>16</v>
      </c>
      <c r="D125" s="446"/>
      <c r="E125" s="443"/>
      <c r="F125" s="72" t="s">
        <v>17</v>
      </c>
      <c r="G125" s="72" t="s">
        <v>218</v>
      </c>
      <c r="H125" s="401" t="s">
        <v>218</v>
      </c>
      <c r="I125" s="72" t="s">
        <v>218</v>
      </c>
      <c r="J125" s="152" t="s">
        <v>218</v>
      </c>
    </row>
    <row r="126" spans="1:10" ht="18.75" customHeight="1">
      <c r="A126" s="72">
        <f>A125+0.1</f>
        <v>20.200000000000003</v>
      </c>
      <c r="B126" s="72"/>
      <c r="C126" s="442" t="s">
        <v>426</v>
      </c>
      <c r="D126" s="446"/>
      <c r="E126" s="443"/>
      <c r="F126" s="72" t="s">
        <v>427</v>
      </c>
      <c r="G126" s="72" t="s">
        <v>218</v>
      </c>
      <c r="H126" s="72" t="s">
        <v>218</v>
      </c>
      <c r="I126" s="72" t="s">
        <v>218</v>
      </c>
      <c r="J126" s="152" t="s">
        <v>218</v>
      </c>
    </row>
    <row r="127" spans="1:10" ht="70.5" customHeight="1">
      <c r="A127" s="119">
        <v>21</v>
      </c>
      <c r="B127" s="119" t="s">
        <v>428</v>
      </c>
      <c r="C127" s="447" t="s">
        <v>429</v>
      </c>
      <c r="D127" s="448"/>
      <c r="E127" s="449"/>
      <c r="F127" s="119" t="s">
        <v>430</v>
      </c>
      <c r="G127" s="72"/>
      <c r="H127" s="119">
        <v>1.3</v>
      </c>
      <c r="I127" s="72"/>
      <c r="J127" s="225" t="s">
        <v>218</v>
      </c>
    </row>
    <row r="128" spans="1:10" ht="42.75" customHeight="1">
      <c r="A128" s="72">
        <f>A127+0.1</f>
        <v>21.1</v>
      </c>
      <c r="B128" s="119"/>
      <c r="C128" s="442" t="s">
        <v>16</v>
      </c>
      <c r="D128" s="446"/>
      <c r="E128" s="443"/>
      <c r="F128" s="119" t="s">
        <v>17</v>
      </c>
      <c r="G128" s="72" t="s">
        <v>218</v>
      </c>
      <c r="H128" s="119" t="s">
        <v>218</v>
      </c>
      <c r="I128" s="72" t="s">
        <v>218</v>
      </c>
      <c r="J128" s="225" t="s">
        <v>218</v>
      </c>
    </row>
    <row r="129" spans="1:10" ht="70.5" customHeight="1">
      <c r="A129" s="119">
        <v>22</v>
      </c>
      <c r="B129" s="119" t="s">
        <v>428</v>
      </c>
      <c r="C129" s="447" t="s">
        <v>431</v>
      </c>
      <c r="D129" s="448"/>
      <c r="E129" s="449"/>
      <c r="F129" s="119" t="s">
        <v>83</v>
      </c>
      <c r="G129" s="72" t="s">
        <v>20</v>
      </c>
      <c r="H129" s="119">
        <v>150</v>
      </c>
      <c r="I129" s="72" t="s">
        <v>218</v>
      </c>
      <c r="J129" s="225" t="s">
        <v>218</v>
      </c>
    </row>
    <row r="130" spans="1:10" ht="42.75" customHeight="1">
      <c r="A130" s="72"/>
      <c r="B130" s="119"/>
      <c r="C130" s="447" t="s">
        <v>239</v>
      </c>
      <c r="D130" s="448"/>
      <c r="E130" s="449"/>
      <c r="F130" s="72" t="s">
        <v>21</v>
      </c>
      <c r="G130" s="72"/>
      <c r="H130" s="119"/>
      <c r="I130" s="119"/>
      <c r="J130" s="225" t="s">
        <v>218</v>
      </c>
    </row>
    <row r="131" spans="1:10" ht="25.5" customHeight="1">
      <c r="A131" s="72"/>
      <c r="B131" s="72"/>
      <c r="C131" s="442" t="s">
        <v>162</v>
      </c>
      <c r="D131" s="446"/>
      <c r="E131" s="443"/>
      <c r="F131" s="72" t="s">
        <v>21</v>
      </c>
      <c r="G131" s="72"/>
      <c r="H131" s="72"/>
      <c r="I131" s="72"/>
      <c r="J131" s="225" t="s">
        <v>218</v>
      </c>
    </row>
    <row r="132" spans="1:10" ht="31.5" customHeight="1">
      <c r="A132" s="72"/>
      <c r="B132" s="72"/>
      <c r="C132" s="442" t="s">
        <v>163</v>
      </c>
      <c r="D132" s="446"/>
      <c r="E132" s="443"/>
      <c r="F132" s="72" t="s">
        <v>21</v>
      </c>
      <c r="G132" s="72"/>
      <c r="H132" s="72"/>
      <c r="I132" s="72"/>
      <c r="J132" s="225" t="s">
        <v>218</v>
      </c>
    </row>
    <row r="133" spans="1:10" ht="22.5" customHeight="1">
      <c r="A133" s="72"/>
      <c r="B133" s="72"/>
      <c r="C133" s="442" t="s">
        <v>240</v>
      </c>
      <c r="D133" s="446"/>
      <c r="E133" s="443"/>
      <c r="F133" s="72" t="s">
        <v>21</v>
      </c>
      <c r="G133" s="72"/>
      <c r="H133" s="72"/>
      <c r="I133" s="72"/>
      <c r="J133" s="225" t="s">
        <v>218</v>
      </c>
    </row>
    <row r="134" spans="1:10" ht="82.5" customHeight="1">
      <c r="A134" s="72"/>
      <c r="B134" s="72"/>
      <c r="C134" s="447" t="s">
        <v>241</v>
      </c>
      <c r="D134" s="448"/>
      <c r="E134" s="449"/>
      <c r="F134" s="72" t="s">
        <v>21</v>
      </c>
      <c r="G134" s="72"/>
      <c r="H134" s="72"/>
      <c r="I134" s="72"/>
      <c r="J134" s="225" t="s">
        <v>218</v>
      </c>
    </row>
    <row r="135" spans="1:10" ht="24" customHeight="1">
      <c r="A135" s="72"/>
      <c r="B135" s="72"/>
      <c r="C135" s="442" t="s">
        <v>816</v>
      </c>
      <c r="D135" s="446"/>
      <c r="E135" s="443"/>
      <c r="F135" s="72" t="s">
        <v>21</v>
      </c>
      <c r="G135" s="72"/>
      <c r="H135" s="72"/>
      <c r="I135" s="72"/>
      <c r="J135" s="225" t="s">
        <v>218</v>
      </c>
    </row>
    <row r="136" spans="1:10" ht="19.5" customHeight="1">
      <c r="A136" s="72"/>
      <c r="B136" s="72"/>
      <c r="C136" s="447" t="s">
        <v>26</v>
      </c>
      <c r="D136" s="448"/>
      <c r="E136" s="449"/>
      <c r="F136" s="72" t="s">
        <v>21</v>
      </c>
      <c r="G136" s="72"/>
      <c r="H136" s="72"/>
      <c r="I136" s="72"/>
      <c r="J136" s="225" t="s">
        <v>218</v>
      </c>
    </row>
    <row r="137" spans="1:10" ht="14.25">
      <c r="A137" s="72"/>
      <c r="B137" s="72"/>
      <c r="C137" s="442" t="s">
        <v>813</v>
      </c>
      <c r="D137" s="446"/>
      <c r="E137" s="443"/>
      <c r="F137" s="72" t="s">
        <v>21</v>
      </c>
      <c r="G137" s="72"/>
      <c r="H137" s="72"/>
      <c r="I137" s="72"/>
      <c r="J137" s="225" t="s">
        <v>218</v>
      </c>
    </row>
    <row r="138" spans="2:10" ht="14.25">
      <c r="B138" s="72"/>
      <c r="C138" s="447" t="s">
        <v>15</v>
      </c>
      <c r="D138" s="448"/>
      <c r="E138" s="449"/>
      <c r="F138" s="72" t="s">
        <v>21</v>
      </c>
      <c r="G138" s="72"/>
      <c r="H138" s="72"/>
      <c r="I138" s="72"/>
      <c r="J138" s="225" t="s">
        <v>218</v>
      </c>
    </row>
    <row r="139" ht="13.5">
      <c r="J139" s="360"/>
    </row>
    <row r="140" ht="21.75" customHeight="1"/>
    <row r="141" spans="4:9" ht="13.5">
      <c r="D141" s="427" t="s">
        <v>218</v>
      </c>
      <c r="E141" s="427"/>
      <c r="F141" s="427"/>
      <c r="G141" s="427"/>
      <c r="H141" s="427"/>
      <c r="I141" s="427"/>
    </row>
    <row r="143" spans="3:9" ht="13.5">
      <c r="C143" s="427"/>
      <c r="D143" s="427"/>
      <c r="E143" s="427"/>
      <c r="G143" s="427"/>
      <c r="H143" s="427"/>
      <c r="I143" s="427"/>
    </row>
  </sheetData>
  <sheetProtection/>
  <mergeCells count="138">
    <mergeCell ref="A1:I1"/>
    <mergeCell ref="A5:F5"/>
    <mergeCell ref="A7:F7"/>
    <mergeCell ref="A9:F9"/>
    <mergeCell ref="A11:I11"/>
    <mergeCell ref="A3:J3"/>
    <mergeCell ref="A13:I13"/>
    <mergeCell ref="A15:A16"/>
    <mergeCell ref="B15:B16"/>
    <mergeCell ref="C15:E16"/>
    <mergeCell ref="F15:F16"/>
    <mergeCell ref="G15:H15"/>
    <mergeCell ref="I15:J15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36:E136"/>
    <mergeCell ref="C125:E125"/>
    <mergeCell ref="C126:E126"/>
    <mergeCell ref="C127:E127"/>
    <mergeCell ref="C128:E128"/>
    <mergeCell ref="C129:E129"/>
    <mergeCell ref="C130:E130"/>
    <mergeCell ref="C137:E137"/>
    <mergeCell ref="C138:E138"/>
    <mergeCell ref="D141:I141"/>
    <mergeCell ref="C143:E143"/>
    <mergeCell ref="G143:I143"/>
    <mergeCell ref="C131:E131"/>
    <mergeCell ref="C132:E132"/>
    <mergeCell ref="C133:E133"/>
    <mergeCell ref="C134:E134"/>
    <mergeCell ref="C135:E135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76"/>
  <sheetViews>
    <sheetView tabSelected="1" zoomScalePageLayoutView="0" workbookViewId="0" topLeftCell="A64">
      <selection activeCell="C76" sqref="C76"/>
    </sheetView>
  </sheetViews>
  <sheetFormatPr defaultColWidth="9.140625" defaultRowHeight="33" customHeight="1"/>
  <cols>
    <col min="1" max="1" width="4.28125" style="393" customWidth="1"/>
    <col min="2" max="2" width="9.00390625" style="393" customWidth="1"/>
    <col min="3" max="3" width="40.00390625" style="393" customWidth="1"/>
    <col min="4" max="4" width="6.7109375" style="393" customWidth="1"/>
    <col min="5" max="5" width="7.00390625" style="393" customWidth="1"/>
    <col min="6" max="6" width="7.28125" style="393" customWidth="1"/>
    <col min="7" max="8" width="6.7109375" style="393" customWidth="1"/>
    <col min="9" max="16384" width="9.140625" style="393" customWidth="1"/>
  </cols>
  <sheetData>
    <row r="2" spans="1:8" ht="16.5" customHeight="1">
      <c r="A2" s="450" t="s">
        <v>667</v>
      </c>
      <c r="B2" s="450"/>
      <c r="C2" s="450"/>
      <c r="D2" s="450"/>
      <c r="E2" s="450"/>
      <c r="F2" s="450"/>
      <c r="G2" s="450"/>
      <c r="H2" s="450"/>
    </row>
    <row r="3" spans="1:8" ht="46.5" customHeight="1">
      <c r="A3" s="451" t="s">
        <v>668</v>
      </c>
      <c r="B3" s="451"/>
      <c r="C3" s="451"/>
      <c r="D3" s="451"/>
      <c r="E3" s="451"/>
      <c r="F3" s="451"/>
      <c r="G3" s="451"/>
      <c r="H3" s="451"/>
    </row>
    <row r="4" spans="3:8" ht="16.5" customHeight="1">
      <c r="C4" s="393" t="s">
        <v>1</v>
      </c>
      <c r="D4" s="394" t="s">
        <v>218</v>
      </c>
      <c r="E4" s="394"/>
      <c r="F4" s="466" t="s">
        <v>442</v>
      </c>
      <c r="G4" s="466"/>
      <c r="H4" s="466"/>
    </row>
    <row r="5" spans="2:8" ht="16.5" customHeight="1">
      <c r="B5" s="451" t="s">
        <v>443</v>
      </c>
      <c r="C5" s="451"/>
      <c r="D5" s="394" t="s">
        <v>218</v>
      </c>
      <c r="E5" s="394"/>
      <c r="F5" s="466" t="s">
        <v>2</v>
      </c>
      <c r="G5" s="466"/>
      <c r="H5" s="466"/>
    </row>
    <row r="6" spans="1:8" ht="16.5" customHeight="1">
      <c r="A6" s="427" t="s">
        <v>6</v>
      </c>
      <c r="B6" s="427"/>
      <c r="C6" s="466" t="s">
        <v>669</v>
      </c>
      <c r="D6" s="466"/>
      <c r="E6" s="466"/>
      <c r="F6" s="466"/>
      <c r="G6" s="466"/>
      <c r="H6" s="466"/>
    </row>
    <row r="7" spans="1:8" ht="16.5" customHeight="1">
      <c r="A7" s="444" t="s">
        <v>266</v>
      </c>
      <c r="B7" s="444"/>
      <c r="C7" s="444"/>
      <c r="D7" s="444"/>
      <c r="E7" s="444"/>
      <c r="F7" s="444"/>
      <c r="G7" s="444"/>
      <c r="H7" s="444"/>
    </row>
    <row r="8" spans="1:8" ht="16.5" customHeight="1">
      <c r="A8" s="440" t="s">
        <v>0</v>
      </c>
      <c r="B8" s="438" t="s">
        <v>8</v>
      </c>
      <c r="C8" s="440" t="s">
        <v>9</v>
      </c>
      <c r="D8" s="438" t="s">
        <v>10</v>
      </c>
      <c r="E8" s="442" t="s">
        <v>11</v>
      </c>
      <c r="F8" s="443"/>
      <c r="G8" s="442" t="s">
        <v>12</v>
      </c>
      <c r="H8" s="443"/>
    </row>
    <row r="9" spans="1:8" ht="16.5" customHeight="1">
      <c r="A9" s="441"/>
      <c r="B9" s="439"/>
      <c r="C9" s="441"/>
      <c r="D9" s="439"/>
      <c r="E9" s="390" t="s">
        <v>13</v>
      </c>
      <c r="F9" s="390" t="s">
        <v>14</v>
      </c>
      <c r="G9" s="390" t="s">
        <v>13</v>
      </c>
      <c r="H9" s="137" t="s">
        <v>15</v>
      </c>
    </row>
    <row r="10" spans="1:8" ht="16.5" customHeight="1">
      <c r="A10" s="392">
        <v>1</v>
      </c>
      <c r="B10" s="392">
        <v>2</v>
      </c>
      <c r="C10" s="392">
        <v>3</v>
      </c>
      <c r="D10" s="72">
        <v>4</v>
      </c>
      <c r="E10" s="72">
        <v>5</v>
      </c>
      <c r="F10" s="72">
        <v>6</v>
      </c>
      <c r="G10" s="72">
        <v>7</v>
      </c>
      <c r="H10" s="392">
        <v>8</v>
      </c>
    </row>
    <row r="11" spans="1:8" ht="28.5">
      <c r="A11" s="119">
        <v>1</v>
      </c>
      <c r="B11" s="119" t="s">
        <v>670</v>
      </c>
      <c r="C11" s="232" t="s">
        <v>671</v>
      </c>
      <c r="D11" s="119" t="s">
        <v>111</v>
      </c>
      <c r="E11" s="72"/>
      <c r="F11" s="233">
        <v>9</v>
      </c>
      <c r="G11" s="401"/>
      <c r="H11" s="225" t="s">
        <v>218</v>
      </c>
    </row>
    <row r="12" spans="1:8" ht="27">
      <c r="A12" s="72">
        <f>A11+0.1</f>
        <v>1.1</v>
      </c>
      <c r="B12" s="72"/>
      <c r="C12" s="234" t="s">
        <v>164</v>
      </c>
      <c r="D12" s="72" t="s">
        <v>17</v>
      </c>
      <c r="E12" s="72" t="s">
        <v>218</v>
      </c>
      <c r="F12" s="401" t="s">
        <v>218</v>
      </c>
      <c r="G12" s="401" t="s">
        <v>218</v>
      </c>
      <c r="H12" s="152" t="s">
        <v>218</v>
      </c>
    </row>
    <row r="13" spans="1:8" ht="16.5">
      <c r="A13" s="72">
        <f>A12+0.1</f>
        <v>1.2000000000000002</v>
      </c>
      <c r="B13" s="72"/>
      <c r="C13" s="234" t="s">
        <v>117</v>
      </c>
      <c r="D13" s="72" t="s">
        <v>113</v>
      </c>
      <c r="E13" s="72" t="s">
        <v>218</v>
      </c>
      <c r="F13" s="401" t="s">
        <v>218</v>
      </c>
      <c r="G13" s="401" t="s">
        <v>218</v>
      </c>
      <c r="H13" s="152" t="s">
        <v>218</v>
      </c>
    </row>
    <row r="14" spans="1:8" ht="16.5">
      <c r="A14" s="72">
        <f>A13+0.1</f>
        <v>1.3000000000000003</v>
      </c>
      <c r="B14" s="72"/>
      <c r="C14" s="234" t="s">
        <v>672</v>
      </c>
      <c r="D14" s="72" t="s">
        <v>111</v>
      </c>
      <c r="E14" s="72"/>
      <c r="F14" s="401">
        <v>9</v>
      </c>
      <c r="G14" s="401" t="s">
        <v>218</v>
      </c>
      <c r="H14" s="152" t="s">
        <v>218</v>
      </c>
    </row>
    <row r="15" spans="1:8" ht="28.5">
      <c r="A15" s="119">
        <v>2</v>
      </c>
      <c r="B15" s="119" t="s">
        <v>673</v>
      </c>
      <c r="C15" s="232" t="s">
        <v>674</v>
      </c>
      <c r="D15" s="119" t="s">
        <v>111</v>
      </c>
      <c r="E15" s="72"/>
      <c r="F15" s="233">
        <v>9</v>
      </c>
      <c r="G15" s="401"/>
      <c r="H15" s="225" t="s">
        <v>218</v>
      </c>
    </row>
    <row r="16" spans="1:8" ht="27">
      <c r="A16" s="72">
        <f>A15+0.1</f>
        <v>2.1</v>
      </c>
      <c r="B16" s="72"/>
      <c r="C16" s="234" t="s">
        <v>223</v>
      </c>
      <c r="D16" s="72" t="s">
        <v>17</v>
      </c>
      <c r="E16" s="149" t="s">
        <v>218</v>
      </c>
      <c r="F16" s="401" t="s">
        <v>218</v>
      </c>
      <c r="G16" s="401" t="s">
        <v>218</v>
      </c>
      <c r="H16" s="152" t="s">
        <v>218</v>
      </c>
    </row>
    <row r="17" spans="1:8" ht="16.5">
      <c r="A17" s="72">
        <f>A16+0.1</f>
        <v>2.2</v>
      </c>
      <c r="B17" s="72"/>
      <c r="C17" s="234" t="s">
        <v>117</v>
      </c>
      <c r="D17" s="72" t="s">
        <v>113</v>
      </c>
      <c r="E17" s="72" t="s">
        <v>218</v>
      </c>
      <c r="F17" s="72" t="s">
        <v>218</v>
      </c>
      <c r="G17" s="72" t="s">
        <v>218</v>
      </c>
      <c r="H17" s="152" t="s">
        <v>218</v>
      </c>
    </row>
    <row r="18" spans="1:8" ht="33">
      <c r="A18" s="72">
        <f>A17+0.1</f>
        <v>2.3000000000000003</v>
      </c>
      <c r="B18" s="72"/>
      <c r="C18" s="234" t="s">
        <v>675</v>
      </c>
      <c r="D18" s="72" t="s">
        <v>111</v>
      </c>
      <c r="E18" s="72"/>
      <c r="F18" s="401">
        <v>9</v>
      </c>
      <c r="G18" s="401" t="s">
        <v>218</v>
      </c>
      <c r="H18" s="152" t="s">
        <v>218</v>
      </c>
    </row>
    <row r="19" spans="1:8" ht="34.5">
      <c r="A19" s="119">
        <v>3</v>
      </c>
      <c r="B19" s="119" t="s">
        <v>676</v>
      </c>
      <c r="C19" s="232" t="s">
        <v>677</v>
      </c>
      <c r="D19" s="119" t="s">
        <v>85</v>
      </c>
      <c r="E19" s="119"/>
      <c r="F19" s="233">
        <v>125</v>
      </c>
      <c r="G19" s="120"/>
      <c r="H19" s="225" t="s">
        <v>218</v>
      </c>
    </row>
    <row r="20" spans="1:8" ht="27">
      <c r="A20" s="72">
        <f>A19+0.1</f>
        <v>3.1</v>
      </c>
      <c r="B20" s="72"/>
      <c r="C20" s="234" t="s">
        <v>164</v>
      </c>
      <c r="D20" s="72" t="s">
        <v>17</v>
      </c>
      <c r="E20" s="72" t="s">
        <v>218</v>
      </c>
      <c r="F20" s="401" t="s">
        <v>218</v>
      </c>
      <c r="G20" s="401" t="s">
        <v>218</v>
      </c>
      <c r="H20" s="152" t="s">
        <v>218</v>
      </c>
    </row>
    <row r="21" spans="1:8" ht="34.5">
      <c r="A21" s="119">
        <v>4</v>
      </c>
      <c r="B21" s="389" t="s">
        <v>678</v>
      </c>
      <c r="C21" s="232" t="s">
        <v>679</v>
      </c>
      <c r="D21" s="119" t="s">
        <v>85</v>
      </c>
      <c r="E21" s="150"/>
      <c r="F21" s="235">
        <v>2.7</v>
      </c>
      <c r="G21" s="236"/>
      <c r="H21" s="237" t="s">
        <v>218</v>
      </c>
    </row>
    <row r="22" spans="1:8" ht="27">
      <c r="A22" s="72">
        <v>1.1</v>
      </c>
      <c r="B22" s="238"/>
      <c r="C22" s="234" t="s">
        <v>164</v>
      </c>
      <c r="D22" s="72" t="s">
        <v>17</v>
      </c>
      <c r="E22" s="150" t="s">
        <v>218</v>
      </c>
      <c r="F22" s="236" t="s">
        <v>218</v>
      </c>
      <c r="G22" s="236" t="s">
        <v>218</v>
      </c>
      <c r="H22" s="404" t="s">
        <v>218</v>
      </c>
    </row>
    <row r="23" spans="1:8" ht="34.5">
      <c r="A23" s="119">
        <v>5</v>
      </c>
      <c r="B23" s="119" t="s">
        <v>680</v>
      </c>
      <c r="C23" s="232" t="s">
        <v>681</v>
      </c>
      <c r="D23" s="119" t="s">
        <v>85</v>
      </c>
      <c r="E23" s="72"/>
      <c r="F23" s="233">
        <v>1.4</v>
      </c>
      <c r="G23" s="401"/>
      <c r="H23" s="225" t="s">
        <v>218</v>
      </c>
    </row>
    <row r="24" spans="1:8" ht="27">
      <c r="A24" s="72">
        <f>A23+0.1</f>
        <v>5.1</v>
      </c>
      <c r="B24" s="72"/>
      <c r="C24" s="234" t="s">
        <v>164</v>
      </c>
      <c r="D24" s="72" t="s">
        <v>17</v>
      </c>
      <c r="E24" s="72" t="s">
        <v>218</v>
      </c>
      <c r="F24" s="401" t="s">
        <v>218</v>
      </c>
      <c r="G24" s="401" t="s">
        <v>218</v>
      </c>
      <c r="H24" s="152" t="s">
        <v>218</v>
      </c>
    </row>
    <row r="25" spans="1:8" ht="34.5">
      <c r="A25" s="119">
        <v>6</v>
      </c>
      <c r="B25" s="119" t="s">
        <v>670</v>
      </c>
      <c r="C25" s="232" t="s">
        <v>682</v>
      </c>
      <c r="D25" s="119" t="s">
        <v>111</v>
      </c>
      <c r="E25" s="72"/>
      <c r="F25" s="233">
        <v>14</v>
      </c>
      <c r="G25" s="401"/>
      <c r="H25" s="225" t="s">
        <v>218</v>
      </c>
    </row>
    <row r="26" spans="1:8" ht="27">
      <c r="A26" s="72">
        <f>A25+0.1</f>
        <v>6.1</v>
      </c>
      <c r="B26" s="72"/>
      <c r="C26" s="234" t="s">
        <v>164</v>
      </c>
      <c r="D26" s="72" t="s">
        <v>17</v>
      </c>
      <c r="E26" s="72" t="s">
        <v>218</v>
      </c>
      <c r="F26" s="401" t="s">
        <v>218</v>
      </c>
      <c r="G26" s="401" t="s">
        <v>218</v>
      </c>
      <c r="H26" s="152" t="s">
        <v>218</v>
      </c>
    </row>
    <row r="27" spans="1:8" ht="16.5">
      <c r="A27" s="72">
        <f>A26+0.1</f>
        <v>6.199999999999999</v>
      </c>
      <c r="B27" s="72"/>
      <c r="C27" s="234" t="s">
        <v>117</v>
      </c>
      <c r="D27" s="72" t="s">
        <v>113</v>
      </c>
      <c r="E27" s="72" t="s">
        <v>218</v>
      </c>
      <c r="F27" s="401" t="s">
        <v>218</v>
      </c>
      <c r="G27" s="401" t="s">
        <v>218</v>
      </c>
      <c r="H27" s="152" t="s">
        <v>218</v>
      </c>
    </row>
    <row r="28" spans="1:8" ht="16.5">
      <c r="A28" s="72">
        <f>A27+0.1</f>
        <v>6.299999999999999</v>
      </c>
      <c r="B28" s="72"/>
      <c r="C28" s="234" t="s">
        <v>836</v>
      </c>
      <c r="D28" s="72" t="s">
        <v>111</v>
      </c>
      <c r="E28" s="72"/>
      <c r="F28" s="401">
        <v>14</v>
      </c>
      <c r="G28" s="401" t="s">
        <v>218</v>
      </c>
      <c r="H28" s="152" t="s">
        <v>218</v>
      </c>
    </row>
    <row r="29" spans="1:8" ht="34.5">
      <c r="A29" s="119">
        <v>7</v>
      </c>
      <c r="B29" s="119" t="s">
        <v>683</v>
      </c>
      <c r="C29" s="232" t="s">
        <v>684</v>
      </c>
      <c r="D29" s="119" t="s">
        <v>85</v>
      </c>
      <c r="E29" s="72"/>
      <c r="F29" s="233">
        <v>1.2</v>
      </c>
      <c r="G29" s="401"/>
      <c r="H29" s="225" t="s">
        <v>218</v>
      </c>
    </row>
    <row r="30" spans="1:8" ht="27">
      <c r="A30" s="72">
        <f>A29+0.1</f>
        <v>7.1</v>
      </c>
      <c r="B30" s="72"/>
      <c r="C30" s="234" t="s">
        <v>223</v>
      </c>
      <c r="D30" s="72" t="s">
        <v>17</v>
      </c>
      <c r="E30" s="72" t="s">
        <v>218</v>
      </c>
      <c r="F30" s="401" t="s">
        <v>218</v>
      </c>
      <c r="G30" s="401" t="s">
        <v>218</v>
      </c>
      <c r="H30" s="152" t="s">
        <v>218</v>
      </c>
    </row>
    <row r="31" spans="1:8" ht="16.5">
      <c r="A31" s="72">
        <f>A30+0.1</f>
        <v>7.199999999999999</v>
      </c>
      <c r="B31" s="72"/>
      <c r="C31" s="234" t="s">
        <v>117</v>
      </c>
      <c r="D31" s="72" t="s">
        <v>113</v>
      </c>
      <c r="E31" s="72" t="s">
        <v>218</v>
      </c>
      <c r="F31" s="72" t="s">
        <v>218</v>
      </c>
      <c r="G31" s="72" t="s">
        <v>218</v>
      </c>
      <c r="H31" s="152" t="s">
        <v>218</v>
      </c>
    </row>
    <row r="32" spans="1:8" ht="16.5">
      <c r="A32" s="72">
        <f>A31+0.1</f>
        <v>7.299999999999999</v>
      </c>
      <c r="B32" s="392"/>
      <c r="C32" s="239" t="s">
        <v>78</v>
      </c>
      <c r="D32" s="72" t="s">
        <v>85</v>
      </c>
      <c r="E32" s="72">
        <v>1.02</v>
      </c>
      <c r="F32" s="401">
        <f>F29*E32</f>
        <v>1.224</v>
      </c>
      <c r="G32" s="152" t="s">
        <v>218</v>
      </c>
      <c r="H32" s="240" t="s">
        <v>218</v>
      </c>
    </row>
    <row r="33" spans="1:8" ht="27">
      <c r="A33" s="119">
        <v>8</v>
      </c>
      <c r="B33" s="389" t="s">
        <v>685</v>
      </c>
      <c r="C33" s="232" t="s">
        <v>686</v>
      </c>
      <c r="D33" s="232" t="s">
        <v>120</v>
      </c>
      <c r="E33" s="150"/>
      <c r="F33" s="241">
        <v>980</v>
      </c>
      <c r="G33" s="236"/>
      <c r="H33" s="237" t="s">
        <v>218</v>
      </c>
    </row>
    <row r="34" spans="1:8" ht="27">
      <c r="A34" s="72">
        <f>A33+0.1</f>
        <v>8.1</v>
      </c>
      <c r="B34" s="119"/>
      <c r="C34" s="234" t="s">
        <v>164</v>
      </c>
      <c r="D34" s="72" t="s">
        <v>17</v>
      </c>
      <c r="E34" s="150" t="s">
        <v>218</v>
      </c>
      <c r="F34" s="236" t="s">
        <v>218</v>
      </c>
      <c r="G34" s="236" t="s">
        <v>218</v>
      </c>
      <c r="H34" s="404" t="s">
        <v>218</v>
      </c>
    </row>
    <row r="35" spans="1:8" ht="16.5">
      <c r="A35" s="72">
        <f>A34+0.1</f>
        <v>8.2</v>
      </c>
      <c r="B35" s="119"/>
      <c r="C35" s="234" t="s">
        <v>117</v>
      </c>
      <c r="D35" s="72" t="s">
        <v>113</v>
      </c>
      <c r="E35" s="150" t="s">
        <v>218</v>
      </c>
      <c r="F35" s="236" t="s">
        <v>218</v>
      </c>
      <c r="G35" s="236" t="s">
        <v>218</v>
      </c>
      <c r="H35" s="404" t="s">
        <v>218</v>
      </c>
    </row>
    <row r="36" spans="1:8" ht="16.5">
      <c r="A36" s="72">
        <f>A35+0.1</f>
        <v>8.299999999999999</v>
      </c>
      <c r="B36" s="72" t="s">
        <v>687</v>
      </c>
      <c r="C36" s="234" t="s">
        <v>688</v>
      </c>
      <c r="D36" s="72" t="s">
        <v>120</v>
      </c>
      <c r="E36" s="150"/>
      <c r="F36" s="242">
        <v>405</v>
      </c>
      <c r="G36" s="236" t="s">
        <v>802</v>
      </c>
      <c r="H36" s="243" t="s">
        <v>218</v>
      </c>
    </row>
    <row r="37" spans="1:8" ht="16.5">
      <c r="A37" s="72">
        <f>A36+0.1</f>
        <v>8.399999999999999</v>
      </c>
      <c r="B37" s="72" t="s">
        <v>689</v>
      </c>
      <c r="C37" s="234" t="s">
        <v>690</v>
      </c>
      <c r="D37" s="72" t="s">
        <v>120</v>
      </c>
      <c r="E37" s="150"/>
      <c r="F37" s="242">
        <v>300</v>
      </c>
      <c r="G37" s="236" t="s">
        <v>218</v>
      </c>
      <c r="H37" s="243" t="s">
        <v>218</v>
      </c>
    </row>
    <row r="38" spans="1:8" ht="16.5">
      <c r="A38" s="72">
        <f>A37+0.1</f>
        <v>8.499999999999998</v>
      </c>
      <c r="B38" s="72" t="s">
        <v>575</v>
      </c>
      <c r="C38" s="234" t="s">
        <v>691</v>
      </c>
      <c r="D38" s="72" t="s">
        <v>120</v>
      </c>
      <c r="E38" s="150"/>
      <c r="F38" s="242">
        <v>325</v>
      </c>
      <c r="G38" s="399" t="s">
        <v>218</v>
      </c>
      <c r="H38" s="243" t="s">
        <v>218</v>
      </c>
    </row>
    <row r="39" spans="1:8" ht="16.5">
      <c r="A39" s="72"/>
      <c r="B39" s="72" t="s">
        <v>687</v>
      </c>
      <c r="C39" s="234" t="s">
        <v>692</v>
      </c>
      <c r="D39" s="72"/>
      <c r="E39" s="72"/>
      <c r="F39" s="149">
        <v>140</v>
      </c>
      <c r="G39" s="401" t="s">
        <v>218</v>
      </c>
      <c r="H39" s="152" t="s">
        <v>218</v>
      </c>
    </row>
    <row r="40" spans="1:8" ht="34.5">
      <c r="A40" s="119">
        <v>9</v>
      </c>
      <c r="B40" s="389" t="s">
        <v>693</v>
      </c>
      <c r="C40" s="232" t="s">
        <v>694</v>
      </c>
      <c r="D40" s="119" t="s">
        <v>120</v>
      </c>
      <c r="E40" s="72"/>
      <c r="F40" s="233">
        <v>1010</v>
      </c>
      <c r="G40" s="401"/>
      <c r="H40" s="225" t="s">
        <v>218</v>
      </c>
    </row>
    <row r="41" spans="1:8" ht="27">
      <c r="A41" s="72">
        <f>A40+0.1</f>
        <v>9.1</v>
      </c>
      <c r="B41" s="72"/>
      <c r="C41" s="234" t="s">
        <v>164</v>
      </c>
      <c r="D41" s="72" t="s">
        <v>17</v>
      </c>
      <c r="E41" s="72" t="s">
        <v>218</v>
      </c>
      <c r="F41" s="401" t="s">
        <v>218</v>
      </c>
      <c r="G41" s="401" t="s">
        <v>218</v>
      </c>
      <c r="H41" s="152" t="s">
        <v>218</v>
      </c>
    </row>
    <row r="42" spans="1:8" ht="16.5">
      <c r="A42" s="72">
        <f>A41+0.1</f>
        <v>9.2</v>
      </c>
      <c r="B42" s="72"/>
      <c r="C42" s="234" t="s">
        <v>117</v>
      </c>
      <c r="D42" s="72" t="s">
        <v>113</v>
      </c>
      <c r="E42" s="72" t="s">
        <v>218</v>
      </c>
      <c r="F42" s="401" t="s">
        <v>218</v>
      </c>
      <c r="G42" s="401" t="s">
        <v>218</v>
      </c>
      <c r="H42" s="152" t="s">
        <v>218</v>
      </c>
    </row>
    <row r="43" spans="1:8" ht="16.5">
      <c r="A43" s="72">
        <f>A42+0.1</f>
        <v>9.299999999999999</v>
      </c>
      <c r="B43" s="72" t="s">
        <v>695</v>
      </c>
      <c r="C43" s="234" t="s">
        <v>696</v>
      </c>
      <c r="D43" s="72" t="s">
        <v>120</v>
      </c>
      <c r="E43" s="150"/>
      <c r="F43" s="242">
        <v>1010</v>
      </c>
      <c r="G43" s="236" t="s">
        <v>218</v>
      </c>
      <c r="H43" s="243" t="s">
        <v>218</v>
      </c>
    </row>
    <row r="44" spans="1:8" ht="28.5">
      <c r="A44" s="119">
        <v>10</v>
      </c>
      <c r="B44" s="119" t="s">
        <v>697</v>
      </c>
      <c r="C44" s="232" t="s">
        <v>698</v>
      </c>
      <c r="D44" s="119" t="s">
        <v>111</v>
      </c>
      <c r="E44" s="72"/>
      <c r="F44" s="233">
        <v>44</v>
      </c>
      <c r="G44" s="401"/>
      <c r="H44" s="225" t="s">
        <v>218</v>
      </c>
    </row>
    <row r="45" spans="1:8" ht="27">
      <c r="A45" s="72">
        <f>A44+0.1</f>
        <v>10.1</v>
      </c>
      <c r="B45" s="119"/>
      <c r="C45" s="234" t="s">
        <v>164</v>
      </c>
      <c r="D45" s="72" t="s">
        <v>17</v>
      </c>
      <c r="E45" s="149" t="s">
        <v>218</v>
      </c>
      <c r="F45" s="401" t="s">
        <v>218</v>
      </c>
      <c r="G45" s="401" t="s">
        <v>218</v>
      </c>
      <c r="H45" s="152" t="s">
        <v>218</v>
      </c>
    </row>
    <row r="46" spans="1:8" ht="28.5">
      <c r="A46" s="119">
        <v>11</v>
      </c>
      <c r="B46" s="119" t="s">
        <v>699</v>
      </c>
      <c r="C46" s="232" t="s">
        <v>700</v>
      </c>
      <c r="D46" s="119" t="s">
        <v>85</v>
      </c>
      <c r="E46" s="72"/>
      <c r="F46" s="233">
        <f>F19*0.93</f>
        <v>116.25</v>
      </c>
      <c r="G46" s="401"/>
      <c r="H46" s="225" t="s">
        <v>218</v>
      </c>
    </row>
    <row r="47" spans="1:8" ht="27">
      <c r="A47" s="72">
        <f>A46+0.1</f>
        <v>11.1</v>
      </c>
      <c r="B47" s="72"/>
      <c r="C47" s="234" t="s">
        <v>164</v>
      </c>
      <c r="D47" s="72" t="s">
        <v>17</v>
      </c>
      <c r="E47" s="72" t="s">
        <v>218</v>
      </c>
      <c r="F47" s="401" t="s">
        <v>218</v>
      </c>
      <c r="G47" s="401" t="s">
        <v>218</v>
      </c>
      <c r="H47" s="152" t="s">
        <v>218</v>
      </c>
    </row>
    <row r="48" spans="1:8" ht="28.5">
      <c r="A48" s="119">
        <v>12</v>
      </c>
      <c r="B48" s="119" t="s">
        <v>701</v>
      </c>
      <c r="C48" s="232" t="s">
        <v>702</v>
      </c>
      <c r="D48" s="119" t="s">
        <v>111</v>
      </c>
      <c r="E48" s="72"/>
      <c r="F48" s="233">
        <v>1</v>
      </c>
      <c r="G48" s="401"/>
      <c r="H48" s="225" t="s">
        <v>218</v>
      </c>
    </row>
    <row r="49" spans="1:8" ht="27">
      <c r="A49" s="72">
        <f>A48+0.1</f>
        <v>12.1</v>
      </c>
      <c r="B49" s="72"/>
      <c r="C49" s="234" t="s">
        <v>502</v>
      </c>
      <c r="D49" s="72" t="s">
        <v>17</v>
      </c>
      <c r="E49" s="405" t="s">
        <v>218</v>
      </c>
      <c r="F49" s="401" t="s">
        <v>218</v>
      </c>
      <c r="G49" s="401" t="s">
        <v>218</v>
      </c>
      <c r="H49" s="152" t="s">
        <v>218</v>
      </c>
    </row>
    <row r="50" spans="1:8" ht="17.25" thickBot="1">
      <c r="A50" s="72">
        <f>A49+0.1</f>
        <v>12.2</v>
      </c>
      <c r="B50" s="72" t="s">
        <v>703</v>
      </c>
      <c r="C50" s="234" t="s">
        <v>704</v>
      </c>
      <c r="D50" s="72" t="s">
        <v>111</v>
      </c>
      <c r="E50" s="244"/>
      <c r="F50" s="149">
        <v>1</v>
      </c>
      <c r="G50" s="72" t="s">
        <v>218</v>
      </c>
      <c r="H50" s="72" t="s">
        <v>218</v>
      </c>
    </row>
    <row r="51" spans="1:8" ht="52.5" thickBot="1">
      <c r="A51" s="245">
        <v>13</v>
      </c>
      <c r="B51" s="83" t="s">
        <v>714</v>
      </c>
      <c r="C51" s="246" t="s">
        <v>505</v>
      </c>
      <c r="D51" s="246" t="s">
        <v>111</v>
      </c>
      <c r="E51" s="247"/>
      <c r="F51" s="248">
        <v>1</v>
      </c>
      <c r="G51" s="249"/>
      <c r="H51" s="406" t="s">
        <v>218</v>
      </c>
    </row>
    <row r="52" spans="1:8" ht="27">
      <c r="A52" s="392">
        <f>A51+0.1</f>
        <v>13.1</v>
      </c>
      <c r="B52" s="392"/>
      <c r="C52" s="397" t="s">
        <v>164</v>
      </c>
      <c r="D52" s="392" t="s">
        <v>17</v>
      </c>
      <c r="E52" s="147" t="s">
        <v>218</v>
      </c>
      <c r="F52" s="400" t="s">
        <v>218</v>
      </c>
      <c r="G52" s="400" t="s">
        <v>218</v>
      </c>
      <c r="H52" s="240" t="s">
        <v>218</v>
      </c>
    </row>
    <row r="53" spans="1:8" ht="16.5">
      <c r="A53" s="72">
        <f>A52+0.1</f>
        <v>13.2</v>
      </c>
      <c r="B53" s="72"/>
      <c r="C53" s="150" t="s">
        <v>117</v>
      </c>
      <c r="D53" s="72" t="s">
        <v>113</v>
      </c>
      <c r="E53" s="72" t="s">
        <v>218</v>
      </c>
      <c r="F53" s="72" t="s">
        <v>218</v>
      </c>
      <c r="G53" s="401" t="s">
        <v>218</v>
      </c>
      <c r="H53" s="152" t="s">
        <v>218</v>
      </c>
    </row>
    <row r="54" spans="1:8" ht="32.25" thickBot="1">
      <c r="A54" s="391">
        <f>A53+0.1</f>
        <v>13.299999999999999</v>
      </c>
      <c r="B54" s="391" t="s">
        <v>715</v>
      </c>
      <c r="C54" s="396" t="s">
        <v>716</v>
      </c>
      <c r="D54" s="391" t="s">
        <v>111</v>
      </c>
      <c r="E54" s="391"/>
      <c r="F54" s="399">
        <v>1</v>
      </c>
      <c r="G54" s="399" t="s">
        <v>218</v>
      </c>
      <c r="H54" s="250" t="s">
        <v>218</v>
      </c>
    </row>
    <row r="55" spans="1:8" ht="52.5" thickBot="1">
      <c r="A55" s="245">
        <v>14</v>
      </c>
      <c r="B55" s="83" t="s">
        <v>705</v>
      </c>
      <c r="C55" s="246" t="s">
        <v>706</v>
      </c>
      <c r="D55" s="246" t="s">
        <v>111</v>
      </c>
      <c r="E55" s="247"/>
      <c r="F55" s="248">
        <v>8</v>
      </c>
      <c r="G55" s="249"/>
      <c r="H55" s="406" t="s">
        <v>218</v>
      </c>
    </row>
    <row r="56" spans="1:8" ht="27">
      <c r="A56" s="392">
        <f>A55+0.1</f>
        <v>14.1</v>
      </c>
      <c r="B56" s="392"/>
      <c r="C56" s="397" t="s">
        <v>164</v>
      </c>
      <c r="D56" s="392" t="s">
        <v>17</v>
      </c>
      <c r="E56" s="147" t="s">
        <v>218</v>
      </c>
      <c r="F56" s="400" t="s">
        <v>218</v>
      </c>
      <c r="G56" s="400" t="s">
        <v>218</v>
      </c>
      <c r="H56" s="240" t="s">
        <v>218</v>
      </c>
    </row>
    <row r="57" spans="1:8" ht="16.5">
      <c r="A57" s="72">
        <f>A56+0.1</f>
        <v>14.2</v>
      </c>
      <c r="B57" s="72"/>
      <c r="C57" s="150" t="s">
        <v>117</v>
      </c>
      <c r="D57" s="72" t="s">
        <v>113</v>
      </c>
      <c r="E57" s="72" t="s">
        <v>218</v>
      </c>
      <c r="F57" s="72" t="s">
        <v>218</v>
      </c>
      <c r="G57" s="401" t="s">
        <v>218</v>
      </c>
      <c r="H57" s="152" t="s">
        <v>218</v>
      </c>
    </row>
    <row r="58" spans="1:8" ht="33">
      <c r="A58" s="72">
        <f>A57+0.1</f>
        <v>14.299999999999999</v>
      </c>
      <c r="B58" s="72" t="s">
        <v>707</v>
      </c>
      <c r="C58" s="234" t="s">
        <v>708</v>
      </c>
      <c r="D58" s="72" t="s">
        <v>111</v>
      </c>
      <c r="E58" s="72"/>
      <c r="F58" s="401">
        <v>7</v>
      </c>
      <c r="G58" s="401" t="s">
        <v>218</v>
      </c>
      <c r="H58" s="152" t="s">
        <v>218</v>
      </c>
    </row>
    <row r="59" spans="1:8" ht="33">
      <c r="A59" s="72">
        <f>A58+0.1</f>
        <v>14.399999999999999</v>
      </c>
      <c r="B59" s="72"/>
      <c r="C59" s="234" t="s">
        <v>709</v>
      </c>
      <c r="D59" s="72" t="s">
        <v>111</v>
      </c>
      <c r="E59" s="72"/>
      <c r="F59" s="401">
        <v>1</v>
      </c>
      <c r="G59" s="401" t="s">
        <v>218</v>
      </c>
      <c r="H59" s="152" t="s">
        <v>218</v>
      </c>
    </row>
    <row r="60" spans="1:8" ht="40.5">
      <c r="A60" s="119">
        <v>15</v>
      </c>
      <c r="B60" s="72" t="s">
        <v>710</v>
      </c>
      <c r="C60" s="232" t="s">
        <v>711</v>
      </c>
      <c r="D60" s="119" t="s">
        <v>111</v>
      </c>
      <c r="E60" s="244"/>
      <c r="F60" s="233">
        <v>1</v>
      </c>
      <c r="G60" s="401"/>
      <c r="H60" s="225" t="s">
        <v>218</v>
      </c>
    </row>
    <row r="61" spans="1:8" ht="27">
      <c r="A61" s="72">
        <f>A60+0.1</f>
        <v>15.1</v>
      </c>
      <c r="B61" s="72"/>
      <c r="C61" s="234" t="s">
        <v>164</v>
      </c>
      <c r="D61" s="72" t="s">
        <v>17</v>
      </c>
      <c r="E61" s="405" t="s">
        <v>218</v>
      </c>
      <c r="F61" s="401" t="s">
        <v>218</v>
      </c>
      <c r="G61" s="401" t="s">
        <v>218</v>
      </c>
      <c r="H61" s="152" t="s">
        <v>218</v>
      </c>
    </row>
    <row r="62" spans="1:8" ht="16.5">
      <c r="A62" s="72">
        <f>A61+0.1</f>
        <v>15.2</v>
      </c>
      <c r="B62" s="72"/>
      <c r="C62" s="234" t="s">
        <v>117</v>
      </c>
      <c r="D62" s="72" t="s">
        <v>113</v>
      </c>
      <c r="E62" s="72" t="s">
        <v>218</v>
      </c>
      <c r="F62" s="72" t="s">
        <v>218</v>
      </c>
      <c r="G62" s="72" t="s">
        <v>218</v>
      </c>
      <c r="H62" s="152" t="s">
        <v>218</v>
      </c>
    </row>
    <row r="63" spans="1:8" ht="16.5">
      <c r="A63" s="72">
        <f>A62+0.1</f>
        <v>15.299999999999999</v>
      </c>
      <c r="B63" s="72" t="s">
        <v>712</v>
      </c>
      <c r="C63" s="234" t="s">
        <v>713</v>
      </c>
      <c r="D63" s="72" t="s">
        <v>111</v>
      </c>
      <c r="E63" s="244"/>
      <c r="F63" s="149">
        <v>1</v>
      </c>
      <c r="G63" s="149" t="s">
        <v>218</v>
      </c>
      <c r="H63" s="72" t="s">
        <v>218</v>
      </c>
    </row>
    <row r="64" spans="1:8" ht="34.5">
      <c r="A64" s="72"/>
      <c r="B64" s="119"/>
      <c r="C64" s="232" t="s">
        <v>239</v>
      </c>
      <c r="D64" s="72"/>
      <c r="E64" s="72"/>
      <c r="F64" s="72"/>
      <c r="G64" s="72"/>
      <c r="H64" s="225" t="s">
        <v>218</v>
      </c>
    </row>
    <row r="65" spans="1:8" ht="17.25">
      <c r="A65" s="72"/>
      <c r="B65" s="119"/>
      <c r="C65" s="232" t="s">
        <v>475</v>
      </c>
      <c r="D65" s="72" t="s">
        <v>21</v>
      </c>
      <c r="E65" s="72"/>
      <c r="F65" s="72"/>
      <c r="G65" s="72"/>
      <c r="H65" s="152" t="s">
        <v>218</v>
      </c>
    </row>
    <row r="66" spans="1:8" ht="17.25">
      <c r="A66" s="72"/>
      <c r="B66" s="72"/>
      <c r="C66" s="232" t="s">
        <v>163</v>
      </c>
      <c r="D66" s="72" t="s">
        <v>21</v>
      </c>
      <c r="E66" s="72"/>
      <c r="F66" s="401"/>
      <c r="G66" s="401"/>
      <c r="H66" s="152" t="s">
        <v>218</v>
      </c>
    </row>
    <row r="67" spans="1:8" ht="17.25">
      <c r="A67" s="72"/>
      <c r="B67" s="72"/>
      <c r="C67" s="232" t="s">
        <v>476</v>
      </c>
      <c r="D67" s="72" t="s">
        <v>21</v>
      </c>
      <c r="E67" s="72"/>
      <c r="F67" s="401"/>
      <c r="G67" s="401"/>
      <c r="H67" s="152" t="s">
        <v>218</v>
      </c>
    </row>
    <row r="68" spans="1:8" ht="51.75">
      <c r="A68" s="72"/>
      <c r="B68" s="72"/>
      <c r="C68" s="232" t="s">
        <v>241</v>
      </c>
      <c r="D68" s="72" t="s">
        <v>21</v>
      </c>
      <c r="E68" s="72"/>
      <c r="F68" s="401"/>
      <c r="G68" s="401"/>
      <c r="H68" s="225" t="s">
        <v>218</v>
      </c>
    </row>
    <row r="69" spans="1:8" ht="34.5">
      <c r="A69" s="234"/>
      <c r="B69" s="152" t="e">
        <f>H29+H23+H19+H11+H46</f>
        <v>#VALUE!</v>
      </c>
      <c r="C69" s="232" t="s">
        <v>838</v>
      </c>
      <c r="D69" s="72" t="s">
        <v>21</v>
      </c>
      <c r="E69" s="72"/>
      <c r="F69" s="401"/>
      <c r="G69" s="401"/>
      <c r="H69" s="152" t="s">
        <v>218</v>
      </c>
    </row>
    <row r="70" spans="1:8" ht="34.5">
      <c r="A70" s="234"/>
      <c r="B70" s="152" t="e">
        <f>H61+H56+H49+H45+H41+H34+H26+H52</f>
        <v>#VALUE!</v>
      </c>
      <c r="C70" s="232" t="s">
        <v>837</v>
      </c>
      <c r="D70" s="72" t="s">
        <v>21</v>
      </c>
      <c r="E70" s="72"/>
      <c r="F70" s="401"/>
      <c r="G70" s="401"/>
      <c r="H70" s="152" t="s">
        <v>218</v>
      </c>
    </row>
    <row r="71" spans="1:8" ht="17.25">
      <c r="A71" s="234"/>
      <c r="B71" s="191"/>
      <c r="C71" s="232" t="s">
        <v>26</v>
      </c>
      <c r="D71" s="72" t="s">
        <v>21</v>
      </c>
      <c r="E71" s="72"/>
      <c r="F71" s="401"/>
      <c r="G71" s="401"/>
      <c r="H71" s="225" t="s">
        <v>218</v>
      </c>
    </row>
    <row r="72" spans="1:8" ht="17.25">
      <c r="A72" s="398"/>
      <c r="B72" s="72"/>
      <c r="C72" s="232" t="s">
        <v>813</v>
      </c>
      <c r="D72" s="72" t="s">
        <v>21</v>
      </c>
      <c r="E72" s="72"/>
      <c r="F72" s="401"/>
      <c r="G72" s="401"/>
      <c r="H72" s="152" t="s">
        <v>218</v>
      </c>
    </row>
    <row r="73" spans="1:8" ht="17.25">
      <c r="A73" s="398"/>
      <c r="B73" s="251"/>
      <c r="C73" s="232" t="s">
        <v>15</v>
      </c>
      <c r="D73" s="72" t="s">
        <v>21</v>
      </c>
      <c r="E73" s="72"/>
      <c r="F73" s="72"/>
      <c r="G73" s="72"/>
      <c r="H73" s="225" t="s">
        <v>218</v>
      </c>
    </row>
    <row r="74" spans="1:8" ht="16.5">
      <c r="A74" s="398"/>
      <c r="B74" s="252"/>
      <c r="C74" s="398"/>
      <c r="D74" s="395"/>
      <c r="E74" s="395"/>
      <c r="F74" s="395"/>
      <c r="G74" s="395"/>
      <c r="H74" s="253"/>
    </row>
    <row r="75" spans="2:8" ht="16.5" customHeight="1">
      <c r="B75" s="252"/>
      <c r="C75" s="398"/>
      <c r="D75" s="395"/>
      <c r="E75" s="395"/>
      <c r="F75" s="395"/>
      <c r="G75" s="395"/>
      <c r="H75" s="253"/>
    </row>
    <row r="76" spans="2:8" ht="16.5" customHeight="1">
      <c r="B76" s="252"/>
      <c r="C76" s="398" t="s">
        <v>218</v>
      </c>
      <c r="D76" s="395"/>
      <c r="E76" s="475" t="s">
        <v>218</v>
      </c>
      <c r="F76" s="475"/>
      <c r="G76" s="475"/>
      <c r="H76" s="253"/>
    </row>
  </sheetData>
  <sheetProtection/>
  <mergeCells count="15">
    <mergeCell ref="E76:G76"/>
    <mergeCell ref="A6:B6"/>
    <mergeCell ref="C6:H6"/>
    <mergeCell ref="A7:H7"/>
    <mergeCell ref="A8:A9"/>
    <mergeCell ref="B8:B9"/>
    <mergeCell ref="C8:C9"/>
    <mergeCell ref="D8:D9"/>
    <mergeCell ref="E8:F8"/>
    <mergeCell ref="G8:H8"/>
    <mergeCell ref="A2:H2"/>
    <mergeCell ref="A3:H3"/>
    <mergeCell ref="F4:H4"/>
    <mergeCell ref="B5:C5"/>
    <mergeCell ref="F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00390625" style="291" customWidth="1"/>
    <col min="2" max="2" width="11.28125" style="291" customWidth="1"/>
    <col min="3" max="3" width="40.421875" style="291" customWidth="1"/>
    <col min="4" max="4" width="7.8515625" style="291" customWidth="1"/>
    <col min="5" max="6" width="8.00390625" style="291" customWidth="1"/>
    <col min="7" max="7" width="9.28125" style="291" customWidth="1"/>
    <col min="8" max="8" width="10.00390625" style="291" customWidth="1"/>
    <col min="9" max="16384" width="9.140625" style="291" customWidth="1"/>
  </cols>
  <sheetData>
    <row r="1" spans="1:8" ht="18.75" customHeight="1">
      <c r="A1" s="435" t="s">
        <v>597</v>
      </c>
      <c r="B1" s="435"/>
      <c r="C1" s="435"/>
      <c r="D1" s="435"/>
      <c r="E1" s="435"/>
      <c r="F1" s="435"/>
      <c r="G1" s="435"/>
      <c r="H1" s="435"/>
    </row>
    <row r="2" spans="1:8" ht="39.75" customHeight="1">
      <c r="A2" s="436" t="s">
        <v>748</v>
      </c>
      <c r="B2" s="436"/>
      <c r="C2" s="436"/>
      <c r="D2" s="436"/>
      <c r="E2" s="436"/>
      <c r="F2" s="436"/>
      <c r="G2" s="436"/>
      <c r="H2" s="436"/>
    </row>
    <row r="3" spans="1:8" ht="25.5" customHeight="1">
      <c r="A3" s="435" t="s">
        <v>1</v>
      </c>
      <c r="B3" s="435"/>
      <c r="C3" s="435"/>
      <c r="D3" s="135" t="s">
        <v>218</v>
      </c>
      <c r="E3" s="437" t="s">
        <v>2</v>
      </c>
      <c r="F3" s="437"/>
      <c r="G3" s="437"/>
      <c r="H3" s="437"/>
    </row>
    <row r="4" spans="1:8" ht="25.5" customHeight="1">
      <c r="A4" s="435" t="s">
        <v>3</v>
      </c>
      <c r="B4" s="435"/>
      <c r="C4" s="435"/>
      <c r="D4" s="135" t="s">
        <v>218</v>
      </c>
      <c r="E4" s="437" t="s">
        <v>2</v>
      </c>
      <c r="F4" s="437"/>
      <c r="G4" s="437"/>
      <c r="H4" s="437"/>
    </row>
    <row r="5" spans="1:8" ht="25.5" customHeight="1">
      <c r="A5" s="435" t="s">
        <v>4</v>
      </c>
      <c r="B5" s="435"/>
      <c r="C5" s="435"/>
      <c r="D5" s="136" t="s">
        <v>218</v>
      </c>
      <c r="E5" s="435" t="s">
        <v>5</v>
      </c>
      <c r="F5" s="435"/>
      <c r="G5" s="435"/>
      <c r="H5" s="435"/>
    </row>
    <row r="6" spans="1:8" ht="13.5">
      <c r="A6" s="434" t="s">
        <v>6</v>
      </c>
      <c r="B6" s="434"/>
      <c r="C6" s="434" t="s">
        <v>7</v>
      </c>
      <c r="D6" s="434"/>
      <c r="E6" s="434"/>
      <c r="F6" s="434"/>
      <c r="G6" s="434"/>
      <c r="H6" s="434"/>
    </row>
    <row r="7" spans="1:8" ht="16.5" customHeight="1">
      <c r="A7" s="444" t="s">
        <v>266</v>
      </c>
      <c r="B7" s="444"/>
      <c r="C7" s="444"/>
      <c r="D7" s="444"/>
      <c r="E7" s="444"/>
      <c r="F7" s="444"/>
      <c r="G7" s="444"/>
      <c r="H7" s="444"/>
    </row>
    <row r="8" spans="1:8" ht="46.5" customHeight="1">
      <c r="A8" s="440" t="s">
        <v>0</v>
      </c>
      <c r="B8" s="438" t="s">
        <v>8</v>
      </c>
      <c r="C8" s="440" t="s">
        <v>9</v>
      </c>
      <c r="D8" s="438" t="s">
        <v>10</v>
      </c>
      <c r="E8" s="442" t="s">
        <v>11</v>
      </c>
      <c r="F8" s="443"/>
      <c r="G8" s="442" t="s">
        <v>12</v>
      </c>
      <c r="H8" s="443"/>
    </row>
    <row r="9" spans="1:8" ht="85.5" customHeight="1">
      <c r="A9" s="441"/>
      <c r="B9" s="439"/>
      <c r="C9" s="441"/>
      <c r="D9" s="445"/>
      <c r="E9" s="256" t="s">
        <v>13</v>
      </c>
      <c r="F9" s="256" t="s">
        <v>14</v>
      </c>
      <c r="G9" s="256" t="s">
        <v>13</v>
      </c>
      <c r="H9" s="137" t="s">
        <v>15</v>
      </c>
    </row>
    <row r="10" spans="1:8" ht="14.25" thickBot="1">
      <c r="A10" s="88">
        <v>1</v>
      </c>
      <c r="B10" s="88">
        <v>2</v>
      </c>
      <c r="C10" s="88">
        <v>3</v>
      </c>
      <c r="D10" s="254">
        <v>4</v>
      </c>
      <c r="E10" s="254">
        <v>5</v>
      </c>
      <c r="F10" s="254">
        <v>6</v>
      </c>
      <c r="G10" s="254">
        <v>7</v>
      </c>
      <c r="H10" s="88">
        <v>8</v>
      </c>
    </row>
    <row r="11" spans="1:8" ht="44.25" customHeight="1" thickBot="1">
      <c r="A11" s="172">
        <v>1</v>
      </c>
      <c r="B11" s="158" t="s">
        <v>243</v>
      </c>
      <c r="C11" s="165" t="s">
        <v>256</v>
      </c>
      <c r="D11" s="160" t="s">
        <v>93</v>
      </c>
      <c r="E11" s="171"/>
      <c r="F11" s="160">
        <v>203</v>
      </c>
      <c r="G11" s="171"/>
      <c r="H11" s="157"/>
    </row>
    <row r="12" spans="1:8" ht="13.5">
      <c r="A12" s="147">
        <f>A11+0.1</f>
        <v>1.1</v>
      </c>
      <c r="B12" s="255"/>
      <c r="C12" s="255" t="s">
        <v>16</v>
      </c>
      <c r="D12" s="269" t="s">
        <v>17</v>
      </c>
      <c r="E12" s="292"/>
      <c r="F12" s="272"/>
      <c r="G12" s="293"/>
      <c r="H12" s="240"/>
    </row>
    <row r="13" spans="1:8" ht="14.25" thickBot="1">
      <c r="A13" s="153">
        <f>A12+0.1</f>
        <v>1.2000000000000002</v>
      </c>
      <c r="B13" s="254"/>
      <c r="C13" s="254" t="s">
        <v>18</v>
      </c>
      <c r="D13" s="254" t="s">
        <v>19</v>
      </c>
      <c r="E13" s="195"/>
      <c r="F13" s="168"/>
      <c r="G13" s="155"/>
      <c r="H13" s="156"/>
    </row>
    <row r="14" spans="1:8" ht="29.25" thickBot="1">
      <c r="A14" s="172">
        <f>A11+1</f>
        <v>2</v>
      </c>
      <c r="B14" s="159" t="s">
        <v>259</v>
      </c>
      <c r="C14" s="165" t="s">
        <v>784</v>
      </c>
      <c r="D14" s="160" t="s">
        <v>93</v>
      </c>
      <c r="E14" s="171"/>
      <c r="F14" s="160">
        <v>45</v>
      </c>
      <c r="G14" s="171"/>
      <c r="H14" s="157"/>
    </row>
    <row r="15" spans="1:8" ht="13.5">
      <c r="A15" s="255">
        <f>A14+0.1</f>
        <v>2.1</v>
      </c>
      <c r="B15" s="255" t="s">
        <v>165</v>
      </c>
      <c r="C15" s="255" t="s">
        <v>16</v>
      </c>
      <c r="D15" s="269" t="s">
        <v>17</v>
      </c>
      <c r="E15" s="272"/>
      <c r="F15" s="269"/>
      <c r="G15" s="269"/>
      <c r="H15" s="240"/>
    </row>
    <row r="16" spans="1:8" ht="14.25" thickBot="1">
      <c r="A16" s="254">
        <f>A15+0.1</f>
        <v>2.2</v>
      </c>
      <c r="B16" s="254" t="s">
        <v>165</v>
      </c>
      <c r="C16" s="254" t="s">
        <v>18</v>
      </c>
      <c r="D16" s="155" t="s">
        <v>19</v>
      </c>
      <c r="E16" s="168"/>
      <c r="F16" s="155"/>
      <c r="G16" s="155"/>
      <c r="H16" s="156"/>
    </row>
    <row r="17" spans="1:8" ht="50.25" customHeight="1" thickBot="1">
      <c r="A17" s="172">
        <f>A14+1</f>
        <v>3</v>
      </c>
      <c r="B17" s="159" t="s">
        <v>259</v>
      </c>
      <c r="C17" s="165" t="s">
        <v>785</v>
      </c>
      <c r="D17" s="160" t="s">
        <v>93</v>
      </c>
      <c r="E17" s="171"/>
      <c r="F17" s="160">
        <v>22</v>
      </c>
      <c r="G17" s="171"/>
      <c r="H17" s="157"/>
    </row>
    <row r="18" spans="1:8" ht="13.5">
      <c r="A18" s="255">
        <f>A17+0.1</f>
        <v>3.1</v>
      </c>
      <c r="B18" s="255" t="s">
        <v>165</v>
      </c>
      <c r="C18" s="255" t="s">
        <v>16</v>
      </c>
      <c r="D18" s="269" t="s">
        <v>17</v>
      </c>
      <c r="E18" s="272"/>
      <c r="F18" s="269"/>
      <c r="G18" s="269"/>
      <c r="H18" s="240"/>
    </row>
    <row r="19" spans="1:8" ht="14.25" thickBot="1">
      <c r="A19" s="254">
        <f>A18+0.1</f>
        <v>3.2</v>
      </c>
      <c r="B19" s="254" t="s">
        <v>165</v>
      </c>
      <c r="C19" s="254" t="s">
        <v>18</v>
      </c>
      <c r="D19" s="155" t="s">
        <v>19</v>
      </c>
      <c r="E19" s="168"/>
      <c r="F19" s="155"/>
      <c r="G19" s="155"/>
      <c r="H19" s="156"/>
    </row>
    <row r="20" spans="1:8" ht="46.5" customHeight="1" hidden="1" thickBot="1">
      <c r="A20" s="172"/>
      <c r="B20" s="159"/>
      <c r="C20" s="165"/>
      <c r="D20" s="160"/>
      <c r="E20" s="171"/>
      <c r="F20" s="160"/>
      <c r="G20" s="171"/>
      <c r="H20" s="157"/>
    </row>
    <row r="21" spans="1:8" ht="14.25" hidden="1" thickBot="1">
      <c r="A21" s="255"/>
      <c r="B21" s="255"/>
      <c r="C21" s="255"/>
      <c r="D21" s="269"/>
      <c r="E21" s="272"/>
      <c r="F21" s="269"/>
      <c r="G21" s="269"/>
      <c r="H21" s="240"/>
    </row>
    <row r="22" spans="1:8" ht="14.25" hidden="1" thickBot="1">
      <c r="A22" s="254"/>
      <c r="B22" s="254"/>
      <c r="C22" s="254"/>
      <c r="D22" s="155"/>
      <c r="E22" s="168"/>
      <c r="F22" s="155"/>
      <c r="G22" s="155"/>
      <c r="H22" s="156"/>
    </row>
    <row r="23" spans="1:8" ht="43.5" thickBot="1">
      <c r="A23" s="138">
        <f>A17+1</f>
        <v>4</v>
      </c>
      <c r="B23" s="159" t="s">
        <v>211</v>
      </c>
      <c r="C23" s="159" t="s">
        <v>783</v>
      </c>
      <c r="D23" s="160" t="s">
        <v>85</v>
      </c>
      <c r="E23" s="294"/>
      <c r="F23" s="160">
        <f>38+31</f>
        <v>69</v>
      </c>
      <c r="G23" s="175"/>
      <c r="H23" s="157"/>
    </row>
    <row r="24" spans="1:8" ht="13.5">
      <c r="A24" s="255">
        <f>A23+0.1</f>
        <v>4.1</v>
      </c>
      <c r="B24" s="255" t="s">
        <v>165</v>
      </c>
      <c r="C24" s="255" t="s">
        <v>16</v>
      </c>
      <c r="D24" s="269" t="s">
        <v>17</v>
      </c>
      <c r="E24" s="272"/>
      <c r="F24" s="269"/>
      <c r="G24" s="269"/>
      <c r="H24" s="240"/>
    </row>
    <row r="25" spans="1:8" ht="14.25" thickBot="1">
      <c r="A25" s="72">
        <f>A24+0.1</f>
        <v>4.199999999999999</v>
      </c>
      <c r="B25" s="254" t="s">
        <v>165</v>
      </c>
      <c r="C25" s="72" t="s">
        <v>18</v>
      </c>
      <c r="D25" s="151" t="s">
        <v>19</v>
      </c>
      <c r="E25" s="167"/>
      <c r="F25" s="151"/>
      <c r="G25" s="151"/>
      <c r="H25" s="152"/>
    </row>
    <row r="26" spans="1:8" ht="29.25" thickBot="1">
      <c r="A26" s="138">
        <f>A23+1</f>
        <v>5</v>
      </c>
      <c r="B26" s="159" t="s">
        <v>253</v>
      </c>
      <c r="C26" s="159" t="s">
        <v>791</v>
      </c>
      <c r="D26" s="160" t="s">
        <v>85</v>
      </c>
      <c r="E26" s="294"/>
      <c r="F26" s="160">
        <v>22.8</v>
      </c>
      <c r="G26" s="175"/>
      <c r="H26" s="157"/>
    </row>
    <row r="27" spans="1:8" ht="13.5">
      <c r="A27" s="255">
        <f>A26+0.1</f>
        <v>5.1</v>
      </c>
      <c r="B27" s="255" t="s">
        <v>123</v>
      </c>
      <c r="C27" s="255" t="s">
        <v>16</v>
      </c>
      <c r="D27" s="269" t="s">
        <v>17</v>
      </c>
      <c r="E27" s="272"/>
      <c r="F27" s="269"/>
      <c r="G27" s="269"/>
      <c r="H27" s="240"/>
    </row>
    <row r="28" spans="1:8" ht="14.25" thickBot="1">
      <c r="A28" s="72">
        <f>A27+0.1</f>
        <v>5.199999999999999</v>
      </c>
      <c r="B28" s="72" t="s">
        <v>123</v>
      </c>
      <c r="C28" s="72" t="s">
        <v>18</v>
      </c>
      <c r="D28" s="151" t="s">
        <v>19</v>
      </c>
      <c r="E28" s="167"/>
      <c r="F28" s="151"/>
      <c r="G28" s="151"/>
      <c r="H28" s="152"/>
    </row>
    <row r="29" spans="1:8" ht="54.75" customHeight="1" thickBot="1">
      <c r="A29" s="138">
        <f>A26+1</f>
        <v>6</v>
      </c>
      <c r="B29" s="262" t="s">
        <v>334</v>
      </c>
      <c r="C29" s="84" t="s">
        <v>782</v>
      </c>
      <c r="D29" s="84" t="s">
        <v>126</v>
      </c>
      <c r="E29" s="84"/>
      <c r="F29" s="114">
        <v>3.52</v>
      </c>
      <c r="G29" s="84"/>
      <c r="H29" s="157"/>
    </row>
    <row r="30" spans="1:8" ht="13.5">
      <c r="A30" s="255">
        <f>A29+0.1</f>
        <v>6.1</v>
      </c>
      <c r="B30" s="263"/>
      <c r="C30" s="255" t="s">
        <v>220</v>
      </c>
      <c r="D30" s="255" t="s">
        <v>219</v>
      </c>
      <c r="E30" s="255"/>
      <c r="F30" s="295"/>
      <c r="G30" s="255"/>
      <c r="H30" s="296"/>
    </row>
    <row r="31" spans="1:8" ht="14.25" thickBot="1">
      <c r="A31" s="255">
        <f>A30+0.1</f>
        <v>6.199999999999999</v>
      </c>
      <c r="B31" s="264"/>
      <c r="C31" s="72" t="s">
        <v>18</v>
      </c>
      <c r="D31" s="151" t="s">
        <v>19</v>
      </c>
      <c r="E31" s="80"/>
      <c r="F31" s="297"/>
      <c r="G31" s="80"/>
      <c r="H31" s="298"/>
    </row>
    <row r="32" spans="1:8" ht="36.75" customHeight="1" thickBot="1">
      <c r="A32" s="172">
        <f>A29+1</f>
        <v>7</v>
      </c>
      <c r="B32" s="159" t="s">
        <v>212</v>
      </c>
      <c r="C32" s="165" t="s">
        <v>222</v>
      </c>
      <c r="D32" s="160" t="s">
        <v>93</v>
      </c>
      <c r="E32" s="171"/>
      <c r="F32" s="160">
        <v>432</v>
      </c>
      <c r="G32" s="171"/>
      <c r="H32" s="157"/>
    </row>
    <row r="33" spans="1:8" ht="13.5">
      <c r="A33" s="255">
        <f>A32+0.1</f>
        <v>7.1</v>
      </c>
      <c r="B33" s="255" t="s">
        <v>123</v>
      </c>
      <c r="C33" s="255" t="s">
        <v>16</v>
      </c>
      <c r="D33" s="269" t="s">
        <v>17</v>
      </c>
      <c r="E33" s="269"/>
      <c r="F33" s="269"/>
      <c r="G33" s="269"/>
      <c r="H33" s="240"/>
    </row>
    <row r="34" spans="1:8" ht="14.25" thickBot="1">
      <c r="A34" s="254">
        <f>A33+0.1</f>
        <v>7.199999999999999</v>
      </c>
      <c r="B34" s="254" t="s">
        <v>165</v>
      </c>
      <c r="C34" s="254" t="s">
        <v>18</v>
      </c>
      <c r="D34" s="155" t="s">
        <v>19</v>
      </c>
      <c r="E34" s="155"/>
      <c r="F34" s="155"/>
      <c r="G34" s="155"/>
      <c r="H34" s="156"/>
    </row>
    <row r="35" spans="1:8" ht="48.75" customHeight="1" thickBot="1">
      <c r="A35" s="172">
        <f>A32+1</f>
        <v>8</v>
      </c>
      <c r="B35" s="159" t="s">
        <v>213</v>
      </c>
      <c r="C35" s="165" t="s">
        <v>214</v>
      </c>
      <c r="D35" s="159" t="s">
        <v>85</v>
      </c>
      <c r="E35" s="171"/>
      <c r="F35" s="160">
        <f>83.6+36</f>
        <v>119.6</v>
      </c>
      <c r="G35" s="171"/>
      <c r="H35" s="157"/>
    </row>
    <row r="36" spans="1:8" ht="18.75" customHeight="1" thickBot="1">
      <c r="A36" s="265">
        <f>A35+0.1</f>
        <v>8.1</v>
      </c>
      <c r="B36" s="159"/>
      <c r="C36" s="88" t="s">
        <v>164</v>
      </c>
      <c r="D36" s="88" t="s">
        <v>17</v>
      </c>
      <c r="E36" s="115"/>
      <c r="F36" s="115"/>
      <c r="G36" s="293"/>
      <c r="H36" s="299"/>
    </row>
    <row r="37" spans="1:8" ht="45" customHeight="1" thickBot="1">
      <c r="A37" s="157">
        <f>A35+1</f>
        <v>9</v>
      </c>
      <c r="B37" s="159" t="s">
        <v>90</v>
      </c>
      <c r="C37" s="161" t="s">
        <v>257</v>
      </c>
      <c r="D37" s="159" t="s">
        <v>215</v>
      </c>
      <c r="E37" s="160"/>
      <c r="F37" s="160">
        <f>F35*1.8</f>
        <v>215.28</v>
      </c>
      <c r="G37" s="160"/>
      <c r="H37" s="157"/>
    </row>
    <row r="38" spans="1:8" ht="45" customHeight="1" thickBot="1">
      <c r="A38" s="138">
        <f>A37+1</f>
        <v>10</v>
      </c>
      <c r="B38" s="139" t="s">
        <v>167</v>
      </c>
      <c r="C38" s="84" t="s">
        <v>168</v>
      </c>
      <c r="D38" s="140" t="s">
        <v>86</v>
      </c>
      <c r="E38" s="83"/>
      <c r="F38" s="114">
        <v>0.34</v>
      </c>
      <c r="G38" s="83"/>
      <c r="H38" s="142"/>
    </row>
    <row r="39" spans="1:8" ht="20.25" customHeight="1" thickBot="1">
      <c r="A39" s="88">
        <f>A38+0.1</f>
        <v>10.1</v>
      </c>
      <c r="B39" s="88"/>
      <c r="C39" s="88" t="s">
        <v>16</v>
      </c>
      <c r="D39" s="88" t="s">
        <v>17</v>
      </c>
      <c r="E39" s="88"/>
      <c r="F39" s="88"/>
      <c r="G39" s="88"/>
      <c r="H39" s="299"/>
    </row>
    <row r="40" spans="1:8" ht="45" customHeight="1" thickBot="1">
      <c r="A40" s="138">
        <f>A38+1</f>
        <v>11</v>
      </c>
      <c r="B40" s="139" t="s">
        <v>170</v>
      </c>
      <c r="C40" s="84" t="s">
        <v>591</v>
      </c>
      <c r="D40" s="84" t="s">
        <v>81</v>
      </c>
      <c r="E40" s="146"/>
      <c r="F40" s="141">
        <f>26.4/100</f>
        <v>0.264</v>
      </c>
      <c r="G40" s="83"/>
      <c r="H40" s="142"/>
    </row>
    <row r="41" spans="1:8" ht="19.5" customHeight="1">
      <c r="A41" s="147">
        <f aca="true" t="shared" si="0" ref="A41:A48">A40+0.1</f>
        <v>11.1</v>
      </c>
      <c r="B41" s="148"/>
      <c r="C41" s="255" t="s">
        <v>16</v>
      </c>
      <c r="D41" s="269" t="s">
        <v>17</v>
      </c>
      <c r="E41" s="269"/>
      <c r="F41" s="272"/>
      <c r="G41" s="255"/>
      <c r="H41" s="240"/>
    </row>
    <row r="42" spans="1:8" ht="19.5" customHeight="1">
      <c r="A42" s="149">
        <f t="shared" si="0"/>
        <v>11.2</v>
      </c>
      <c r="B42" s="150"/>
      <c r="C42" s="72" t="s">
        <v>18</v>
      </c>
      <c r="D42" s="151" t="s">
        <v>19</v>
      </c>
      <c r="E42" s="151"/>
      <c r="F42" s="151"/>
      <c r="G42" s="151"/>
      <c r="H42" s="152"/>
    </row>
    <row r="43" spans="1:8" ht="19.5" customHeight="1">
      <c r="A43" s="149">
        <f t="shared" si="0"/>
        <v>11.299999999999999</v>
      </c>
      <c r="B43" s="150"/>
      <c r="C43" s="72" t="s">
        <v>87</v>
      </c>
      <c r="D43" s="72" t="s">
        <v>134</v>
      </c>
      <c r="E43" s="72"/>
      <c r="F43" s="167"/>
      <c r="G43" s="167"/>
      <c r="H43" s="152"/>
    </row>
    <row r="44" spans="1:8" ht="19.5" customHeight="1" thickBot="1">
      <c r="A44" s="149">
        <f t="shared" si="0"/>
        <v>11.399999999999999</v>
      </c>
      <c r="B44" s="150"/>
      <c r="C44" s="72" t="s">
        <v>97</v>
      </c>
      <c r="D44" s="151" t="s">
        <v>85</v>
      </c>
      <c r="E44" s="151"/>
      <c r="F44" s="155"/>
      <c r="G44" s="151"/>
      <c r="H44" s="152"/>
    </row>
    <row r="45" spans="1:8" ht="19.5" customHeight="1" thickBot="1">
      <c r="A45" s="149">
        <f t="shared" si="0"/>
        <v>11.499999999999998</v>
      </c>
      <c r="B45" s="150"/>
      <c r="C45" s="72" t="s">
        <v>79</v>
      </c>
      <c r="D45" s="151" t="s">
        <v>91</v>
      </c>
      <c r="E45" s="266" t="s">
        <v>20</v>
      </c>
      <c r="F45" s="267">
        <f>386+260</f>
        <v>646</v>
      </c>
      <c r="G45" s="268"/>
      <c r="H45" s="152"/>
    </row>
    <row r="46" spans="1:8" ht="19.5" customHeight="1">
      <c r="A46" s="149">
        <f t="shared" si="0"/>
        <v>11.599999999999998</v>
      </c>
      <c r="B46" s="150"/>
      <c r="C46" s="72" t="s">
        <v>92</v>
      </c>
      <c r="D46" s="72" t="s">
        <v>93</v>
      </c>
      <c r="E46" s="151">
        <v>80.3</v>
      </c>
      <c r="F46" s="269">
        <f>F40*E46</f>
        <v>21.1992</v>
      </c>
      <c r="G46" s="151"/>
      <c r="H46" s="152"/>
    </row>
    <row r="47" spans="1:8" ht="19.5" customHeight="1">
      <c r="A47" s="149">
        <f t="shared" si="0"/>
        <v>11.699999999999998</v>
      </c>
      <c r="B47" s="150"/>
      <c r="C47" s="72" t="s">
        <v>88</v>
      </c>
      <c r="D47" s="72" t="s">
        <v>85</v>
      </c>
      <c r="E47" s="151">
        <v>0.39</v>
      </c>
      <c r="F47" s="151">
        <f>F40*E47</f>
        <v>0.10296000000000001</v>
      </c>
      <c r="G47" s="151"/>
      <c r="H47" s="152"/>
    </row>
    <row r="48" spans="1:8" ht="19.5" customHeight="1" thickBot="1">
      <c r="A48" s="149">
        <f t="shared" si="0"/>
        <v>11.799999999999997</v>
      </c>
      <c r="B48" s="154"/>
      <c r="C48" s="254" t="s">
        <v>89</v>
      </c>
      <c r="D48" s="254" t="s">
        <v>19</v>
      </c>
      <c r="E48" s="155"/>
      <c r="F48" s="155"/>
      <c r="G48" s="155"/>
      <c r="H48" s="152"/>
    </row>
    <row r="49" spans="1:8" ht="36.75" customHeight="1" thickBot="1">
      <c r="A49" s="157">
        <f>A40+1</f>
        <v>12</v>
      </c>
      <c r="B49" s="158" t="s">
        <v>328</v>
      </c>
      <c r="C49" s="159" t="s">
        <v>329</v>
      </c>
      <c r="D49" s="160" t="s">
        <v>86</v>
      </c>
      <c r="E49" s="161"/>
      <c r="F49" s="162">
        <f>7.6/100</f>
        <v>0.076</v>
      </c>
      <c r="G49" s="161"/>
      <c r="H49" s="157"/>
    </row>
    <row r="50" spans="1:8" ht="24.75" customHeight="1" thickBot="1">
      <c r="A50" s="88">
        <f>A49+0.1</f>
        <v>12.1</v>
      </c>
      <c r="B50" s="88"/>
      <c r="C50" s="88" t="s">
        <v>16</v>
      </c>
      <c r="D50" s="88" t="s">
        <v>17</v>
      </c>
      <c r="E50" s="88"/>
      <c r="F50" s="88"/>
      <c r="G50" s="88"/>
      <c r="H50" s="299"/>
    </row>
    <row r="51" spans="1:8" ht="41.25" customHeight="1" thickBot="1">
      <c r="A51" s="138">
        <f>A49+1</f>
        <v>13</v>
      </c>
      <c r="B51" s="158" t="s">
        <v>330</v>
      </c>
      <c r="C51" s="84" t="s">
        <v>331</v>
      </c>
      <c r="D51" s="84" t="s">
        <v>85</v>
      </c>
      <c r="E51" s="84"/>
      <c r="F51" s="84">
        <v>26.4</v>
      </c>
      <c r="G51" s="84"/>
      <c r="H51" s="142"/>
    </row>
    <row r="52" spans="1:8" ht="24.75" customHeight="1">
      <c r="A52" s="255">
        <f>A51+0.1</f>
        <v>13.1</v>
      </c>
      <c r="B52" s="255"/>
      <c r="C52" s="255" t="s">
        <v>16</v>
      </c>
      <c r="D52" s="255" t="s">
        <v>17</v>
      </c>
      <c r="E52" s="255"/>
      <c r="F52" s="255"/>
      <c r="G52" s="255"/>
      <c r="H52" s="240"/>
    </row>
    <row r="53" spans="1:8" ht="24.75" customHeight="1" thickBot="1">
      <c r="A53" s="72">
        <f>A52+0.1</f>
        <v>13.2</v>
      </c>
      <c r="B53" s="163" t="s">
        <v>82</v>
      </c>
      <c r="C53" s="72" t="s">
        <v>332</v>
      </c>
      <c r="D53" s="151" t="s">
        <v>83</v>
      </c>
      <c r="E53" s="72" t="s">
        <v>20</v>
      </c>
      <c r="F53" s="167">
        <f>F51*1.7</f>
        <v>44.879999999999995</v>
      </c>
      <c r="G53" s="72"/>
      <c r="H53" s="152"/>
    </row>
    <row r="54" spans="1:8" ht="49.5" customHeight="1" thickBot="1">
      <c r="A54" s="138">
        <f>A51+1</f>
        <v>14</v>
      </c>
      <c r="B54" s="139" t="s">
        <v>170</v>
      </c>
      <c r="C54" s="84" t="s">
        <v>590</v>
      </c>
      <c r="D54" s="84" t="s">
        <v>81</v>
      </c>
      <c r="E54" s="146"/>
      <c r="F54" s="141">
        <f>7.6/100</f>
        <v>0.076</v>
      </c>
      <c r="G54" s="83"/>
      <c r="H54" s="142"/>
    </row>
    <row r="55" spans="1:8" ht="24.75" customHeight="1">
      <c r="A55" s="147">
        <f aca="true" t="shared" si="1" ref="A55:A62">A54+0.1</f>
        <v>14.1</v>
      </c>
      <c r="B55" s="148"/>
      <c r="C55" s="255" t="s">
        <v>16</v>
      </c>
      <c r="D55" s="269" t="s">
        <v>17</v>
      </c>
      <c r="E55" s="269"/>
      <c r="F55" s="272"/>
      <c r="G55" s="255"/>
      <c r="H55" s="240"/>
    </row>
    <row r="56" spans="1:8" ht="24.75" customHeight="1">
      <c r="A56" s="149">
        <f t="shared" si="1"/>
        <v>14.2</v>
      </c>
      <c r="B56" s="150"/>
      <c r="C56" s="72" t="s">
        <v>18</v>
      </c>
      <c r="D56" s="151" t="s">
        <v>19</v>
      </c>
      <c r="E56" s="151"/>
      <c r="F56" s="151"/>
      <c r="G56" s="151"/>
      <c r="H56" s="152"/>
    </row>
    <row r="57" spans="1:8" ht="24.75" customHeight="1">
      <c r="A57" s="149">
        <f t="shared" si="1"/>
        <v>14.299999999999999</v>
      </c>
      <c r="B57" s="150"/>
      <c r="C57" s="72" t="s">
        <v>87</v>
      </c>
      <c r="D57" s="72" t="s">
        <v>134</v>
      </c>
      <c r="E57" s="72"/>
      <c r="F57" s="167"/>
      <c r="G57" s="72"/>
      <c r="H57" s="152"/>
    </row>
    <row r="58" spans="1:8" ht="24.75" customHeight="1" thickBot="1">
      <c r="A58" s="149">
        <f t="shared" si="1"/>
        <v>14.399999999999999</v>
      </c>
      <c r="B58" s="150"/>
      <c r="C58" s="72" t="s">
        <v>97</v>
      </c>
      <c r="D58" s="151" t="s">
        <v>85</v>
      </c>
      <c r="E58" s="151">
        <v>102</v>
      </c>
      <c r="F58" s="155">
        <f>F54*E58</f>
        <v>7.752</v>
      </c>
      <c r="G58" s="151"/>
      <c r="H58" s="152"/>
    </row>
    <row r="59" spans="1:8" ht="24.75" customHeight="1" thickBot="1">
      <c r="A59" s="149">
        <f t="shared" si="1"/>
        <v>14.499999999999998</v>
      </c>
      <c r="B59" s="150"/>
      <c r="C59" s="72" t="s">
        <v>79</v>
      </c>
      <c r="D59" s="151" t="s">
        <v>91</v>
      </c>
      <c r="E59" s="266" t="s">
        <v>20</v>
      </c>
      <c r="F59" s="267">
        <f>376+106</f>
        <v>482</v>
      </c>
      <c r="G59" s="268"/>
      <c r="H59" s="152"/>
    </row>
    <row r="60" spans="1:8" ht="24.75" customHeight="1">
      <c r="A60" s="149">
        <f t="shared" si="1"/>
        <v>14.599999999999998</v>
      </c>
      <c r="B60" s="150"/>
      <c r="C60" s="72" t="s">
        <v>92</v>
      </c>
      <c r="D60" s="72" t="s">
        <v>93</v>
      </c>
      <c r="E60" s="151">
        <v>80.3</v>
      </c>
      <c r="F60" s="269">
        <f>F54*E60</f>
        <v>6.102799999999999</v>
      </c>
      <c r="G60" s="151"/>
      <c r="H60" s="152"/>
    </row>
    <row r="61" spans="1:8" ht="24.75" customHeight="1">
      <c r="A61" s="149">
        <f t="shared" si="1"/>
        <v>14.699999999999998</v>
      </c>
      <c r="B61" s="150"/>
      <c r="C61" s="72" t="s">
        <v>88</v>
      </c>
      <c r="D61" s="72" t="s">
        <v>85</v>
      </c>
      <c r="E61" s="151">
        <v>0.39</v>
      </c>
      <c r="F61" s="151">
        <f>F54*E61</f>
        <v>0.02964</v>
      </c>
      <c r="G61" s="151"/>
      <c r="H61" s="152"/>
    </row>
    <row r="62" spans="1:8" ht="24.75" customHeight="1" thickBot="1">
      <c r="A62" s="149">
        <f t="shared" si="1"/>
        <v>14.799999999999997</v>
      </c>
      <c r="B62" s="154"/>
      <c r="C62" s="254" t="s">
        <v>89</v>
      </c>
      <c r="D62" s="254" t="s">
        <v>19</v>
      </c>
      <c r="E62" s="155"/>
      <c r="F62" s="155"/>
      <c r="G62" s="155"/>
      <c r="H62" s="152"/>
    </row>
    <row r="63" spans="1:8" ht="51.75" customHeight="1" thickBot="1">
      <c r="A63" s="138">
        <f>A54+1</f>
        <v>15</v>
      </c>
      <c r="B63" s="84" t="s">
        <v>171</v>
      </c>
      <c r="C63" s="84" t="s">
        <v>732</v>
      </c>
      <c r="D63" s="84" t="s">
        <v>76</v>
      </c>
      <c r="E63" s="84"/>
      <c r="F63" s="141">
        <f>15.5/100</f>
        <v>0.155</v>
      </c>
      <c r="G63" s="114"/>
      <c r="H63" s="142"/>
    </row>
    <row r="64" spans="1:8" ht="18" customHeight="1">
      <c r="A64" s="255">
        <f aca="true" t="shared" si="2" ref="A64:A72">A63+0.1</f>
        <v>15.1</v>
      </c>
      <c r="B64" s="255"/>
      <c r="C64" s="255" t="s">
        <v>16</v>
      </c>
      <c r="D64" s="255" t="s">
        <v>17</v>
      </c>
      <c r="E64" s="255"/>
      <c r="F64" s="272"/>
      <c r="G64" s="272"/>
      <c r="H64" s="240"/>
    </row>
    <row r="65" spans="1:8" ht="18" customHeight="1">
      <c r="A65" s="72">
        <f t="shared" si="2"/>
        <v>15.2</v>
      </c>
      <c r="B65" s="72"/>
      <c r="C65" s="72" t="s">
        <v>117</v>
      </c>
      <c r="D65" s="72" t="s">
        <v>113</v>
      </c>
      <c r="E65" s="72"/>
      <c r="F65" s="167"/>
      <c r="G65" s="167"/>
      <c r="H65" s="152"/>
    </row>
    <row r="66" spans="1:8" ht="18" customHeight="1">
      <c r="A66" s="72">
        <f t="shared" si="2"/>
        <v>15.299999999999999</v>
      </c>
      <c r="B66" s="72"/>
      <c r="C66" s="72" t="s">
        <v>87</v>
      </c>
      <c r="D66" s="72" t="s">
        <v>134</v>
      </c>
      <c r="E66" s="72"/>
      <c r="F66" s="167"/>
      <c r="G66" s="72"/>
      <c r="H66" s="152"/>
    </row>
    <row r="67" spans="1:8" ht="18" customHeight="1" thickBot="1">
      <c r="A67" s="72">
        <f t="shared" si="2"/>
        <v>15.399999999999999</v>
      </c>
      <c r="B67" s="72"/>
      <c r="C67" s="72" t="s">
        <v>733</v>
      </c>
      <c r="D67" s="72" t="s">
        <v>134</v>
      </c>
      <c r="E67" s="72">
        <v>101.5</v>
      </c>
      <c r="F67" s="168">
        <f>E67*F63</f>
        <v>15.7325</v>
      </c>
      <c r="G67" s="167"/>
      <c r="H67" s="152"/>
    </row>
    <row r="68" spans="1:8" ht="18" customHeight="1" thickBot="1">
      <c r="A68" s="72">
        <f t="shared" si="2"/>
        <v>15.499999999999998</v>
      </c>
      <c r="B68" s="72"/>
      <c r="C68" s="72" t="s">
        <v>136</v>
      </c>
      <c r="D68" s="72" t="s">
        <v>91</v>
      </c>
      <c r="E68" s="257" t="s">
        <v>20</v>
      </c>
      <c r="F68" s="270">
        <f>1050+360</f>
        <v>1410</v>
      </c>
      <c r="G68" s="271"/>
      <c r="H68" s="152"/>
    </row>
    <row r="69" spans="1:8" ht="18" customHeight="1">
      <c r="A69" s="72">
        <f t="shared" si="2"/>
        <v>15.599999999999998</v>
      </c>
      <c r="B69" s="72"/>
      <c r="C69" s="72" t="s">
        <v>99</v>
      </c>
      <c r="D69" s="72" t="s">
        <v>137</v>
      </c>
      <c r="E69" s="72">
        <v>140</v>
      </c>
      <c r="F69" s="272">
        <f>E69*F63</f>
        <v>21.7</v>
      </c>
      <c r="G69" s="167"/>
      <c r="H69" s="152"/>
    </row>
    <row r="70" spans="1:8" ht="18" customHeight="1">
      <c r="A70" s="72">
        <f t="shared" si="2"/>
        <v>15.699999999999998</v>
      </c>
      <c r="B70" s="72"/>
      <c r="C70" s="72" t="s">
        <v>88</v>
      </c>
      <c r="D70" s="72" t="s">
        <v>134</v>
      </c>
      <c r="E70" s="72">
        <v>1.45</v>
      </c>
      <c r="F70" s="167">
        <f>E70*F63</f>
        <v>0.22475</v>
      </c>
      <c r="G70" s="167"/>
      <c r="H70" s="152"/>
    </row>
    <row r="71" spans="1:8" ht="18" customHeight="1">
      <c r="A71" s="72">
        <f t="shared" si="2"/>
        <v>15.799999999999997</v>
      </c>
      <c r="B71" s="72"/>
      <c r="C71" s="72" t="s">
        <v>95</v>
      </c>
      <c r="D71" s="72" t="s">
        <v>91</v>
      </c>
      <c r="E71" s="72"/>
      <c r="F71" s="167"/>
      <c r="G71" s="167"/>
      <c r="H71" s="152"/>
    </row>
    <row r="72" spans="1:8" ht="18" customHeight="1" thickBot="1">
      <c r="A72" s="254">
        <f t="shared" si="2"/>
        <v>15.899999999999997</v>
      </c>
      <c r="B72" s="254"/>
      <c r="C72" s="254" t="s">
        <v>112</v>
      </c>
      <c r="D72" s="254" t="s">
        <v>21</v>
      </c>
      <c r="E72" s="254"/>
      <c r="F72" s="168"/>
      <c r="G72" s="168"/>
      <c r="H72" s="156"/>
    </row>
    <row r="73" spans="1:8" ht="51" customHeight="1" thickBot="1">
      <c r="A73" s="138">
        <f>A63+1</f>
        <v>16</v>
      </c>
      <c r="B73" s="84" t="s">
        <v>172</v>
      </c>
      <c r="C73" s="84" t="s">
        <v>734</v>
      </c>
      <c r="D73" s="84" t="s">
        <v>76</v>
      </c>
      <c r="E73" s="84"/>
      <c r="F73" s="141">
        <v>0.44</v>
      </c>
      <c r="G73" s="114"/>
      <c r="H73" s="142"/>
    </row>
    <row r="74" spans="1:8" ht="17.25" customHeight="1">
      <c r="A74" s="255">
        <f aca="true" t="shared" si="3" ref="A74:A82">A73+0.1</f>
        <v>16.1</v>
      </c>
      <c r="B74" s="255"/>
      <c r="C74" s="255" t="s">
        <v>16</v>
      </c>
      <c r="D74" s="255" t="s">
        <v>17</v>
      </c>
      <c r="E74" s="255"/>
      <c r="F74" s="272"/>
      <c r="G74" s="272"/>
      <c r="H74" s="240"/>
    </row>
    <row r="75" spans="1:8" ht="17.25" customHeight="1">
      <c r="A75" s="72">
        <f t="shared" si="3"/>
        <v>16.200000000000003</v>
      </c>
      <c r="B75" s="72"/>
      <c r="C75" s="72" t="s">
        <v>117</v>
      </c>
      <c r="D75" s="72" t="s">
        <v>113</v>
      </c>
      <c r="E75" s="72"/>
      <c r="F75" s="167"/>
      <c r="G75" s="167"/>
      <c r="H75" s="152"/>
    </row>
    <row r="76" spans="1:8" ht="17.25" customHeight="1">
      <c r="A76" s="72">
        <f t="shared" si="3"/>
        <v>16.300000000000004</v>
      </c>
      <c r="B76" s="72"/>
      <c r="C76" s="72" t="s">
        <v>87</v>
      </c>
      <c r="D76" s="72" t="s">
        <v>134</v>
      </c>
      <c r="E76" s="72"/>
      <c r="F76" s="167"/>
      <c r="G76" s="72"/>
      <c r="H76" s="152"/>
    </row>
    <row r="77" spans="1:8" ht="17.25" customHeight="1" thickBot="1">
      <c r="A77" s="72">
        <f t="shared" si="3"/>
        <v>16.400000000000006</v>
      </c>
      <c r="B77" s="72"/>
      <c r="C77" s="72" t="s">
        <v>733</v>
      </c>
      <c r="D77" s="72" t="s">
        <v>134</v>
      </c>
      <c r="E77" s="72">
        <v>101.5</v>
      </c>
      <c r="F77" s="168">
        <f>E77*F73</f>
        <v>44.660000000000004</v>
      </c>
      <c r="G77" s="167"/>
      <c r="H77" s="152"/>
    </row>
    <row r="78" spans="1:8" ht="17.25" customHeight="1" thickBot="1">
      <c r="A78" s="72">
        <f t="shared" si="3"/>
        <v>16.500000000000007</v>
      </c>
      <c r="B78" s="72"/>
      <c r="C78" s="72" t="s">
        <v>136</v>
      </c>
      <c r="D78" s="72" t="s">
        <v>91</v>
      </c>
      <c r="E78" s="257" t="s">
        <v>20</v>
      </c>
      <c r="F78" s="161">
        <f>176+544+6308</f>
        <v>7028</v>
      </c>
      <c r="G78" s="271"/>
      <c r="H78" s="152"/>
    </row>
    <row r="79" spans="1:8" ht="17.25" customHeight="1">
      <c r="A79" s="72">
        <f t="shared" si="3"/>
        <v>16.60000000000001</v>
      </c>
      <c r="B79" s="72"/>
      <c r="C79" s="72" t="s">
        <v>99</v>
      </c>
      <c r="D79" s="72" t="s">
        <v>137</v>
      </c>
      <c r="E79" s="72">
        <v>140</v>
      </c>
      <c r="F79" s="272">
        <f>E79*F73</f>
        <v>61.6</v>
      </c>
      <c r="G79" s="167"/>
      <c r="H79" s="152"/>
    </row>
    <row r="80" spans="1:8" ht="17.25" customHeight="1">
      <c r="A80" s="72">
        <f t="shared" si="3"/>
        <v>16.70000000000001</v>
      </c>
      <c r="B80" s="72"/>
      <c r="C80" s="72" t="s">
        <v>88</v>
      </c>
      <c r="D80" s="72" t="s">
        <v>134</v>
      </c>
      <c r="E80" s="72">
        <v>1.45</v>
      </c>
      <c r="F80" s="167">
        <f>E80*F73</f>
        <v>0.638</v>
      </c>
      <c r="G80" s="167"/>
      <c r="H80" s="152"/>
    </row>
    <row r="81" spans="1:8" ht="17.25" customHeight="1">
      <c r="A81" s="72">
        <f t="shared" si="3"/>
        <v>16.80000000000001</v>
      </c>
      <c r="B81" s="72"/>
      <c r="C81" s="72" t="s">
        <v>95</v>
      </c>
      <c r="D81" s="72" t="s">
        <v>91</v>
      </c>
      <c r="E81" s="72"/>
      <c r="F81" s="167"/>
      <c r="G81" s="167"/>
      <c r="H81" s="152"/>
    </row>
    <row r="82" spans="1:8" ht="17.25" customHeight="1" thickBot="1">
      <c r="A82" s="72">
        <f t="shared" si="3"/>
        <v>16.900000000000013</v>
      </c>
      <c r="B82" s="254"/>
      <c r="C82" s="254" t="s">
        <v>112</v>
      </c>
      <c r="D82" s="254" t="s">
        <v>21</v>
      </c>
      <c r="E82" s="254"/>
      <c r="F82" s="168"/>
      <c r="G82" s="168"/>
      <c r="H82" s="156"/>
    </row>
    <row r="83" spans="1:8" ht="76.5" customHeight="1" thickBot="1">
      <c r="A83" s="157">
        <f>A73+1</f>
        <v>17</v>
      </c>
      <c r="B83" s="159" t="s">
        <v>261</v>
      </c>
      <c r="C83" s="159" t="s">
        <v>735</v>
      </c>
      <c r="D83" s="159" t="s">
        <v>76</v>
      </c>
      <c r="E83" s="159"/>
      <c r="F83" s="162">
        <f>7.2/100</f>
        <v>0.07200000000000001</v>
      </c>
      <c r="G83" s="173"/>
      <c r="H83" s="157"/>
    </row>
    <row r="84" spans="1:8" ht="17.25" customHeight="1">
      <c r="A84" s="255">
        <f aca="true" t="shared" si="4" ref="A84:A92">A83+0.1</f>
        <v>17.1</v>
      </c>
      <c r="B84" s="255"/>
      <c r="C84" s="255" t="s">
        <v>16</v>
      </c>
      <c r="D84" s="255" t="s">
        <v>17</v>
      </c>
      <c r="E84" s="255"/>
      <c r="F84" s="272"/>
      <c r="G84" s="269"/>
      <c r="H84" s="240"/>
    </row>
    <row r="85" spans="1:8" ht="17.25" customHeight="1">
      <c r="A85" s="72">
        <f t="shared" si="4"/>
        <v>17.200000000000003</v>
      </c>
      <c r="B85" s="72"/>
      <c r="C85" s="72" t="s">
        <v>117</v>
      </c>
      <c r="D85" s="72" t="s">
        <v>113</v>
      </c>
      <c r="E85" s="72"/>
      <c r="F85" s="167"/>
      <c r="G85" s="167"/>
      <c r="H85" s="152"/>
    </row>
    <row r="86" spans="1:8" ht="17.25" customHeight="1">
      <c r="A86" s="72">
        <f t="shared" si="4"/>
        <v>17.300000000000004</v>
      </c>
      <c r="B86" s="72"/>
      <c r="C86" s="72" t="s">
        <v>87</v>
      </c>
      <c r="D86" s="72" t="s">
        <v>134</v>
      </c>
      <c r="E86" s="72"/>
      <c r="F86" s="167"/>
      <c r="G86" s="72"/>
      <c r="H86" s="152"/>
    </row>
    <row r="87" spans="1:8" ht="17.25" customHeight="1" thickBot="1">
      <c r="A87" s="72">
        <f t="shared" si="4"/>
        <v>17.400000000000006</v>
      </c>
      <c r="B87" s="72"/>
      <c r="C87" s="72" t="s">
        <v>733</v>
      </c>
      <c r="D87" s="72" t="s">
        <v>134</v>
      </c>
      <c r="E87" s="72">
        <v>101.5</v>
      </c>
      <c r="F87" s="168">
        <f>E87*F83</f>
        <v>7.308000000000001</v>
      </c>
      <c r="G87" s="167"/>
      <c r="H87" s="152"/>
    </row>
    <row r="88" spans="1:8" ht="17.25" customHeight="1" thickBot="1">
      <c r="A88" s="72">
        <f t="shared" si="4"/>
        <v>17.500000000000007</v>
      </c>
      <c r="B88" s="72"/>
      <c r="C88" s="72" t="s">
        <v>136</v>
      </c>
      <c r="D88" s="72" t="s">
        <v>91</v>
      </c>
      <c r="E88" s="257" t="s">
        <v>20</v>
      </c>
      <c r="F88" s="161">
        <f>1896</f>
        <v>1896</v>
      </c>
      <c r="G88" s="271"/>
      <c r="H88" s="152"/>
    </row>
    <row r="89" spans="1:8" ht="17.25" customHeight="1">
      <c r="A89" s="72">
        <f t="shared" si="4"/>
        <v>17.60000000000001</v>
      </c>
      <c r="B89" s="72"/>
      <c r="C89" s="72" t="s">
        <v>99</v>
      </c>
      <c r="D89" s="72" t="s">
        <v>137</v>
      </c>
      <c r="E89" s="72">
        <v>242</v>
      </c>
      <c r="F89" s="272">
        <f>E89*F83</f>
        <v>17.424000000000003</v>
      </c>
      <c r="G89" s="167"/>
      <c r="H89" s="152"/>
    </row>
    <row r="90" spans="1:8" ht="17.25" customHeight="1">
      <c r="A90" s="72">
        <f t="shared" si="4"/>
        <v>17.70000000000001</v>
      </c>
      <c r="B90" s="72"/>
      <c r="C90" s="72" t="s">
        <v>88</v>
      </c>
      <c r="D90" s="72" t="s">
        <v>134</v>
      </c>
      <c r="E90" s="72">
        <f>5.76+1.6</f>
        <v>7.359999999999999</v>
      </c>
      <c r="F90" s="167">
        <f>E90*F83</f>
        <v>0.5299200000000001</v>
      </c>
      <c r="G90" s="167"/>
      <c r="H90" s="152"/>
    </row>
    <row r="91" spans="1:8" ht="17.25" customHeight="1">
      <c r="A91" s="72">
        <f t="shared" si="4"/>
        <v>17.80000000000001</v>
      </c>
      <c r="B91" s="72"/>
      <c r="C91" s="72" t="s">
        <v>95</v>
      </c>
      <c r="D91" s="72" t="s">
        <v>91</v>
      </c>
      <c r="E91" s="72"/>
      <c r="F91" s="167"/>
      <c r="G91" s="167"/>
      <c r="H91" s="152"/>
    </row>
    <row r="92" spans="1:8" ht="17.25" customHeight="1" thickBot="1">
      <c r="A92" s="254">
        <f t="shared" si="4"/>
        <v>17.900000000000013</v>
      </c>
      <c r="B92" s="254"/>
      <c r="C92" s="254" t="s">
        <v>112</v>
      </c>
      <c r="D92" s="254" t="s">
        <v>21</v>
      </c>
      <c r="E92" s="254"/>
      <c r="F92" s="168"/>
      <c r="G92" s="168"/>
      <c r="H92" s="156"/>
    </row>
    <row r="93" spans="1:8" ht="54.75" customHeight="1" thickBot="1">
      <c r="A93" s="157">
        <f>A83+1</f>
        <v>18</v>
      </c>
      <c r="B93" s="159" t="s">
        <v>736</v>
      </c>
      <c r="C93" s="165" t="s">
        <v>768</v>
      </c>
      <c r="D93" s="159" t="s">
        <v>85</v>
      </c>
      <c r="E93" s="161"/>
      <c r="F93" s="173">
        <v>33.4</v>
      </c>
      <c r="G93" s="161"/>
      <c r="H93" s="178"/>
    </row>
    <row r="94" spans="1:8" ht="17.25" customHeight="1">
      <c r="A94" s="147">
        <f aca="true" t="shared" si="5" ref="A94:A103">A93+0.1</f>
        <v>18.1</v>
      </c>
      <c r="B94" s="255" t="s">
        <v>90</v>
      </c>
      <c r="C94" s="255" t="s">
        <v>16</v>
      </c>
      <c r="D94" s="269" t="s">
        <v>17</v>
      </c>
      <c r="E94" s="269"/>
      <c r="F94" s="272"/>
      <c r="G94" s="255"/>
      <c r="H94" s="240"/>
    </row>
    <row r="95" spans="1:8" ht="17.25" customHeight="1">
      <c r="A95" s="149">
        <f t="shared" si="5"/>
        <v>18.200000000000003</v>
      </c>
      <c r="B95" s="72"/>
      <c r="C95" s="72" t="s">
        <v>18</v>
      </c>
      <c r="D95" s="151" t="s">
        <v>19</v>
      </c>
      <c r="E95" s="151"/>
      <c r="F95" s="151"/>
      <c r="G95" s="151"/>
      <c r="H95" s="152"/>
    </row>
    <row r="96" spans="1:8" ht="17.25" customHeight="1">
      <c r="A96" s="149">
        <f t="shared" si="5"/>
        <v>18.300000000000004</v>
      </c>
      <c r="B96" s="72"/>
      <c r="C96" s="72" t="s">
        <v>87</v>
      </c>
      <c r="D96" s="72" t="s">
        <v>134</v>
      </c>
      <c r="E96" s="72"/>
      <c r="F96" s="167"/>
      <c r="G96" s="72"/>
      <c r="H96" s="152"/>
    </row>
    <row r="97" spans="1:8" ht="17.25" customHeight="1" thickBot="1">
      <c r="A97" s="149">
        <f t="shared" si="5"/>
        <v>18.400000000000006</v>
      </c>
      <c r="B97" s="72"/>
      <c r="C97" s="72" t="s">
        <v>629</v>
      </c>
      <c r="D97" s="151" t="s">
        <v>85</v>
      </c>
      <c r="E97" s="197">
        <v>1.015</v>
      </c>
      <c r="F97" s="155">
        <f>F93*E97</f>
        <v>33.900999999999996</v>
      </c>
      <c r="G97" s="273"/>
      <c r="H97" s="152"/>
    </row>
    <row r="98" spans="1:8" ht="17.25" customHeight="1" thickBot="1">
      <c r="A98" s="149">
        <f t="shared" si="5"/>
        <v>18.500000000000007</v>
      </c>
      <c r="B98" s="72"/>
      <c r="C98" s="72" t="s">
        <v>79</v>
      </c>
      <c r="D98" s="151" t="s">
        <v>91</v>
      </c>
      <c r="E98" s="266" t="s">
        <v>20</v>
      </c>
      <c r="F98" s="161">
        <f>88+2011</f>
        <v>2099</v>
      </c>
      <c r="G98" s="268"/>
      <c r="H98" s="152"/>
    </row>
    <row r="99" spans="1:8" ht="17.25" customHeight="1">
      <c r="A99" s="149">
        <f t="shared" si="5"/>
        <v>18.60000000000001</v>
      </c>
      <c r="B99" s="72"/>
      <c r="C99" s="72" t="s">
        <v>92</v>
      </c>
      <c r="D99" s="72" t="s">
        <v>93</v>
      </c>
      <c r="E99" s="151">
        <v>2.64</v>
      </c>
      <c r="F99" s="269">
        <f>F93*E99</f>
        <v>88.176</v>
      </c>
      <c r="G99" s="151"/>
      <c r="H99" s="152"/>
    </row>
    <row r="100" spans="1:8" ht="17.25" customHeight="1">
      <c r="A100" s="149">
        <f t="shared" si="5"/>
        <v>18.70000000000001</v>
      </c>
      <c r="B100" s="72"/>
      <c r="C100" s="72" t="s">
        <v>88</v>
      </c>
      <c r="D100" s="72" t="s">
        <v>85</v>
      </c>
      <c r="E100" s="274">
        <f>5.98/100</f>
        <v>0.059800000000000006</v>
      </c>
      <c r="F100" s="151">
        <f>F93*E100</f>
        <v>1.9973200000000002</v>
      </c>
      <c r="G100" s="151"/>
      <c r="H100" s="152"/>
    </row>
    <row r="101" spans="1:8" ht="17.25" customHeight="1">
      <c r="A101" s="149">
        <f t="shared" si="5"/>
        <v>18.80000000000001</v>
      </c>
      <c r="B101" s="254"/>
      <c r="C101" s="254" t="s">
        <v>335</v>
      </c>
      <c r="D101" s="254" t="s">
        <v>91</v>
      </c>
      <c r="E101" s="155"/>
      <c r="F101" s="155"/>
      <c r="G101" s="155"/>
      <c r="H101" s="156"/>
    </row>
    <row r="102" spans="1:8" ht="17.25" customHeight="1">
      <c r="A102" s="149">
        <f t="shared" si="5"/>
        <v>18.900000000000013</v>
      </c>
      <c r="B102" s="254"/>
      <c r="C102" s="254" t="s">
        <v>95</v>
      </c>
      <c r="D102" s="254" t="s">
        <v>91</v>
      </c>
      <c r="E102" s="155"/>
      <c r="F102" s="155"/>
      <c r="G102" s="155"/>
      <c r="H102" s="156"/>
    </row>
    <row r="103" spans="1:8" ht="17.25" customHeight="1" thickBot="1">
      <c r="A103" s="149">
        <f t="shared" si="5"/>
        <v>19.000000000000014</v>
      </c>
      <c r="B103" s="254"/>
      <c r="C103" s="254" t="s">
        <v>89</v>
      </c>
      <c r="D103" s="254" t="s">
        <v>19</v>
      </c>
      <c r="E103" s="155"/>
      <c r="F103" s="155"/>
      <c r="G103" s="155"/>
      <c r="H103" s="156"/>
    </row>
    <row r="104" spans="1:8" ht="32.25" customHeight="1" thickBot="1">
      <c r="A104" s="138">
        <f>A93+1</f>
        <v>19</v>
      </c>
      <c r="B104" s="84" t="s">
        <v>174</v>
      </c>
      <c r="C104" s="84" t="s">
        <v>351</v>
      </c>
      <c r="D104" s="84" t="s">
        <v>85</v>
      </c>
      <c r="E104" s="140"/>
      <c r="F104" s="140">
        <v>0.73</v>
      </c>
      <c r="G104" s="140"/>
      <c r="H104" s="142"/>
    </row>
    <row r="105" spans="1:8" ht="14.25" customHeight="1">
      <c r="A105" s="255">
        <f>A104+0.1</f>
        <v>19.1</v>
      </c>
      <c r="B105" s="148"/>
      <c r="C105" s="255" t="s">
        <v>16</v>
      </c>
      <c r="D105" s="255" t="s">
        <v>17</v>
      </c>
      <c r="E105" s="269"/>
      <c r="F105" s="272"/>
      <c r="G105" s="269"/>
      <c r="H105" s="240"/>
    </row>
    <row r="106" spans="1:8" ht="14.25" customHeight="1">
      <c r="A106" s="72">
        <f>A105+0.1</f>
        <v>19.200000000000003</v>
      </c>
      <c r="B106" s="150"/>
      <c r="C106" s="72" t="s">
        <v>18</v>
      </c>
      <c r="D106" s="72" t="s">
        <v>19</v>
      </c>
      <c r="E106" s="151"/>
      <c r="F106" s="151"/>
      <c r="G106" s="151"/>
      <c r="H106" s="152"/>
    </row>
    <row r="107" spans="1:8" ht="14.25" customHeight="1">
      <c r="A107" s="72">
        <f>A106+0.1</f>
        <v>19.300000000000004</v>
      </c>
      <c r="B107" s="150"/>
      <c r="C107" s="72" t="s">
        <v>161</v>
      </c>
      <c r="D107" s="72" t="s">
        <v>85</v>
      </c>
      <c r="E107" s="151">
        <f>0.11</f>
        <v>0.11</v>
      </c>
      <c r="F107" s="151">
        <f>F104*E107</f>
        <v>0.0803</v>
      </c>
      <c r="G107" s="151"/>
      <c r="H107" s="152"/>
    </row>
    <row r="108" spans="1:8" ht="14.25" customHeight="1">
      <c r="A108" s="72">
        <f>A107+0.1</f>
        <v>19.400000000000006</v>
      </c>
      <c r="B108" s="150"/>
      <c r="C108" s="72" t="s">
        <v>325</v>
      </c>
      <c r="D108" s="72" t="s">
        <v>110</v>
      </c>
      <c r="E108" s="167">
        <v>125</v>
      </c>
      <c r="F108" s="167">
        <f>F104*E108</f>
        <v>91.25</v>
      </c>
      <c r="G108" s="151"/>
      <c r="H108" s="152"/>
    </row>
    <row r="109" spans="1:8" ht="14.25" customHeight="1" thickBot="1">
      <c r="A109" s="254">
        <f>A108+0.1</f>
        <v>19.500000000000007</v>
      </c>
      <c r="B109" s="154"/>
      <c r="C109" s="254" t="s">
        <v>89</v>
      </c>
      <c r="D109" s="254" t="s">
        <v>21</v>
      </c>
      <c r="E109" s="155"/>
      <c r="F109" s="155"/>
      <c r="G109" s="155"/>
      <c r="H109" s="156"/>
    </row>
    <row r="110" spans="1:8" ht="63.75" customHeight="1" thickBot="1">
      <c r="A110" s="138">
        <f>A104+1</f>
        <v>20</v>
      </c>
      <c r="B110" s="84" t="s">
        <v>174</v>
      </c>
      <c r="C110" s="84" t="s">
        <v>793</v>
      </c>
      <c r="D110" s="84" t="s">
        <v>85</v>
      </c>
      <c r="E110" s="140"/>
      <c r="F110" s="140">
        <f>40+5</f>
        <v>45</v>
      </c>
      <c r="G110" s="140"/>
      <c r="H110" s="142"/>
    </row>
    <row r="111" spans="1:8" ht="14.25" customHeight="1">
      <c r="A111" s="255">
        <f aca="true" t="shared" si="6" ref="A111:A116">A110+0.1</f>
        <v>20.1</v>
      </c>
      <c r="B111" s="148"/>
      <c r="C111" s="255" t="s">
        <v>16</v>
      </c>
      <c r="D111" s="255" t="s">
        <v>17</v>
      </c>
      <c r="E111" s="269"/>
      <c r="F111" s="272"/>
      <c r="G111" s="269"/>
      <c r="H111" s="240"/>
    </row>
    <row r="112" spans="1:8" ht="14.25" customHeight="1">
      <c r="A112" s="72">
        <f t="shared" si="6"/>
        <v>20.200000000000003</v>
      </c>
      <c r="B112" s="150"/>
      <c r="C112" s="72" t="s">
        <v>18</v>
      </c>
      <c r="D112" s="72" t="s">
        <v>19</v>
      </c>
      <c r="E112" s="151"/>
      <c r="F112" s="151"/>
      <c r="G112" s="151"/>
      <c r="H112" s="152"/>
    </row>
    <row r="113" spans="1:8" ht="14.25" customHeight="1">
      <c r="A113" s="72">
        <f t="shared" si="6"/>
        <v>20.300000000000004</v>
      </c>
      <c r="B113" s="150"/>
      <c r="C113" s="72" t="s">
        <v>161</v>
      </c>
      <c r="D113" s="72" t="s">
        <v>85</v>
      </c>
      <c r="E113" s="151">
        <f>0.11</f>
        <v>0.11</v>
      </c>
      <c r="F113" s="151">
        <f>F110*E113</f>
        <v>4.95</v>
      </c>
      <c r="G113" s="151"/>
      <c r="H113" s="152"/>
    </row>
    <row r="114" spans="1:8" ht="14.25" customHeight="1">
      <c r="A114" s="72">
        <f t="shared" si="6"/>
        <v>20.400000000000006</v>
      </c>
      <c r="B114" s="150"/>
      <c r="C114" s="72" t="s">
        <v>133</v>
      </c>
      <c r="D114" s="72" t="s">
        <v>110</v>
      </c>
      <c r="E114" s="167" t="s">
        <v>20</v>
      </c>
      <c r="F114" s="167">
        <f>F110*62.5-F115</f>
        <v>1950</v>
      </c>
      <c r="G114" s="151"/>
      <c r="H114" s="152"/>
    </row>
    <row r="115" spans="1:8" ht="34.5" customHeight="1">
      <c r="A115" s="72">
        <f t="shared" si="6"/>
        <v>20.500000000000007</v>
      </c>
      <c r="B115" s="154"/>
      <c r="C115" s="74" t="s">
        <v>792</v>
      </c>
      <c r="D115" s="254" t="s">
        <v>110</v>
      </c>
      <c r="E115" s="168"/>
      <c r="F115" s="129">
        <v>862.5</v>
      </c>
      <c r="G115" s="275">
        <v>0</v>
      </c>
      <c r="H115" s="156">
        <f>G115*F115</f>
        <v>0</v>
      </c>
    </row>
    <row r="116" spans="1:8" ht="14.25" customHeight="1" thickBot="1">
      <c r="A116" s="72">
        <f t="shared" si="6"/>
        <v>20.60000000000001</v>
      </c>
      <c r="B116" s="154"/>
      <c r="C116" s="254" t="s">
        <v>89</v>
      </c>
      <c r="D116" s="254" t="s">
        <v>21</v>
      </c>
      <c r="E116" s="155"/>
      <c r="F116" s="155"/>
      <c r="G116" s="155"/>
      <c r="H116" s="156"/>
    </row>
    <row r="117" spans="1:8" ht="54.75" customHeight="1" thickBot="1">
      <c r="A117" s="157">
        <f>A110+1</f>
        <v>21</v>
      </c>
      <c r="B117" s="84" t="s">
        <v>90</v>
      </c>
      <c r="C117" s="170" t="s">
        <v>738</v>
      </c>
      <c r="D117" s="160" t="s">
        <v>93</v>
      </c>
      <c r="E117" s="171"/>
      <c r="F117" s="160">
        <v>75.55</v>
      </c>
      <c r="G117" s="171"/>
      <c r="H117" s="157"/>
    </row>
    <row r="118" spans="1:8" ht="54.75" customHeight="1" thickBot="1">
      <c r="A118" s="157">
        <f>A117+1</f>
        <v>22</v>
      </c>
      <c r="B118" s="84" t="s">
        <v>90</v>
      </c>
      <c r="C118" s="170" t="s">
        <v>350</v>
      </c>
      <c r="D118" s="160" t="s">
        <v>93</v>
      </c>
      <c r="E118" s="171"/>
      <c r="F118" s="160">
        <v>38</v>
      </c>
      <c r="G118" s="171"/>
      <c r="H118" s="157"/>
    </row>
    <row r="119" spans="1:8" ht="54.75" customHeight="1" thickBot="1">
      <c r="A119" s="157">
        <f>A118+1</f>
        <v>23</v>
      </c>
      <c r="B119" s="84" t="s">
        <v>90</v>
      </c>
      <c r="C119" s="170" t="s">
        <v>737</v>
      </c>
      <c r="D119" s="160" t="s">
        <v>264</v>
      </c>
      <c r="E119" s="171"/>
      <c r="F119" s="160">
        <v>13.23</v>
      </c>
      <c r="G119" s="171"/>
      <c r="H119" s="157"/>
    </row>
    <row r="120" spans="1:8" ht="35.25" customHeight="1" hidden="1" thickBot="1">
      <c r="A120" s="157"/>
      <c r="B120" s="84"/>
      <c r="C120" s="165"/>
      <c r="D120" s="160"/>
      <c r="E120" s="171"/>
      <c r="F120" s="160"/>
      <c r="G120" s="171"/>
      <c r="H120" s="157"/>
    </row>
    <row r="121" spans="1:8" ht="35.25" customHeight="1" hidden="1" thickBot="1">
      <c r="A121" s="157"/>
      <c r="B121" s="84"/>
      <c r="C121" s="165"/>
      <c r="D121" s="160"/>
      <c r="E121" s="171"/>
      <c r="F121" s="160"/>
      <c r="G121" s="171"/>
      <c r="H121" s="157"/>
    </row>
    <row r="122" spans="1:8" ht="54" customHeight="1" hidden="1" thickBot="1">
      <c r="A122" s="157"/>
      <c r="B122" s="84"/>
      <c r="C122" s="165"/>
      <c r="D122" s="160"/>
      <c r="E122" s="171"/>
      <c r="F122" s="160"/>
      <c r="G122" s="171"/>
      <c r="H122" s="157"/>
    </row>
    <row r="123" spans="1:8" ht="18" customHeight="1" thickBot="1">
      <c r="A123" s="429" t="s">
        <v>175</v>
      </c>
      <c r="B123" s="429"/>
      <c r="C123" s="429"/>
      <c r="D123" s="429"/>
      <c r="E123" s="429"/>
      <c r="F123" s="429"/>
      <c r="G123" s="429"/>
      <c r="H123" s="429"/>
    </row>
    <row r="124" spans="1:8" ht="38.25" customHeight="1" thickBot="1">
      <c r="A124" s="172">
        <f>A119+1</f>
        <v>24</v>
      </c>
      <c r="B124" s="159" t="s">
        <v>217</v>
      </c>
      <c r="C124" s="171" t="s">
        <v>154</v>
      </c>
      <c r="D124" s="160" t="s">
        <v>85</v>
      </c>
      <c r="E124" s="267"/>
      <c r="F124" s="171">
        <v>3.5</v>
      </c>
      <c r="G124" s="267"/>
      <c r="H124" s="157"/>
    </row>
    <row r="125" spans="1:8" ht="18" customHeight="1">
      <c r="A125" s="147">
        <f aca="true" t="shared" si="7" ref="A125:A132">A124+0.1</f>
        <v>24.1</v>
      </c>
      <c r="B125" s="255" t="s">
        <v>123</v>
      </c>
      <c r="C125" s="255" t="s">
        <v>16</v>
      </c>
      <c r="D125" s="269" t="s">
        <v>17</v>
      </c>
      <c r="E125" s="269"/>
      <c r="F125" s="269"/>
      <c r="G125" s="293"/>
      <c r="H125" s="240"/>
    </row>
    <row r="126" spans="1:8" ht="18" customHeight="1">
      <c r="A126" s="149">
        <f t="shared" si="7"/>
        <v>24.200000000000003</v>
      </c>
      <c r="B126" s="72" t="s">
        <v>123</v>
      </c>
      <c r="C126" s="72" t="s">
        <v>18</v>
      </c>
      <c r="D126" s="151" t="s">
        <v>19</v>
      </c>
      <c r="E126" s="151"/>
      <c r="F126" s="151"/>
      <c r="G126" s="151"/>
      <c r="H126" s="152"/>
    </row>
    <row r="127" spans="1:8" ht="18" customHeight="1">
      <c r="A127" s="149">
        <f t="shared" si="7"/>
        <v>24.300000000000004</v>
      </c>
      <c r="B127" s="176"/>
      <c r="C127" s="72" t="s">
        <v>107</v>
      </c>
      <c r="D127" s="151" t="s">
        <v>85</v>
      </c>
      <c r="E127" s="151">
        <v>1.05</v>
      </c>
      <c r="F127" s="151">
        <f>F124*E127</f>
        <v>3.6750000000000003</v>
      </c>
      <c r="G127" s="151"/>
      <c r="H127" s="152"/>
    </row>
    <row r="128" spans="1:8" ht="18" customHeight="1">
      <c r="A128" s="149">
        <f t="shared" si="7"/>
        <v>24.400000000000006</v>
      </c>
      <c r="B128" s="176"/>
      <c r="C128" s="72" t="s">
        <v>100</v>
      </c>
      <c r="D128" s="151" t="s">
        <v>91</v>
      </c>
      <c r="E128" s="151">
        <v>1.96</v>
      </c>
      <c r="F128" s="151">
        <f>F124*E128</f>
        <v>6.859999999999999</v>
      </c>
      <c r="G128" s="151"/>
      <c r="H128" s="152"/>
    </row>
    <row r="129" spans="1:8" ht="18" customHeight="1">
      <c r="A129" s="149">
        <f t="shared" si="7"/>
        <v>24.500000000000007</v>
      </c>
      <c r="B129" s="72"/>
      <c r="C129" s="72" t="s">
        <v>789</v>
      </c>
      <c r="D129" s="151" t="s">
        <v>93</v>
      </c>
      <c r="E129" s="151">
        <v>3.38</v>
      </c>
      <c r="F129" s="151">
        <f>F124*E129</f>
        <v>11.83</v>
      </c>
      <c r="G129" s="151"/>
      <c r="H129" s="152"/>
    </row>
    <row r="130" spans="1:8" ht="18" customHeight="1">
      <c r="A130" s="149">
        <f t="shared" si="7"/>
        <v>24.60000000000001</v>
      </c>
      <c r="B130" s="72"/>
      <c r="C130" s="72" t="s">
        <v>155</v>
      </c>
      <c r="D130" s="151" t="s">
        <v>91</v>
      </c>
      <c r="E130" s="151">
        <v>4.38</v>
      </c>
      <c r="F130" s="151">
        <f>F124*E130</f>
        <v>15.33</v>
      </c>
      <c r="G130" s="151"/>
      <c r="H130" s="152"/>
    </row>
    <row r="131" spans="1:8" ht="18" customHeight="1">
      <c r="A131" s="149">
        <f t="shared" si="7"/>
        <v>24.70000000000001</v>
      </c>
      <c r="B131" s="72"/>
      <c r="C131" s="72" t="s">
        <v>156</v>
      </c>
      <c r="D131" s="151" t="s">
        <v>91</v>
      </c>
      <c r="E131" s="151">
        <v>7.2</v>
      </c>
      <c r="F131" s="151">
        <f>F124*E131</f>
        <v>25.2</v>
      </c>
      <c r="G131" s="151"/>
      <c r="H131" s="152"/>
    </row>
    <row r="132" spans="1:8" ht="18" customHeight="1" thickBot="1">
      <c r="A132" s="153">
        <f t="shared" si="7"/>
        <v>24.80000000000001</v>
      </c>
      <c r="B132" s="254"/>
      <c r="C132" s="254" t="s">
        <v>89</v>
      </c>
      <c r="D132" s="155" t="s">
        <v>19</v>
      </c>
      <c r="E132" s="155"/>
      <c r="F132" s="155"/>
      <c r="G132" s="155"/>
      <c r="H132" s="156"/>
    </row>
    <row r="133" spans="1:8" ht="45.75" customHeight="1" thickBot="1">
      <c r="A133" s="172">
        <f>A124+1</f>
        <v>25</v>
      </c>
      <c r="B133" s="159" t="s">
        <v>101</v>
      </c>
      <c r="C133" s="159" t="s">
        <v>102</v>
      </c>
      <c r="D133" s="165" t="s">
        <v>98</v>
      </c>
      <c r="E133" s="159"/>
      <c r="F133" s="177">
        <v>1.68</v>
      </c>
      <c r="G133" s="159"/>
      <c r="H133" s="178"/>
    </row>
    <row r="134" spans="1:8" ht="13.5" customHeight="1">
      <c r="A134" s="147">
        <f>A133+0.1</f>
        <v>25.1</v>
      </c>
      <c r="B134" s="255"/>
      <c r="C134" s="255" t="s">
        <v>16</v>
      </c>
      <c r="D134" s="255" t="s">
        <v>17</v>
      </c>
      <c r="E134" s="272"/>
      <c r="F134" s="272"/>
      <c r="G134" s="269"/>
      <c r="H134" s="240"/>
    </row>
    <row r="135" spans="1:8" ht="13.5" customHeight="1">
      <c r="A135" s="149">
        <f>A134+0.1</f>
        <v>25.200000000000003</v>
      </c>
      <c r="B135" s="72"/>
      <c r="C135" s="72" t="s">
        <v>18</v>
      </c>
      <c r="D135" s="72" t="s">
        <v>19</v>
      </c>
      <c r="E135" s="151"/>
      <c r="F135" s="151"/>
      <c r="G135" s="151"/>
      <c r="H135" s="152"/>
    </row>
    <row r="136" spans="1:8" ht="13.5" customHeight="1" thickBot="1">
      <c r="A136" s="153">
        <f>A135+0.1</f>
        <v>25.300000000000004</v>
      </c>
      <c r="B136" s="154"/>
      <c r="C136" s="254" t="s">
        <v>103</v>
      </c>
      <c r="D136" s="254" t="s">
        <v>91</v>
      </c>
      <c r="E136" s="155">
        <v>15</v>
      </c>
      <c r="F136" s="155">
        <f>F133*E136</f>
        <v>25.2</v>
      </c>
      <c r="G136" s="155"/>
      <c r="H136" s="156"/>
    </row>
    <row r="137" spans="1:8" ht="45.75" customHeight="1" thickBot="1">
      <c r="A137" s="172">
        <f>A133+1</f>
        <v>26</v>
      </c>
      <c r="B137" s="159" t="s">
        <v>158</v>
      </c>
      <c r="C137" s="159" t="s">
        <v>104</v>
      </c>
      <c r="D137" s="165" t="s">
        <v>98</v>
      </c>
      <c r="E137" s="159"/>
      <c r="F137" s="177">
        <v>1.68</v>
      </c>
      <c r="G137" s="159"/>
      <c r="H137" s="178"/>
    </row>
    <row r="138" spans="1:8" ht="19.5" customHeight="1">
      <c r="A138" s="147">
        <f>A137+0.1</f>
        <v>26.1</v>
      </c>
      <c r="B138" s="255"/>
      <c r="C138" s="255" t="s">
        <v>16</v>
      </c>
      <c r="D138" s="255" t="s">
        <v>17</v>
      </c>
      <c r="E138" s="272"/>
      <c r="F138" s="272"/>
      <c r="G138" s="269"/>
      <c r="H138" s="240"/>
    </row>
    <row r="139" spans="1:8" ht="19.5" customHeight="1">
      <c r="A139" s="149">
        <f>A138+0.1</f>
        <v>26.200000000000003</v>
      </c>
      <c r="B139" s="72"/>
      <c r="C139" s="72" t="s">
        <v>18</v>
      </c>
      <c r="D139" s="72" t="s">
        <v>19</v>
      </c>
      <c r="E139" s="167"/>
      <c r="F139" s="167"/>
      <c r="G139" s="167"/>
      <c r="H139" s="152"/>
    </row>
    <row r="140" spans="1:8" ht="19.5" customHeight="1" thickBot="1">
      <c r="A140" s="153">
        <f>A139+0.1</f>
        <v>26.300000000000004</v>
      </c>
      <c r="B140" s="254"/>
      <c r="C140" s="254" t="s">
        <v>105</v>
      </c>
      <c r="D140" s="254" t="s">
        <v>91</v>
      </c>
      <c r="E140" s="254">
        <v>15</v>
      </c>
      <c r="F140" s="168">
        <f>E140*F137</f>
        <v>25.2</v>
      </c>
      <c r="G140" s="168"/>
      <c r="H140" s="156"/>
    </row>
    <row r="141" spans="1:8" ht="64.5" customHeight="1" thickBot="1">
      <c r="A141" s="157">
        <f>A137+1</f>
        <v>27</v>
      </c>
      <c r="B141" s="159" t="s">
        <v>176</v>
      </c>
      <c r="C141" s="165" t="s">
        <v>177</v>
      </c>
      <c r="D141" s="160" t="s">
        <v>106</v>
      </c>
      <c r="E141" s="175"/>
      <c r="F141" s="173">
        <v>1.68</v>
      </c>
      <c r="G141" s="171"/>
      <c r="H141" s="157"/>
    </row>
    <row r="142" spans="1:8" ht="21" customHeight="1">
      <c r="A142" s="147">
        <f>A141+0.1</f>
        <v>27.1</v>
      </c>
      <c r="B142" s="255"/>
      <c r="C142" s="255" t="s">
        <v>16</v>
      </c>
      <c r="D142" s="269" t="s">
        <v>17</v>
      </c>
      <c r="E142" s="269"/>
      <c r="F142" s="272"/>
      <c r="G142" s="293"/>
      <c r="H142" s="299"/>
    </row>
    <row r="143" spans="1:8" ht="17.25" customHeight="1">
      <c r="A143" s="147">
        <f aca="true" t="shared" si="8" ref="A143:A149">A142+0.1</f>
        <v>27.200000000000003</v>
      </c>
      <c r="B143" s="72"/>
      <c r="C143" s="72" t="s">
        <v>18</v>
      </c>
      <c r="D143" s="151" t="s">
        <v>19</v>
      </c>
      <c r="E143" s="151"/>
      <c r="F143" s="151"/>
      <c r="G143" s="151"/>
      <c r="H143" s="156"/>
    </row>
    <row r="144" spans="1:8" ht="17.25" customHeight="1">
      <c r="A144" s="147">
        <f t="shared" si="8"/>
        <v>27.300000000000004</v>
      </c>
      <c r="B144" s="72"/>
      <c r="C144" s="72" t="s">
        <v>178</v>
      </c>
      <c r="D144" s="151" t="s">
        <v>93</v>
      </c>
      <c r="E144" s="151">
        <v>112</v>
      </c>
      <c r="F144" s="167">
        <f>F141*E144</f>
        <v>188.16</v>
      </c>
      <c r="G144" s="151"/>
      <c r="H144" s="156"/>
    </row>
    <row r="145" spans="1:8" ht="17.25" customHeight="1">
      <c r="A145" s="147">
        <f t="shared" si="8"/>
        <v>27.400000000000006</v>
      </c>
      <c r="B145" s="72"/>
      <c r="C145" s="72" t="s">
        <v>107</v>
      </c>
      <c r="D145" s="151" t="s">
        <v>85</v>
      </c>
      <c r="E145" s="151">
        <v>1.19</v>
      </c>
      <c r="F145" s="151">
        <f>F141*E145</f>
        <v>1.9991999999999999</v>
      </c>
      <c r="G145" s="151"/>
      <c r="H145" s="156"/>
    </row>
    <row r="146" spans="1:8" ht="17.25" customHeight="1">
      <c r="A146" s="147">
        <f t="shared" si="8"/>
        <v>27.500000000000007</v>
      </c>
      <c r="B146" s="72"/>
      <c r="C146" s="72" t="s">
        <v>108</v>
      </c>
      <c r="D146" s="151" t="s">
        <v>83</v>
      </c>
      <c r="E146" s="151">
        <v>0.03</v>
      </c>
      <c r="F146" s="151">
        <f>F141*E146</f>
        <v>0.05039999999999999</v>
      </c>
      <c r="G146" s="149"/>
      <c r="H146" s="156"/>
    </row>
    <row r="147" spans="1:8" ht="17.25" customHeight="1">
      <c r="A147" s="147">
        <f t="shared" si="8"/>
        <v>27.60000000000001</v>
      </c>
      <c r="B147" s="72"/>
      <c r="C147" s="72" t="s">
        <v>179</v>
      </c>
      <c r="D147" s="151" t="s">
        <v>91</v>
      </c>
      <c r="E147" s="151">
        <v>15</v>
      </c>
      <c r="F147" s="151">
        <f>F141*E147</f>
        <v>25.2</v>
      </c>
      <c r="G147" s="167"/>
      <c r="H147" s="156"/>
    </row>
    <row r="148" spans="1:8" ht="17.25" customHeight="1">
      <c r="A148" s="147">
        <f t="shared" si="8"/>
        <v>27.70000000000001</v>
      </c>
      <c r="B148" s="72"/>
      <c r="C148" s="72" t="s">
        <v>109</v>
      </c>
      <c r="D148" s="151" t="s">
        <v>110</v>
      </c>
      <c r="E148" s="151" t="s">
        <v>20</v>
      </c>
      <c r="F148" s="149">
        <f>F141*100*6</f>
        <v>1008</v>
      </c>
      <c r="G148" s="151"/>
      <c r="H148" s="156"/>
    </row>
    <row r="149" spans="1:8" ht="16.5" customHeight="1" thickBot="1">
      <c r="A149" s="147">
        <f t="shared" si="8"/>
        <v>27.80000000000001</v>
      </c>
      <c r="B149" s="254"/>
      <c r="C149" s="254" t="s">
        <v>89</v>
      </c>
      <c r="D149" s="155" t="s">
        <v>19</v>
      </c>
      <c r="E149" s="155"/>
      <c r="F149" s="155"/>
      <c r="G149" s="155"/>
      <c r="H149" s="156"/>
    </row>
    <row r="150" spans="1:8" ht="73.5" customHeight="1" thickBot="1">
      <c r="A150" s="172">
        <f>A141+1</f>
        <v>28</v>
      </c>
      <c r="B150" s="159" t="s">
        <v>354</v>
      </c>
      <c r="C150" s="165" t="s">
        <v>355</v>
      </c>
      <c r="D150" s="160" t="s">
        <v>189</v>
      </c>
      <c r="E150" s="175"/>
      <c r="F150" s="160">
        <v>0.42</v>
      </c>
      <c r="G150" s="171"/>
      <c r="H150" s="157"/>
    </row>
    <row r="151" spans="1:8" ht="16.5" customHeight="1">
      <c r="A151" s="147">
        <f aca="true" t="shared" si="9" ref="A151:A156">A150+0.1</f>
        <v>28.1</v>
      </c>
      <c r="B151" s="255" t="s">
        <v>90</v>
      </c>
      <c r="C151" s="255" t="s">
        <v>16</v>
      </c>
      <c r="D151" s="269" t="s">
        <v>17</v>
      </c>
      <c r="E151" s="269"/>
      <c r="F151" s="272"/>
      <c r="G151" s="269"/>
      <c r="H151" s="299"/>
    </row>
    <row r="152" spans="1:8" ht="16.5" customHeight="1">
      <c r="A152" s="149">
        <f t="shared" si="9"/>
        <v>28.200000000000003</v>
      </c>
      <c r="B152" s="72"/>
      <c r="C152" s="72" t="s">
        <v>18</v>
      </c>
      <c r="D152" s="151" t="s">
        <v>19</v>
      </c>
      <c r="E152" s="151"/>
      <c r="F152" s="151"/>
      <c r="G152" s="151"/>
      <c r="H152" s="156"/>
    </row>
    <row r="153" spans="1:8" ht="16.5" customHeight="1">
      <c r="A153" s="149">
        <f t="shared" si="9"/>
        <v>28.300000000000004</v>
      </c>
      <c r="B153" s="72"/>
      <c r="C153" s="72" t="s">
        <v>88</v>
      </c>
      <c r="D153" s="151" t="s">
        <v>85</v>
      </c>
      <c r="E153" s="151" t="s">
        <v>20</v>
      </c>
      <c r="F153" s="151">
        <f>F150*100*0.05*0.06*3</f>
        <v>0.378</v>
      </c>
      <c r="G153" s="167"/>
      <c r="H153" s="156"/>
    </row>
    <row r="154" spans="1:8" ht="16.5" customHeight="1">
      <c r="A154" s="149">
        <f t="shared" si="9"/>
        <v>28.400000000000006</v>
      </c>
      <c r="B154" s="72"/>
      <c r="C154" s="72" t="s">
        <v>356</v>
      </c>
      <c r="D154" s="151" t="s">
        <v>93</v>
      </c>
      <c r="E154" s="151">
        <v>110</v>
      </c>
      <c r="F154" s="151">
        <f>F150*E154</f>
        <v>46.199999999999996</v>
      </c>
      <c r="G154" s="149"/>
      <c r="H154" s="156"/>
    </row>
    <row r="155" spans="1:8" ht="16.5" customHeight="1">
      <c r="A155" s="149">
        <f t="shared" si="9"/>
        <v>28.500000000000007</v>
      </c>
      <c r="B155" s="72"/>
      <c r="C155" s="72" t="s">
        <v>156</v>
      </c>
      <c r="D155" s="151" t="s">
        <v>91</v>
      </c>
      <c r="E155" s="151">
        <v>7.8</v>
      </c>
      <c r="F155" s="151">
        <f>F150*E155</f>
        <v>3.276</v>
      </c>
      <c r="G155" s="151"/>
      <c r="H155" s="156"/>
    </row>
    <row r="156" spans="1:8" ht="16.5" customHeight="1" thickBot="1">
      <c r="A156" s="153">
        <f t="shared" si="9"/>
        <v>28.60000000000001</v>
      </c>
      <c r="B156" s="254"/>
      <c r="C156" s="254" t="s">
        <v>89</v>
      </c>
      <c r="D156" s="155" t="s">
        <v>19</v>
      </c>
      <c r="E156" s="155"/>
      <c r="F156" s="155"/>
      <c r="G156" s="155"/>
      <c r="H156" s="156"/>
    </row>
    <row r="157" spans="1:8" ht="54.75" customHeight="1" thickBot="1">
      <c r="A157" s="138">
        <f>A150+1</f>
        <v>29</v>
      </c>
      <c r="B157" s="84" t="s">
        <v>127</v>
      </c>
      <c r="C157" s="84" t="s">
        <v>598</v>
      </c>
      <c r="D157" s="140" t="s">
        <v>264</v>
      </c>
      <c r="E157" s="140"/>
      <c r="F157" s="140">
        <f>38.1+6</f>
        <v>44.1</v>
      </c>
      <c r="G157" s="140"/>
      <c r="H157" s="142"/>
    </row>
    <row r="158" spans="1:8" ht="16.5" customHeight="1">
      <c r="A158" s="255">
        <f>A157+0.1</f>
        <v>29.1</v>
      </c>
      <c r="B158" s="255"/>
      <c r="C158" s="255" t="s">
        <v>16</v>
      </c>
      <c r="D158" s="269" t="s">
        <v>17</v>
      </c>
      <c r="E158" s="255"/>
      <c r="F158" s="272"/>
      <c r="G158" s="269"/>
      <c r="H158" s="240"/>
    </row>
    <row r="159" spans="1:8" ht="16.5" customHeight="1">
      <c r="A159" s="72">
        <f>A158+0.1</f>
        <v>29.200000000000003</v>
      </c>
      <c r="B159" s="72"/>
      <c r="C159" s="72" t="s">
        <v>18</v>
      </c>
      <c r="D159" s="151" t="s">
        <v>19</v>
      </c>
      <c r="E159" s="300" t="s">
        <v>218</v>
      </c>
      <c r="F159" s="151" t="s">
        <v>218</v>
      </c>
      <c r="G159" s="151" t="s">
        <v>218</v>
      </c>
      <c r="H159" s="152" t="s">
        <v>218</v>
      </c>
    </row>
    <row r="160" spans="1:8" ht="16.5" customHeight="1">
      <c r="A160" s="72">
        <f>A159+0.1</f>
        <v>29.300000000000004</v>
      </c>
      <c r="B160" s="72"/>
      <c r="C160" s="72" t="s">
        <v>128</v>
      </c>
      <c r="D160" s="151" t="s">
        <v>93</v>
      </c>
      <c r="E160" s="72">
        <v>1.02</v>
      </c>
      <c r="F160" s="151">
        <f>F157*E160</f>
        <v>44.982</v>
      </c>
      <c r="G160" s="151" t="s">
        <v>218</v>
      </c>
      <c r="H160" s="152" t="s">
        <v>218</v>
      </c>
    </row>
    <row r="161" spans="1:8" ht="16.5" customHeight="1">
      <c r="A161" s="72">
        <f>A160+0.1</f>
        <v>29.400000000000006</v>
      </c>
      <c r="B161" s="72"/>
      <c r="C161" s="72" t="s">
        <v>599</v>
      </c>
      <c r="D161" s="151" t="s">
        <v>91</v>
      </c>
      <c r="E161" s="72" t="s">
        <v>20</v>
      </c>
      <c r="F161" s="151">
        <f>F157*7</f>
        <v>308.7</v>
      </c>
      <c r="G161" s="151" t="s">
        <v>218</v>
      </c>
      <c r="H161" s="152" t="s">
        <v>218</v>
      </c>
    </row>
    <row r="162" spans="1:8" ht="16.5" customHeight="1" thickBot="1">
      <c r="A162" s="254">
        <f>A161+0.1</f>
        <v>29.500000000000007</v>
      </c>
      <c r="B162" s="254"/>
      <c r="C162" s="254" t="s">
        <v>89</v>
      </c>
      <c r="D162" s="155" t="s">
        <v>19</v>
      </c>
      <c r="E162" s="254" t="s">
        <v>218</v>
      </c>
      <c r="F162" s="155" t="s">
        <v>218</v>
      </c>
      <c r="G162" s="155" t="s">
        <v>218</v>
      </c>
      <c r="H162" s="156" t="s">
        <v>218</v>
      </c>
    </row>
    <row r="163" spans="1:8" ht="75" customHeight="1" thickBot="1">
      <c r="A163" s="172">
        <f>A157+1</f>
        <v>30</v>
      </c>
      <c r="B163" s="139" t="s">
        <v>739</v>
      </c>
      <c r="C163" s="84" t="s">
        <v>743</v>
      </c>
      <c r="D163" s="84" t="s">
        <v>93</v>
      </c>
      <c r="E163" s="140"/>
      <c r="F163" s="140">
        <v>56</v>
      </c>
      <c r="G163" s="140"/>
      <c r="H163" s="142" t="s">
        <v>218</v>
      </c>
    </row>
    <row r="164" spans="1:8" ht="16.5" customHeight="1">
      <c r="A164" s="147">
        <f aca="true" t="shared" si="10" ref="A164:A169">A163+0.1</f>
        <v>30.1</v>
      </c>
      <c r="B164" s="288"/>
      <c r="C164" s="255" t="s">
        <v>16</v>
      </c>
      <c r="D164" s="255" t="s">
        <v>17</v>
      </c>
      <c r="E164" s="269" t="s">
        <v>218</v>
      </c>
      <c r="F164" s="272" t="s">
        <v>218</v>
      </c>
      <c r="G164" s="269" t="s">
        <v>218</v>
      </c>
      <c r="H164" s="240" t="s">
        <v>218</v>
      </c>
    </row>
    <row r="165" spans="1:8" ht="16.5" customHeight="1">
      <c r="A165" s="147">
        <f t="shared" si="10"/>
        <v>30.200000000000003</v>
      </c>
      <c r="B165" s="150"/>
      <c r="C165" s="72" t="s">
        <v>18</v>
      </c>
      <c r="D165" s="72" t="s">
        <v>21</v>
      </c>
      <c r="E165" s="151" t="s">
        <v>218</v>
      </c>
      <c r="F165" s="151" t="s">
        <v>218</v>
      </c>
      <c r="G165" s="151" t="s">
        <v>218</v>
      </c>
      <c r="H165" s="152" t="s">
        <v>218</v>
      </c>
    </row>
    <row r="166" spans="1:8" ht="16.5" customHeight="1">
      <c r="A166" s="147">
        <f t="shared" si="10"/>
        <v>30.300000000000004</v>
      </c>
      <c r="B166" s="119"/>
      <c r="C166" s="72" t="s">
        <v>740</v>
      </c>
      <c r="D166" s="151" t="s">
        <v>93</v>
      </c>
      <c r="E166" s="151">
        <v>2.24</v>
      </c>
      <c r="F166" s="167">
        <f>F163*E166</f>
        <v>125.44000000000001</v>
      </c>
      <c r="G166" s="151" t="s">
        <v>218</v>
      </c>
      <c r="H166" s="152" t="s">
        <v>218</v>
      </c>
    </row>
    <row r="167" spans="1:8" ht="16.5" customHeight="1">
      <c r="A167" s="147">
        <f t="shared" si="10"/>
        <v>30.400000000000006</v>
      </c>
      <c r="B167" s="119"/>
      <c r="C167" s="72" t="s">
        <v>741</v>
      </c>
      <c r="D167" s="72" t="s">
        <v>800</v>
      </c>
      <c r="E167" s="151" t="s">
        <v>20</v>
      </c>
      <c r="F167" s="167">
        <f>F163*0.35*2</f>
        <v>39.199999999999996</v>
      </c>
      <c r="G167" s="151" t="s">
        <v>218</v>
      </c>
      <c r="H167" s="152" t="s">
        <v>218</v>
      </c>
    </row>
    <row r="168" spans="1:8" ht="16.5" customHeight="1">
      <c r="A168" s="147">
        <f t="shared" si="10"/>
        <v>30.500000000000007</v>
      </c>
      <c r="B168" s="72"/>
      <c r="C168" s="72" t="s">
        <v>742</v>
      </c>
      <c r="D168" s="72" t="s">
        <v>91</v>
      </c>
      <c r="E168" s="72">
        <v>1.03</v>
      </c>
      <c r="F168" s="167">
        <f>F163*E168</f>
        <v>57.68</v>
      </c>
      <c r="G168" s="167" t="s">
        <v>218</v>
      </c>
      <c r="H168" s="152" t="s">
        <v>218</v>
      </c>
    </row>
    <row r="169" spans="1:8" ht="16.5" customHeight="1" thickBot="1">
      <c r="A169" s="147">
        <f t="shared" si="10"/>
        <v>30.60000000000001</v>
      </c>
      <c r="B169" s="254"/>
      <c r="C169" s="254" t="s">
        <v>89</v>
      </c>
      <c r="D169" s="254" t="s">
        <v>19</v>
      </c>
      <c r="E169" s="195" t="s">
        <v>218</v>
      </c>
      <c r="F169" s="168" t="s">
        <v>218</v>
      </c>
      <c r="G169" s="155" t="s">
        <v>218</v>
      </c>
      <c r="H169" s="152" t="s">
        <v>218</v>
      </c>
    </row>
    <row r="170" spans="1:8" s="258" customFormat="1" ht="57.75" customHeight="1" thickBot="1">
      <c r="A170" s="138">
        <v>31</v>
      </c>
      <c r="B170" s="276" t="s">
        <v>613</v>
      </c>
      <c r="C170" s="84" t="s">
        <v>614</v>
      </c>
      <c r="D170" s="84" t="s">
        <v>93</v>
      </c>
      <c r="E170" s="277"/>
      <c r="F170" s="114">
        <v>56</v>
      </c>
      <c r="G170" s="83"/>
      <c r="H170" s="142" t="s">
        <v>218</v>
      </c>
    </row>
    <row r="171" spans="1:8" s="258" customFormat="1" ht="15.75" customHeight="1">
      <c r="A171" s="147">
        <f>A170+0.1</f>
        <v>31.1</v>
      </c>
      <c r="B171" s="301"/>
      <c r="C171" s="255" t="s">
        <v>16</v>
      </c>
      <c r="D171" s="255" t="s">
        <v>5</v>
      </c>
      <c r="E171" s="255" t="s">
        <v>218</v>
      </c>
      <c r="F171" s="240" t="s">
        <v>218</v>
      </c>
      <c r="G171" s="255" t="s">
        <v>218</v>
      </c>
      <c r="H171" s="240" t="s">
        <v>218</v>
      </c>
    </row>
    <row r="172" spans="1:8" s="258" customFormat="1" ht="29.25" customHeight="1" thickBot="1">
      <c r="A172" s="153">
        <f>A171+0.1</f>
        <v>31.200000000000003</v>
      </c>
      <c r="B172" s="302"/>
      <c r="C172" s="254" t="s">
        <v>744</v>
      </c>
      <c r="D172" s="254" t="s">
        <v>169</v>
      </c>
      <c r="E172" s="168">
        <v>0.24</v>
      </c>
      <c r="F172" s="156">
        <f>F170*E172</f>
        <v>13.44</v>
      </c>
      <c r="G172" s="168" t="s">
        <v>218</v>
      </c>
      <c r="H172" s="156" t="s">
        <v>218</v>
      </c>
    </row>
    <row r="173" spans="1:8" s="258" customFormat="1" ht="44.25" customHeight="1" thickBot="1">
      <c r="A173" s="138">
        <f>A170+1</f>
        <v>32</v>
      </c>
      <c r="B173" s="83" t="s">
        <v>218</v>
      </c>
      <c r="C173" s="84" t="s">
        <v>745</v>
      </c>
      <c r="D173" s="84" t="s">
        <v>93</v>
      </c>
      <c r="E173" s="278"/>
      <c r="F173" s="114">
        <v>56</v>
      </c>
      <c r="G173" s="83"/>
      <c r="H173" s="142" t="s">
        <v>218</v>
      </c>
    </row>
    <row r="174" spans="1:8" s="258" customFormat="1" ht="15.75" customHeight="1">
      <c r="A174" s="147">
        <f>A173+0.1</f>
        <v>32.1</v>
      </c>
      <c r="B174" s="255"/>
      <c r="C174" s="255" t="s">
        <v>16</v>
      </c>
      <c r="D174" s="255" t="s">
        <v>5</v>
      </c>
      <c r="E174" s="272" t="s">
        <v>218</v>
      </c>
      <c r="F174" s="240" t="s">
        <v>218</v>
      </c>
      <c r="G174" s="255" t="s">
        <v>218</v>
      </c>
      <c r="H174" s="240" t="s">
        <v>218</v>
      </c>
    </row>
    <row r="175" spans="1:8" s="258" customFormat="1" ht="15.75" customHeight="1">
      <c r="A175" s="149" t="e">
        <f>#REF!+0.1</f>
        <v>#REF!</v>
      </c>
      <c r="B175" s="72"/>
      <c r="C175" s="72" t="s">
        <v>112</v>
      </c>
      <c r="D175" s="72" t="s">
        <v>91</v>
      </c>
      <c r="E175" s="279" t="s">
        <v>218</v>
      </c>
      <c r="F175" s="152" t="s">
        <v>218</v>
      </c>
      <c r="G175" s="72" t="s">
        <v>218</v>
      </c>
      <c r="H175" s="152" t="s">
        <v>218</v>
      </c>
    </row>
    <row r="176" spans="1:8" s="258" customFormat="1" ht="16.5" customHeight="1" thickBot="1">
      <c r="A176" s="153" t="e">
        <f>A175+0.1</f>
        <v>#REF!</v>
      </c>
      <c r="B176" s="254"/>
      <c r="C176" s="254" t="s">
        <v>612</v>
      </c>
      <c r="D176" s="254" t="s">
        <v>169</v>
      </c>
      <c r="E176" s="303" t="s">
        <v>218</v>
      </c>
      <c r="F176" s="156" t="s">
        <v>218</v>
      </c>
      <c r="G176" s="254" t="s">
        <v>218</v>
      </c>
      <c r="H176" s="156" t="s">
        <v>218</v>
      </c>
    </row>
    <row r="177" spans="1:8" s="258" customFormat="1" ht="53.25" customHeight="1" thickBot="1">
      <c r="A177" s="179">
        <f>A173+1</f>
        <v>33</v>
      </c>
      <c r="B177" s="180" t="s">
        <v>114</v>
      </c>
      <c r="C177" s="181" t="s">
        <v>115</v>
      </c>
      <c r="D177" s="159" t="s">
        <v>116</v>
      </c>
      <c r="E177" s="181"/>
      <c r="F177" s="280">
        <v>0.22</v>
      </c>
      <c r="G177" s="181"/>
      <c r="H177" s="183" t="s">
        <v>218</v>
      </c>
    </row>
    <row r="178" spans="1:8" s="258" customFormat="1" ht="16.5" customHeight="1">
      <c r="A178" s="184">
        <f>A177+0.1</f>
        <v>33.1</v>
      </c>
      <c r="B178" s="184"/>
      <c r="C178" s="255" t="s">
        <v>16</v>
      </c>
      <c r="D178" s="269" t="s">
        <v>17</v>
      </c>
      <c r="E178" s="304" t="s">
        <v>218</v>
      </c>
      <c r="F178" s="304" t="s">
        <v>218</v>
      </c>
      <c r="G178" s="293" t="s">
        <v>218</v>
      </c>
      <c r="H178" s="305" t="s">
        <v>218</v>
      </c>
    </row>
    <row r="179" spans="1:8" s="258" customFormat="1" ht="16.5" customHeight="1">
      <c r="A179" s="185">
        <f>A178+0.1</f>
        <v>33.2</v>
      </c>
      <c r="B179" s="185"/>
      <c r="C179" s="254" t="s">
        <v>18</v>
      </c>
      <c r="D179" s="254" t="s">
        <v>19</v>
      </c>
      <c r="E179" s="185" t="s">
        <v>218</v>
      </c>
      <c r="F179" s="187" t="s">
        <v>218</v>
      </c>
      <c r="G179" s="187" t="s">
        <v>218</v>
      </c>
      <c r="H179" s="306" t="s">
        <v>218</v>
      </c>
    </row>
    <row r="180" spans="1:8" s="258" customFormat="1" ht="16.5" customHeight="1">
      <c r="A180" s="185">
        <f>A179+0.1</f>
        <v>33.300000000000004</v>
      </c>
      <c r="B180" s="186"/>
      <c r="C180" s="185" t="s">
        <v>118</v>
      </c>
      <c r="D180" s="185" t="s">
        <v>111</v>
      </c>
      <c r="E180" s="187"/>
      <c r="F180" s="187">
        <f>F177*100*3</f>
        <v>66</v>
      </c>
      <c r="G180" s="185" t="s">
        <v>218</v>
      </c>
      <c r="H180" s="188" t="s">
        <v>218</v>
      </c>
    </row>
    <row r="181" spans="1:8" s="258" customFormat="1" ht="16.5" customHeight="1" thickBot="1">
      <c r="A181" s="185">
        <f>A180+0.1</f>
        <v>33.400000000000006</v>
      </c>
      <c r="B181" s="186"/>
      <c r="C181" s="185" t="s">
        <v>119</v>
      </c>
      <c r="D181" s="185" t="s">
        <v>120</v>
      </c>
      <c r="E181" s="187">
        <v>100</v>
      </c>
      <c r="F181" s="189">
        <f>E181*F177</f>
        <v>22</v>
      </c>
      <c r="G181" s="190" t="s">
        <v>218</v>
      </c>
      <c r="H181" s="188" t="s">
        <v>218</v>
      </c>
    </row>
    <row r="182" spans="1:8" ht="45.75" customHeight="1" thickBot="1">
      <c r="A182" s="179">
        <f>A177+1</f>
        <v>34</v>
      </c>
      <c r="B182" s="159" t="s">
        <v>114</v>
      </c>
      <c r="C182" s="165" t="s">
        <v>121</v>
      </c>
      <c r="D182" s="159" t="s">
        <v>116</v>
      </c>
      <c r="E182" s="165"/>
      <c r="F182" s="162">
        <v>0.14</v>
      </c>
      <c r="G182" s="181"/>
      <c r="H182" s="157" t="s">
        <v>218</v>
      </c>
    </row>
    <row r="183" spans="1:8" ht="18" customHeight="1">
      <c r="A183" s="255">
        <f aca="true" t="shared" si="11" ref="A183:A188">A182+0.1</f>
        <v>34.1</v>
      </c>
      <c r="B183" s="255"/>
      <c r="C183" s="255" t="s">
        <v>16</v>
      </c>
      <c r="D183" s="269" t="s">
        <v>17</v>
      </c>
      <c r="E183" s="272" t="s">
        <v>218</v>
      </c>
      <c r="F183" s="272" t="s">
        <v>218</v>
      </c>
      <c r="G183" s="151" t="s">
        <v>218</v>
      </c>
      <c r="H183" s="240" t="s">
        <v>218</v>
      </c>
    </row>
    <row r="184" spans="1:8" ht="18" customHeight="1">
      <c r="A184" s="72">
        <f t="shared" si="11"/>
        <v>34.2</v>
      </c>
      <c r="B184" s="72"/>
      <c r="C184" s="72" t="s">
        <v>18</v>
      </c>
      <c r="D184" s="72" t="s">
        <v>21</v>
      </c>
      <c r="E184" s="72" t="s">
        <v>218</v>
      </c>
      <c r="F184" s="72" t="s">
        <v>218</v>
      </c>
      <c r="G184" s="72" t="s">
        <v>218</v>
      </c>
      <c r="H184" s="167" t="s">
        <v>218</v>
      </c>
    </row>
    <row r="185" spans="1:8" ht="18" customHeight="1">
      <c r="A185" s="72">
        <f t="shared" si="11"/>
        <v>34.300000000000004</v>
      </c>
      <c r="B185" s="191"/>
      <c r="C185" s="72" t="s">
        <v>181</v>
      </c>
      <c r="D185" s="72" t="s">
        <v>111</v>
      </c>
      <c r="E185" s="167"/>
      <c r="F185" s="167">
        <f>F182*100*1</f>
        <v>14.000000000000002</v>
      </c>
      <c r="G185" s="72" t="s">
        <v>218</v>
      </c>
      <c r="H185" s="152" t="s">
        <v>218</v>
      </c>
    </row>
    <row r="186" spans="1:8" ht="18" customHeight="1">
      <c r="A186" s="72">
        <f t="shared" si="11"/>
        <v>34.400000000000006</v>
      </c>
      <c r="B186" s="191"/>
      <c r="C186" s="72" t="s">
        <v>122</v>
      </c>
      <c r="D186" s="72" t="s">
        <v>120</v>
      </c>
      <c r="E186" s="167">
        <v>100</v>
      </c>
      <c r="F186" s="167">
        <f>E186*F182</f>
        <v>14.000000000000002</v>
      </c>
      <c r="G186" s="149" t="s">
        <v>218</v>
      </c>
      <c r="H186" s="152" t="s">
        <v>218</v>
      </c>
    </row>
    <row r="187" spans="1:8" ht="18" customHeight="1">
      <c r="A187" s="72">
        <f t="shared" si="11"/>
        <v>34.50000000000001</v>
      </c>
      <c r="B187" s="191"/>
      <c r="C187" s="72" t="s">
        <v>182</v>
      </c>
      <c r="D187" s="72" t="s">
        <v>111</v>
      </c>
      <c r="E187" s="167"/>
      <c r="F187" s="167">
        <v>3</v>
      </c>
      <c r="G187" s="149" t="s">
        <v>218</v>
      </c>
      <c r="H187" s="152" t="s">
        <v>218</v>
      </c>
    </row>
    <row r="188" spans="1:8" ht="18" customHeight="1" thickBot="1">
      <c r="A188" s="254">
        <f t="shared" si="11"/>
        <v>34.60000000000001</v>
      </c>
      <c r="B188" s="192"/>
      <c r="C188" s="254" t="s">
        <v>183</v>
      </c>
      <c r="D188" s="254" t="s">
        <v>111</v>
      </c>
      <c r="E188" s="168"/>
      <c r="F188" s="168">
        <f>F187*3</f>
        <v>9</v>
      </c>
      <c r="G188" s="72" t="s">
        <v>218</v>
      </c>
      <c r="H188" s="156" t="s">
        <v>218</v>
      </c>
    </row>
    <row r="189" spans="1:8" ht="19.5" customHeight="1" thickBot="1">
      <c r="A189" s="428" t="s">
        <v>184</v>
      </c>
      <c r="B189" s="429"/>
      <c r="C189" s="429"/>
      <c r="D189" s="429"/>
      <c r="E189" s="429"/>
      <c r="F189" s="429"/>
      <c r="G189" s="429"/>
      <c r="H189" s="430"/>
    </row>
    <row r="190" spans="1:8" ht="54.75" customHeight="1" thickBot="1">
      <c r="A190" s="172">
        <f>A182+1</f>
        <v>35</v>
      </c>
      <c r="B190" s="159" t="s">
        <v>324</v>
      </c>
      <c r="C190" s="165" t="s">
        <v>353</v>
      </c>
      <c r="D190" s="159" t="s">
        <v>93</v>
      </c>
      <c r="E190" s="165"/>
      <c r="F190" s="173">
        <v>540</v>
      </c>
      <c r="G190" s="165"/>
      <c r="H190" s="157" t="s">
        <v>218</v>
      </c>
    </row>
    <row r="191" spans="1:8" ht="13.5">
      <c r="A191" s="255">
        <f>A190+0.1</f>
        <v>35.1</v>
      </c>
      <c r="B191" s="255"/>
      <c r="C191" s="255" t="s">
        <v>16</v>
      </c>
      <c r="D191" s="255" t="s">
        <v>17</v>
      </c>
      <c r="E191" s="255" t="s">
        <v>218</v>
      </c>
      <c r="F191" s="272" t="s">
        <v>218</v>
      </c>
      <c r="G191" s="269" t="s">
        <v>218</v>
      </c>
      <c r="H191" s="240" t="s">
        <v>218</v>
      </c>
    </row>
    <row r="192" spans="1:8" ht="13.5">
      <c r="A192" s="72">
        <f>A191+0.1</f>
        <v>35.2</v>
      </c>
      <c r="B192" s="72"/>
      <c r="C192" s="72" t="s">
        <v>185</v>
      </c>
      <c r="D192" s="72" t="s">
        <v>80</v>
      </c>
      <c r="E192" s="279" t="s">
        <v>218</v>
      </c>
      <c r="F192" s="167" t="s">
        <v>218</v>
      </c>
      <c r="G192" s="167" t="s">
        <v>218</v>
      </c>
      <c r="H192" s="152" t="s">
        <v>218</v>
      </c>
    </row>
    <row r="193" spans="1:8" ht="13.5">
      <c r="A193" s="72">
        <f>A192+0.1</f>
        <v>35.300000000000004</v>
      </c>
      <c r="B193" s="72"/>
      <c r="C193" s="72" t="s">
        <v>18</v>
      </c>
      <c r="D193" s="72" t="s">
        <v>113</v>
      </c>
      <c r="E193" s="279" t="s">
        <v>218</v>
      </c>
      <c r="F193" s="167" t="s">
        <v>218</v>
      </c>
      <c r="G193" s="72" t="s">
        <v>218</v>
      </c>
      <c r="H193" s="152" t="s">
        <v>218</v>
      </c>
    </row>
    <row r="194" spans="1:8" ht="13.5">
      <c r="A194" s="72">
        <f>A193+0.1</f>
        <v>35.400000000000006</v>
      </c>
      <c r="B194" s="72"/>
      <c r="C194" s="72" t="s">
        <v>186</v>
      </c>
      <c r="D194" s="72" t="s">
        <v>134</v>
      </c>
      <c r="E194" s="193">
        <f>2.12/100</f>
        <v>0.0212</v>
      </c>
      <c r="F194" s="167">
        <f>E194*F190</f>
        <v>11.448</v>
      </c>
      <c r="G194" s="72" t="s">
        <v>218</v>
      </c>
      <c r="H194" s="152" t="s">
        <v>218</v>
      </c>
    </row>
    <row r="195" spans="1:8" ht="14.25" thickBot="1">
      <c r="A195" s="254">
        <f>A194+0.1</f>
        <v>35.50000000000001</v>
      </c>
      <c r="B195" s="254"/>
      <c r="C195" s="254" t="s">
        <v>89</v>
      </c>
      <c r="D195" s="254" t="s">
        <v>113</v>
      </c>
      <c r="E195" s="254" t="s">
        <v>218</v>
      </c>
      <c r="F195" s="168" t="s">
        <v>218</v>
      </c>
      <c r="G195" s="254" t="s">
        <v>218</v>
      </c>
      <c r="H195" s="156" t="s">
        <v>218</v>
      </c>
    </row>
    <row r="196" spans="1:8" ht="33.75" customHeight="1" thickBot="1">
      <c r="A196" s="172">
        <f>A190+1</f>
        <v>36</v>
      </c>
      <c r="B196" s="159" t="s">
        <v>262</v>
      </c>
      <c r="C196" s="165" t="s">
        <v>187</v>
      </c>
      <c r="D196" s="159" t="s">
        <v>801</v>
      </c>
      <c r="E196" s="165"/>
      <c r="F196" s="173">
        <v>32</v>
      </c>
      <c r="G196" s="165"/>
      <c r="H196" s="157" t="s">
        <v>218</v>
      </c>
    </row>
    <row r="197" spans="1:8" ht="15" customHeight="1">
      <c r="A197" s="255">
        <f>A196+0.1</f>
        <v>36.1</v>
      </c>
      <c r="B197" s="255"/>
      <c r="C197" s="255" t="s">
        <v>16</v>
      </c>
      <c r="D197" s="255" t="s">
        <v>17</v>
      </c>
      <c r="E197" s="255" t="s">
        <v>218</v>
      </c>
      <c r="F197" s="272" t="s">
        <v>218</v>
      </c>
      <c r="G197" s="269" t="s">
        <v>218</v>
      </c>
      <c r="H197" s="240" t="s">
        <v>218</v>
      </c>
    </row>
    <row r="198" spans="1:8" ht="15" customHeight="1">
      <c r="A198" s="72">
        <f>A197+0.1</f>
        <v>36.2</v>
      </c>
      <c r="B198" s="72"/>
      <c r="C198" s="72" t="s">
        <v>18</v>
      </c>
      <c r="D198" s="72" t="s">
        <v>113</v>
      </c>
      <c r="E198" s="72" t="s">
        <v>218</v>
      </c>
      <c r="F198" s="167" t="s">
        <v>218</v>
      </c>
      <c r="G198" s="72" t="s">
        <v>218</v>
      </c>
      <c r="H198" s="152" t="s">
        <v>218</v>
      </c>
    </row>
    <row r="199" spans="1:8" ht="15" customHeight="1" thickBot="1">
      <c r="A199" s="254">
        <f>A198+0.1</f>
        <v>36.300000000000004</v>
      </c>
      <c r="B199" s="254"/>
      <c r="C199" s="254" t="s">
        <v>188</v>
      </c>
      <c r="D199" s="254" t="s">
        <v>134</v>
      </c>
      <c r="E199" s="254">
        <f>4.4/100</f>
        <v>0.044000000000000004</v>
      </c>
      <c r="F199" s="168">
        <f>E199*F196</f>
        <v>1.4080000000000001</v>
      </c>
      <c r="G199" s="254" t="s">
        <v>218</v>
      </c>
      <c r="H199" s="156" t="s">
        <v>218</v>
      </c>
    </row>
    <row r="200" spans="1:8" ht="59.25" customHeight="1" thickBot="1">
      <c r="A200" s="172">
        <f>A196+1</f>
        <v>37</v>
      </c>
      <c r="B200" s="159" t="s">
        <v>231</v>
      </c>
      <c r="C200" s="165" t="s">
        <v>746</v>
      </c>
      <c r="D200" s="160" t="s">
        <v>93</v>
      </c>
      <c r="E200" s="171"/>
      <c r="F200" s="281">
        <v>76.3</v>
      </c>
      <c r="G200" s="171"/>
      <c r="H200" s="157" t="s">
        <v>218</v>
      </c>
    </row>
    <row r="201" spans="1:8" ht="15" customHeight="1">
      <c r="A201" s="147">
        <f>A200+0.1</f>
        <v>37.1</v>
      </c>
      <c r="B201" s="255"/>
      <c r="C201" s="255" t="s">
        <v>16</v>
      </c>
      <c r="D201" s="269" t="s">
        <v>17</v>
      </c>
      <c r="E201" s="269" t="s">
        <v>218</v>
      </c>
      <c r="F201" s="272" t="s">
        <v>218</v>
      </c>
      <c r="G201" s="269" t="s">
        <v>218</v>
      </c>
      <c r="H201" s="240" t="s">
        <v>218</v>
      </c>
    </row>
    <row r="202" spans="1:8" ht="15" customHeight="1">
      <c r="A202" s="149">
        <f>A201+0.1</f>
        <v>37.2</v>
      </c>
      <c r="B202" s="72"/>
      <c r="C202" s="72" t="s">
        <v>18</v>
      </c>
      <c r="D202" s="151" t="s">
        <v>19</v>
      </c>
      <c r="E202" s="197" t="s">
        <v>218</v>
      </c>
      <c r="F202" s="151" t="s">
        <v>218</v>
      </c>
      <c r="G202" s="151" t="s">
        <v>218</v>
      </c>
      <c r="H202" s="152" t="s">
        <v>218</v>
      </c>
    </row>
    <row r="203" spans="1:8" ht="15" customHeight="1">
      <c r="A203" s="149">
        <f>A202+0.1</f>
        <v>37.300000000000004</v>
      </c>
      <c r="B203" s="72"/>
      <c r="C203" s="72" t="s">
        <v>233</v>
      </c>
      <c r="D203" s="151" t="s">
        <v>93</v>
      </c>
      <c r="E203" s="151">
        <v>1</v>
      </c>
      <c r="F203" s="151">
        <f>F200*E203</f>
        <v>76.3</v>
      </c>
      <c r="G203" s="151" t="s">
        <v>218</v>
      </c>
      <c r="H203" s="152" t="s">
        <v>218</v>
      </c>
    </row>
    <row r="204" spans="1:8" ht="15" customHeight="1">
      <c r="A204" s="149">
        <f>A203+0.1</f>
        <v>37.400000000000006</v>
      </c>
      <c r="B204" s="72"/>
      <c r="C204" s="72" t="s">
        <v>129</v>
      </c>
      <c r="D204" s="151" t="s">
        <v>91</v>
      </c>
      <c r="E204" s="151" t="s">
        <v>20</v>
      </c>
      <c r="F204" s="167">
        <f>F200*6</f>
        <v>457.79999999999995</v>
      </c>
      <c r="G204" s="151" t="s">
        <v>218</v>
      </c>
      <c r="H204" s="152" t="s">
        <v>218</v>
      </c>
    </row>
    <row r="205" spans="1:8" ht="15" customHeight="1" thickBot="1">
      <c r="A205" s="153">
        <f>A204+0.1</f>
        <v>37.50000000000001</v>
      </c>
      <c r="B205" s="254"/>
      <c r="C205" s="254" t="s">
        <v>89</v>
      </c>
      <c r="D205" s="155" t="s">
        <v>19</v>
      </c>
      <c r="E205" s="155" t="s">
        <v>218</v>
      </c>
      <c r="F205" s="155" t="s">
        <v>218</v>
      </c>
      <c r="G205" s="155" t="s">
        <v>218</v>
      </c>
      <c r="H205" s="156" t="s">
        <v>218</v>
      </c>
    </row>
    <row r="206" spans="1:8" ht="46.5" customHeight="1" thickBot="1">
      <c r="A206" s="172">
        <f>A200+1</f>
        <v>38</v>
      </c>
      <c r="B206" s="158" t="s">
        <v>326</v>
      </c>
      <c r="C206" s="165" t="s">
        <v>304</v>
      </c>
      <c r="D206" s="160" t="s">
        <v>93</v>
      </c>
      <c r="E206" s="171"/>
      <c r="F206" s="160">
        <f>F190+F196-F200</f>
        <v>495.7</v>
      </c>
      <c r="G206" s="171"/>
      <c r="H206" s="157" t="s">
        <v>218</v>
      </c>
    </row>
    <row r="207" spans="1:8" ht="16.5" customHeight="1">
      <c r="A207" s="255">
        <f>A206+0.1</f>
        <v>38.1</v>
      </c>
      <c r="B207" s="255"/>
      <c r="C207" s="255" t="s">
        <v>16</v>
      </c>
      <c r="D207" s="255" t="s">
        <v>17</v>
      </c>
      <c r="E207" s="292" t="s">
        <v>218</v>
      </c>
      <c r="F207" s="272" t="s">
        <v>218</v>
      </c>
      <c r="G207" s="269" t="s">
        <v>218</v>
      </c>
      <c r="H207" s="240" t="s">
        <v>218</v>
      </c>
    </row>
    <row r="208" spans="1:8" ht="16.5" customHeight="1">
      <c r="A208" s="72">
        <f>A207+0.1</f>
        <v>38.2</v>
      </c>
      <c r="B208" s="72"/>
      <c r="C208" s="72" t="s">
        <v>18</v>
      </c>
      <c r="D208" s="72" t="s">
        <v>19</v>
      </c>
      <c r="E208" s="151" t="s">
        <v>218</v>
      </c>
      <c r="F208" s="167" t="s">
        <v>218</v>
      </c>
      <c r="G208" s="151" t="s">
        <v>218</v>
      </c>
      <c r="H208" s="152" t="s">
        <v>218</v>
      </c>
    </row>
    <row r="209" spans="1:8" ht="16.5" customHeight="1">
      <c r="A209" s="72">
        <f>A208+0.1</f>
        <v>38.300000000000004</v>
      </c>
      <c r="B209" s="72"/>
      <c r="C209" s="72" t="s">
        <v>140</v>
      </c>
      <c r="D209" s="72" t="s">
        <v>91</v>
      </c>
      <c r="E209" s="151">
        <v>0.63</v>
      </c>
      <c r="F209" s="167">
        <f>F206*E209</f>
        <v>312.291</v>
      </c>
      <c r="G209" s="151" t="s">
        <v>218</v>
      </c>
      <c r="H209" s="152" t="s">
        <v>218</v>
      </c>
    </row>
    <row r="210" spans="1:8" ht="16.5" customHeight="1">
      <c r="A210" s="72">
        <f>A209+0.1</f>
        <v>38.400000000000006</v>
      </c>
      <c r="B210" s="176"/>
      <c r="C210" s="72" t="s">
        <v>139</v>
      </c>
      <c r="D210" s="151" t="s">
        <v>91</v>
      </c>
      <c r="E210" s="151">
        <v>0.79</v>
      </c>
      <c r="F210" s="167">
        <f>F206*E210</f>
        <v>391.603</v>
      </c>
      <c r="G210" s="151" t="s">
        <v>218</v>
      </c>
      <c r="H210" s="152" t="s">
        <v>218</v>
      </c>
    </row>
    <row r="211" spans="1:8" ht="16.5" customHeight="1" thickBot="1">
      <c r="A211" s="254">
        <f>A210+0.1</f>
        <v>38.50000000000001</v>
      </c>
      <c r="B211" s="194"/>
      <c r="C211" s="254" t="s">
        <v>89</v>
      </c>
      <c r="D211" s="155" t="s">
        <v>21</v>
      </c>
      <c r="E211" s="195" t="s">
        <v>218</v>
      </c>
      <c r="F211" s="168" t="s">
        <v>218</v>
      </c>
      <c r="G211" s="155" t="s">
        <v>218</v>
      </c>
      <c r="H211" s="156" t="s">
        <v>218</v>
      </c>
    </row>
    <row r="212" spans="1:8" ht="33.75" customHeight="1" thickBot="1">
      <c r="A212" s="172">
        <f>A206+1</f>
        <v>39</v>
      </c>
      <c r="B212" s="139" t="s">
        <v>305</v>
      </c>
      <c r="C212" s="165" t="s">
        <v>190</v>
      </c>
      <c r="D212" s="160" t="s">
        <v>93</v>
      </c>
      <c r="E212" s="171"/>
      <c r="F212" s="160">
        <v>182.2</v>
      </c>
      <c r="G212" s="171"/>
      <c r="H212" s="157" t="s">
        <v>218</v>
      </c>
    </row>
    <row r="213" spans="1:8" ht="15.75" customHeight="1">
      <c r="A213" s="255">
        <f>A212+0.1</f>
        <v>39.1</v>
      </c>
      <c r="B213" s="255"/>
      <c r="C213" s="255" t="s">
        <v>16</v>
      </c>
      <c r="D213" s="255" t="s">
        <v>17</v>
      </c>
      <c r="E213" s="255" t="s">
        <v>218</v>
      </c>
      <c r="F213" s="272" t="s">
        <v>218</v>
      </c>
      <c r="G213" s="269" t="s">
        <v>218</v>
      </c>
      <c r="H213" s="240" t="s">
        <v>218</v>
      </c>
    </row>
    <row r="214" spans="1:8" ht="15.75" customHeight="1">
      <c r="A214" s="255">
        <f>A213+0.1</f>
        <v>39.2</v>
      </c>
      <c r="B214" s="255"/>
      <c r="C214" s="72" t="s">
        <v>185</v>
      </c>
      <c r="D214" s="72" t="s">
        <v>80</v>
      </c>
      <c r="E214" s="279" t="s">
        <v>218</v>
      </c>
      <c r="F214" s="167" t="s">
        <v>218</v>
      </c>
      <c r="G214" s="167" t="s">
        <v>218</v>
      </c>
      <c r="H214" s="152" t="s">
        <v>218</v>
      </c>
    </row>
    <row r="215" spans="1:8" ht="15.75" customHeight="1">
      <c r="A215" s="255">
        <f>A214+0.1</f>
        <v>39.300000000000004</v>
      </c>
      <c r="B215" s="72"/>
      <c r="C215" s="72" t="s">
        <v>18</v>
      </c>
      <c r="D215" s="72" t="s">
        <v>113</v>
      </c>
      <c r="E215" s="279" t="s">
        <v>218</v>
      </c>
      <c r="F215" s="167" t="s">
        <v>218</v>
      </c>
      <c r="G215" s="72" t="s">
        <v>218</v>
      </c>
      <c r="H215" s="152" t="s">
        <v>218</v>
      </c>
    </row>
    <row r="216" spans="1:8" ht="15.75" customHeight="1">
      <c r="A216" s="255">
        <f>A215+0.1</f>
        <v>39.400000000000006</v>
      </c>
      <c r="B216" s="72"/>
      <c r="C216" s="72" t="s">
        <v>186</v>
      </c>
      <c r="D216" s="72" t="s">
        <v>134</v>
      </c>
      <c r="E216" s="193">
        <f>2.3/100</f>
        <v>0.023</v>
      </c>
      <c r="F216" s="167">
        <f>E216*F212</f>
        <v>4.1906</v>
      </c>
      <c r="G216" s="72" t="s">
        <v>218</v>
      </c>
      <c r="H216" s="152" t="s">
        <v>218</v>
      </c>
    </row>
    <row r="217" spans="1:8" ht="15.75" customHeight="1" thickBot="1">
      <c r="A217" s="255">
        <f>A216+0.1</f>
        <v>39.50000000000001</v>
      </c>
      <c r="B217" s="194"/>
      <c r="C217" s="254" t="s">
        <v>89</v>
      </c>
      <c r="D217" s="254" t="s">
        <v>113</v>
      </c>
      <c r="E217" s="254" t="s">
        <v>218</v>
      </c>
      <c r="F217" s="168" t="s">
        <v>218</v>
      </c>
      <c r="G217" s="254" t="s">
        <v>218</v>
      </c>
      <c r="H217" s="156" t="s">
        <v>218</v>
      </c>
    </row>
    <row r="218" spans="1:8" ht="38.25" customHeight="1" thickBot="1">
      <c r="A218" s="172">
        <f>A212+1</f>
        <v>40</v>
      </c>
      <c r="B218" s="282" t="s">
        <v>90</v>
      </c>
      <c r="C218" s="165" t="s">
        <v>494</v>
      </c>
      <c r="D218" s="159" t="s">
        <v>93</v>
      </c>
      <c r="E218" s="165"/>
      <c r="F218" s="173">
        <v>6.4</v>
      </c>
      <c r="G218" s="165" t="s">
        <v>218</v>
      </c>
      <c r="H218" s="157" t="s">
        <v>218</v>
      </c>
    </row>
    <row r="219" spans="1:8" ht="33" customHeight="1" thickBot="1">
      <c r="A219" s="172">
        <f>A218+1</f>
        <v>41</v>
      </c>
      <c r="B219" s="158" t="s">
        <v>191</v>
      </c>
      <c r="C219" s="165" t="s">
        <v>192</v>
      </c>
      <c r="D219" s="160" t="s">
        <v>93</v>
      </c>
      <c r="E219" s="171"/>
      <c r="F219" s="160">
        <v>182.2</v>
      </c>
      <c r="G219" s="171"/>
      <c r="H219" s="157" t="s">
        <v>218</v>
      </c>
    </row>
    <row r="220" spans="1:8" ht="15.75" customHeight="1">
      <c r="A220" s="255">
        <f>A219+0.1</f>
        <v>41.1</v>
      </c>
      <c r="B220" s="255"/>
      <c r="C220" s="255" t="s">
        <v>16</v>
      </c>
      <c r="D220" s="255" t="s">
        <v>17</v>
      </c>
      <c r="E220" s="269" t="s">
        <v>218</v>
      </c>
      <c r="F220" s="272" t="s">
        <v>218</v>
      </c>
      <c r="G220" s="269" t="s">
        <v>218</v>
      </c>
      <c r="H220" s="240" t="s">
        <v>218</v>
      </c>
    </row>
    <row r="221" spans="1:8" ht="15.75" customHeight="1">
      <c r="A221" s="72">
        <f>A220+0.1</f>
        <v>41.2</v>
      </c>
      <c r="B221" s="72"/>
      <c r="C221" s="72" t="s">
        <v>18</v>
      </c>
      <c r="D221" s="72" t="s">
        <v>19</v>
      </c>
      <c r="E221" s="151" t="s">
        <v>218</v>
      </c>
      <c r="F221" s="167" t="s">
        <v>218</v>
      </c>
      <c r="G221" s="151" t="s">
        <v>218</v>
      </c>
      <c r="H221" s="152" t="s">
        <v>218</v>
      </c>
    </row>
    <row r="222" spans="1:8" ht="15.75" customHeight="1">
      <c r="A222" s="72">
        <f>A221+0.1</f>
        <v>41.300000000000004</v>
      </c>
      <c r="B222" s="72"/>
      <c r="C222" s="72" t="s">
        <v>140</v>
      </c>
      <c r="D222" s="72" t="s">
        <v>91</v>
      </c>
      <c r="E222" s="151">
        <v>0.63</v>
      </c>
      <c r="F222" s="167">
        <f>F219*E222</f>
        <v>114.78599999999999</v>
      </c>
      <c r="G222" s="151" t="s">
        <v>218</v>
      </c>
      <c r="H222" s="152" t="s">
        <v>218</v>
      </c>
    </row>
    <row r="223" spans="1:8" ht="15.75" customHeight="1">
      <c r="A223" s="72">
        <f>A222+0.1</f>
        <v>41.400000000000006</v>
      </c>
      <c r="B223" s="176"/>
      <c r="C223" s="72" t="s">
        <v>139</v>
      </c>
      <c r="D223" s="151" t="s">
        <v>91</v>
      </c>
      <c r="E223" s="151">
        <v>0.92</v>
      </c>
      <c r="F223" s="167">
        <f>F219*E223</f>
        <v>167.624</v>
      </c>
      <c r="G223" s="151" t="s">
        <v>218</v>
      </c>
      <c r="H223" s="152" t="s">
        <v>218</v>
      </c>
    </row>
    <row r="224" spans="1:8" ht="15.75" customHeight="1" thickBot="1">
      <c r="A224" s="254">
        <f>A223+0.1</f>
        <v>41.50000000000001</v>
      </c>
      <c r="B224" s="194"/>
      <c r="C224" s="254" t="s">
        <v>89</v>
      </c>
      <c r="D224" s="155" t="s">
        <v>21</v>
      </c>
      <c r="E224" s="155" t="s">
        <v>218</v>
      </c>
      <c r="F224" s="168" t="s">
        <v>218</v>
      </c>
      <c r="G224" s="155" t="s">
        <v>218</v>
      </c>
      <c r="H224" s="156" t="s">
        <v>218</v>
      </c>
    </row>
    <row r="225" spans="1:8" ht="15" customHeight="1" thickBot="1">
      <c r="A225" s="431" t="s">
        <v>141</v>
      </c>
      <c r="B225" s="432"/>
      <c r="C225" s="432"/>
      <c r="D225" s="432"/>
      <c r="E225" s="432"/>
      <c r="F225" s="432"/>
      <c r="G225" s="432"/>
      <c r="H225" s="433"/>
    </row>
    <row r="226" spans="1:8" ht="50.25" customHeight="1" thickBot="1">
      <c r="A226" s="164">
        <f>A219+1</f>
        <v>42</v>
      </c>
      <c r="B226" s="159" t="s">
        <v>193</v>
      </c>
      <c r="C226" s="165" t="s">
        <v>194</v>
      </c>
      <c r="D226" s="160" t="s">
        <v>93</v>
      </c>
      <c r="E226" s="175"/>
      <c r="F226" s="160">
        <f>562+51</f>
        <v>613</v>
      </c>
      <c r="G226" s="175"/>
      <c r="H226" s="157" t="s">
        <v>218</v>
      </c>
    </row>
    <row r="227" spans="1:8" ht="15" customHeight="1">
      <c r="A227" s="147">
        <f>A226+0.1</f>
        <v>42.1</v>
      </c>
      <c r="B227" s="148"/>
      <c r="C227" s="255" t="s">
        <v>16</v>
      </c>
      <c r="D227" s="255" t="s">
        <v>17</v>
      </c>
      <c r="E227" s="269" t="s">
        <v>218</v>
      </c>
      <c r="F227" s="292" t="s">
        <v>218</v>
      </c>
      <c r="G227" s="269" t="s">
        <v>218</v>
      </c>
      <c r="H227" s="240" t="s">
        <v>218</v>
      </c>
    </row>
    <row r="228" spans="1:8" ht="15" customHeight="1">
      <c r="A228" s="149">
        <f>A227+0.1</f>
        <v>42.2</v>
      </c>
      <c r="B228" s="150"/>
      <c r="C228" s="72" t="s">
        <v>142</v>
      </c>
      <c r="D228" s="72" t="s">
        <v>138</v>
      </c>
      <c r="E228" s="197" t="s">
        <v>218</v>
      </c>
      <c r="F228" s="197" t="s">
        <v>218</v>
      </c>
      <c r="G228" s="151" t="s">
        <v>218</v>
      </c>
      <c r="H228" s="152" t="s">
        <v>218</v>
      </c>
    </row>
    <row r="229" spans="1:8" ht="15" customHeight="1">
      <c r="A229" s="149">
        <f>A228+0.1</f>
        <v>42.300000000000004</v>
      </c>
      <c r="B229" s="150"/>
      <c r="C229" s="72" t="s">
        <v>18</v>
      </c>
      <c r="D229" s="72" t="s">
        <v>19</v>
      </c>
      <c r="E229" s="151" t="s">
        <v>218</v>
      </c>
      <c r="F229" s="197" t="s">
        <v>218</v>
      </c>
      <c r="G229" s="151" t="s">
        <v>218</v>
      </c>
      <c r="H229" s="152" t="s">
        <v>218</v>
      </c>
    </row>
    <row r="230" spans="1:8" ht="15" customHeight="1" thickBot="1">
      <c r="A230" s="153">
        <f>A229+0.1</f>
        <v>42.400000000000006</v>
      </c>
      <c r="B230" s="154"/>
      <c r="C230" s="254" t="s">
        <v>160</v>
      </c>
      <c r="D230" s="254" t="s">
        <v>85</v>
      </c>
      <c r="E230" s="283">
        <f>2.6/100</f>
        <v>0.026000000000000002</v>
      </c>
      <c r="F230" s="195">
        <f>F226*E230</f>
        <v>15.938</v>
      </c>
      <c r="G230" s="155" t="s">
        <v>218</v>
      </c>
      <c r="H230" s="156" t="s">
        <v>218</v>
      </c>
    </row>
    <row r="231" spans="1:8" ht="33.75" customHeight="1" thickBot="1">
      <c r="A231" s="172">
        <f>A226+1</f>
        <v>43</v>
      </c>
      <c r="B231" s="159" t="s">
        <v>195</v>
      </c>
      <c r="C231" s="165" t="s">
        <v>196</v>
      </c>
      <c r="D231" s="159" t="s">
        <v>124</v>
      </c>
      <c r="E231" s="165"/>
      <c r="F231" s="173">
        <v>147</v>
      </c>
      <c r="G231" s="165" t="s">
        <v>218</v>
      </c>
      <c r="H231" s="157" t="s">
        <v>218</v>
      </c>
    </row>
    <row r="232" spans="1:8" ht="15" customHeight="1">
      <c r="A232" s="255">
        <f>A231+0.1</f>
        <v>43.1</v>
      </c>
      <c r="B232" s="255"/>
      <c r="C232" s="255" t="s">
        <v>16</v>
      </c>
      <c r="D232" s="255" t="s">
        <v>17</v>
      </c>
      <c r="E232" s="255" t="s">
        <v>218</v>
      </c>
      <c r="F232" s="272" t="s">
        <v>218</v>
      </c>
      <c r="G232" s="269" t="s">
        <v>218</v>
      </c>
      <c r="H232" s="240" t="s">
        <v>218</v>
      </c>
    </row>
    <row r="233" spans="1:8" ht="15" customHeight="1">
      <c r="A233" s="72">
        <f>A232+0.1</f>
        <v>43.2</v>
      </c>
      <c r="B233" s="72"/>
      <c r="C233" s="72" t="s">
        <v>18</v>
      </c>
      <c r="D233" s="72" t="s">
        <v>113</v>
      </c>
      <c r="E233" s="72" t="s">
        <v>218</v>
      </c>
      <c r="F233" s="167" t="s">
        <v>218</v>
      </c>
      <c r="G233" s="72" t="s">
        <v>218</v>
      </c>
      <c r="H233" s="152" t="s">
        <v>218</v>
      </c>
    </row>
    <row r="234" spans="1:8" ht="15" customHeight="1" thickBot="1">
      <c r="A234" s="254">
        <f>A233+0.1</f>
        <v>43.300000000000004</v>
      </c>
      <c r="B234" s="254"/>
      <c r="C234" s="254" t="s">
        <v>188</v>
      </c>
      <c r="D234" s="254" t="s">
        <v>134</v>
      </c>
      <c r="E234" s="254">
        <f>0.67/100</f>
        <v>0.0067</v>
      </c>
      <c r="F234" s="168">
        <f>E234*F231</f>
        <v>0.9849</v>
      </c>
      <c r="G234" s="254" t="s">
        <v>218</v>
      </c>
      <c r="H234" s="156" t="s">
        <v>218</v>
      </c>
    </row>
    <row r="235" spans="1:8" ht="60" customHeight="1" thickBot="1">
      <c r="A235" s="172">
        <f>A231+1</f>
        <v>44</v>
      </c>
      <c r="B235" s="158" t="s">
        <v>197</v>
      </c>
      <c r="C235" s="165" t="s">
        <v>198</v>
      </c>
      <c r="D235" s="160" t="s">
        <v>93</v>
      </c>
      <c r="E235" s="171"/>
      <c r="F235" s="160">
        <f>F226+F231*0.2-51*0.5</f>
        <v>616.9</v>
      </c>
      <c r="G235" s="171"/>
      <c r="H235" s="157" t="s">
        <v>218</v>
      </c>
    </row>
    <row r="236" spans="1:8" ht="13.5">
      <c r="A236" s="255">
        <f>A235+0.1</f>
        <v>44.1</v>
      </c>
      <c r="B236" s="255"/>
      <c r="C236" s="255" t="s">
        <v>16</v>
      </c>
      <c r="D236" s="255" t="s">
        <v>17</v>
      </c>
      <c r="E236" s="292" t="s">
        <v>218</v>
      </c>
      <c r="F236" s="272" t="s">
        <v>218</v>
      </c>
      <c r="G236" s="269" t="s">
        <v>218</v>
      </c>
      <c r="H236" s="240" t="s">
        <v>218</v>
      </c>
    </row>
    <row r="237" spans="1:8" ht="13.5">
      <c r="A237" s="72">
        <f>A236+0.1</f>
        <v>44.2</v>
      </c>
      <c r="B237" s="72"/>
      <c r="C237" s="72" t="s">
        <v>18</v>
      </c>
      <c r="D237" s="72" t="s">
        <v>19</v>
      </c>
      <c r="E237" s="151" t="s">
        <v>218</v>
      </c>
      <c r="F237" s="167" t="s">
        <v>218</v>
      </c>
      <c r="G237" s="151" t="s">
        <v>218</v>
      </c>
      <c r="H237" s="152" t="s">
        <v>218</v>
      </c>
    </row>
    <row r="238" spans="1:8" ht="13.5">
      <c r="A238" s="72">
        <f>A237+0.1</f>
        <v>44.300000000000004</v>
      </c>
      <c r="B238" s="72"/>
      <c r="C238" s="72" t="s">
        <v>140</v>
      </c>
      <c r="D238" s="72" t="s">
        <v>91</v>
      </c>
      <c r="E238" s="151">
        <v>0.63</v>
      </c>
      <c r="F238" s="167">
        <f>F235*E238</f>
        <v>388.647</v>
      </c>
      <c r="G238" s="151" t="s">
        <v>218</v>
      </c>
      <c r="H238" s="152" t="s">
        <v>218</v>
      </c>
    </row>
    <row r="239" spans="1:8" ht="16.5">
      <c r="A239" s="72">
        <f>A238+0.1</f>
        <v>44.400000000000006</v>
      </c>
      <c r="B239" s="176"/>
      <c r="C239" s="72" t="s">
        <v>139</v>
      </c>
      <c r="D239" s="151" t="s">
        <v>91</v>
      </c>
      <c r="E239" s="151">
        <v>0.79</v>
      </c>
      <c r="F239" s="167">
        <f>F235*E239</f>
        <v>487.351</v>
      </c>
      <c r="G239" s="151" t="s">
        <v>218</v>
      </c>
      <c r="H239" s="152" t="s">
        <v>218</v>
      </c>
    </row>
    <row r="240" spans="1:8" ht="17.25" thickBot="1">
      <c r="A240" s="254">
        <f>A239+0.1</f>
        <v>44.50000000000001</v>
      </c>
      <c r="B240" s="194"/>
      <c r="C240" s="254" t="s">
        <v>89</v>
      </c>
      <c r="D240" s="155" t="s">
        <v>21</v>
      </c>
      <c r="E240" s="195" t="s">
        <v>218</v>
      </c>
      <c r="F240" s="168" t="s">
        <v>218</v>
      </c>
      <c r="G240" s="155" t="s">
        <v>218</v>
      </c>
      <c r="H240" s="156" t="s">
        <v>802</v>
      </c>
    </row>
    <row r="241" spans="1:8" ht="50.25" customHeight="1" thickBot="1">
      <c r="A241" s="172">
        <f>A235+1</f>
        <v>45</v>
      </c>
      <c r="B241" s="159" t="s">
        <v>199</v>
      </c>
      <c r="C241" s="159" t="s">
        <v>143</v>
      </c>
      <c r="D241" s="165" t="s">
        <v>93</v>
      </c>
      <c r="E241" s="161"/>
      <c r="F241" s="171">
        <v>613</v>
      </c>
      <c r="G241" s="160"/>
      <c r="H241" s="178" t="s">
        <v>218</v>
      </c>
    </row>
    <row r="242" spans="1:8" ht="13.5">
      <c r="A242" s="147">
        <f>A241+0.1</f>
        <v>45.1</v>
      </c>
      <c r="B242" s="255"/>
      <c r="C242" s="255" t="s">
        <v>16</v>
      </c>
      <c r="D242" s="269" t="s">
        <v>17</v>
      </c>
      <c r="E242" s="269" t="s">
        <v>218</v>
      </c>
      <c r="F242" s="292" t="s">
        <v>218</v>
      </c>
      <c r="G242" s="269" t="s">
        <v>218</v>
      </c>
      <c r="H242" s="240" t="s">
        <v>218</v>
      </c>
    </row>
    <row r="243" spans="1:8" ht="13.5">
      <c r="A243" s="149">
        <f>A242+0.1</f>
        <v>45.2</v>
      </c>
      <c r="B243" s="72"/>
      <c r="C243" s="72" t="s">
        <v>18</v>
      </c>
      <c r="D243" s="151" t="s">
        <v>19</v>
      </c>
      <c r="E243" s="274" t="s">
        <v>218</v>
      </c>
      <c r="F243" s="197" t="s">
        <v>218</v>
      </c>
      <c r="G243" s="151" t="s">
        <v>218</v>
      </c>
      <c r="H243" s="152" t="s">
        <v>218</v>
      </c>
    </row>
    <row r="244" spans="1:8" ht="15.75">
      <c r="A244" s="149">
        <f>A243+0.1</f>
        <v>45.300000000000004</v>
      </c>
      <c r="B244" s="150"/>
      <c r="C244" s="72" t="s">
        <v>145</v>
      </c>
      <c r="D244" s="72" t="s">
        <v>83</v>
      </c>
      <c r="E244" s="284">
        <f>0.037/100</f>
        <v>0.00037</v>
      </c>
      <c r="F244" s="197">
        <f>F241*E244</f>
        <v>0.22680999999999998</v>
      </c>
      <c r="G244" s="198" t="s">
        <v>218</v>
      </c>
      <c r="H244" s="152" t="s">
        <v>218</v>
      </c>
    </row>
    <row r="245" spans="1:8" ht="15.75">
      <c r="A245" s="149">
        <f>A244+0.1</f>
        <v>45.400000000000006</v>
      </c>
      <c r="B245" s="150"/>
      <c r="C245" s="72" t="s">
        <v>146</v>
      </c>
      <c r="D245" s="72" t="s">
        <v>85</v>
      </c>
      <c r="E245" s="284">
        <f>0.006/100</f>
        <v>6E-05</v>
      </c>
      <c r="F245" s="197">
        <f>F241*E245</f>
        <v>0.03678</v>
      </c>
      <c r="G245" s="151" t="s">
        <v>218</v>
      </c>
      <c r="H245" s="152" t="s">
        <v>218</v>
      </c>
    </row>
    <row r="246" spans="1:8" ht="16.5" thickBot="1">
      <c r="A246" s="153">
        <f>A245+0.1</f>
        <v>45.50000000000001</v>
      </c>
      <c r="B246" s="154"/>
      <c r="C246" s="254" t="s">
        <v>147</v>
      </c>
      <c r="D246" s="254" t="s">
        <v>93</v>
      </c>
      <c r="E246" s="195">
        <f>1.2/100</f>
        <v>0.012</v>
      </c>
      <c r="F246" s="195">
        <f>F241*E246</f>
        <v>7.356</v>
      </c>
      <c r="G246" s="155" t="s">
        <v>218</v>
      </c>
      <c r="H246" s="156" t="s">
        <v>218</v>
      </c>
    </row>
    <row r="247" spans="1:8" ht="12.75" customHeight="1" thickBot="1">
      <c r="A247" s="428" t="s">
        <v>200</v>
      </c>
      <c r="B247" s="429"/>
      <c r="C247" s="429"/>
      <c r="D247" s="429"/>
      <c r="E247" s="429"/>
      <c r="F247" s="429"/>
      <c r="G247" s="429"/>
      <c r="H247" s="430"/>
    </row>
    <row r="248" spans="1:8" ht="49.5" customHeight="1" thickBot="1">
      <c r="A248" s="172">
        <f>A241+1</f>
        <v>46</v>
      </c>
      <c r="B248" s="158" t="s">
        <v>84</v>
      </c>
      <c r="C248" s="165" t="s">
        <v>201</v>
      </c>
      <c r="D248" s="159" t="s">
        <v>85</v>
      </c>
      <c r="E248" s="171"/>
      <c r="F248" s="160">
        <v>90.09</v>
      </c>
      <c r="G248" s="171"/>
      <c r="H248" s="157" t="s">
        <v>218</v>
      </c>
    </row>
    <row r="249" spans="1:8" ht="15" customHeight="1">
      <c r="A249" s="147">
        <f>A248+0.1</f>
        <v>46.1</v>
      </c>
      <c r="B249" s="199"/>
      <c r="C249" s="255" t="s">
        <v>16</v>
      </c>
      <c r="D249" s="269" t="s">
        <v>17</v>
      </c>
      <c r="E249" s="255" t="s">
        <v>218</v>
      </c>
      <c r="F249" s="255" t="s">
        <v>218</v>
      </c>
      <c r="G249" s="272" t="s">
        <v>218</v>
      </c>
      <c r="H249" s="240" t="s">
        <v>218</v>
      </c>
    </row>
    <row r="250" spans="1:8" ht="15" customHeight="1">
      <c r="A250" s="147">
        <f>A249+0.1</f>
        <v>46.2</v>
      </c>
      <c r="B250" s="176"/>
      <c r="C250" s="72" t="s">
        <v>202</v>
      </c>
      <c r="D250" s="72" t="s">
        <v>85</v>
      </c>
      <c r="E250" s="72">
        <v>1.25</v>
      </c>
      <c r="F250" s="72">
        <f>F248*E250</f>
        <v>112.61250000000001</v>
      </c>
      <c r="G250" s="72" t="s">
        <v>218</v>
      </c>
      <c r="H250" s="152" t="s">
        <v>218</v>
      </c>
    </row>
    <row r="251" spans="1:8" ht="15" customHeight="1" thickBot="1">
      <c r="A251" s="147">
        <f>A250+0.1</f>
        <v>46.300000000000004</v>
      </c>
      <c r="B251" s="194"/>
      <c r="C251" s="254" t="s">
        <v>89</v>
      </c>
      <c r="D251" s="254" t="s">
        <v>19</v>
      </c>
      <c r="E251" s="254" t="s">
        <v>218</v>
      </c>
      <c r="F251" s="254" t="s">
        <v>218</v>
      </c>
      <c r="G251" s="254" t="s">
        <v>218</v>
      </c>
      <c r="H251" s="156" t="s">
        <v>218</v>
      </c>
    </row>
    <row r="252" spans="1:8" ht="36.75" customHeight="1" thickBot="1">
      <c r="A252" s="138">
        <f>A248+1</f>
        <v>47</v>
      </c>
      <c r="B252" s="84" t="s">
        <v>203</v>
      </c>
      <c r="C252" s="84" t="s">
        <v>731</v>
      </c>
      <c r="D252" s="140" t="s">
        <v>85</v>
      </c>
      <c r="E252" s="140"/>
      <c r="F252" s="140">
        <f>28.7</f>
        <v>28.7</v>
      </c>
      <c r="G252" s="140"/>
      <c r="H252" s="142" t="s">
        <v>218</v>
      </c>
    </row>
    <row r="253" spans="1:8" ht="15.75">
      <c r="A253" s="255">
        <f aca="true" t="shared" si="12" ref="A253:A258">A252+0.1</f>
        <v>47.1</v>
      </c>
      <c r="B253" s="148"/>
      <c r="C253" s="255" t="s">
        <v>16</v>
      </c>
      <c r="D253" s="269" t="s">
        <v>17</v>
      </c>
      <c r="E253" s="269" t="s">
        <v>218</v>
      </c>
      <c r="F253" s="269" t="s">
        <v>218</v>
      </c>
      <c r="G253" s="272" t="s">
        <v>218</v>
      </c>
      <c r="H253" s="240" t="s">
        <v>218</v>
      </c>
    </row>
    <row r="254" spans="1:8" ht="15.75">
      <c r="A254" s="72">
        <f t="shared" si="12"/>
        <v>47.2</v>
      </c>
      <c r="B254" s="150"/>
      <c r="C254" s="72" t="s">
        <v>18</v>
      </c>
      <c r="D254" s="72" t="s">
        <v>19</v>
      </c>
      <c r="E254" s="72" t="s">
        <v>218</v>
      </c>
      <c r="F254" s="167" t="s">
        <v>218</v>
      </c>
      <c r="G254" s="167" t="s">
        <v>218</v>
      </c>
      <c r="H254" s="152" t="s">
        <v>218</v>
      </c>
    </row>
    <row r="255" spans="1:8" ht="15.75">
      <c r="A255" s="72">
        <f t="shared" si="12"/>
        <v>47.300000000000004</v>
      </c>
      <c r="B255" s="150"/>
      <c r="C255" s="72" t="s">
        <v>87</v>
      </c>
      <c r="D255" s="72" t="s">
        <v>134</v>
      </c>
      <c r="E255" s="72" t="s">
        <v>218</v>
      </c>
      <c r="F255" s="167" t="s">
        <v>218</v>
      </c>
      <c r="G255" s="167" t="s">
        <v>218</v>
      </c>
      <c r="H255" s="152" t="s">
        <v>218</v>
      </c>
    </row>
    <row r="256" spans="1:8" ht="16.5" thickBot="1">
      <c r="A256" s="72">
        <f t="shared" si="12"/>
        <v>47.400000000000006</v>
      </c>
      <c r="B256" s="150"/>
      <c r="C256" s="72" t="s">
        <v>205</v>
      </c>
      <c r="D256" s="151" t="s">
        <v>85</v>
      </c>
      <c r="E256" s="151">
        <v>1.02</v>
      </c>
      <c r="F256" s="155">
        <f>F252*E256</f>
        <v>29.274</v>
      </c>
      <c r="G256" s="151" t="s">
        <v>218</v>
      </c>
      <c r="H256" s="152" t="s">
        <v>218</v>
      </c>
    </row>
    <row r="257" spans="1:8" ht="16.5" thickBot="1">
      <c r="A257" s="72">
        <f t="shared" si="12"/>
        <v>47.50000000000001</v>
      </c>
      <c r="B257" s="154"/>
      <c r="C257" s="254" t="s">
        <v>79</v>
      </c>
      <c r="D257" s="155" t="s">
        <v>91</v>
      </c>
      <c r="E257" s="285"/>
      <c r="F257" s="267">
        <v>574</v>
      </c>
      <c r="G257" s="286" t="s">
        <v>218</v>
      </c>
      <c r="H257" s="152" t="s">
        <v>218</v>
      </c>
    </row>
    <row r="258" spans="1:8" ht="16.5" thickBot="1">
      <c r="A258" s="72">
        <f t="shared" si="12"/>
        <v>47.60000000000001</v>
      </c>
      <c r="B258" s="154"/>
      <c r="C258" s="254" t="s">
        <v>89</v>
      </c>
      <c r="D258" s="155" t="s">
        <v>19</v>
      </c>
      <c r="E258" s="155" t="s">
        <v>218</v>
      </c>
      <c r="F258" s="287" t="s">
        <v>218</v>
      </c>
      <c r="G258" s="155" t="s">
        <v>218</v>
      </c>
      <c r="H258" s="152" t="s">
        <v>218</v>
      </c>
    </row>
    <row r="259" spans="1:8" ht="30.75" thickBot="1">
      <c r="A259" s="200">
        <v>48</v>
      </c>
      <c r="B259" s="201" t="s">
        <v>318</v>
      </c>
      <c r="C259" s="202" t="s">
        <v>727</v>
      </c>
      <c r="D259" s="203" t="s">
        <v>264</v>
      </c>
      <c r="E259" s="204"/>
      <c r="F259" s="214">
        <f>F279+F285+F291+F296</f>
        <v>242.6</v>
      </c>
      <c r="G259" s="205"/>
      <c r="H259" s="206" t="s">
        <v>218</v>
      </c>
    </row>
    <row r="260" spans="1:8" ht="15">
      <c r="A260" s="215">
        <f>A259+0.1</f>
        <v>48.1</v>
      </c>
      <c r="B260" s="216"/>
      <c r="C260" s="207" t="s">
        <v>308</v>
      </c>
      <c r="D260" s="307" t="s">
        <v>309</v>
      </c>
      <c r="E260" s="307" t="s">
        <v>218</v>
      </c>
      <c r="F260" s="307" t="s">
        <v>218</v>
      </c>
      <c r="G260" s="307" t="s">
        <v>218</v>
      </c>
      <c r="H260" s="308" t="s">
        <v>218</v>
      </c>
    </row>
    <row r="261" spans="1:8" ht="15">
      <c r="A261" s="215">
        <f>A260+0.1</f>
        <v>48.2</v>
      </c>
      <c r="B261" s="209"/>
      <c r="C261" s="210" t="s">
        <v>310</v>
      </c>
      <c r="D261" s="211" t="s">
        <v>311</v>
      </c>
      <c r="E261" s="211" t="s">
        <v>218</v>
      </c>
      <c r="F261" s="211" t="s">
        <v>218</v>
      </c>
      <c r="G261" s="211" t="s">
        <v>218</v>
      </c>
      <c r="H261" s="212" t="s">
        <v>218</v>
      </c>
    </row>
    <row r="262" spans="1:8" ht="15">
      <c r="A262" s="215">
        <f>A261+0.1</f>
        <v>48.300000000000004</v>
      </c>
      <c r="B262" s="209"/>
      <c r="C262" s="210" t="s">
        <v>320</v>
      </c>
      <c r="D262" s="211" t="s">
        <v>321</v>
      </c>
      <c r="E262" s="218">
        <f>2.04/100+0.51*4/100</f>
        <v>0.0408</v>
      </c>
      <c r="F262" s="211">
        <f>F259*E262</f>
        <v>9.89808</v>
      </c>
      <c r="G262" s="211" t="s">
        <v>218</v>
      </c>
      <c r="H262" s="212" t="s">
        <v>218</v>
      </c>
    </row>
    <row r="263" spans="1:8" ht="15.75" thickBot="1">
      <c r="A263" s="215">
        <f>A262+0.1</f>
        <v>48.400000000000006</v>
      </c>
      <c r="B263" s="219"/>
      <c r="C263" s="220" t="s">
        <v>323</v>
      </c>
      <c r="D263" s="221" t="s">
        <v>311</v>
      </c>
      <c r="E263" s="223" t="s">
        <v>218</v>
      </c>
      <c r="F263" s="221" t="s">
        <v>218</v>
      </c>
      <c r="G263" s="221" t="s">
        <v>218</v>
      </c>
      <c r="H263" s="224" t="s">
        <v>218</v>
      </c>
    </row>
    <row r="264" spans="1:8" ht="30.75" thickBot="1">
      <c r="A264" s="200">
        <v>49</v>
      </c>
      <c r="B264" s="201" t="s">
        <v>307</v>
      </c>
      <c r="C264" s="202" t="s">
        <v>728</v>
      </c>
      <c r="D264" s="203" t="s">
        <v>264</v>
      </c>
      <c r="E264" s="204"/>
      <c r="F264" s="203">
        <f>F279+F285+F291</f>
        <v>188.6</v>
      </c>
      <c r="G264" s="205"/>
      <c r="H264" s="206" t="s">
        <v>218</v>
      </c>
    </row>
    <row r="265" spans="1:8" ht="15">
      <c r="A265" s="207">
        <f>A264+0.1</f>
        <v>49.1</v>
      </c>
      <c r="B265" s="208"/>
      <c r="C265" s="207" t="s">
        <v>308</v>
      </c>
      <c r="D265" s="307" t="s">
        <v>309</v>
      </c>
      <c r="E265" s="309" t="s">
        <v>218</v>
      </c>
      <c r="F265" s="307" t="s">
        <v>218</v>
      </c>
      <c r="G265" s="307" t="s">
        <v>218</v>
      </c>
      <c r="H265" s="308" t="s">
        <v>218</v>
      </c>
    </row>
    <row r="266" spans="1:8" ht="15">
      <c r="A266" s="207">
        <f>A265+0.1</f>
        <v>49.2</v>
      </c>
      <c r="B266" s="209"/>
      <c r="C266" s="210" t="s">
        <v>310</v>
      </c>
      <c r="D266" s="211" t="s">
        <v>311</v>
      </c>
      <c r="E266" s="218" t="s">
        <v>218</v>
      </c>
      <c r="F266" s="211" t="s">
        <v>218</v>
      </c>
      <c r="G266" s="211" t="s">
        <v>218</v>
      </c>
      <c r="H266" s="212" t="s">
        <v>218</v>
      </c>
    </row>
    <row r="267" spans="1:8" ht="15">
      <c r="A267" s="207">
        <f>A266+0.1</f>
        <v>49.300000000000004</v>
      </c>
      <c r="B267" s="209"/>
      <c r="C267" s="210" t="s">
        <v>315</v>
      </c>
      <c r="D267" s="211" t="s">
        <v>264</v>
      </c>
      <c r="E267" s="211">
        <v>1.12</v>
      </c>
      <c r="F267" s="211">
        <f>F264*E267</f>
        <v>211.23200000000003</v>
      </c>
      <c r="G267" s="211" t="s">
        <v>218</v>
      </c>
      <c r="H267" s="212" t="s">
        <v>218</v>
      </c>
    </row>
    <row r="268" spans="1:8" ht="15.75" thickBot="1">
      <c r="A268" s="207">
        <f>A267+0.1</f>
        <v>49.400000000000006</v>
      </c>
      <c r="B268" s="209"/>
      <c r="C268" s="210" t="s">
        <v>312</v>
      </c>
      <c r="D268" s="211" t="s">
        <v>313</v>
      </c>
      <c r="E268" s="211" t="s">
        <v>20</v>
      </c>
      <c r="F268" s="211">
        <f>F264*0.35</f>
        <v>66.00999999999999</v>
      </c>
      <c r="G268" s="211" t="s">
        <v>218</v>
      </c>
      <c r="H268" s="212" t="s">
        <v>218</v>
      </c>
    </row>
    <row r="269" spans="1:8" s="213" customFormat="1" ht="52.5" customHeight="1" thickBot="1">
      <c r="A269" s="200">
        <f>A264+1</f>
        <v>50</v>
      </c>
      <c r="B269" s="201" t="s">
        <v>316</v>
      </c>
      <c r="C269" s="202" t="s">
        <v>729</v>
      </c>
      <c r="D269" s="203" t="s">
        <v>264</v>
      </c>
      <c r="E269" s="204"/>
      <c r="F269" s="203">
        <f>F264</f>
        <v>188.6</v>
      </c>
      <c r="G269" s="205"/>
      <c r="H269" s="206" t="s">
        <v>218</v>
      </c>
    </row>
    <row r="270" spans="1:8" s="213" customFormat="1" ht="19.5" customHeight="1">
      <c r="A270" s="207">
        <f>A269+0.1</f>
        <v>50.1</v>
      </c>
      <c r="B270" s="208"/>
      <c r="C270" s="207" t="s">
        <v>308</v>
      </c>
      <c r="D270" s="307" t="s">
        <v>309</v>
      </c>
      <c r="E270" s="309" t="s">
        <v>218</v>
      </c>
      <c r="F270" s="307" t="s">
        <v>218</v>
      </c>
      <c r="G270" s="307" t="s">
        <v>218</v>
      </c>
      <c r="H270" s="308" t="s">
        <v>218</v>
      </c>
    </row>
    <row r="271" spans="1:8" s="213" customFormat="1" ht="19.5" customHeight="1">
      <c r="A271" s="207">
        <f>A270+0.1</f>
        <v>50.2</v>
      </c>
      <c r="B271" s="209"/>
      <c r="C271" s="210" t="s">
        <v>310</v>
      </c>
      <c r="D271" s="211" t="s">
        <v>311</v>
      </c>
      <c r="E271" s="310" t="s">
        <v>218</v>
      </c>
      <c r="F271" s="211" t="s">
        <v>218</v>
      </c>
      <c r="G271" s="211" t="s">
        <v>218</v>
      </c>
      <c r="H271" s="212" t="s">
        <v>218</v>
      </c>
    </row>
    <row r="272" spans="1:8" s="213" customFormat="1" ht="19.5" customHeight="1" thickBot="1">
      <c r="A272" s="207">
        <f>A271+0.1</f>
        <v>50.300000000000004</v>
      </c>
      <c r="B272" s="209"/>
      <c r="C272" s="210" t="s">
        <v>317</v>
      </c>
      <c r="D272" s="211" t="s">
        <v>264</v>
      </c>
      <c r="E272" s="211">
        <v>1.03</v>
      </c>
      <c r="F272" s="211">
        <f>F269*E272</f>
        <v>194.258</v>
      </c>
      <c r="G272" s="211" t="s">
        <v>218</v>
      </c>
      <c r="H272" s="212" t="s">
        <v>218</v>
      </c>
    </row>
    <row r="273" spans="1:8" s="213" customFormat="1" ht="40.5" customHeight="1" thickBot="1">
      <c r="A273" s="200">
        <f>A269+1</f>
        <v>51</v>
      </c>
      <c r="B273" s="201" t="s">
        <v>318</v>
      </c>
      <c r="C273" s="202" t="s">
        <v>730</v>
      </c>
      <c r="D273" s="203" t="s">
        <v>264</v>
      </c>
      <c r="E273" s="204"/>
      <c r="F273" s="214">
        <f>F269</f>
        <v>188.6</v>
      </c>
      <c r="G273" s="205"/>
      <c r="H273" s="206" t="s">
        <v>218</v>
      </c>
    </row>
    <row r="274" spans="1:8" s="213" customFormat="1" ht="19.5" customHeight="1">
      <c r="A274" s="215">
        <f>A273+0.1</f>
        <v>51.1</v>
      </c>
      <c r="B274" s="216"/>
      <c r="C274" s="207" t="s">
        <v>308</v>
      </c>
      <c r="D274" s="307" t="s">
        <v>309</v>
      </c>
      <c r="E274" s="307" t="s">
        <v>218</v>
      </c>
      <c r="F274" s="307" t="s">
        <v>218</v>
      </c>
      <c r="G274" s="307" t="s">
        <v>218</v>
      </c>
      <c r="H274" s="308" t="s">
        <v>218</v>
      </c>
    </row>
    <row r="275" spans="1:8" s="213" customFormat="1" ht="19.5" customHeight="1">
      <c r="A275" s="217">
        <f>A274+0.1</f>
        <v>51.2</v>
      </c>
      <c r="B275" s="209"/>
      <c r="C275" s="210" t="s">
        <v>310</v>
      </c>
      <c r="D275" s="211" t="s">
        <v>311</v>
      </c>
      <c r="E275" s="211" t="s">
        <v>218</v>
      </c>
      <c r="F275" s="211" t="s">
        <v>218</v>
      </c>
      <c r="G275" s="211" t="s">
        <v>218</v>
      </c>
      <c r="H275" s="212" t="s">
        <v>218</v>
      </c>
    </row>
    <row r="276" spans="1:8" s="213" customFormat="1" ht="19.5" customHeight="1">
      <c r="A276" s="217">
        <f>A275+0.1</f>
        <v>51.300000000000004</v>
      </c>
      <c r="B276" s="209"/>
      <c r="C276" s="210" t="s">
        <v>320</v>
      </c>
      <c r="D276" s="211" t="s">
        <v>321</v>
      </c>
      <c r="E276" s="218">
        <f>2.04/100+0.51*4/100</f>
        <v>0.0408</v>
      </c>
      <c r="F276" s="211">
        <f>F273*E276</f>
        <v>7.69488</v>
      </c>
      <c r="G276" s="211" t="s">
        <v>218</v>
      </c>
      <c r="H276" s="212" t="s">
        <v>218</v>
      </c>
    </row>
    <row r="277" spans="1:8" s="213" customFormat="1" ht="19.5" customHeight="1">
      <c r="A277" s="217">
        <f>A276+0.1</f>
        <v>51.400000000000006</v>
      </c>
      <c r="B277" s="219"/>
      <c r="C277" s="220" t="s">
        <v>322</v>
      </c>
      <c r="D277" s="221" t="s">
        <v>264</v>
      </c>
      <c r="E277" s="221">
        <v>1</v>
      </c>
      <c r="F277" s="221">
        <f>F273*E277</f>
        <v>188.6</v>
      </c>
      <c r="G277" s="221" t="s">
        <v>218</v>
      </c>
      <c r="H277" s="212" t="s">
        <v>218</v>
      </c>
    </row>
    <row r="278" spans="1:8" s="213" customFormat="1" ht="19.5" customHeight="1" thickBot="1">
      <c r="A278" s="222">
        <f>A277+0.1</f>
        <v>51.50000000000001</v>
      </c>
      <c r="B278" s="219"/>
      <c r="C278" s="220" t="s">
        <v>323</v>
      </c>
      <c r="D278" s="221" t="s">
        <v>311</v>
      </c>
      <c r="E278" s="223" t="s">
        <v>218</v>
      </c>
      <c r="F278" s="221" t="s">
        <v>218</v>
      </c>
      <c r="G278" s="221" t="s">
        <v>218</v>
      </c>
      <c r="H278" s="224" t="s">
        <v>218</v>
      </c>
    </row>
    <row r="279" spans="1:8" ht="60" customHeight="1" thickBot="1">
      <c r="A279" s="138">
        <v>52</v>
      </c>
      <c r="B279" s="84" t="s">
        <v>127</v>
      </c>
      <c r="C279" s="84" t="s">
        <v>224</v>
      </c>
      <c r="D279" s="140" t="s">
        <v>264</v>
      </c>
      <c r="E279" s="140"/>
      <c r="F279" s="140">
        <v>6.4</v>
      </c>
      <c r="G279" s="140"/>
      <c r="H279" s="142" t="s">
        <v>218</v>
      </c>
    </row>
    <row r="280" spans="1:8" ht="12.75" customHeight="1">
      <c r="A280" s="255">
        <f>A279+0.1</f>
        <v>52.1</v>
      </c>
      <c r="B280" s="255"/>
      <c r="C280" s="255" t="s">
        <v>16</v>
      </c>
      <c r="D280" s="269" t="s">
        <v>17</v>
      </c>
      <c r="E280" s="255" t="s">
        <v>218</v>
      </c>
      <c r="F280" s="272" t="s">
        <v>218</v>
      </c>
      <c r="G280" s="269" t="s">
        <v>218</v>
      </c>
      <c r="H280" s="240" t="s">
        <v>218</v>
      </c>
    </row>
    <row r="281" spans="1:8" ht="12.75" customHeight="1">
      <c r="A281" s="72">
        <f>A280+0.1</f>
        <v>52.2</v>
      </c>
      <c r="B281" s="72"/>
      <c r="C281" s="72" t="s">
        <v>18</v>
      </c>
      <c r="D281" s="151" t="s">
        <v>19</v>
      </c>
      <c r="E281" s="300" t="s">
        <v>218</v>
      </c>
      <c r="F281" s="151" t="s">
        <v>218</v>
      </c>
      <c r="G281" s="151" t="s">
        <v>218</v>
      </c>
      <c r="H281" s="152" t="s">
        <v>218</v>
      </c>
    </row>
    <row r="282" spans="1:8" ht="12.75" customHeight="1">
      <c r="A282" s="72">
        <f>A281+0.1</f>
        <v>52.300000000000004</v>
      </c>
      <c r="B282" s="72"/>
      <c r="C282" s="72" t="s">
        <v>128</v>
      </c>
      <c r="D282" s="151" t="s">
        <v>93</v>
      </c>
      <c r="E282" s="72">
        <v>1.02</v>
      </c>
      <c r="F282" s="151">
        <f>F279*E282</f>
        <v>6.5280000000000005</v>
      </c>
      <c r="G282" s="151" t="s">
        <v>218</v>
      </c>
      <c r="H282" s="152" t="s">
        <v>218</v>
      </c>
    </row>
    <row r="283" spans="1:8" ht="12.75" customHeight="1">
      <c r="A283" s="72">
        <f>A282+0.1</f>
        <v>52.400000000000006</v>
      </c>
      <c r="B283" s="72"/>
      <c r="C283" s="72" t="s">
        <v>129</v>
      </c>
      <c r="D283" s="151" t="s">
        <v>91</v>
      </c>
      <c r="E283" s="72" t="s">
        <v>20</v>
      </c>
      <c r="F283" s="151">
        <f>F279*6</f>
        <v>38.400000000000006</v>
      </c>
      <c r="G283" s="151" t="s">
        <v>218</v>
      </c>
      <c r="H283" s="152" t="s">
        <v>218</v>
      </c>
    </row>
    <row r="284" spans="1:8" ht="12.75" customHeight="1" thickBot="1">
      <c r="A284" s="254">
        <f>A283+0.1</f>
        <v>52.50000000000001</v>
      </c>
      <c r="B284" s="254"/>
      <c r="C284" s="254" t="s">
        <v>89</v>
      </c>
      <c r="D284" s="155" t="s">
        <v>19</v>
      </c>
      <c r="E284" s="254">
        <f>4.66/100</f>
        <v>0.0466</v>
      </c>
      <c r="F284" s="155">
        <f>F279*E284</f>
        <v>0.29824</v>
      </c>
      <c r="G284" s="155" t="s">
        <v>218</v>
      </c>
      <c r="H284" s="156" t="s">
        <v>218</v>
      </c>
    </row>
    <row r="285" spans="1:8" ht="59.25" customHeight="1" thickBot="1">
      <c r="A285" s="172">
        <f>A279+1</f>
        <v>53</v>
      </c>
      <c r="B285" s="159" t="s">
        <v>227</v>
      </c>
      <c r="C285" s="159" t="s">
        <v>336</v>
      </c>
      <c r="D285" s="171" t="s">
        <v>93</v>
      </c>
      <c r="E285" s="160"/>
      <c r="F285" s="171">
        <v>50.5</v>
      </c>
      <c r="G285" s="160"/>
      <c r="H285" s="178" t="s">
        <v>218</v>
      </c>
    </row>
    <row r="286" spans="1:8" ht="12.75" customHeight="1">
      <c r="A286" s="147">
        <f>A285+0.1</f>
        <v>53.1</v>
      </c>
      <c r="B286" s="288"/>
      <c r="C286" s="255" t="s">
        <v>16</v>
      </c>
      <c r="D286" s="269" t="s">
        <v>93</v>
      </c>
      <c r="E286" s="272" t="s">
        <v>218</v>
      </c>
      <c r="F286" s="272" t="s">
        <v>218</v>
      </c>
      <c r="G286" s="269" t="s">
        <v>218</v>
      </c>
      <c r="H286" s="240" t="s">
        <v>218</v>
      </c>
    </row>
    <row r="287" spans="1:8" ht="12.75" customHeight="1">
      <c r="A287" s="149">
        <f>A286+0.1</f>
        <v>53.2</v>
      </c>
      <c r="B287" s="150"/>
      <c r="C287" s="72" t="s">
        <v>18</v>
      </c>
      <c r="D287" s="151" t="s">
        <v>19</v>
      </c>
      <c r="E287" s="197" t="s">
        <v>218</v>
      </c>
      <c r="F287" s="151" t="s">
        <v>218</v>
      </c>
      <c r="G287" s="151" t="s">
        <v>218</v>
      </c>
      <c r="H287" s="152" t="s">
        <v>218</v>
      </c>
    </row>
    <row r="288" spans="1:8" ht="12.75" customHeight="1">
      <c r="A288" s="149">
        <f>A287+0.1</f>
        <v>53.300000000000004</v>
      </c>
      <c r="B288" s="150"/>
      <c r="C288" s="72" t="s">
        <v>228</v>
      </c>
      <c r="D288" s="151" t="s">
        <v>93</v>
      </c>
      <c r="E288" s="151">
        <v>1.01</v>
      </c>
      <c r="F288" s="167">
        <f>F285*E288</f>
        <v>51.005</v>
      </c>
      <c r="G288" s="151" t="s">
        <v>218</v>
      </c>
      <c r="H288" s="152" t="s">
        <v>218</v>
      </c>
    </row>
    <row r="289" spans="1:8" ht="12.75" customHeight="1">
      <c r="A289" s="149">
        <f>A288+0.1</f>
        <v>53.400000000000006</v>
      </c>
      <c r="B289" s="150"/>
      <c r="C289" s="72" t="s">
        <v>229</v>
      </c>
      <c r="D289" s="151" t="s">
        <v>91</v>
      </c>
      <c r="E289" s="151" t="s">
        <v>20</v>
      </c>
      <c r="F289" s="167">
        <f>F285*7</f>
        <v>353.5</v>
      </c>
      <c r="G289" s="151" t="s">
        <v>218</v>
      </c>
      <c r="H289" s="152" t="s">
        <v>218</v>
      </c>
    </row>
    <row r="290" spans="1:8" ht="12.75" customHeight="1" thickBot="1">
      <c r="A290" s="149">
        <f>A289+0.1</f>
        <v>53.50000000000001</v>
      </c>
      <c r="B290" s="154"/>
      <c r="C290" s="254" t="s">
        <v>89</v>
      </c>
      <c r="D290" s="155" t="s">
        <v>19</v>
      </c>
      <c r="E290" s="195" t="s">
        <v>218</v>
      </c>
      <c r="F290" s="155" t="s">
        <v>218</v>
      </c>
      <c r="G290" s="155" t="s">
        <v>218</v>
      </c>
      <c r="H290" s="152" t="s">
        <v>218</v>
      </c>
    </row>
    <row r="291" spans="1:8" ht="79.5" customHeight="1" thickBot="1">
      <c r="A291" s="102">
        <v>54</v>
      </c>
      <c r="B291" s="159" t="s">
        <v>345</v>
      </c>
      <c r="C291" s="159" t="s">
        <v>346</v>
      </c>
      <c r="D291" s="171" t="s">
        <v>93</v>
      </c>
      <c r="E291" s="160"/>
      <c r="F291" s="289">
        <v>131.7</v>
      </c>
      <c r="G291" s="160"/>
      <c r="H291" s="178" t="s">
        <v>218</v>
      </c>
    </row>
    <row r="292" spans="1:8" ht="12.75" customHeight="1">
      <c r="A292" s="147">
        <f>A291+0.1</f>
        <v>54.1</v>
      </c>
      <c r="B292" s="255"/>
      <c r="C292" s="255" t="s">
        <v>16</v>
      </c>
      <c r="D292" s="269" t="s">
        <v>17</v>
      </c>
      <c r="E292" s="269" t="s">
        <v>218</v>
      </c>
      <c r="F292" s="269" t="s">
        <v>218</v>
      </c>
      <c r="G292" s="269" t="s">
        <v>218</v>
      </c>
      <c r="H292" s="240" t="s">
        <v>218</v>
      </c>
    </row>
    <row r="293" spans="1:8" ht="12.75" customHeight="1">
      <c r="A293" s="149">
        <f>A292+0.1</f>
        <v>54.2</v>
      </c>
      <c r="B293" s="72"/>
      <c r="C293" s="72" t="s">
        <v>18</v>
      </c>
      <c r="D293" s="151" t="s">
        <v>19</v>
      </c>
      <c r="E293" s="197" t="s">
        <v>218</v>
      </c>
      <c r="F293" s="151" t="s">
        <v>218</v>
      </c>
      <c r="G293" s="151" t="s">
        <v>218</v>
      </c>
      <c r="H293" s="152" t="s">
        <v>218</v>
      </c>
    </row>
    <row r="294" spans="1:8" ht="45.75" customHeight="1">
      <c r="A294" s="149">
        <f>A293+0.1</f>
        <v>54.300000000000004</v>
      </c>
      <c r="B294" s="72"/>
      <c r="C294" s="72" t="s">
        <v>347</v>
      </c>
      <c r="D294" s="151" t="s">
        <v>93</v>
      </c>
      <c r="E294" s="197">
        <f>101.5/100</f>
        <v>1.015</v>
      </c>
      <c r="F294" s="151">
        <f>F291*E294</f>
        <v>133.67549999999997</v>
      </c>
      <c r="G294" s="151" t="s">
        <v>218</v>
      </c>
      <c r="H294" s="152" t="s">
        <v>218</v>
      </c>
    </row>
    <row r="295" spans="1:8" ht="12.75" customHeight="1" thickBot="1">
      <c r="A295" s="153">
        <f>A294+0.1</f>
        <v>54.400000000000006</v>
      </c>
      <c r="B295" s="254"/>
      <c r="C295" s="254" t="s">
        <v>89</v>
      </c>
      <c r="D295" s="155" t="s">
        <v>19</v>
      </c>
      <c r="E295" s="195">
        <f>18.2/100</f>
        <v>0.182</v>
      </c>
      <c r="F295" s="155">
        <f>F291*E295</f>
        <v>23.969399999999997</v>
      </c>
      <c r="G295" s="155">
        <v>3.2</v>
      </c>
      <c r="H295" s="156">
        <f>G295*F295</f>
        <v>76.70208</v>
      </c>
    </row>
    <row r="296" spans="1:8" ht="101.25" customHeight="1" thickBot="1">
      <c r="A296" s="172">
        <f>A291+1</f>
        <v>55</v>
      </c>
      <c r="B296" s="290" t="s">
        <v>349</v>
      </c>
      <c r="C296" s="165" t="s">
        <v>726</v>
      </c>
      <c r="D296" s="160" t="s">
        <v>93</v>
      </c>
      <c r="E296" s="171"/>
      <c r="F296" s="281">
        <v>54</v>
      </c>
      <c r="G296" s="171"/>
      <c r="H296" s="157" t="s">
        <v>218</v>
      </c>
    </row>
    <row r="297" spans="1:8" ht="12.75" customHeight="1">
      <c r="A297" s="147">
        <f>A296+0.1</f>
        <v>55.1</v>
      </c>
      <c r="B297" s="255"/>
      <c r="C297" s="255" t="s">
        <v>16</v>
      </c>
      <c r="D297" s="269" t="s">
        <v>17</v>
      </c>
      <c r="E297" s="272" t="s">
        <v>218</v>
      </c>
      <c r="F297" s="272" t="s">
        <v>218</v>
      </c>
      <c r="G297" s="269" t="s">
        <v>218</v>
      </c>
      <c r="H297" s="240" t="s">
        <v>218</v>
      </c>
    </row>
    <row r="298" spans="1:8" ht="12.75" customHeight="1">
      <c r="A298" s="147">
        <f>A297+0.1</f>
        <v>55.2</v>
      </c>
      <c r="B298" s="72"/>
      <c r="C298" s="72" t="s">
        <v>18</v>
      </c>
      <c r="D298" s="151" t="s">
        <v>19</v>
      </c>
      <c r="E298" s="197" t="s">
        <v>218</v>
      </c>
      <c r="F298" s="151" t="s">
        <v>218</v>
      </c>
      <c r="G298" s="151" t="s">
        <v>218</v>
      </c>
      <c r="H298" s="152" t="s">
        <v>218</v>
      </c>
    </row>
    <row r="299" spans="1:8" ht="12.75" customHeight="1">
      <c r="A299" s="147">
        <f>A298+0.1</f>
        <v>55.300000000000004</v>
      </c>
      <c r="B299" s="72"/>
      <c r="C299" s="72" t="s">
        <v>228</v>
      </c>
      <c r="D299" s="151" t="s">
        <v>93</v>
      </c>
      <c r="E299" s="167">
        <v>1.01</v>
      </c>
      <c r="F299" s="151">
        <f>F296*E299</f>
        <v>54.54</v>
      </c>
      <c r="G299" s="151" t="s">
        <v>218</v>
      </c>
      <c r="H299" s="152" t="s">
        <v>218</v>
      </c>
    </row>
    <row r="300" spans="1:8" ht="12.75" customHeight="1">
      <c r="A300" s="147">
        <f>A299+0.1</f>
        <v>55.400000000000006</v>
      </c>
      <c r="B300" s="72"/>
      <c r="C300" s="72" t="s">
        <v>229</v>
      </c>
      <c r="D300" s="151" t="s">
        <v>91</v>
      </c>
      <c r="E300" s="151" t="s">
        <v>20</v>
      </c>
      <c r="F300" s="167">
        <f>F296*6</f>
        <v>324</v>
      </c>
      <c r="G300" s="151" t="s">
        <v>218</v>
      </c>
      <c r="H300" s="152" t="s">
        <v>218</v>
      </c>
    </row>
    <row r="301" spans="1:8" ht="12.75" customHeight="1" thickBot="1">
      <c r="A301" s="144">
        <f>A300+0.1</f>
        <v>55.50000000000001</v>
      </c>
      <c r="B301" s="254"/>
      <c r="C301" s="254" t="s">
        <v>89</v>
      </c>
      <c r="D301" s="155" t="s">
        <v>19</v>
      </c>
      <c r="E301" s="283" t="s">
        <v>218</v>
      </c>
      <c r="F301" s="155" t="s">
        <v>218</v>
      </c>
      <c r="G301" s="155" t="s">
        <v>218</v>
      </c>
      <c r="H301" s="156" t="s">
        <v>218</v>
      </c>
    </row>
    <row r="302" spans="1:8" ht="53.25" customHeight="1" thickBot="1">
      <c r="A302" s="138">
        <f>A296+1</f>
        <v>56</v>
      </c>
      <c r="B302" s="139" t="s">
        <v>130</v>
      </c>
      <c r="C302" s="84" t="s">
        <v>339</v>
      </c>
      <c r="D302" s="84" t="s">
        <v>265</v>
      </c>
      <c r="E302" s="84"/>
      <c r="F302" s="140">
        <f>57.3*2</f>
        <v>114.6</v>
      </c>
      <c r="G302" s="247"/>
      <c r="H302" s="142" t="s">
        <v>218</v>
      </c>
    </row>
    <row r="303" spans="1:8" ht="16.5">
      <c r="A303" s="255">
        <f>A302+0.1</f>
        <v>56.1</v>
      </c>
      <c r="B303" s="239" t="s">
        <v>165</v>
      </c>
      <c r="C303" s="255" t="s">
        <v>16</v>
      </c>
      <c r="D303" s="269" t="s">
        <v>17</v>
      </c>
      <c r="E303" s="311" t="s">
        <v>218</v>
      </c>
      <c r="F303" s="255" t="s">
        <v>218</v>
      </c>
      <c r="G303" s="255" t="s">
        <v>218</v>
      </c>
      <c r="H303" s="240" t="s">
        <v>218</v>
      </c>
    </row>
    <row r="304" spans="1:8" ht="16.5">
      <c r="A304" s="72">
        <f>A303+0.1</f>
        <v>56.2</v>
      </c>
      <c r="B304" s="234" t="s">
        <v>165</v>
      </c>
      <c r="C304" s="72" t="s">
        <v>18</v>
      </c>
      <c r="D304" s="151" t="s">
        <v>19</v>
      </c>
      <c r="E304" s="300" t="s">
        <v>218</v>
      </c>
      <c r="F304" s="72" t="s">
        <v>218</v>
      </c>
      <c r="G304" s="72" t="s">
        <v>218</v>
      </c>
      <c r="H304" s="152" t="s">
        <v>218</v>
      </c>
    </row>
    <row r="305" spans="1:8" ht="16.5">
      <c r="A305" s="72">
        <f>A304+0.1</f>
        <v>56.300000000000004</v>
      </c>
      <c r="B305" s="234"/>
      <c r="C305" s="72" t="s">
        <v>340</v>
      </c>
      <c r="D305" s="72" t="s">
        <v>93</v>
      </c>
      <c r="E305" s="279" t="s">
        <v>20</v>
      </c>
      <c r="F305" s="72">
        <f>F302*0.1*1.05</f>
        <v>12.033000000000001</v>
      </c>
      <c r="G305" s="167" t="s">
        <v>218</v>
      </c>
      <c r="H305" s="72" t="s">
        <v>218</v>
      </c>
    </row>
    <row r="306" spans="1:8" ht="18" customHeight="1">
      <c r="A306" s="255">
        <f>A305+0.1</f>
        <v>56.400000000000006</v>
      </c>
      <c r="B306" s="234"/>
      <c r="C306" s="72" t="s">
        <v>129</v>
      </c>
      <c r="D306" s="151" t="s">
        <v>91</v>
      </c>
      <c r="E306" s="151" t="s">
        <v>20</v>
      </c>
      <c r="F306" s="151">
        <f>F305*7</f>
        <v>84.23100000000001</v>
      </c>
      <c r="G306" s="151" t="s">
        <v>218</v>
      </c>
      <c r="H306" s="152" t="s">
        <v>218</v>
      </c>
    </row>
    <row r="308" spans="1:8" ht="42" customHeight="1">
      <c r="A308" s="72"/>
      <c r="B308" s="72"/>
      <c r="C308" s="119" t="s">
        <v>22</v>
      </c>
      <c r="D308" s="72" t="s">
        <v>21</v>
      </c>
      <c r="E308" s="72"/>
      <c r="F308" s="72"/>
      <c r="G308" s="72"/>
      <c r="H308" s="225" t="s">
        <v>218</v>
      </c>
    </row>
    <row r="309" spans="1:8" ht="19.5" customHeight="1">
      <c r="A309" s="72"/>
      <c r="B309" s="72"/>
      <c r="C309" s="226" t="s">
        <v>23</v>
      </c>
      <c r="D309" s="72" t="s">
        <v>21</v>
      </c>
      <c r="E309" s="72"/>
      <c r="F309" s="72"/>
      <c r="G309" s="72"/>
      <c r="H309" s="225" t="s">
        <v>218</v>
      </c>
    </row>
    <row r="310" spans="1:8" ht="19.5" customHeight="1">
      <c r="A310" s="72"/>
      <c r="B310" s="72"/>
      <c r="C310" s="226" t="s">
        <v>24</v>
      </c>
      <c r="D310" s="72" t="s">
        <v>21</v>
      </c>
      <c r="E310" s="72"/>
      <c r="F310" s="72"/>
      <c r="G310" s="72"/>
      <c r="H310" s="152" t="s">
        <v>218</v>
      </c>
    </row>
    <row r="311" spans="1:8" ht="19.5" customHeight="1">
      <c r="A311" s="72"/>
      <c r="B311" s="72"/>
      <c r="C311" s="72" t="s">
        <v>166</v>
      </c>
      <c r="D311" s="72" t="s">
        <v>21</v>
      </c>
      <c r="E311" s="72"/>
      <c r="F311" s="72"/>
      <c r="G311" s="72"/>
      <c r="H311" s="152" t="s">
        <v>218</v>
      </c>
    </row>
    <row r="312" spans="1:8" ht="41.25" customHeight="1">
      <c r="A312" s="72"/>
      <c r="B312" s="72"/>
      <c r="C312" s="119" t="s">
        <v>22</v>
      </c>
      <c r="D312" s="72" t="s">
        <v>21</v>
      </c>
      <c r="E312" s="72"/>
      <c r="F312" s="72"/>
      <c r="G312" s="72"/>
      <c r="H312" s="225" t="s">
        <v>218</v>
      </c>
    </row>
    <row r="313" spans="1:8" ht="19.5" customHeight="1">
      <c r="A313" s="72"/>
      <c r="B313" s="72"/>
      <c r="C313" s="72" t="s">
        <v>25</v>
      </c>
      <c r="D313" s="227" t="s">
        <v>218</v>
      </c>
      <c r="E313" s="72"/>
      <c r="F313" s="72"/>
      <c r="G313" s="72"/>
      <c r="H313" s="152" t="s">
        <v>218</v>
      </c>
    </row>
    <row r="314" spans="1:8" ht="19.5" customHeight="1">
      <c r="A314" s="72"/>
      <c r="B314" s="72"/>
      <c r="C314" s="72" t="s">
        <v>26</v>
      </c>
      <c r="D314" s="72" t="s">
        <v>21</v>
      </c>
      <c r="E314" s="72"/>
      <c r="F314" s="72"/>
      <c r="G314" s="72"/>
      <c r="H314" s="225" t="s">
        <v>218</v>
      </c>
    </row>
    <row r="315" spans="1:8" ht="19.5" customHeight="1">
      <c r="A315" s="72"/>
      <c r="B315" s="72"/>
      <c r="C315" s="72" t="s">
        <v>27</v>
      </c>
      <c r="D315" s="227" t="s">
        <v>218</v>
      </c>
      <c r="E315" s="72"/>
      <c r="F315" s="72"/>
      <c r="G315" s="72"/>
      <c r="H315" s="152" t="s">
        <v>218</v>
      </c>
    </row>
    <row r="316" spans="1:8" ht="19.5" customHeight="1">
      <c r="A316" s="72"/>
      <c r="B316" s="72"/>
      <c r="C316" s="119" t="s">
        <v>15</v>
      </c>
      <c r="D316" s="72" t="s">
        <v>21</v>
      </c>
      <c r="E316" s="72"/>
      <c r="F316" s="72"/>
      <c r="G316" s="72"/>
      <c r="H316" s="225" t="s">
        <v>218</v>
      </c>
    </row>
    <row r="317" spans="1:8" ht="14.25">
      <c r="A317" s="228"/>
      <c r="B317" s="228"/>
      <c r="C317" s="229"/>
      <c r="D317" s="228"/>
      <c r="E317" s="228"/>
      <c r="F317" s="228"/>
      <c r="G317" s="228"/>
      <c r="H317" s="230"/>
    </row>
    <row r="318" spans="1:8" ht="13.5" customHeight="1">
      <c r="A318" s="228"/>
      <c r="B318" s="228"/>
      <c r="C318" s="258" t="s">
        <v>218</v>
      </c>
      <c r="D318" s="427" t="s">
        <v>218</v>
      </c>
      <c r="E318" s="427"/>
      <c r="F318" s="427"/>
      <c r="G318" s="228"/>
      <c r="H318" s="228"/>
    </row>
  </sheetData>
  <sheetProtection/>
  <mergeCells count="22">
    <mergeCell ref="A5:C5"/>
    <mergeCell ref="A7:H7"/>
    <mergeCell ref="A8:A9"/>
    <mergeCell ref="G8:H8"/>
    <mergeCell ref="A6:B6"/>
    <mergeCell ref="D8:D9"/>
    <mergeCell ref="A1:H1"/>
    <mergeCell ref="A2:H2"/>
    <mergeCell ref="A3:C3"/>
    <mergeCell ref="E3:H3"/>
    <mergeCell ref="A4:C4"/>
    <mergeCell ref="B8:B9"/>
    <mergeCell ref="C8:C9"/>
    <mergeCell ref="E5:H5"/>
    <mergeCell ref="E8:F8"/>
    <mergeCell ref="E4:H4"/>
    <mergeCell ref="D318:F318"/>
    <mergeCell ref="A247:H247"/>
    <mergeCell ref="A225:H225"/>
    <mergeCell ref="A189:H189"/>
    <mergeCell ref="A123:H123"/>
    <mergeCell ref="C6:H6"/>
  </mergeCells>
  <printOptions/>
  <pageMargins left="0.38" right="0.12" top="0.37" bottom="0.3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12"/>
  <sheetViews>
    <sheetView zoomScalePageLayoutView="0" workbookViewId="0" topLeftCell="A85">
      <selection activeCell="D110" sqref="D110:I110"/>
    </sheetView>
  </sheetViews>
  <sheetFormatPr defaultColWidth="9.140625" defaultRowHeight="12.75"/>
  <cols>
    <col min="1" max="1" width="6.28125" style="261" customWidth="1"/>
    <col min="2" max="4" width="9.140625" style="261" customWidth="1"/>
    <col min="5" max="5" width="14.28125" style="261" customWidth="1"/>
    <col min="6" max="6" width="7.140625" style="261" customWidth="1"/>
    <col min="7" max="7" width="5.57421875" style="261" customWidth="1"/>
    <col min="8" max="8" width="8.140625" style="261" customWidth="1"/>
    <col min="9" max="9" width="8.57421875" style="261" customWidth="1"/>
    <col min="10" max="10" width="8.8515625" style="261" customWidth="1"/>
    <col min="11" max="16384" width="9.140625" style="261" customWidth="1"/>
  </cols>
  <sheetData>
    <row r="1" spans="1:9" ht="27.75" customHeight="1">
      <c r="A1" s="450" t="s">
        <v>294</v>
      </c>
      <c r="B1" s="450"/>
      <c r="C1" s="450"/>
      <c r="D1" s="450"/>
      <c r="E1" s="450"/>
      <c r="F1" s="450"/>
      <c r="G1" s="450"/>
      <c r="H1" s="450"/>
      <c r="I1" s="450"/>
    </row>
    <row r="2" ht="21.75" customHeight="1"/>
    <row r="3" spans="1:9" ht="69.75" customHeight="1">
      <c r="A3" s="450" t="s">
        <v>433</v>
      </c>
      <c r="B3" s="464"/>
      <c r="C3" s="464"/>
      <c r="D3" s="464"/>
      <c r="E3" s="464"/>
      <c r="F3" s="464"/>
      <c r="G3" s="464"/>
      <c r="H3" s="464"/>
      <c r="I3" s="464"/>
    </row>
    <row r="5" spans="1:9" ht="22.5" customHeight="1">
      <c r="A5" s="450" t="s">
        <v>234</v>
      </c>
      <c r="B5" s="450"/>
      <c r="C5" s="450"/>
      <c r="D5" s="450"/>
      <c r="E5" s="450"/>
      <c r="F5" s="450"/>
      <c r="G5" s="317" t="e">
        <f>J107*0.001</f>
        <v>#VALUE!</v>
      </c>
      <c r="H5" s="260" t="s">
        <v>235</v>
      </c>
      <c r="I5" s="260" t="s">
        <v>21</v>
      </c>
    </row>
    <row r="6" ht="16.5" customHeight="1"/>
    <row r="7" spans="1:9" ht="16.5" customHeight="1">
      <c r="A7" s="450" t="s">
        <v>236</v>
      </c>
      <c r="B7" s="450"/>
      <c r="C7" s="450"/>
      <c r="D7" s="450"/>
      <c r="E7" s="450"/>
      <c r="F7" s="450"/>
      <c r="G7" s="317" t="e">
        <f>J100*0.001</f>
        <v>#VALUE!</v>
      </c>
      <c r="H7" s="260" t="s">
        <v>235</v>
      </c>
      <c r="I7" s="260" t="s">
        <v>21</v>
      </c>
    </row>
    <row r="8" ht="6.75" customHeight="1"/>
    <row r="9" spans="1:8" ht="16.5" customHeight="1">
      <c r="A9" s="450" t="s">
        <v>267</v>
      </c>
      <c r="B9" s="450"/>
      <c r="C9" s="450"/>
      <c r="D9" s="450"/>
      <c r="E9" s="450"/>
      <c r="F9" s="450"/>
      <c r="G9" s="318" t="e">
        <f>J100/6</f>
        <v>#VALUE!</v>
      </c>
      <c r="H9" s="260" t="s">
        <v>5</v>
      </c>
    </row>
    <row r="11" spans="1:9" ht="16.5">
      <c r="A11" s="437" t="s">
        <v>268</v>
      </c>
      <c r="B11" s="455"/>
      <c r="C11" s="455"/>
      <c r="D11" s="455"/>
      <c r="E11" s="455"/>
      <c r="F11" s="455"/>
      <c r="G11" s="455"/>
      <c r="H11" s="455"/>
      <c r="I11" s="455"/>
    </row>
    <row r="13" spans="1:9" ht="16.5">
      <c r="A13" s="437" t="s">
        <v>362</v>
      </c>
      <c r="B13" s="455"/>
      <c r="C13" s="455"/>
      <c r="D13" s="455"/>
      <c r="E13" s="455"/>
      <c r="F13" s="455"/>
      <c r="G13" s="455"/>
      <c r="H13" s="455"/>
      <c r="I13" s="455"/>
    </row>
    <row r="14" ht="16.5">
      <c r="M14" s="261" t="s">
        <v>805</v>
      </c>
    </row>
    <row r="15" spans="1:10" ht="42.75" customHeight="1">
      <c r="A15" s="440" t="s">
        <v>0</v>
      </c>
      <c r="B15" s="438" t="s">
        <v>8</v>
      </c>
      <c r="C15" s="457" t="s">
        <v>9</v>
      </c>
      <c r="D15" s="458"/>
      <c r="E15" s="459"/>
      <c r="F15" s="438" t="s">
        <v>10</v>
      </c>
      <c r="G15" s="442" t="s">
        <v>11</v>
      </c>
      <c r="H15" s="463"/>
      <c r="I15" s="442" t="s">
        <v>68</v>
      </c>
      <c r="J15" s="463"/>
    </row>
    <row r="16" spans="1:10" ht="79.5" customHeight="1">
      <c r="A16" s="456"/>
      <c r="B16" s="456"/>
      <c r="C16" s="460"/>
      <c r="D16" s="461"/>
      <c r="E16" s="462"/>
      <c r="F16" s="456"/>
      <c r="G16" s="259" t="s">
        <v>803</v>
      </c>
      <c r="H16" s="259" t="s">
        <v>14</v>
      </c>
      <c r="I16" s="259" t="s">
        <v>13</v>
      </c>
      <c r="J16" s="259" t="s">
        <v>15</v>
      </c>
    </row>
    <row r="17" spans="1:12" ht="51.75" customHeight="1">
      <c r="A17" s="232">
        <v>1</v>
      </c>
      <c r="B17" s="232" t="s">
        <v>270</v>
      </c>
      <c r="C17" s="452" t="s">
        <v>434</v>
      </c>
      <c r="D17" s="453"/>
      <c r="E17" s="454"/>
      <c r="F17" s="232" t="s">
        <v>271</v>
      </c>
      <c r="G17" s="72"/>
      <c r="H17" s="232">
        <v>0.25</v>
      </c>
      <c r="I17" s="232"/>
      <c r="J17" s="319" t="s">
        <v>218</v>
      </c>
      <c r="L17" s="261" t="s">
        <v>804</v>
      </c>
    </row>
    <row r="18" spans="1:10" ht="20.25" customHeight="1">
      <c r="A18" s="72">
        <f>A17+0.1</f>
        <v>1.1</v>
      </c>
      <c r="B18" s="232"/>
      <c r="C18" s="442" t="s">
        <v>16</v>
      </c>
      <c r="D18" s="446"/>
      <c r="E18" s="443"/>
      <c r="F18" s="72" t="s">
        <v>17</v>
      </c>
      <c r="G18" s="72" t="s">
        <v>218</v>
      </c>
      <c r="H18" s="167" t="s">
        <v>218</v>
      </c>
      <c r="I18" s="72" t="s">
        <v>218</v>
      </c>
      <c r="J18" s="152" t="s">
        <v>218</v>
      </c>
    </row>
    <row r="19" spans="1:10" ht="21.75" customHeight="1">
      <c r="A19" s="72">
        <f>A18+0.1</f>
        <v>1.2000000000000002</v>
      </c>
      <c r="B19" s="232"/>
      <c r="C19" s="442" t="s">
        <v>117</v>
      </c>
      <c r="D19" s="446"/>
      <c r="E19" s="443"/>
      <c r="F19" s="72" t="s">
        <v>113</v>
      </c>
      <c r="G19" s="72" t="s">
        <v>218</v>
      </c>
      <c r="H19" s="167" t="s">
        <v>218</v>
      </c>
      <c r="I19" s="72" t="s">
        <v>218</v>
      </c>
      <c r="J19" s="152" t="s">
        <v>218</v>
      </c>
    </row>
    <row r="20" spans="1:10" ht="20.25" customHeight="1">
      <c r="A20" s="72">
        <f>A19+0.1</f>
        <v>1.3000000000000003</v>
      </c>
      <c r="B20" s="72" t="s">
        <v>90</v>
      </c>
      <c r="C20" s="442" t="s">
        <v>272</v>
      </c>
      <c r="D20" s="446"/>
      <c r="E20" s="443"/>
      <c r="F20" s="72" t="s">
        <v>120</v>
      </c>
      <c r="G20" s="72">
        <v>100</v>
      </c>
      <c r="H20" s="72">
        <f>H17*G20</f>
        <v>25</v>
      </c>
      <c r="I20" s="72" t="s">
        <v>218</v>
      </c>
      <c r="J20" s="152" t="s">
        <v>218</v>
      </c>
    </row>
    <row r="21" spans="1:10" ht="20.25" customHeight="1">
      <c r="A21" s="72">
        <f>A20+0.1</f>
        <v>1.4000000000000004</v>
      </c>
      <c r="B21" s="232"/>
      <c r="C21" s="442" t="s">
        <v>89</v>
      </c>
      <c r="D21" s="446"/>
      <c r="E21" s="443"/>
      <c r="F21" s="72" t="s">
        <v>113</v>
      </c>
      <c r="G21" s="72" t="s">
        <v>218</v>
      </c>
      <c r="H21" s="72" t="s">
        <v>218</v>
      </c>
      <c r="I21" s="72" t="s">
        <v>218</v>
      </c>
      <c r="J21" s="152" t="s">
        <v>218</v>
      </c>
    </row>
    <row r="22" spans="1:10" ht="51.75" customHeight="1">
      <c r="A22" s="232">
        <v>1</v>
      </c>
      <c r="B22" s="232" t="s">
        <v>270</v>
      </c>
      <c r="C22" s="452" t="s">
        <v>724</v>
      </c>
      <c r="D22" s="453"/>
      <c r="E22" s="454"/>
      <c r="F22" s="232" t="s">
        <v>271</v>
      </c>
      <c r="G22" s="72"/>
      <c r="H22" s="232">
        <v>0.05</v>
      </c>
      <c r="I22" s="232"/>
      <c r="J22" s="319" t="s">
        <v>218</v>
      </c>
    </row>
    <row r="23" spans="1:10" ht="20.25" customHeight="1">
      <c r="A23" s="72">
        <f>A22+0.1</f>
        <v>1.1</v>
      </c>
      <c r="B23" s="232"/>
      <c r="C23" s="442" t="s">
        <v>16</v>
      </c>
      <c r="D23" s="446"/>
      <c r="E23" s="443"/>
      <c r="F23" s="72" t="s">
        <v>17</v>
      </c>
      <c r="G23" s="72" t="s">
        <v>218</v>
      </c>
      <c r="H23" s="167" t="s">
        <v>218</v>
      </c>
      <c r="I23" s="72" t="s">
        <v>218</v>
      </c>
      <c r="J23" s="152" t="s">
        <v>218</v>
      </c>
    </row>
    <row r="24" spans="1:10" ht="21.75" customHeight="1">
      <c r="A24" s="72">
        <f>A23+0.1</f>
        <v>1.2000000000000002</v>
      </c>
      <c r="B24" s="232"/>
      <c r="C24" s="442" t="s">
        <v>117</v>
      </c>
      <c r="D24" s="446"/>
      <c r="E24" s="443"/>
      <c r="F24" s="72" t="s">
        <v>113</v>
      </c>
      <c r="G24" s="72" t="s">
        <v>218</v>
      </c>
      <c r="H24" s="167" t="s">
        <v>218</v>
      </c>
      <c r="I24" s="72" t="s">
        <v>218</v>
      </c>
      <c r="J24" s="152" t="s">
        <v>218</v>
      </c>
    </row>
    <row r="25" spans="1:10" ht="20.25" customHeight="1">
      <c r="A25" s="72">
        <f>A24+0.1</f>
        <v>1.3000000000000003</v>
      </c>
      <c r="B25" s="72" t="s">
        <v>90</v>
      </c>
      <c r="C25" s="442" t="s">
        <v>725</v>
      </c>
      <c r="D25" s="446"/>
      <c r="E25" s="443"/>
      <c r="F25" s="72" t="s">
        <v>120</v>
      </c>
      <c r="G25" s="72">
        <v>100</v>
      </c>
      <c r="H25" s="72">
        <f>H22*G25</f>
        <v>5</v>
      </c>
      <c r="I25" s="72" t="s">
        <v>218</v>
      </c>
      <c r="J25" s="152" t="s">
        <v>218</v>
      </c>
    </row>
    <row r="26" spans="1:10" ht="20.25" customHeight="1">
      <c r="A26" s="72">
        <f>A25+0.1</f>
        <v>1.4000000000000004</v>
      </c>
      <c r="B26" s="232"/>
      <c r="C26" s="442" t="s">
        <v>89</v>
      </c>
      <c r="D26" s="446"/>
      <c r="E26" s="443"/>
      <c r="F26" s="72" t="s">
        <v>113</v>
      </c>
      <c r="G26" s="72" t="s">
        <v>218</v>
      </c>
      <c r="H26" s="72" t="s">
        <v>218</v>
      </c>
      <c r="I26" s="72" t="s">
        <v>218</v>
      </c>
      <c r="J26" s="152" t="s">
        <v>218</v>
      </c>
    </row>
    <row r="27" spans="1:10" ht="55.5" customHeight="1">
      <c r="A27" s="232">
        <v>2</v>
      </c>
      <c r="B27" s="232" t="s">
        <v>252</v>
      </c>
      <c r="C27" s="452" t="s">
        <v>278</v>
      </c>
      <c r="D27" s="453"/>
      <c r="E27" s="454"/>
      <c r="F27" s="232" t="s">
        <v>237</v>
      </c>
      <c r="G27" s="72"/>
      <c r="H27" s="232">
        <v>0.15</v>
      </c>
      <c r="I27" s="72"/>
      <c r="J27" s="319" t="s">
        <v>218</v>
      </c>
    </row>
    <row r="28" spans="1:10" ht="20.25" customHeight="1">
      <c r="A28" s="72">
        <f>A27+0.1</f>
        <v>2.1</v>
      </c>
      <c r="B28" s="72"/>
      <c r="C28" s="442" t="s">
        <v>16</v>
      </c>
      <c r="D28" s="446"/>
      <c r="E28" s="443"/>
      <c r="F28" s="72" t="s">
        <v>17</v>
      </c>
      <c r="G28" s="72" t="s">
        <v>218</v>
      </c>
      <c r="H28" s="167" t="s">
        <v>218</v>
      </c>
      <c r="I28" s="72" t="s">
        <v>218</v>
      </c>
      <c r="J28" s="152" t="s">
        <v>218</v>
      </c>
    </row>
    <row r="29" spans="1:10" ht="16.5">
      <c r="A29" s="72">
        <f>A28+0.1</f>
        <v>2.2</v>
      </c>
      <c r="B29" s="72"/>
      <c r="C29" s="442" t="s">
        <v>117</v>
      </c>
      <c r="D29" s="446"/>
      <c r="E29" s="443"/>
      <c r="F29" s="72" t="s">
        <v>113</v>
      </c>
      <c r="G29" s="72" t="s">
        <v>218</v>
      </c>
      <c r="H29" s="167" t="s">
        <v>218</v>
      </c>
      <c r="I29" s="72" t="s">
        <v>218</v>
      </c>
      <c r="J29" s="152" t="s">
        <v>218</v>
      </c>
    </row>
    <row r="30" spans="1:10" ht="16.5">
      <c r="A30" s="72">
        <f>A29+0.1</f>
        <v>2.3000000000000003</v>
      </c>
      <c r="B30" s="72" t="s">
        <v>90</v>
      </c>
      <c r="C30" s="442" t="s">
        <v>275</v>
      </c>
      <c r="D30" s="446"/>
      <c r="E30" s="443"/>
      <c r="F30" s="72" t="s">
        <v>120</v>
      </c>
      <c r="G30" s="72">
        <v>100</v>
      </c>
      <c r="H30" s="72">
        <f>H27*G30</f>
        <v>15</v>
      </c>
      <c r="I30" s="72" t="s">
        <v>218</v>
      </c>
      <c r="J30" s="152" t="s">
        <v>218</v>
      </c>
    </row>
    <row r="31" spans="1:10" ht="21" customHeight="1">
      <c r="A31" s="72">
        <f>A30+0.1</f>
        <v>2.4000000000000004</v>
      </c>
      <c r="B31" s="72"/>
      <c r="C31" s="442" t="s">
        <v>89</v>
      </c>
      <c r="D31" s="446"/>
      <c r="E31" s="443"/>
      <c r="F31" s="72" t="s">
        <v>113</v>
      </c>
      <c r="G31" s="72" t="s">
        <v>218</v>
      </c>
      <c r="H31" s="149" t="s">
        <v>218</v>
      </c>
      <c r="I31" s="72" t="s">
        <v>218</v>
      </c>
      <c r="J31" s="152" t="s">
        <v>218</v>
      </c>
    </row>
    <row r="32" spans="1:10" ht="53.25" customHeight="1">
      <c r="A32" s="232">
        <v>3</v>
      </c>
      <c r="B32" s="232" t="s">
        <v>252</v>
      </c>
      <c r="C32" s="452" t="s">
        <v>274</v>
      </c>
      <c r="D32" s="453"/>
      <c r="E32" s="454"/>
      <c r="F32" s="232" t="s">
        <v>237</v>
      </c>
      <c r="G32" s="72"/>
      <c r="H32" s="232">
        <v>0.05</v>
      </c>
      <c r="I32" s="72"/>
      <c r="J32" s="319" t="s">
        <v>218</v>
      </c>
    </row>
    <row r="33" spans="1:10" ht="21.75" customHeight="1">
      <c r="A33" s="72">
        <f>A32+0.1</f>
        <v>3.1</v>
      </c>
      <c r="B33" s="72"/>
      <c r="C33" s="442" t="s">
        <v>16</v>
      </c>
      <c r="D33" s="446"/>
      <c r="E33" s="443"/>
      <c r="F33" s="72" t="s">
        <v>17</v>
      </c>
      <c r="G33" s="72">
        <v>60.9</v>
      </c>
      <c r="H33" s="167">
        <f>H32*G33</f>
        <v>3.045</v>
      </c>
      <c r="I33" s="72">
        <v>6</v>
      </c>
      <c r="J33" s="152">
        <f>H33*I33</f>
        <v>18.27</v>
      </c>
    </row>
    <row r="34" spans="1:10" ht="23.25" customHeight="1">
      <c r="A34" s="72">
        <f>A33+0.1</f>
        <v>3.2</v>
      </c>
      <c r="B34" s="72"/>
      <c r="C34" s="442" t="s">
        <v>117</v>
      </c>
      <c r="D34" s="446"/>
      <c r="E34" s="443"/>
      <c r="F34" s="72" t="s">
        <v>113</v>
      </c>
      <c r="G34" s="72">
        <v>0.21</v>
      </c>
      <c r="H34" s="167">
        <f>G34*H32</f>
        <v>0.0105</v>
      </c>
      <c r="I34" s="72">
        <v>3.2</v>
      </c>
      <c r="J34" s="152">
        <f>H34*I34</f>
        <v>0.033600000000000005</v>
      </c>
    </row>
    <row r="35" spans="1:10" ht="20.25" customHeight="1">
      <c r="A35" s="72">
        <f>A34+0.1</f>
        <v>3.3000000000000003</v>
      </c>
      <c r="B35" s="72" t="s">
        <v>90</v>
      </c>
      <c r="C35" s="442" t="s">
        <v>275</v>
      </c>
      <c r="D35" s="446"/>
      <c r="E35" s="443"/>
      <c r="F35" s="72" t="s">
        <v>120</v>
      </c>
      <c r="G35" s="72">
        <v>100</v>
      </c>
      <c r="H35" s="72">
        <f>H32*G35</f>
        <v>5</v>
      </c>
      <c r="I35" s="72">
        <v>3.5</v>
      </c>
      <c r="J35" s="152">
        <f>H35*I35</f>
        <v>17.5</v>
      </c>
    </row>
    <row r="36" spans="1:10" ht="20.25" customHeight="1">
      <c r="A36" s="72">
        <v>3.4</v>
      </c>
      <c r="B36" s="72"/>
      <c r="C36" s="442" t="s">
        <v>89</v>
      </c>
      <c r="D36" s="446"/>
      <c r="E36" s="443"/>
      <c r="F36" s="72" t="s">
        <v>113</v>
      </c>
      <c r="G36" s="72">
        <v>15</v>
      </c>
      <c r="H36" s="72">
        <f>H32*G36</f>
        <v>0.75</v>
      </c>
      <c r="I36" s="72">
        <v>3.2</v>
      </c>
      <c r="J36" s="152">
        <f>H36*I36</f>
        <v>2.4000000000000004</v>
      </c>
    </row>
    <row r="37" spans="1:10" ht="51.75" customHeight="1">
      <c r="A37" s="232">
        <v>4</v>
      </c>
      <c r="B37" s="232" t="s">
        <v>252</v>
      </c>
      <c r="C37" s="452" t="s">
        <v>276</v>
      </c>
      <c r="D37" s="453"/>
      <c r="E37" s="454"/>
      <c r="F37" s="232" t="s">
        <v>237</v>
      </c>
      <c r="G37" s="72"/>
      <c r="H37" s="232">
        <v>0.06</v>
      </c>
      <c r="I37" s="72"/>
      <c r="J37" s="319" t="s">
        <v>218</v>
      </c>
    </row>
    <row r="38" spans="1:10" ht="21.75" customHeight="1">
      <c r="A38" s="72">
        <f>A37+0.1</f>
        <v>4.1</v>
      </c>
      <c r="B38" s="72"/>
      <c r="C38" s="442" t="s">
        <v>16</v>
      </c>
      <c r="D38" s="446"/>
      <c r="E38" s="443"/>
      <c r="F38" s="72" t="s">
        <v>17</v>
      </c>
      <c r="G38" s="72" t="s">
        <v>218</v>
      </c>
      <c r="H38" s="167" t="s">
        <v>218</v>
      </c>
      <c r="I38" s="72" t="s">
        <v>218</v>
      </c>
      <c r="J38" s="152" t="s">
        <v>218</v>
      </c>
    </row>
    <row r="39" spans="1:10" ht="23.25" customHeight="1">
      <c r="A39" s="72">
        <f>A38+0.1</f>
        <v>4.199999999999999</v>
      </c>
      <c r="B39" s="72"/>
      <c r="C39" s="442" t="s">
        <v>117</v>
      </c>
      <c r="D39" s="446"/>
      <c r="E39" s="443"/>
      <c r="F39" s="72" t="s">
        <v>113</v>
      </c>
      <c r="G39" s="72" t="s">
        <v>218</v>
      </c>
      <c r="H39" s="167" t="s">
        <v>218</v>
      </c>
      <c r="I39" s="72" t="s">
        <v>218</v>
      </c>
      <c r="J39" s="152" t="s">
        <v>218</v>
      </c>
    </row>
    <row r="40" spans="1:10" ht="20.25" customHeight="1">
      <c r="A40" s="72">
        <f>A39+0.1</f>
        <v>4.299999999999999</v>
      </c>
      <c r="B40" s="72" t="s">
        <v>90</v>
      </c>
      <c r="C40" s="442" t="s">
        <v>275</v>
      </c>
      <c r="D40" s="446"/>
      <c r="E40" s="443"/>
      <c r="F40" s="72" t="s">
        <v>120</v>
      </c>
      <c r="G40" s="72">
        <v>100</v>
      </c>
      <c r="H40" s="72">
        <f>H37*G40</f>
        <v>6</v>
      </c>
      <c r="I40" s="72" t="s">
        <v>218</v>
      </c>
      <c r="J40" s="152" t="s">
        <v>218</v>
      </c>
    </row>
    <row r="41" spans="1:10" ht="20.25" customHeight="1">
      <c r="A41" s="72">
        <v>4.4</v>
      </c>
      <c r="B41" s="72"/>
      <c r="C41" s="442" t="s">
        <v>89</v>
      </c>
      <c r="D41" s="446"/>
      <c r="E41" s="443"/>
      <c r="F41" s="72" t="s">
        <v>113</v>
      </c>
      <c r="G41" s="72" t="s">
        <v>218</v>
      </c>
      <c r="H41" s="72" t="s">
        <v>218</v>
      </c>
      <c r="I41" s="72" t="s">
        <v>218</v>
      </c>
      <c r="J41" s="152" t="s">
        <v>218</v>
      </c>
    </row>
    <row r="42" spans="1:10" ht="67.5" customHeight="1">
      <c r="A42" s="232">
        <v>5</v>
      </c>
      <c r="B42" s="232" t="s">
        <v>279</v>
      </c>
      <c r="C42" s="452" t="s">
        <v>280</v>
      </c>
      <c r="D42" s="453"/>
      <c r="E42" s="454"/>
      <c r="F42" s="232" t="s">
        <v>281</v>
      </c>
      <c r="G42" s="72"/>
      <c r="H42" s="232">
        <v>4.5</v>
      </c>
      <c r="I42" s="72"/>
      <c r="J42" s="319" t="s">
        <v>218</v>
      </c>
    </row>
    <row r="43" spans="1:10" ht="16.5">
      <c r="A43" s="72">
        <f>A42+0.1</f>
        <v>5.1</v>
      </c>
      <c r="B43" s="72"/>
      <c r="C43" s="442" t="s">
        <v>16</v>
      </c>
      <c r="D43" s="446"/>
      <c r="E43" s="443"/>
      <c r="F43" s="72" t="s">
        <v>17</v>
      </c>
      <c r="G43" s="72" t="s">
        <v>218</v>
      </c>
      <c r="H43" s="167" t="s">
        <v>218</v>
      </c>
      <c r="I43" s="72" t="s">
        <v>218</v>
      </c>
      <c r="J43" s="152" t="s">
        <v>218</v>
      </c>
    </row>
    <row r="44" spans="1:10" ht="16.5">
      <c r="A44" s="72">
        <f>A43+0.1</f>
        <v>5.199999999999999</v>
      </c>
      <c r="B44" s="72"/>
      <c r="C44" s="442" t="s">
        <v>117</v>
      </c>
      <c r="D44" s="446"/>
      <c r="E44" s="443"/>
      <c r="F44" s="72" t="s">
        <v>113</v>
      </c>
      <c r="G44" s="72" t="s">
        <v>218</v>
      </c>
      <c r="H44" s="167" t="s">
        <v>218</v>
      </c>
      <c r="I44" s="72" t="s">
        <v>218</v>
      </c>
      <c r="J44" s="152" t="s">
        <v>218</v>
      </c>
    </row>
    <row r="45" spans="1:10" ht="16.5">
      <c r="A45" s="72">
        <f>A44+0.1</f>
        <v>5.299999999999999</v>
      </c>
      <c r="B45" s="72" t="s">
        <v>90</v>
      </c>
      <c r="C45" s="442" t="s">
        <v>242</v>
      </c>
      <c r="D45" s="446"/>
      <c r="E45" s="443"/>
      <c r="F45" s="72" t="s">
        <v>111</v>
      </c>
      <c r="G45" s="72">
        <v>10</v>
      </c>
      <c r="H45" s="72">
        <f>H42*G45</f>
        <v>45</v>
      </c>
      <c r="I45" s="72" t="s">
        <v>218</v>
      </c>
      <c r="J45" s="152" t="s">
        <v>218</v>
      </c>
    </row>
    <row r="46" spans="1:10" ht="16.5">
      <c r="A46" s="72">
        <f>A45+0.1</f>
        <v>5.399999999999999</v>
      </c>
      <c r="B46" s="72"/>
      <c r="C46" s="442" t="s">
        <v>89</v>
      </c>
      <c r="D46" s="446"/>
      <c r="E46" s="443"/>
      <c r="F46" s="72" t="s">
        <v>113</v>
      </c>
      <c r="G46" s="72" t="s">
        <v>218</v>
      </c>
      <c r="H46" s="149" t="s">
        <v>218</v>
      </c>
      <c r="I46" s="72" t="s">
        <v>218</v>
      </c>
      <c r="J46" s="152" t="s">
        <v>218</v>
      </c>
    </row>
    <row r="47" spans="1:10" ht="34.5" customHeight="1">
      <c r="A47" s="232">
        <v>6</v>
      </c>
      <c r="B47" s="232" t="s">
        <v>366</v>
      </c>
      <c r="C47" s="452" t="s">
        <v>282</v>
      </c>
      <c r="D47" s="453"/>
      <c r="E47" s="454"/>
      <c r="F47" s="232" t="s">
        <v>111</v>
      </c>
      <c r="G47" s="72"/>
      <c r="H47" s="232">
        <v>5</v>
      </c>
      <c r="I47" s="72"/>
      <c r="J47" s="319" t="s">
        <v>218</v>
      </c>
    </row>
    <row r="48" spans="1:10" ht="26.25" customHeight="1">
      <c r="A48" s="72">
        <f>A47+0.1</f>
        <v>6.1</v>
      </c>
      <c r="B48" s="72"/>
      <c r="C48" s="442" t="s">
        <v>16</v>
      </c>
      <c r="D48" s="446"/>
      <c r="E48" s="443"/>
      <c r="F48" s="72" t="s">
        <v>17</v>
      </c>
      <c r="G48" s="72" t="s">
        <v>218</v>
      </c>
      <c r="H48" s="167" t="s">
        <v>218</v>
      </c>
      <c r="I48" s="72" t="s">
        <v>218</v>
      </c>
      <c r="J48" s="152" t="s">
        <v>218</v>
      </c>
    </row>
    <row r="49" spans="1:10" ht="21" customHeight="1">
      <c r="A49" s="72">
        <f>A48+0.1</f>
        <v>6.199999999999999</v>
      </c>
      <c r="B49" s="72"/>
      <c r="C49" s="442" t="s">
        <v>117</v>
      </c>
      <c r="D49" s="446"/>
      <c r="E49" s="443"/>
      <c r="F49" s="72" t="s">
        <v>113</v>
      </c>
      <c r="G49" s="72" t="s">
        <v>218</v>
      </c>
      <c r="H49" s="167" t="s">
        <v>218</v>
      </c>
      <c r="I49" s="72" t="s">
        <v>218</v>
      </c>
      <c r="J49" s="152" t="s">
        <v>218</v>
      </c>
    </row>
    <row r="50" spans="1:10" ht="21" customHeight="1">
      <c r="A50" s="72">
        <f>A49+0.1</f>
        <v>6.299999999999999</v>
      </c>
      <c r="B50" s="72" t="s">
        <v>90</v>
      </c>
      <c r="C50" s="442" t="s">
        <v>283</v>
      </c>
      <c r="D50" s="446"/>
      <c r="E50" s="443"/>
      <c r="F50" s="72" t="s">
        <v>111</v>
      </c>
      <c r="G50" s="72">
        <v>1</v>
      </c>
      <c r="H50" s="72">
        <f>H47*G50</f>
        <v>5</v>
      </c>
      <c r="I50" s="72" t="s">
        <v>218</v>
      </c>
      <c r="J50" s="152" t="s">
        <v>218</v>
      </c>
    </row>
    <row r="51" spans="1:10" ht="21" customHeight="1">
      <c r="A51" s="72">
        <f>A50+0.1</f>
        <v>6.399999999999999</v>
      </c>
      <c r="B51" s="72" t="s">
        <v>90</v>
      </c>
      <c r="C51" s="442" t="s">
        <v>284</v>
      </c>
      <c r="D51" s="446"/>
      <c r="E51" s="443"/>
      <c r="F51" s="72" t="s">
        <v>111</v>
      </c>
      <c r="G51" s="72">
        <v>2</v>
      </c>
      <c r="H51" s="72">
        <f>H47*G51</f>
        <v>10</v>
      </c>
      <c r="I51" s="72" t="s">
        <v>218</v>
      </c>
      <c r="J51" s="152" t="s">
        <v>218</v>
      </c>
    </row>
    <row r="52" spans="1:10" ht="21" customHeight="1">
      <c r="A52" s="72">
        <f>A51+0.1</f>
        <v>6.499999999999998</v>
      </c>
      <c r="B52" s="72" t="s">
        <v>90</v>
      </c>
      <c r="C52" s="442" t="s">
        <v>216</v>
      </c>
      <c r="D52" s="446"/>
      <c r="E52" s="443"/>
      <c r="F52" s="72" t="s">
        <v>111</v>
      </c>
      <c r="G52" s="72">
        <v>1.1</v>
      </c>
      <c r="H52" s="72">
        <f>H47*G52</f>
        <v>5.5</v>
      </c>
      <c r="I52" s="72" t="s">
        <v>218</v>
      </c>
      <c r="J52" s="152" t="s">
        <v>218</v>
      </c>
    </row>
    <row r="53" spans="1:10" ht="21" customHeight="1">
      <c r="A53" s="72">
        <v>6.6</v>
      </c>
      <c r="B53" s="72"/>
      <c r="C53" s="442" t="s">
        <v>89</v>
      </c>
      <c r="D53" s="446"/>
      <c r="E53" s="443"/>
      <c r="F53" s="72" t="s">
        <v>113</v>
      </c>
      <c r="G53" s="72" t="s">
        <v>218</v>
      </c>
      <c r="H53" s="167" t="s">
        <v>218</v>
      </c>
      <c r="I53" s="72" t="s">
        <v>218</v>
      </c>
      <c r="J53" s="152" t="s">
        <v>218</v>
      </c>
    </row>
    <row r="54" spans="1:10" ht="36.75" customHeight="1">
      <c r="A54" s="232">
        <v>7</v>
      </c>
      <c r="B54" s="232" t="s">
        <v>366</v>
      </c>
      <c r="C54" s="452" t="s">
        <v>285</v>
      </c>
      <c r="D54" s="453"/>
      <c r="E54" s="454"/>
      <c r="F54" s="232" t="s">
        <v>111</v>
      </c>
      <c r="G54" s="72"/>
      <c r="H54" s="232">
        <v>1</v>
      </c>
      <c r="I54" s="72"/>
      <c r="J54" s="319" t="s">
        <v>218</v>
      </c>
    </row>
    <row r="55" spans="1:10" ht="21" customHeight="1">
      <c r="A55" s="72">
        <f>A54+0.1</f>
        <v>7.1</v>
      </c>
      <c r="B55" s="72"/>
      <c r="C55" s="442" t="s">
        <v>16</v>
      </c>
      <c r="D55" s="446"/>
      <c r="E55" s="443"/>
      <c r="F55" s="72" t="s">
        <v>17</v>
      </c>
      <c r="G55" s="72" t="s">
        <v>218</v>
      </c>
      <c r="H55" s="167" t="s">
        <v>218</v>
      </c>
      <c r="I55" s="72" t="s">
        <v>218</v>
      </c>
      <c r="J55" s="152" t="s">
        <v>218</v>
      </c>
    </row>
    <row r="56" spans="1:10" ht="21" customHeight="1">
      <c r="A56" s="72">
        <f>A55+0.1</f>
        <v>7.199999999999999</v>
      </c>
      <c r="B56" s="72"/>
      <c r="C56" s="442" t="s">
        <v>117</v>
      </c>
      <c r="D56" s="446"/>
      <c r="E56" s="443"/>
      <c r="F56" s="72" t="s">
        <v>113</v>
      </c>
      <c r="G56" s="72" t="s">
        <v>218</v>
      </c>
      <c r="H56" s="167" t="s">
        <v>218</v>
      </c>
      <c r="I56" s="72" t="s">
        <v>218</v>
      </c>
      <c r="J56" s="152" t="s">
        <v>218</v>
      </c>
    </row>
    <row r="57" spans="1:10" ht="21" customHeight="1">
      <c r="A57" s="72">
        <f>A56+0.1</f>
        <v>7.299999999999999</v>
      </c>
      <c r="B57" s="72" t="s">
        <v>90</v>
      </c>
      <c r="C57" s="442" t="s">
        <v>286</v>
      </c>
      <c r="D57" s="446"/>
      <c r="E57" s="443"/>
      <c r="F57" s="72" t="s">
        <v>111</v>
      </c>
      <c r="G57" s="72">
        <v>1</v>
      </c>
      <c r="H57" s="72">
        <f>H54*G57</f>
        <v>1</v>
      </c>
      <c r="I57" s="72" t="s">
        <v>218</v>
      </c>
      <c r="J57" s="152" t="s">
        <v>218</v>
      </c>
    </row>
    <row r="58" spans="1:10" ht="21" customHeight="1">
      <c r="A58" s="72">
        <f>A57+0.1</f>
        <v>7.399999999999999</v>
      </c>
      <c r="B58" s="72" t="s">
        <v>90</v>
      </c>
      <c r="C58" s="442" t="s">
        <v>284</v>
      </c>
      <c r="D58" s="446"/>
      <c r="E58" s="443"/>
      <c r="F58" s="72" t="s">
        <v>111</v>
      </c>
      <c r="G58" s="72">
        <v>2</v>
      </c>
      <c r="H58" s="72">
        <f>H54*G58</f>
        <v>2</v>
      </c>
      <c r="I58" s="72" t="s">
        <v>218</v>
      </c>
      <c r="J58" s="152" t="s">
        <v>218</v>
      </c>
    </row>
    <row r="59" spans="1:10" ht="21" customHeight="1">
      <c r="A59" s="72">
        <f>A58+0.1</f>
        <v>7.499999999999998</v>
      </c>
      <c r="B59" s="72" t="s">
        <v>90</v>
      </c>
      <c r="C59" s="442" t="s">
        <v>216</v>
      </c>
      <c r="D59" s="446"/>
      <c r="E59" s="443"/>
      <c r="F59" s="72" t="s">
        <v>91</v>
      </c>
      <c r="G59" s="72">
        <v>1.1</v>
      </c>
      <c r="H59" s="72">
        <f>H54*G59</f>
        <v>1.1</v>
      </c>
      <c r="I59" s="72" t="s">
        <v>218</v>
      </c>
      <c r="J59" s="152" t="s">
        <v>218</v>
      </c>
    </row>
    <row r="60" spans="1:10" ht="21" customHeight="1">
      <c r="A60" s="72">
        <v>7.6</v>
      </c>
      <c r="B60" s="72"/>
      <c r="C60" s="442" t="s">
        <v>89</v>
      </c>
      <c r="D60" s="446"/>
      <c r="E60" s="443"/>
      <c r="F60" s="72" t="s">
        <v>113</v>
      </c>
      <c r="G60" s="72" t="s">
        <v>218</v>
      </c>
      <c r="H60" s="167" t="s">
        <v>218</v>
      </c>
      <c r="I60" s="72" t="s">
        <v>218</v>
      </c>
      <c r="J60" s="152" t="s">
        <v>218</v>
      </c>
    </row>
    <row r="61" spans="1:10" ht="36.75" customHeight="1">
      <c r="A61" s="232">
        <v>8</v>
      </c>
      <c r="B61" s="232" t="s">
        <v>366</v>
      </c>
      <c r="C61" s="452" t="s">
        <v>435</v>
      </c>
      <c r="D61" s="453"/>
      <c r="E61" s="454"/>
      <c r="F61" s="232" t="s">
        <v>111</v>
      </c>
      <c r="G61" s="72"/>
      <c r="H61" s="232">
        <v>2</v>
      </c>
      <c r="I61" s="72"/>
      <c r="J61" s="319" t="s">
        <v>218</v>
      </c>
    </row>
    <row r="62" spans="1:10" ht="21" customHeight="1">
      <c r="A62" s="72">
        <f>A61+0.1</f>
        <v>8.1</v>
      </c>
      <c r="B62" s="72"/>
      <c r="C62" s="442" t="s">
        <v>16</v>
      </c>
      <c r="D62" s="446"/>
      <c r="E62" s="443"/>
      <c r="F62" s="72" t="s">
        <v>218</v>
      </c>
      <c r="G62" s="72" t="s">
        <v>218</v>
      </c>
      <c r="H62" s="167" t="s">
        <v>218</v>
      </c>
      <c r="I62" s="72" t="s">
        <v>218</v>
      </c>
      <c r="J62" s="152" t="s">
        <v>218</v>
      </c>
    </row>
    <row r="63" spans="1:10" ht="21" customHeight="1">
      <c r="A63" s="72">
        <f>A62+0.1</f>
        <v>8.2</v>
      </c>
      <c r="B63" s="72"/>
      <c r="C63" s="442" t="s">
        <v>117</v>
      </c>
      <c r="D63" s="446"/>
      <c r="E63" s="443"/>
      <c r="F63" s="72" t="s">
        <v>218</v>
      </c>
      <c r="G63" s="72" t="s">
        <v>218</v>
      </c>
      <c r="H63" s="167" t="s">
        <v>218</v>
      </c>
      <c r="I63" s="72" t="s">
        <v>218</v>
      </c>
      <c r="J63" s="152" t="s">
        <v>218</v>
      </c>
    </row>
    <row r="64" spans="1:10" ht="21" customHeight="1">
      <c r="A64" s="72">
        <f>A63+0.1</f>
        <v>8.299999999999999</v>
      </c>
      <c r="B64" s="72" t="s">
        <v>90</v>
      </c>
      <c r="C64" s="442" t="s">
        <v>286</v>
      </c>
      <c r="D64" s="446"/>
      <c r="E64" s="443"/>
      <c r="F64" s="72" t="s">
        <v>111</v>
      </c>
      <c r="G64" s="72">
        <v>1</v>
      </c>
      <c r="H64" s="72">
        <f>H61*G64</f>
        <v>2</v>
      </c>
      <c r="I64" s="72" t="s">
        <v>218</v>
      </c>
      <c r="J64" s="152" t="s">
        <v>218</v>
      </c>
    </row>
    <row r="65" spans="1:10" ht="21" customHeight="1">
      <c r="A65" s="72">
        <f>A64+0.1</f>
        <v>8.399999999999999</v>
      </c>
      <c r="B65" s="72" t="s">
        <v>90</v>
      </c>
      <c r="C65" s="442" t="s">
        <v>284</v>
      </c>
      <c r="D65" s="446"/>
      <c r="E65" s="443"/>
      <c r="F65" s="72" t="s">
        <v>111</v>
      </c>
      <c r="G65" s="72">
        <v>2</v>
      </c>
      <c r="H65" s="72">
        <f>H61*G65</f>
        <v>4</v>
      </c>
      <c r="I65" s="72" t="s">
        <v>218</v>
      </c>
      <c r="J65" s="152" t="s">
        <v>218</v>
      </c>
    </row>
    <row r="66" spans="1:10" ht="21" customHeight="1">
      <c r="A66" s="72">
        <f>A65+0.1</f>
        <v>8.499999999999998</v>
      </c>
      <c r="B66" s="72" t="s">
        <v>90</v>
      </c>
      <c r="C66" s="442" t="s">
        <v>216</v>
      </c>
      <c r="D66" s="446"/>
      <c r="E66" s="443"/>
      <c r="F66" s="72" t="s">
        <v>91</v>
      </c>
      <c r="G66" s="72">
        <v>1.1</v>
      </c>
      <c r="H66" s="72">
        <f>H61*G66</f>
        <v>2.2</v>
      </c>
      <c r="I66" s="72" t="s">
        <v>218</v>
      </c>
      <c r="J66" s="152" t="s">
        <v>218</v>
      </c>
    </row>
    <row r="67" spans="1:10" ht="21" customHeight="1">
      <c r="A67" s="72">
        <v>8.6</v>
      </c>
      <c r="B67" s="72"/>
      <c r="C67" s="442" t="s">
        <v>89</v>
      </c>
      <c r="D67" s="446"/>
      <c r="E67" s="443"/>
      <c r="F67" s="72" t="s">
        <v>113</v>
      </c>
      <c r="G67" s="72" t="s">
        <v>218</v>
      </c>
      <c r="H67" s="167" t="s">
        <v>218</v>
      </c>
      <c r="I67" s="72" t="s">
        <v>218</v>
      </c>
      <c r="J67" s="152" t="s">
        <v>218</v>
      </c>
    </row>
    <row r="68" spans="1:10" ht="39" customHeight="1">
      <c r="A68" s="232">
        <v>9</v>
      </c>
      <c r="B68" s="232" t="s">
        <v>288</v>
      </c>
      <c r="C68" s="452" t="s">
        <v>367</v>
      </c>
      <c r="D68" s="453"/>
      <c r="E68" s="454"/>
      <c r="F68" s="232" t="s">
        <v>111</v>
      </c>
      <c r="G68" s="72"/>
      <c r="H68" s="232">
        <v>2</v>
      </c>
      <c r="I68" s="72"/>
      <c r="J68" s="319" t="s">
        <v>218</v>
      </c>
    </row>
    <row r="69" spans="1:10" ht="21.75" customHeight="1">
      <c r="A69" s="72">
        <f>A68+0.1</f>
        <v>9.1</v>
      </c>
      <c r="B69" s="72"/>
      <c r="C69" s="442" t="s">
        <v>16</v>
      </c>
      <c r="D69" s="446"/>
      <c r="E69" s="443"/>
      <c r="F69" s="72" t="s">
        <v>218</v>
      </c>
      <c r="G69" s="72" t="s">
        <v>218</v>
      </c>
      <c r="H69" s="167" t="s">
        <v>218</v>
      </c>
      <c r="I69" s="72" t="s">
        <v>218</v>
      </c>
      <c r="J69" s="152" t="s">
        <v>218</v>
      </c>
    </row>
    <row r="70" spans="1:10" ht="23.25" customHeight="1">
      <c r="A70" s="72">
        <f>A69+0.1</f>
        <v>9.2</v>
      </c>
      <c r="B70" s="72"/>
      <c r="C70" s="442" t="s">
        <v>117</v>
      </c>
      <c r="D70" s="446"/>
      <c r="E70" s="443"/>
      <c r="F70" s="72" t="s">
        <v>113</v>
      </c>
      <c r="G70" s="72" t="s">
        <v>218</v>
      </c>
      <c r="H70" s="167" t="s">
        <v>218</v>
      </c>
      <c r="I70" s="72" t="s">
        <v>218</v>
      </c>
      <c r="J70" s="152" t="s">
        <v>218</v>
      </c>
    </row>
    <row r="71" spans="1:10" ht="20.25" customHeight="1">
      <c r="A71" s="72">
        <f>A70+0.1</f>
        <v>9.299999999999999</v>
      </c>
      <c r="B71" s="72" t="s">
        <v>90</v>
      </c>
      <c r="C71" s="442" t="s">
        <v>289</v>
      </c>
      <c r="D71" s="446"/>
      <c r="E71" s="443"/>
      <c r="F71" s="72" t="s">
        <v>111</v>
      </c>
      <c r="G71" s="72">
        <v>1</v>
      </c>
      <c r="H71" s="72">
        <f>H68*G71</f>
        <v>2</v>
      </c>
      <c r="I71" s="72" t="s">
        <v>218</v>
      </c>
      <c r="J71" s="152" t="s">
        <v>218</v>
      </c>
    </row>
    <row r="72" spans="1:10" ht="21" customHeight="1">
      <c r="A72" s="72">
        <f>A71+0.1</f>
        <v>9.399999999999999</v>
      </c>
      <c r="B72" s="72"/>
      <c r="C72" s="442" t="s">
        <v>89</v>
      </c>
      <c r="D72" s="446"/>
      <c r="E72" s="443"/>
      <c r="F72" s="72" t="s">
        <v>113</v>
      </c>
      <c r="G72" s="72" t="s">
        <v>218</v>
      </c>
      <c r="H72" s="149" t="s">
        <v>218</v>
      </c>
      <c r="I72" s="72" t="s">
        <v>218</v>
      </c>
      <c r="J72" s="152" t="s">
        <v>218</v>
      </c>
    </row>
    <row r="73" spans="1:10" ht="39" customHeight="1">
      <c r="A73" s="232">
        <v>10</v>
      </c>
      <c r="B73" s="232" t="s">
        <v>290</v>
      </c>
      <c r="C73" s="452" t="s">
        <v>368</v>
      </c>
      <c r="D73" s="453"/>
      <c r="E73" s="454"/>
      <c r="F73" s="232" t="s">
        <v>111</v>
      </c>
      <c r="G73" s="72"/>
      <c r="H73" s="232">
        <v>2</v>
      </c>
      <c r="I73" s="72"/>
      <c r="J73" s="319" t="s">
        <v>218</v>
      </c>
    </row>
    <row r="74" spans="1:10" ht="21.75" customHeight="1">
      <c r="A74" s="72">
        <f>A73+0.1</f>
        <v>10.1</v>
      </c>
      <c r="B74" s="72"/>
      <c r="C74" s="442" t="s">
        <v>16</v>
      </c>
      <c r="D74" s="446"/>
      <c r="E74" s="443"/>
      <c r="F74" s="72" t="s">
        <v>17</v>
      </c>
      <c r="G74" s="72" t="s">
        <v>218</v>
      </c>
      <c r="H74" s="167" t="s">
        <v>218</v>
      </c>
      <c r="I74" s="72" t="s">
        <v>218</v>
      </c>
      <c r="J74" s="152" t="s">
        <v>218</v>
      </c>
    </row>
    <row r="75" spans="1:10" ht="23.25" customHeight="1">
      <c r="A75" s="72">
        <f>A74+0.1</f>
        <v>10.2</v>
      </c>
      <c r="B75" s="72"/>
      <c r="C75" s="442" t="s">
        <v>117</v>
      </c>
      <c r="D75" s="446"/>
      <c r="E75" s="443"/>
      <c r="F75" s="72" t="s">
        <v>113</v>
      </c>
      <c r="G75" s="72" t="s">
        <v>218</v>
      </c>
      <c r="H75" s="167" t="s">
        <v>218</v>
      </c>
      <c r="I75" s="72" t="s">
        <v>218</v>
      </c>
      <c r="J75" s="152" t="s">
        <v>218</v>
      </c>
    </row>
    <row r="76" spans="1:10" ht="20.25" customHeight="1">
      <c r="A76" s="72">
        <f>A75+0.1</f>
        <v>10.299999999999999</v>
      </c>
      <c r="B76" s="72" t="s">
        <v>90</v>
      </c>
      <c r="C76" s="442" t="s">
        <v>238</v>
      </c>
      <c r="D76" s="446"/>
      <c r="E76" s="443"/>
      <c r="F76" s="72" t="s">
        <v>111</v>
      </c>
      <c r="G76" s="72">
        <v>1</v>
      </c>
      <c r="H76" s="72">
        <f>H73*G76</f>
        <v>2</v>
      </c>
      <c r="I76" s="72" t="s">
        <v>218</v>
      </c>
      <c r="J76" s="152" t="s">
        <v>218</v>
      </c>
    </row>
    <row r="77" spans="1:10" ht="21" customHeight="1">
      <c r="A77" s="72">
        <f>A76+0.1</f>
        <v>10.399999999999999</v>
      </c>
      <c r="B77" s="72"/>
      <c r="C77" s="442" t="s">
        <v>89</v>
      </c>
      <c r="D77" s="446"/>
      <c r="E77" s="443"/>
      <c r="F77" s="72" t="s">
        <v>113</v>
      </c>
      <c r="G77" s="72" t="s">
        <v>218</v>
      </c>
      <c r="H77" s="149" t="s">
        <v>218</v>
      </c>
      <c r="I77" s="72" t="s">
        <v>218</v>
      </c>
      <c r="J77" s="152" t="s">
        <v>218</v>
      </c>
    </row>
    <row r="78" spans="1:10" ht="57" customHeight="1">
      <c r="A78" s="232">
        <v>11</v>
      </c>
      <c r="B78" s="232" t="s">
        <v>290</v>
      </c>
      <c r="C78" s="452" t="s">
        <v>369</v>
      </c>
      <c r="D78" s="453"/>
      <c r="E78" s="454"/>
      <c r="F78" s="232" t="s">
        <v>111</v>
      </c>
      <c r="G78" s="72"/>
      <c r="H78" s="232">
        <v>1</v>
      </c>
      <c r="I78" s="72"/>
      <c r="J78" s="319" t="s">
        <v>218</v>
      </c>
    </row>
    <row r="79" spans="1:10" ht="21.75" customHeight="1">
      <c r="A79" s="72">
        <f>A78+0.1</f>
        <v>11.1</v>
      </c>
      <c r="B79" s="72"/>
      <c r="C79" s="442" t="s">
        <v>16</v>
      </c>
      <c r="D79" s="446"/>
      <c r="E79" s="443"/>
      <c r="F79" s="72" t="s">
        <v>218</v>
      </c>
      <c r="G79" s="72" t="s">
        <v>218</v>
      </c>
      <c r="H79" s="167" t="s">
        <v>218</v>
      </c>
      <c r="I79" s="72" t="s">
        <v>218</v>
      </c>
      <c r="J79" s="152" t="s">
        <v>218</v>
      </c>
    </row>
    <row r="80" spans="1:10" ht="23.25" customHeight="1">
      <c r="A80" s="72">
        <f>A79+0.1</f>
        <v>11.2</v>
      </c>
      <c r="B80" s="72"/>
      <c r="C80" s="442" t="s">
        <v>117</v>
      </c>
      <c r="D80" s="446"/>
      <c r="E80" s="443"/>
      <c r="F80" s="72" t="s">
        <v>218</v>
      </c>
      <c r="G80" s="72" t="s">
        <v>218</v>
      </c>
      <c r="H80" s="167" t="s">
        <v>218</v>
      </c>
      <c r="I80" s="72" t="s">
        <v>218</v>
      </c>
      <c r="J80" s="152" t="s">
        <v>218</v>
      </c>
    </row>
    <row r="81" spans="1:10" ht="20.25" customHeight="1">
      <c r="A81" s="72">
        <f>A80+0.1</f>
        <v>11.299999999999999</v>
      </c>
      <c r="B81" s="72" t="s">
        <v>90</v>
      </c>
      <c r="C81" s="442" t="s">
        <v>370</v>
      </c>
      <c r="D81" s="446"/>
      <c r="E81" s="443"/>
      <c r="F81" s="72" t="s">
        <v>111</v>
      </c>
      <c r="G81" s="72">
        <v>1</v>
      </c>
      <c r="H81" s="72">
        <f>H78*G81</f>
        <v>1</v>
      </c>
      <c r="I81" s="72" t="s">
        <v>218</v>
      </c>
      <c r="J81" s="152" t="s">
        <v>218</v>
      </c>
    </row>
    <row r="82" spans="1:10" ht="21" customHeight="1">
      <c r="A82" s="72">
        <f>A81+0.1</f>
        <v>11.399999999999999</v>
      </c>
      <c r="B82" s="72"/>
      <c r="C82" s="442" t="s">
        <v>89</v>
      </c>
      <c r="D82" s="446"/>
      <c r="E82" s="443"/>
      <c r="F82" s="72" t="s">
        <v>113</v>
      </c>
      <c r="G82" s="72" t="s">
        <v>218</v>
      </c>
      <c r="H82" s="149" t="s">
        <v>218</v>
      </c>
      <c r="I82" s="72" t="s">
        <v>218</v>
      </c>
      <c r="J82" s="152" t="s">
        <v>218</v>
      </c>
    </row>
    <row r="83" spans="1:10" ht="39" customHeight="1">
      <c r="A83" s="232">
        <v>12</v>
      </c>
      <c r="B83" s="232" t="s">
        <v>288</v>
      </c>
      <c r="C83" s="452" t="s">
        <v>291</v>
      </c>
      <c r="D83" s="453"/>
      <c r="E83" s="454"/>
      <c r="F83" s="232" t="s">
        <v>111</v>
      </c>
      <c r="G83" s="72"/>
      <c r="H83" s="232">
        <v>2</v>
      </c>
      <c r="I83" s="72"/>
      <c r="J83" s="319" t="s">
        <v>218</v>
      </c>
    </row>
    <row r="84" spans="1:10" ht="21.75" customHeight="1">
      <c r="A84" s="72">
        <f>A83+0.1</f>
        <v>12.1</v>
      </c>
      <c r="B84" s="72"/>
      <c r="C84" s="442" t="s">
        <v>16</v>
      </c>
      <c r="D84" s="446"/>
      <c r="E84" s="443"/>
      <c r="F84" s="72" t="s">
        <v>17</v>
      </c>
      <c r="G84" s="72" t="s">
        <v>218</v>
      </c>
      <c r="H84" s="167" t="s">
        <v>218</v>
      </c>
      <c r="I84" s="72" t="s">
        <v>218</v>
      </c>
      <c r="J84" s="152" t="s">
        <v>218</v>
      </c>
    </row>
    <row r="85" spans="1:10" ht="23.25" customHeight="1">
      <c r="A85" s="72">
        <f>A84+0.1</f>
        <v>12.2</v>
      </c>
      <c r="B85" s="72"/>
      <c r="C85" s="442" t="s">
        <v>117</v>
      </c>
      <c r="D85" s="446"/>
      <c r="E85" s="443"/>
      <c r="F85" s="72" t="s">
        <v>113</v>
      </c>
      <c r="G85" s="72" t="s">
        <v>218</v>
      </c>
      <c r="H85" s="167" t="s">
        <v>218</v>
      </c>
      <c r="I85" s="72" t="s">
        <v>218</v>
      </c>
      <c r="J85" s="152" t="s">
        <v>218</v>
      </c>
    </row>
    <row r="86" spans="1:10" ht="20.25" customHeight="1">
      <c r="A86" s="72">
        <f>A85+0.1</f>
        <v>12.299999999999999</v>
      </c>
      <c r="B86" s="72" t="s">
        <v>90</v>
      </c>
      <c r="C86" s="442" t="s">
        <v>292</v>
      </c>
      <c r="D86" s="446"/>
      <c r="E86" s="443"/>
      <c r="F86" s="72" t="s">
        <v>111</v>
      </c>
      <c r="G86" s="72">
        <v>1</v>
      </c>
      <c r="H86" s="72">
        <f>H83*G86</f>
        <v>2</v>
      </c>
      <c r="I86" s="72" t="s">
        <v>218</v>
      </c>
      <c r="J86" s="152" t="s">
        <v>218</v>
      </c>
    </row>
    <row r="87" spans="1:10" ht="21" customHeight="1">
      <c r="A87" s="72">
        <f>A86+0.1</f>
        <v>12.399999999999999</v>
      </c>
      <c r="B87" s="72"/>
      <c r="C87" s="442" t="s">
        <v>89</v>
      </c>
      <c r="D87" s="446"/>
      <c r="E87" s="443"/>
      <c r="F87" s="72" t="s">
        <v>113</v>
      </c>
      <c r="G87" s="72" t="s">
        <v>218</v>
      </c>
      <c r="H87" s="149" t="s">
        <v>218</v>
      </c>
      <c r="I87" s="72" t="s">
        <v>218</v>
      </c>
      <c r="J87" s="152" t="s">
        <v>218</v>
      </c>
    </row>
    <row r="88" spans="1:10" ht="68.25" customHeight="1">
      <c r="A88" s="232">
        <v>13</v>
      </c>
      <c r="B88" s="232" t="s">
        <v>375</v>
      </c>
      <c r="C88" s="452" t="s">
        <v>436</v>
      </c>
      <c r="D88" s="453"/>
      <c r="E88" s="454"/>
      <c r="F88" s="232" t="s">
        <v>111</v>
      </c>
      <c r="G88" s="72"/>
      <c r="H88" s="232">
        <v>1</v>
      </c>
      <c r="I88" s="72"/>
      <c r="J88" s="319" t="s">
        <v>218</v>
      </c>
    </row>
    <row r="89" spans="1:10" ht="21.75" customHeight="1">
      <c r="A89" s="72">
        <f>A88+0.1</f>
        <v>13.1</v>
      </c>
      <c r="B89" s="72"/>
      <c r="C89" s="442" t="s">
        <v>16</v>
      </c>
      <c r="D89" s="446"/>
      <c r="E89" s="443"/>
      <c r="F89" s="72" t="s">
        <v>17</v>
      </c>
      <c r="G89" s="72" t="s">
        <v>218</v>
      </c>
      <c r="H89" s="167" t="s">
        <v>218</v>
      </c>
      <c r="I89" s="72" t="s">
        <v>218</v>
      </c>
      <c r="J89" s="152" t="s">
        <v>218</v>
      </c>
    </row>
    <row r="90" spans="1:10" ht="23.25" customHeight="1">
      <c r="A90" s="72">
        <f>A89+0.1</f>
        <v>13.2</v>
      </c>
      <c r="B90" s="72"/>
      <c r="C90" s="442" t="s">
        <v>117</v>
      </c>
      <c r="D90" s="446"/>
      <c r="E90" s="443"/>
      <c r="F90" s="72" t="s">
        <v>113</v>
      </c>
      <c r="G90" s="72" t="s">
        <v>218</v>
      </c>
      <c r="H90" s="167" t="s">
        <v>218</v>
      </c>
      <c r="I90" s="72" t="s">
        <v>218</v>
      </c>
      <c r="J90" s="152" t="s">
        <v>218</v>
      </c>
    </row>
    <row r="91" spans="1:10" ht="20.25" customHeight="1">
      <c r="A91" s="72">
        <f>A90+0.1</f>
        <v>13.299999999999999</v>
      </c>
      <c r="B91" s="72" t="s">
        <v>90</v>
      </c>
      <c r="C91" s="442" t="s">
        <v>377</v>
      </c>
      <c r="D91" s="446"/>
      <c r="E91" s="443"/>
      <c r="F91" s="72" t="s">
        <v>111</v>
      </c>
      <c r="G91" s="72">
        <v>1</v>
      </c>
      <c r="H91" s="72">
        <f>H88*G91</f>
        <v>1</v>
      </c>
      <c r="I91" s="72" t="s">
        <v>218</v>
      </c>
      <c r="J91" s="152" t="s">
        <v>218</v>
      </c>
    </row>
    <row r="92" spans="1:10" ht="21" customHeight="1">
      <c r="A92" s="72">
        <f>A91+0.1</f>
        <v>13.399999999999999</v>
      </c>
      <c r="B92" s="72"/>
      <c r="C92" s="442" t="s">
        <v>89</v>
      </c>
      <c r="D92" s="446"/>
      <c r="E92" s="443"/>
      <c r="F92" s="72" t="s">
        <v>113</v>
      </c>
      <c r="G92" s="72" t="s">
        <v>218</v>
      </c>
      <c r="H92" s="149" t="s">
        <v>218</v>
      </c>
      <c r="I92" s="72" t="s">
        <v>218</v>
      </c>
      <c r="J92" s="152" t="s">
        <v>218</v>
      </c>
    </row>
    <row r="93" spans="1:13" ht="39" customHeight="1">
      <c r="A93" s="232">
        <v>14</v>
      </c>
      <c r="B93" s="232" t="s">
        <v>373</v>
      </c>
      <c r="C93" s="452" t="s">
        <v>378</v>
      </c>
      <c r="D93" s="453"/>
      <c r="E93" s="454"/>
      <c r="F93" s="232" t="s">
        <v>237</v>
      </c>
      <c r="G93" s="72"/>
      <c r="H93" s="232">
        <v>0.24</v>
      </c>
      <c r="I93" s="72"/>
      <c r="J93" s="319" t="s">
        <v>218</v>
      </c>
      <c r="M93" s="261" t="s">
        <v>807</v>
      </c>
    </row>
    <row r="94" spans="1:10" ht="21.75" customHeight="1">
      <c r="A94" s="72">
        <f>A93+0.1</f>
        <v>14.1</v>
      </c>
      <c r="B94" s="72"/>
      <c r="C94" s="442" t="s">
        <v>16</v>
      </c>
      <c r="D94" s="446"/>
      <c r="E94" s="443"/>
      <c r="F94" s="72" t="s">
        <v>17</v>
      </c>
      <c r="G94" s="72" t="s">
        <v>802</v>
      </c>
      <c r="H94" s="167" t="s">
        <v>218</v>
      </c>
      <c r="I94" s="72" t="s">
        <v>218</v>
      </c>
      <c r="J94" s="152" t="s">
        <v>806</v>
      </c>
    </row>
    <row r="95" spans="1:10" ht="21" customHeight="1">
      <c r="A95" s="72">
        <v>14.3</v>
      </c>
      <c r="B95" s="72"/>
      <c r="C95" s="442" t="s">
        <v>89</v>
      </c>
      <c r="D95" s="446"/>
      <c r="E95" s="443"/>
      <c r="F95" s="72" t="s">
        <v>113</v>
      </c>
      <c r="G95" s="72" t="s">
        <v>218</v>
      </c>
      <c r="H95" s="149" t="s">
        <v>218</v>
      </c>
      <c r="I95" s="72" t="s">
        <v>218</v>
      </c>
      <c r="J95" s="152" t="s">
        <v>218</v>
      </c>
    </row>
    <row r="96" spans="1:10" ht="39" customHeight="1">
      <c r="A96" s="232">
        <v>15</v>
      </c>
      <c r="B96" s="232" t="s">
        <v>293</v>
      </c>
      <c r="C96" s="452" t="s">
        <v>379</v>
      </c>
      <c r="D96" s="453"/>
      <c r="E96" s="454"/>
      <c r="F96" s="232" t="s">
        <v>237</v>
      </c>
      <c r="G96" s="72"/>
      <c r="H96" s="232">
        <v>0.28</v>
      </c>
      <c r="I96" s="72"/>
      <c r="J96" s="319" t="s">
        <v>218</v>
      </c>
    </row>
    <row r="97" spans="1:10" ht="21.75" customHeight="1">
      <c r="A97" s="72">
        <f>A96+0.1</f>
        <v>15.1</v>
      </c>
      <c r="B97" s="72"/>
      <c r="C97" s="442" t="s">
        <v>16</v>
      </c>
      <c r="D97" s="446"/>
      <c r="E97" s="443"/>
      <c r="F97" s="72" t="s">
        <v>17</v>
      </c>
      <c r="G97" s="72" t="s">
        <v>218</v>
      </c>
      <c r="H97" s="167" t="s">
        <v>218</v>
      </c>
      <c r="I97" s="72" t="s">
        <v>218</v>
      </c>
      <c r="J97" s="152" t="s">
        <v>218</v>
      </c>
    </row>
    <row r="98" spans="1:10" ht="21" customHeight="1">
      <c r="A98" s="72">
        <v>15.2</v>
      </c>
      <c r="B98" s="72"/>
      <c r="C98" s="442" t="s">
        <v>89</v>
      </c>
      <c r="D98" s="446"/>
      <c r="E98" s="443"/>
      <c r="F98" s="72" t="s">
        <v>113</v>
      </c>
      <c r="G98" s="72" t="s">
        <v>218</v>
      </c>
      <c r="H98" s="149" t="s">
        <v>218</v>
      </c>
      <c r="I98" s="72" t="s">
        <v>218</v>
      </c>
      <c r="J98" s="152" t="s">
        <v>218</v>
      </c>
    </row>
    <row r="99" spans="1:10" ht="39" customHeight="1">
      <c r="A99" s="232"/>
      <c r="B99" s="232"/>
      <c r="C99" s="452" t="s">
        <v>239</v>
      </c>
      <c r="D99" s="453"/>
      <c r="E99" s="454"/>
      <c r="F99" s="72" t="s">
        <v>21</v>
      </c>
      <c r="G99" s="72"/>
      <c r="H99" s="232"/>
      <c r="I99" s="232"/>
      <c r="J99" s="319" t="s">
        <v>808</v>
      </c>
    </row>
    <row r="100" spans="1:10" ht="22.5" customHeight="1">
      <c r="A100" s="72"/>
      <c r="B100" s="72"/>
      <c r="C100" s="442" t="s">
        <v>162</v>
      </c>
      <c r="D100" s="446"/>
      <c r="E100" s="443"/>
      <c r="F100" s="72" t="s">
        <v>21</v>
      </c>
      <c r="G100" s="72"/>
      <c r="H100" s="72"/>
      <c r="I100" s="72"/>
      <c r="J100" s="225" t="s">
        <v>218</v>
      </c>
    </row>
    <row r="101" spans="1:10" ht="21.75" customHeight="1">
      <c r="A101" s="72"/>
      <c r="B101" s="72"/>
      <c r="C101" s="442" t="s">
        <v>163</v>
      </c>
      <c r="D101" s="446"/>
      <c r="E101" s="443"/>
      <c r="F101" s="72" t="s">
        <v>21</v>
      </c>
      <c r="G101" s="72"/>
      <c r="H101" s="72"/>
      <c r="I101" s="72"/>
      <c r="J101" s="225" t="s">
        <v>218</v>
      </c>
    </row>
    <row r="102" spans="1:10" ht="23.25" customHeight="1">
      <c r="A102" s="72"/>
      <c r="B102" s="72"/>
      <c r="C102" s="442" t="s">
        <v>240</v>
      </c>
      <c r="D102" s="446"/>
      <c r="E102" s="443"/>
      <c r="F102" s="72" t="s">
        <v>21</v>
      </c>
      <c r="G102" s="72"/>
      <c r="H102" s="72"/>
      <c r="I102" s="72"/>
      <c r="J102" s="225" t="s">
        <v>218</v>
      </c>
    </row>
    <row r="103" spans="1:10" ht="62.25" customHeight="1">
      <c r="A103" s="72"/>
      <c r="B103" s="72"/>
      <c r="C103" s="452" t="s">
        <v>241</v>
      </c>
      <c r="D103" s="453"/>
      <c r="E103" s="454"/>
      <c r="F103" s="72" t="s">
        <v>21</v>
      </c>
      <c r="G103" s="72"/>
      <c r="H103" s="72"/>
      <c r="I103" s="72"/>
      <c r="J103" s="319" t="s">
        <v>218</v>
      </c>
    </row>
    <row r="104" spans="1:10" ht="16.5">
      <c r="A104" s="72"/>
      <c r="B104" s="72"/>
      <c r="C104" s="442" t="s">
        <v>809</v>
      </c>
      <c r="D104" s="446"/>
      <c r="E104" s="443"/>
      <c r="F104" s="72" t="s">
        <v>21</v>
      </c>
      <c r="G104" s="72"/>
      <c r="H104" s="72"/>
      <c r="I104" s="72"/>
      <c r="J104" s="225" t="s">
        <v>218</v>
      </c>
    </row>
    <row r="105" spans="1:10" ht="16.5">
      <c r="A105" s="72"/>
      <c r="B105" s="72"/>
      <c r="C105" s="447" t="s">
        <v>26</v>
      </c>
      <c r="D105" s="448"/>
      <c r="E105" s="449"/>
      <c r="F105" s="72" t="s">
        <v>21</v>
      </c>
      <c r="G105" s="72"/>
      <c r="H105" s="72"/>
      <c r="I105" s="72"/>
      <c r="J105" s="225" t="s">
        <v>218</v>
      </c>
    </row>
    <row r="106" spans="1:10" ht="16.5">
      <c r="A106" s="72"/>
      <c r="B106" s="72"/>
      <c r="C106" s="442" t="s">
        <v>810</v>
      </c>
      <c r="D106" s="446"/>
      <c r="E106" s="443"/>
      <c r="F106" s="72" t="s">
        <v>21</v>
      </c>
      <c r="G106" s="72"/>
      <c r="H106" s="72"/>
      <c r="I106" s="72"/>
      <c r="J106" s="225" t="s">
        <v>218</v>
      </c>
    </row>
    <row r="107" spans="1:10" ht="16.5" customHeight="1">
      <c r="A107" s="72"/>
      <c r="B107" s="72"/>
      <c r="C107" s="447" t="s">
        <v>15</v>
      </c>
      <c r="D107" s="448"/>
      <c r="E107" s="449"/>
      <c r="F107" s="72" t="s">
        <v>21</v>
      </c>
      <c r="G107" s="234"/>
      <c r="H107" s="72"/>
      <c r="I107" s="72"/>
      <c r="J107" s="319" t="s">
        <v>218</v>
      </c>
    </row>
    <row r="108" ht="16.5">
      <c r="J108" s="320"/>
    </row>
    <row r="110" spans="4:9" ht="17.25">
      <c r="D110" s="450" t="s">
        <v>218</v>
      </c>
      <c r="E110" s="450"/>
      <c r="F110" s="450"/>
      <c r="G110" s="450"/>
      <c r="H110" s="450"/>
      <c r="I110" s="450"/>
    </row>
    <row r="112" spans="3:9" ht="16.5">
      <c r="C112" s="451"/>
      <c r="D112" s="451"/>
      <c r="E112" s="451"/>
      <c r="G112" s="451"/>
      <c r="H112" s="451"/>
      <c r="I112" s="451"/>
    </row>
  </sheetData>
  <sheetProtection/>
  <mergeCells count="107">
    <mergeCell ref="C101:E101"/>
    <mergeCell ref="C102:E102"/>
    <mergeCell ref="C107:E107"/>
    <mergeCell ref="C95:E95"/>
    <mergeCell ref="C96:E96"/>
    <mergeCell ref="C97:E97"/>
    <mergeCell ref="C98:E98"/>
    <mergeCell ref="C99:E99"/>
    <mergeCell ref="C100:E100"/>
    <mergeCell ref="C103:E103"/>
    <mergeCell ref="C90:E90"/>
    <mergeCell ref="C91:E91"/>
    <mergeCell ref="C92:E92"/>
    <mergeCell ref="C93:E93"/>
    <mergeCell ref="C94:E94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72:E72"/>
    <mergeCell ref="C73:E73"/>
    <mergeCell ref="C74:E74"/>
    <mergeCell ref="C75:E75"/>
    <mergeCell ref="C76:E76"/>
    <mergeCell ref="C77:E77"/>
    <mergeCell ref="I15:J15"/>
    <mergeCell ref="C68:E68"/>
    <mergeCell ref="C18:E18"/>
    <mergeCell ref="C19:E19"/>
    <mergeCell ref="C17:E17"/>
    <mergeCell ref="C24:E24"/>
    <mergeCell ref="C25:E25"/>
    <mergeCell ref="C26:E26"/>
    <mergeCell ref="C27:E27"/>
    <mergeCell ref="C28:E28"/>
    <mergeCell ref="A9:F9"/>
    <mergeCell ref="A11:I11"/>
    <mergeCell ref="A1:I1"/>
    <mergeCell ref="A5:F5"/>
    <mergeCell ref="A3:I3"/>
    <mergeCell ref="A7:F7"/>
    <mergeCell ref="A13:I13"/>
    <mergeCell ref="A15:A16"/>
    <mergeCell ref="C20:E20"/>
    <mergeCell ref="C21:E21"/>
    <mergeCell ref="C22:E22"/>
    <mergeCell ref="C23:E23"/>
    <mergeCell ref="B15:B16"/>
    <mergeCell ref="C15:E16"/>
    <mergeCell ref="F15:F16"/>
    <mergeCell ref="G15:H15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4:E64"/>
    <mergeCell ref="C65:E65"/>
    <mergeCell ref="C53:E53"/>
    <mergeCell ref="C54:E54"/>
    <mergeCell ref="C55:E55"/>
    <mergeCell ref="C56:E56"/>
    <mergeCell ref="C57:E57"/>
    <mergeCell ref="C58:E58"/>
    <mergeCell ref="C69:E69"/>
    <mergeCell ref="C70:E70"/>
    <mergeCell ref="C59:E59"/>
    <mergeCell ref="C66:E66"/>
    <mergeCell ref="C67:E67"/>
    <mergeCell ref="C71:E71"/>
    <mergeCell ref="C60:E60"/>
    <mergeCell ref="C61:E61"/>
    <mergeCell ref="C62:E62"/>
    <mergeCell ref="C63:E63"/>
    <mergeCell ref="C104:E104"/>
    <mergeCell ref="C105:E105"/>
    <mergeCell ref="C106:E106"/>
    <mergeCell ref="D110:I110"/>
    <mergeCell ref="C112:E112"/>
    <mergeCell ref="G112:I112"/>
  </mergeCells>
  <printOptions/>
  <pageMargins left="0.7" right="0.23" top="0.37" bottom="0.3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4"/>
  <sheetViews>
    <sheetView zoomScalePageLayoutView="0" workbookViewId="0" topLeftCell="A76">
      <selection activeCell="C84" sqref="C84"/>
    </sheetView>
  </sheetViews>
  <sheetFormatPr defaultColWidth="18.140625" defaultRowHeight="12.75"/>
  <cols>
    <col min="1" max="1" width="4.421875" style="315" customWidth="1"/>
    <col min="2" max="2" width="9.28125" style="315" customWidth="1"/>
    <col min="3" max="3" width="36.57421875" style="315" customWidth="1"/>
    <col min="4" max="4" width="6.7109375" style="315" customWidth="1"/>
    <col min="5" max="5" width="6.28125" style="315" customWidth="1"/>
    <col min="6" max="6" width="8.00390625" style="315" customWidth="1"/>
    <col min="7" max="7" width="7.28125" style="315" customWidth="1"/>
    <col min="8" max="8" width="9.28125" style="315" customWidth="1"/>
    <col min="9" max="16384" width="18.140625" style="315" customWidth="1"/>
  </cols>
  <sheetData>
    <row r="2" spans="1:8" ht="17.25">
      <c r="A2" s="450" t="s">
        <v>563</v>
      </c>
      <c r="B2" s="450"/>
      <c r="C2" s="450"/>
      <c r="D2" s="450"/>
      <c r="E2" s="450"/>
      <c r="F2" s="450"/>
      <c r="G2" s="450"/>
      <c r="H2" s="450"/>
    </row>
    <row r="4" spans="1:8" ht="28.5" customHeight="1">
      <c r="A4" s="451" t="s">
        <v>564</v>
      </c>
      <c r="B4" s="451"/>
      <c r="C4" s="451"/>
      <c r="D4" s="451"/>
      <c r="E4" s="451"/>
      <c r="F4" s="451"/>
      <c r="G4" s="451"/>
      <c r="H4" s="451"/>
    </row>
    <row r="5" spans="2:8" ht="16.5">
      <c r="B5" s="451" t="s">
        <v>1</v>
      </c>
      <c r="C5" s="451"/>
      <c r="D5" s="465"/>
      <c r="E5" s="465"/>
      <c r="F5" s="466" t="s">
        <v>442</v>
      </c>
      <c r="G5" s="466"/>
      <c r="H5" s="466"/>
    </row>
    <row r="6" spans="2:8" ht="16.5">
      <c r="B6" s="451" t="s">
        <v>443</v>
      </c>
      <c r="C6" s="451"/>
      <c r="D6" s="465"/>
      <c r="E6" s="465"/>
      <c r="F6" s="466" t="s">
        <v>2</v>
      </c>
      <c r="G6" s="466"/>
      <c r="H6" s="466"/>
    </row>
    <row r="7" spans="2:7" ht="16.5">
      <c r="B7" s="451"/>
      <c r="C7" s="451"/>
      <c r="D7" s="465"/>
      <c r="E7" s="465"/>
      <c r="F7" s="451"/>
      <c r="G7" s="451"/>
    </row>
    <row r="8" spans="1:8" ht="16.5">
      <c r="A8" s="427" t="s">
        <v>6</v>
      </c>
      <c r="B8" s="427"/>
      <c r="C8" s="466" t="s">
        <v>717</v>
      </c>
      <c r="D8" s="466"/>
      <c r="E8" s="466"/>
      <c r="F8" s="466"/>
      <c r="G8" s="466"/>
      <c r="H8" s="466"/>
    </row>
    <row r="9" spans="1:8" ht="16.5">
      <c r="A9" s="444" t="s">
        <v>498</v>
      </c>
      <c r="B9" s="444"/>
      <c r="C9" s="444"/>
      <c r="D9" s="444"/>
      <c r="E9" s="444"/>
      <c r="F9" s="444"/>
      <c r="G9" s="444"/>
      <c r="H9" s="444"/>
    </row>
    <row r="10" spans="1:8" ht="56.25" customHeight="1">
      <c r="A10" s="468" t="s">
        <v>0</v>
      </c>
      <c r="B10" s="470" t="s">
        <v>8</v>
      </c>
      <c r="C10" s="468" t="s">
        <v>9</v>
      </c>
      <c r="D10" s="470" t="s">
        <v>10</v>
      </c>
      <c r="E10" s="473" t="s">
        <v>499</v>
      </c>
      <c r="F10" s="474"/>
      <c r="G10" s="473" t="s">
        <v>12</v>
      </c>
      <c r="H10" s="474"/>
    </row>
    <row r="11" spans="1:8" ht="150.75">
      <c r="A11" s="469"/>
      <c r="B11" s="471"/>
      <c r="C11" s="469"/>
      <c r="D11" s="471"/>
      <c r="E11" s="330" t="s">
        <v>13</v>
      </c>
      <c r="F11" s="330" t="s">
        <v>14</v>
      </c>
      <c r="G11" s="330" t="s">
        <v>13</v>
      </c>
      <c r="H11" s="331" t="s">
        <v>15</v>
      </c>
    </row>
    <row r="12" spans="1:8" ht="16.5">
      <c r="A12" s="313">
        <v>1</v>
      </c>
      <c r="B12" s="313">
        <v>2</v>
      </c>
      <c r="C12" s="313">
        <v>3</v>
      </c>
      <c r="D12" s="72">
        <v>4</v>
      </c>
      <c r="E12" s="72">
        <v>5</v>
      </c>
      <c r="F12" s="72">
        <v>6</v>
      </c>
      <c r="G12" s="72">
        <v>7</v>
      </c>
      <c r="H12" s="313">
        <v>8</v>
      </c>
    </row>
    <row r="13" spans="1:8" ht="54" customHeight="1">
      <c r="A13" s="119">
        <v>1</v>
      </c>
      <c r="B13" s="313" t="s">
        <v>500</v>
      </c>
      <c r="C13" s="332" t="s">
        <v>501</v>
      </c>
      <c r="D13" s="119" t="s">
        <v>111</v>
      </c>
      <c r="E13" s="72"/>
      <c r="F13" s="233">
        <v>1</v>
      </c>
      <c r="G13" s="167"/>
      <c r="H13" s="225"/>
    </row>
    <row r="14" spans="1:8" ht="21" customHeight="1">
      <c r="A14" s="72">
        <f>A13+0.1</f>
        <v>1.1</v>
      </c>
      <c r="B14" s="72"/>
      <c r="C14" s="234" t="s">
        <v>502</v>
      </c>
      <c r="D14" s="72" t="s">
        <v>17</v>
      </c>
      <c r="E14" s="72" t="s">
        <v>218</v>
      </c>
      <c r="F14" s="167" t="s">
        <v>218</v>
      </c>
      <c r="G14" s="149" t="s">
        <v>218</v>
      </c>
      <c r="H14" s="152" t="s">
        <v>218</v>
      </c>
    </row>
    <row r="15" spans="1:8" ht="17.25" thickBot="1">
      <c r="A15" s="72">
        <f>A14+0.1</f>
        <v>1.2000000000000002</v>
      </c>
      <c r="B15" s="333">
        <v>47058</v>
      </c>
      <c r="C15" s="234" t="s">
        <v>503</v>
      </c>
      <c r="D15" s="72" t="s">
        <v>120</v>
      </c>
      <c r="E15" s="72"/>
      <c r="F15" s="167">
        <v>8</v>
      </c>
      <c r="G15" s="167" t="s">
        <v>218</v>
      </c>
      <c r="H15" s="334" t="s">
        <v>218</v>
      </c>
    </row>
    <row r="16" spans="1:8" ht="52.5" thickBot="1">
      <c r="A16" s="245">
        <v>2</v>
      </c>
      <c r="B16" s="83" t="s">
        <v>504</v>
      </c>
      <c r="C16" s="246" t="s">
        <v>505</v>
      </c>
      <c r="D16" s="84" t="s">
        <v>111</v>
      </c>
      <c r="E16" s="83"/>
      <c r="F16" s="123">
        <v>1</v>
      </c>
      <c r="G16" s="278"/>
      <c r="H16" s="142" t="s">
        <v>218</v>
      </c>
    </row>
    <row r="17" spans="1:8" ht="16.5">
      <c r="A17" s="313">
        <f>A16+0.1</f>
        <v>2.1</v>
      </c>
      <c r="B17" s="313"/>
      <c r="C17" s="313" t="s">
        <v>164</v>
      </c>
      <c r="D17" s="313" t="s">
        <v>218</v>
      </c>
      <c r="E17" s="313" t="s">
        <v>218</v>
      </c>
      <c r="F17" s="167" t="s">
        <v>218</v>
      </c>
      <c r="G17" s="149" t="s">
        <v>218</v>
      </c>
      <c r="H17" s="240" t="s">
        <v>218</v>
      </c>
    </row>
    <row r="18" spans="1:8" ht="16.5">
      <c r="A18" s="72">
        <f>A17+0.1</f>
        <v>2.2</v>
      </c>
      <c r="B18" s="72"/>
      <c r="C18" s="72" t="s">
        <v>117</v>
      </c>
      <c r="D18" s="72" t="s">
        <v>218</v>
      </c>
      <c r="E18" s="72" t="s">
        <v>218</v>
      </c>
      <c r="F18" s="72" t="s">
        <v>218</v>
      </c>
      <c r="G18" s="167" t="s">
        <v>218</v>
      </c>
      <c r="H18" s="152" t="s">
        <v>218</v>
      </c>
    </row>
    <row r="19" spans="1:8" ht="33.75" thickBot="1">
      <c r="A19" s="312">
        <f>A17+0.1</f>
        <v>2.2</v>
      </c>
      <c r="B19" s="312" t="s">
        <v>506</v>
      </c>
      <c r="C19" s="335" t="s">
        <v>507</v>
      </c>
      <c r="D19" s="312" t="s">
        <v>111</v>
      </c>
      <c r="E19" s="312"/>
      <c r="F19" s="168">
        <v>1</v>
      </c>
      <c r="G19" s="168" t="s">
        <v>218</v>
      </c>
      <c r="H19" s="250" t="s">
        <v>218</v>
      </c>
    </row>
    <row r="20" spans="1:8" ht="25.5" customHeight="1" thickBot="1">
      <c r="A20" s="245">
        <v>3</v>
      </c>
      <c r="B20" s="83" t="s">
        <v>565</v>
      </c>
      <c r="C20" s="246" t="s">
        <v>566</v>
      </c>
      <c r="D20" s="84" t="s">
        <v>510</v>
      </c>
      <c r="E20" s="83"/>
      <c r="F20" s="114">
        <v>0.2</v>
      </c>
      <c r="G20" s="278"/>
      <c r="H20" s="142" t="s">
        <v>218</v>
      </c>
    </row>
    <row r="21" spans="1:8" ht="22.5" customHeight="1">
      <c r="A21" s="313">
        <f>A20+0.1</f>
        <v>3.1</v>
      </c>
      <c r="B21" s="313"/>
      <c r="C21" s="239" t="s">
        <v>164</v>
      </c>
      <c r="D21" s="313" t="s">
        <v>17</v>
      </c>
      <c r="E21" s="272" t="s">
        <v>218</v>
      </c>
      <c r="F21" s="272" t="s">
        <v>218</v>
      </c>
      <c r="G21" s="272" t="s">
        <v>218</v>
      </c>
      <c r="H21" s="240" t="s">
        <v>218</v>
      </c>
    </row>
    <row r="22" spans="1:8" ht="16.5">
      <c r="A22" s="72">
        <f>A21+0.1</f>
        <v>3.2</v>
      </c>
      <c r="B22" s="72"/>
      <c r="C22" s="234" t="s">
        <v>117</v>
      </c>
      <c r="D22" s="72" t="s">
        <v>113</v>
      </c>
      <c r="E22" s="72" t="s">
        <v>802</v>
      </c>
      <c r="F22" s="167" t="s">
        <v>218</v>
      </c>
      <c r="G22" s="167" t="s">
        <v>218</v>
      </c>
      <c r="H22" s="152" t="s">
        <v>218</v>
      </c>
    </row>
    <row r="23" spans="1:8" ht="17.25" thickBot="1">
      <c r="A23" s="72">
        <f>A22+0.1</f>
        <v>3.3000000000000003</v>
      </c>
      <c r="B23" s="72" t="s">
        <v>567</v>
      </c>
      <c r="C23" s="234" t="s">
        <v>568</v>
      </c>
      <c r="D23" s="72" t="s">
        <v>120</v>
      </c>
      <c r="E23" s="72"/>
      <c r="F23" s="167">
        <v>20</v>
      </c>
      <c r="G23" s="167" t="s">
        <v>218</v>
      </c>
      <c r="H23" s="334" t="s">
        <v>218</v>
      </c>
    </row>
    <row r="24" spans="1:8" ht="35.25" thickBot="1">
      <c r="A24" s="245">
        <v>4</v>
      </c>
      <c r="B24" s="83" t="s">
        <v>508</v>
      </c>
      <c r="C24" s="246" t="s">
        <v>509</v>
      </c>
      <c r="D24" s="84" t="s">
        <v>510</v>
      </c>
      <c r="E24" s="83"/>
      <c r="F24" s="114">
        <v>0.15</v>
      </c>
      <c r="G24" s="278"/>
      <c r="H24" s="142" t="s">
        <v>218</v>
      </c>
    </row>
    <row r="25" spans="1:8" ht="22.5" customHeight="1">
      <c r="A25" s="313">
        <f>A24+0.1</f>
        <v>4.1</v>
      </c>
      <c r="B25" s="313"/>
      <c r="C25" s="239" t="s">
        <v>164</v>
      </c>
      <c r="D25" s="313" t="s">
        <v>17</v>
      </c>
      <c r="E25" s="272" t="s">
        <v>218</v>
      </c>
      <c r="F25" s="272" t="s">
        <v>218</v>
      </c>
      <c r="G25" s="147" t="s">
        <v>218</v>
      </c>
      <c r="H25" s="240" t="s">
        <v>218</v>
      </c>
    </row>
    <row r="26" spans="1:8" ht="16.5">
      <c r="A26" s="72">
        <f>A25+0.1</f>
        <v>4.199999999999999</v>
      </c>
      <c r="B26" s="72"/>
      <c r="C26" s="234" t="s">
        <v>117</v>
      </c>
      <c r="D26" s="234" t="s">
        <v>113</v>
      </c>
      <c r="E26" s="234" t="s">
        <v>218</v>
      </c>
      <c r="F26" s="340" t="s">
        <v>218</v>
      </c>
      <c r="G26" s="340" t="s">
        <v>218</v>
      </c>
      <c r="H26" s="341" t="s">
        <v>218</v>
      </c>
    </row>
    <row r="27" spans="1:8" ht="16.5">
      <c r="A27" s="72">
        <f>A26+0.1</f>
        <v>4.299999999999999</v>
      </c>
      <c r="B27" s="312"/>
      <c r="C27" s="335" t="s">
        <v>511</v>
      </c>
      <c r="D27" s="312" t="s">
        <v>120</v>
      </c>
      <c r="E27" s="312"/>
      <c r="F27" s="168">
        <v>20</v>
      </c>
      <c r="G27" s="168" t="s">
        <v>218</v>
      </c>
      <c r="H27" s="250" t="s">
        <v>218</v>
      </c>
    </row>
    <row r="28" spans="1:8" ht="16.5">
      <c r="A28" s="72">
        <f>A27+0.1</f>
        <v>4.399999999999999</v>
      </c>
      <c r="B28" s="312"/>
      <c r="C28" s="335" t="s">
        <v>718</v>
      </c>
      <c r="D28" s="312" t="s">
        <v>120</v>
      </c>
      <c r="E28" s="312"/>
      <c r="F28" s="168">
        <v>20</v>
      </c>
      <c r="G28" s="168" t="s">
        <v>218</v>
      </c>
      <c r="H28" s="250" t="s">
        <v>218</v>
      </c>
    </row>
    <row r="29" spans="1:8" ht="51.75">
      <c r="A29" s="119">
        <v>5</v>
      </c>
      <c r="B29" s="72" t="s">
        <v>512</v>
      </c>
      <c r="C29" s="232" t="s">
        <v>513</v>
      </c>
      <c r="D29" s="119" t="s">
        <v>111</v>
      </c>
      <c r="E29" s="72"/>
      <c r="F29" s="233">
        <v>2</v>
      </c>
      <c r="G29" s="167"/>
      <c r="H29" s="225" t="s">
        <v>218</v>
      </c>
    </row>
    <row r="30" spans="1:8" ht="22.5" customHeight="1">
      <c r="A30" s="72">
        <f>A29+0.1</f>
        <v>5.1</v>
      </c>
      <c r="B30" s="72"/>
      <c r="C30" s="234" t="s">
        <v>502</v>
      </c>
      <c r="D30" s="72" t="s">
        <v>17</v>
      </c>
      <c r="E30" s="72" t="s">
        <v>218</v>
      </c>
      <c r="F30" s="167" t="s">
        <v>218</v>
      </c>
      <c r="G30" s="147" t="s">
        <v>218</v>
      </c>
      <c r="H30" s="152" t="s">
        <v>218</v>
      </c>
    </row>
    <row r="31" spans="1:8" ht="16.5">
      <c r="A31" s="72">
        <f>A30+0.1</f>
        <v>5.199999999999999</v>
      </c>
      <c r="B31" s="72"/>
      <c r="C31" s="234" t="s">
        <v>117</v>
      </c>
      <c r="D31" s="72" t="s">
        <v>113</v>
      </c>
      <c r="E31" s="72" t="s">
        <v>218</v>
      </c>
      <c r="F31" s="72" t="s">
        <v>218</v>
      </c>
      <c r="G31" s="167" t="s">
        <v>218</v>
      </c>
      <c r="H31" s="152" t="s">
        <v>218</v>
      </c>
    </row>
    <row r="32" spans="1:8" ht="33">
      <c r="A32" s="72">
        <f>A31+0.1</f>
        <v>5.299999999999999</v>
      </c>
      <c r="B32" s="72"/>
      <c r="C32" s="234" t="s">
        <v>719</v>
      </c>
      <c r="D32" s="72" t="s">
        <v>111</v>
      </c>
      <c r="E32" s="72"/>
      <c r="F32" s="167">
        <v>1</v>
      </c>
      <c r="G32" s="167" t="s">
        <v>218</v>
      </c>
      <c r="H32" s="334" t="s">
        <v>218</v>
      </c>
    </row>
    <row r="33" spans="1:8" ht="33">
      <c r="A33" s="72">
        <f>A32+0.1</f>
        <v>5.399999999999999</v>
      </c>
      <c r="B33" s="72"/>
      <c r="C33" s="234" t="s">
        <v>515</v>
      </c>
      <c r="D33" s="72" t="s">
        <v>111</v>
      </c>
      <c r="E33" s="72"/>
      <c r="F33" s="167">
        <v>1</v>
      </c>
      <c r="G33" s="167" t="s">
        <v>218</v>
      </c>
      <c r="H33" s="334" t="s">
        <v>218</v>
      </c>
    </row>
    <row r="34" spans="1:8" ht="51.75">
      <c r="A34" s="119">
        <v>6</v>
      </c>
      <c r="B34" s="72" t="s">
        <v>516</v>
      </c>
      <c r="C34" s="232" t="s">
        <v>517</v>
      </c>
      <c r="D34" s="119" t="s">
        <v>510</v>
      </c>
      <c r="E34" s="72" t="s">
        <v>518</v>
      </c>
      <c r="F34" s="233">
        <v>7.7</v>
      </c>
      <c r="G34" s="167"/>
      <c r="H34" s="225" t="s">
        <v>218</v>
      </c>
    </row>
    <row r="35" spans="1:8" ht="21.75" customHeight="1">
      <c r="A35" s="72">
        <f>A34+0.1</f>
        <v>6.1</v>
      </c>
      <c r="B35" s="72"/>
      <c r="C35" s="234" t="s">
        <v>164</v>
      </c>
      <c r="D35" s="72" t="s">
        <v>17</v>
      </c>
      <c r="E35" s="167" t="s">
        <v>218</v>
      </c>
      <c r="F35" s="167" t="s">
        <v>218</v>
      </c>
      <c r="G35" s="167" t="s">
        <v>218</v>
      </c>
      <c r="H35" s="152" t="s">
        <v>218</v>
      </c>
    </row>
    <row r="36" spans="1:8" ht="16.5">
      <c r="A36" s="72">
        <f>A35+0.1</f>
        <v>6.199999999999999</v>
      </c>
      <c r="B36" s="72"/>
      <c r="C36" s="234" t="s">
        <v>117</v>
      </c>
      <c r="D36" s="72" t="s">
        <v>519</v>
      </c>
      <c r="E36" s="72" t="s">
        <v>218</v>
      </c>
      <c r="F36" s="167" t="s">
        <v>218</v>
      </c>
      <c r="G36" s="167" t="s">
        <v>218</v>
      </c>
      <c r="H36" s="152" t="s">
        <v>218</v>
      </c>
    </row>
    <row r="37" spans="1:8" ht="33">
      <c r="A37" s="72">
        <f>A36+0.1</f>
        <v>6.299999999999999</v>
      </c>
      <c r="B37" s="72"/>
      <c r="C37" s="234" t="s">
        <v>520</v>
      </c>
      <c r="D37" s="72" t="s">
        <v>120</v>
      </c>
      <c r="E37" s="72"/>
      <c r="F37" s="167">
        <v>490</v>
      </c>
      <c r="G37" s="167" t="s">
        <v>218</v>
      </c>
      <c r="H37" s="152" t="s">
        <v>218</v>
      </c>
    </row>
    <row r="38" spans="1:8" ht="33">
      <c r="A38" s="72">
        <f>A37+0.1</f>
        <v>6.399999999999999</v>
      </c>
      <c r="B38" s="72"/>
      <c r="C38" s="234" t="s">
        <v>521</v>
      </c>
      <c r="D38" s="72" t="s">
        <v>120</v>
      </c>
      <c r="E38" s="72"/>
      <c r="F38" s="167">
        <v>280</v>
      </c>
      <c r="G38" s="167" t="s">
        <v>218</v>
      </c>
      <c r="H38" s="152" t="s">
        <v>218</v>
      </c>
    </row>
    <row r="39" spans="1:8" ht="34.5">
      <c r="A39" s="119">
        <v>7</v>
      </c>
      <c r="B39" s="72" t="s">
        <v>522</v>
      </c>
      <c r="C39" s="232" t="s">
        <v>523</v>
      </c>
      <c r="D39" s="119" t="s">
        <v>111</v>
      </c>
      <c r="E39" s="72" t="s">
        <v>518</v>
      </c>
      <c r="F39" s="233">
        <v>19</v>
      </c>
      <c r="G39" s="167"/>
      <c r="H39" s="225" t="s">
        <v>218</v>
      </c>
    </row>
    <row r="40" spans="1:8" ht="27">
      <c r="A40" s="72">
        <f>A39+0.1</f>
        <v>7.1</v>
      </c>
      <c r="B40" s="72"/>
      <c r="C40" s="234" t="s">
        <v>164</v>
      </c>
      <c r="D40" s="72" t="s">
        <v>17</v>
      </c>
      <c r="E40" s="167" t="s">
        <v>218</v>
      </c>
      <c r="F40" s="167" t="s">
        <v>218</v>
      </c>
      <c r="G40" s="147" t="s">
        <v>218</v>
      </c>
      <c r="H40" s="152" t="s">
        <v>218</v>
      </c>
    </row>
    <row r="41" spans="1:8" ht="16.5">
      <c r="A41" s="72">
        <f>A40+0.1</f>
        <v>7.199999999999999</v>
      </c>
      <c r="B41" s="72"/>
      <c r="C41" s="234" t="s">
        <v>117</v>
      </c>
      <c r="D41" s="72" t="s">
        <v>519</v>
      </c>
      <c r="E41" s="72" t="s">
        <v>218</v>
      </c>
      <c r="F41" s="167" t="s">
        <v>218</v>
      </c>
      <c r="G41" s="167" t="s">
        <v>218</v>
      </c>
      <c r="H41" s="152" t="s">
        <v>218</v>
      </c>
    </row>
    <row r="42" spans="1:8" ht="33">
      <c r="A42" s="72">
        <f>A41+0.1</f>
        <v>7.299999999999999</v>
      </c>
      <c r="B42" s="72" t="s">
        <v>524</v>
      </c>
      <c r="C42" s="234" t="s">
        <v>525</v>
      </c>
      <c r="D42" s="72" t="s">
        <v>111</v>
      </c>
      <c r="E42" s="72"/>
      <c r="F42" s="167">
        <v>6</v>
      </c>
      <c r="G42" s="167" t="s">
        <v>218</v>
      </c>
      <c r="H42" s="152" t="s">
        <v>218</v>
      </c>
    </row>
    <row r="43" spans="1:8" ht="33">
      <c r="A43" s="72">
        <f>A42+0.1</f>
        <v>7.399999999999999</v>
      </c>
      <c r="B43" s="72" t="s">
        <v>526</v>
      </c>
      <c r="C43" s="234" t="s">
        <v>527</v>
      </c>
      <c r="D43" s="72" t="s">
        <v>111</v>
      </c>
      <c r="E43" s="72"/>
      <c r="F43" s="167">
        <v>13</v>
      </c>
      <c r="G43" s="167" t="s">
        <v>218</v>
      </c>
      <c r="H43" s="152" t="s">
        <v>218</v>
      </c>
    </row>
    <row r="44" spans="1:8" ht="51.75">
      <c r="A44" s="119">
        <v>8</v>
      </c>
      <c r="B44" s="72" t="s">
        <v>528</v>
      </c>
      <c r="C44" s="232" t="s">
        <v>529</v>
      </c>
      <c r="D44" s="119" t="s">
        <v>111</v>
      </c>
      <c r="E44" s="72" t="s">
        <v>518</v>
      </c>
      <c r="F44" s="233">
        <v>45</v>
      </c>
      <c r="G44" s="167"/>
      <c r="H44" s="225" t="s">
        <v>218</v>
      </c>
    </row>
    <row r="45" spans="1:8" ht="21" customHeight="1">
      <c r="A45" s="72">
        <f>A44+0.1</f>
        <v>8.1</v>
      </c>
      <c r="B45" s="72"/>
      <c r="C45" s="234" t="s">
        <v>164</v>
      </c>
      <c r="D45" s="72" t="s">
        <v>17</v>
      </c>
      <c r="E45" s="167" t="s">
        <v>218</v>
      </c>
      <c r="F45" s="167" t="s">
        <v>218</v>
      </c>
      <c r="G45" s="342" t="s">
        <v>218</v>
      </c>
      <c r="H45" s="152" t="s">
        <v>218</v>
      </c>
    </row>
    <row r="46" spans="1:8" ht="16.5">
      <c r="A46" s="72">
        <f>A45+0.1</f>
        <v>8.2</v>
      </c>
      <c r="B46" s="72"/>
      <c r="C46" s="234" t="s">
        <v>117</v>
      </c>
      <c r="D46" s="72" t="s">
        <v>519</v>
      </c>
      <c r="E46" s="72" t="s">
        <v>218</v>
      </c>
      <c r="F46" s="167" t="s">
        <v>218</v>
      </c>
      <c r="G46" s="167" t="s">
        <v>218</v>
      </c>
      <c r="H46" s="152" t="s">
        <v>218</v>
      </c>
    </row>
    <row r="47" spans="1:8" ht="49.5">
      <c r="A47" s="72">
        <f>A46+0.1</f>
        <v>8.299999999999999</v>
      </c>
      <c r="B47" s="72" t="s">
        <v>530</v>
      </c>
      <c r="C47" s="234" t="s">
        <v>531</v>
      </c>
      <c r="D47" s="72" t="s">
        <v>111</v>
      </c>
      <c r="E47" s="72"/>
      <c r="F47" s="167">
        <v>45</v>
      </c>
      <c r="G47" s="167" t="s">
        <v>218</v>
      </c>
      <c r="H47" s="152" t="s">
        <v>218</v>
      </c>
    </row>
    <row r="48" spans="1:8" ht="33">
      <c r="A48" s="72">
        <f>A47+0.1</f>
        <v>8.399999999999999</v>
      </c>
      <c r="B48" s="72" t="s">
        <v>532</v>
      </c>
      <c r="C48" s="234" t="s">
        <v>533</v>
      </c>
      <c r="D48" s="72" t="s">
        <v>111</v>
      </c>
      <c r="E48" s="72"/>
      <c r="F48" s="167">
        <v>6</v>
      </c>
      <c r="G48" s="167" t="s">
        <v>218</v>
      </c>
      <c r="H48" s="152" t="s">
        <v>218</v>
      </c>
    </row>
    <row r="49" spans="1:8" ht="34.5">
      <c r="A49" s="119">
        <v>9</v>
      </c>
      <c r="B49" s="72"/>
      <c r="C49" s="232" t="s">
        <v>534</v>
      </c>
      <c r="D49" s="119" t="s">
        <v>111</v>
      </c>
      <c r="E49" s="72"/>
      <c r="F49" s="233">
        <v>6</v>
      </c>
      <c r="G49" s="167"/>
      <c r="H49" s="225" t="s">
        <v>218</v>
      </c>
    </row>
    <row r="50" spans="1:8" ht="27">
      <c r="A50" s="72">
        <f>A49+0.1</f>
        <v>9.1</v>
      </c>
      <c r="B50" s="72"/>
      <c r="C50" s="234" t="s">
        <v>502</v>
      </c>
      <c r="D50" s="72" t="s">
        <v>17</v>
      </c>
      <c r="E50" s="167" t="s">
        <v>218</v>
      </c>
      <c r="F50" s="167" t="s">
        <v>218</v>
      </c>
      <c r="G50" s="147" t="s">
        <v>218</v>
      </c>
      <c r="H50" s="152" t="s">
        <v>218</v>
      </c>
    </row>
    <row r="51" spans="1:8" ht="16.5">
      <c r="A51" s="72">
        <f>A50+0.1</f>
        <v>9.2</v>
      </c>
      <c r="B51" s="72"/>
      <c r="C51" s="234" t="s">
        <v>117</v>
      </c>
      <c r="D51" s="72" t="s">
        <v>113</v>
      </c>
      <c r="E51" s="149" t="s">
        <v>218</v>
      </c>
      <c r="F51" s="167" t="s">
        <v>218</v>
      </c>
      <c r="G51" s="167" t="s">
        <v>218</v>
      </c>
      <c r="H51" s="152" t="s">
        <v>218</v>
      </c>
    </row>
    <row r="52" spans="1:8" ht="33">
      <c r="A52" s="72">
        <f>A51+0.1</f>
        <v>9.299999999999999</v>
      </c>
      <c r="B52" s="72" t="s">
        <v>535</v>
      </c>
      <c r="C52" s="234" t="s">
        <v>536</v>
      </c>
      <c r="D52" s="72" t="s">
        <v>111</v>
      </c>
      <c r="E52" s="72"/>
      <c r="F52" s="167">
        <v>5</v>
      </c>
      <c r="G52" s="167" t="s">
        <v>218</v>
      </c>
      <c r="H52" s="334" t="s">
        <v>218</v>
      </c>
    </row>
    <row r="53" spans="1:8" ht="33">
      <c r="A53" s="72">
        <f>A52+0.1</f>
        <v>9.399999999999999</v>
      </c>
      <c r="B53" s="72" t="s">
        <v>571</v>
      </c>
      <c r="C53" s="234" t="s">
        <v>572</v>
      </c>
      <c r="D53" s="72" t="s">
        <v>111</v>
      </c>
      <c r="E53" s="72"/>
      <c r="F53" s="167">
        <v>1</v>
      </c>
      <c r="G53" s="167" t="s">
        <v>218</v>
      </c>
      <c r="H53" s="334" t="s">
        <v>218</v>
      </c>
    </row>
    <row r="54" spans="1:8" ht="34.5">
      <c r="A54" s="119">
        <v>10</v>
      </c>
      <c r="B54" s="72" t="s">
        <v>544</v>
      </c>
      <c r="C54" s="232" t="s">
        <v>545</v>
      </c>
      <c r="D54" s="119" t="s">
        <v>111</v>
      </c>
      <c r="E54" s="72"/>
      <c r="F54" s="233">
        <v>53</v>
      </c>
      <c r="G54" s="167"/>
      <c r="H54" s="237" t="s">
        <v>218</v>
      </c>
    </row>
    <row r="55" spans="1:8" ht="18" customHeight="1">
      <c r="A55" s="72">
        <f>A54+0.1</f>
        <v>10.1</v>
      </c>
      <c r="B55" s="72"/>
      <c r="C55" s="234" t="s">
        <v>502</v>
      </c>
      <c r="D55" s="72" t="s">
        <v>17</v>
      </c>
      <c r="E55" s="167" t="s">
        <v>218</v>
      </c>
      <c r="F55" s="167" t="s">
        <v>218</v>
      </c>
      <c r="G55" s="147" t="s">
        <v>218</v>
      </c>
      <c r="H55" s="152" t="s">
        <v>218</v>
      </c>
    </row>
    <row r="56" spans="1:8" ht="16.5">
      <c r="A56" s="72">
        <f>A55+0.1</f>
        <v>10.2</v>
      </c>
      <c r="B56" s="72"/>
      <c r="C56" s="234" t="s">
        <v>117</v>
      </c>
      <c r="D56" s="72" t="s">
        <v>113</v>
      </c>
      <c r="E56" s="72" t="s">
        <v>218</v>
      </c>
      <c r="F56" s="167" t="s">
        <v>218</v>
      </c>
      <c r="G56" s="167" t="s">
        <v>218</v>
      </c>
      <c r="H56" s="152" t="s">
        <v>218</v>
      </c>
    </row>
    <row r="57" spans="1:8" ht="33">
      <c r="A57" s="72">
        <f>A56+0.1</f>
        <v>10.299999999999999</v>
      </c>
      <c r="B57" s="72" t="s">
        <v>541</v>
      </c>
      <c r="C57" s="234" t="s">
        <v>546</v>
      </c>
      <c r="D57" s="72" t="s">
        <v>111</v>
      </c>
      <c r="E57" s="72"/>
      <c r="F57" s="167">
        <v>26</v>
      </c>
      <c r="G57" s="149" t="s">
        <v>218</v>
      </c>
      <c r="H57" s="334" t="s">
        <v>218</v>
      </c>
    </row>
    <row r="58" spans="1:8" ht="33">
      <c r="A58" s="72">
        <f>A57+0.1</f>
        <v>10.399999999999999</v>
      </c>
      <c r="B58" s="72" t="s">
        <v>541</v>
      </c>
      <c r="C58" s="234" t="s">
        <v>547</v>
      </c>
      <c r="D58" s="72" t="s">
        <v>111</v>
      </c>
      <c r="E58" s="72"/>
      <c r="F58" s="167">
        <v>27</v>
      </c>
      <c r="G58" s="149" t="s">
        <v>218</v>
      </c>
      <c r="H58" s="334" t="s">
        <v>218</v>
      </c>
    </row>
    <row r="59" spans="1:8" ht="16.5">
      <c r="A59" s="72">
        <f>A56+0.1</f>
        <v>10.299999999999999</v>
      </c>
      <c r="B59" s="72" t="s">
        <v>541</v>
      </c>
      <c r="C59" s="234" t="s">
        <v>543</v>
      </c>
      <c r="D59" s="72" t="s">
        <v>111</v>
      </c>
      <c r="E59" s="72"/>
      <c r="F59" s="167">
        <v>27</v>
      </c>
      <c r="G59" s="167" t="s">
        <v>218</v>
      </c>
      <c r="H59" s="334" t="s">
        <v>218</v>
      </c>
    </row>
    <row r="60" spans="1:8" ht="60" customHeight="1">
      <c r="A60" s="119">
        <v>11</v>
      </c>
      <c r="B60" s="336" t="s">
        <v>549</v>
      </c>
      <c r="C60" s="232" t="s">
        <v>550</v>
      </c>
      <c r="D60" s="119" t="s">
        <v>85</v>
      </c>
      <c r="E60" s="119"/>
      <c r="F60" s="120">
        <v>20</v>
      </c>
      <c r="G60" s="120"/>
      <c r="H60" s="225" t="s">
        <v>218</v>
      </c>
    </row>
    <row r="61" spans="1:8" ht="21.75" customHeight="1">
      <c r="A61" s="72">
        <f>A60+0.1</f>
        <v>11.1</v>
      </c>
      <c r="B61" s="336"/>
      <c r="C61" s="234" t="s">
        <v>164</v>
      </c>
      <c r="D61" s="72" t="s">
        <v>218</v>
      </c>
      <c r="E61" s="167" t="s">
        <v>218</v>
      </c>
      <c r="F61" s="167" t="s">
        <v>218</v>
      </c>
      <c r="G61" s="167" t="s">
        <v>218</v>
      </c>
      <c r="H61" s="152" t="s">
        <v>218</v>
      </c>
    </row>
    <row r="62" spans="1:8" ht="69">
      <c r="A62" s="119">
        <v>12</v>
      </c>
      <c r="B62" s="337" t="s">
        <v>551</v>
      </c>
      <c r="C62" s="232" t="s">
        <v>552</v>
      </c>
      <c r="D62" s="119" t="s">
        <v>510</v>
      </c>
      <c r="E62" s="119"/>
      <c r="F62" s="120">
        <v>1</v>
      </c>
      <c r="G62" s="233"/>
      <c r="H62" s="225" t="s">
        <v>218</v>
      </c>
    </row>
    <row r="63" spans="1:8" ht="21" customHeight="1">
      <c r="A63" s="72">
        <f>A62+0.1</f>
        <v>12.1</v>
      </c>
      <c r="B63" s="72"/>
      <c r="C63" s="72" t="s">
        <v>164</v>
      </c>
      <c r="D63" s="72" t="s">
        <v>17</v>
      </c>
      <c r="E63" s="167" t="s">
        <v>218</v>
      </c>
      <c r="F63" s="167" t="s">
        <v>218</v>
      </c>
      <c r="G63" s="167" t="s">
        <v>218</v>
      </c>
      <c r="H63" s="152" t="s">
        <v>218</v>
      </c>
    </row>
    <row r="64" spans="1:8" ht="21.75" customHeight="1">
      <c r="A64" s="72">
        <f>A63+0.1</f>
        <v>12.2</v>
      </c>
      <c r="B64" s="119"/>
      <c r="C64" s="72" t="s">
        <v>117</v>
      </c>
      <c r="D64" s="72" t="s">
        <v>113</v>
      </c>
      <c r="E64" s="167" t="s">
        <v>218</v>
      </c>
      <c r="F64" s="167" t="s">
        <v>218</v>
      </c>
      <c r="G64" s="167" t="s">
        <v>218</v>
      </c>
      <c r="H64" s="152" t="s">
        <v>218</v>
      </c>
    </row>
    <row r="65" spans="1:8" ht="27">
      <c r="A65" s="72">
        <f>A63+0.1</f>
        <v>12.2</v>
      </c>
      <c r="B65" s="336" t="s">
        <v>553</v>
      </c>
      <c r="C65" s="72" t="s">
        <v>554</v>
      </c>
      <c r="D65" s="72" t="s">
        <v>120</v>
      </c>
      <c r="E65" s="72" t="s">
        <v>218</v>
      </c>
      <c r="F65" s="167">
        <v>100</v>
      </c>
      <c r="G65" s="167" t="s">
        <v>218</v>
      </c>
      <c r="H65" s="152" t="s">
        <v>218</v>
      </c>
    </row>
    <row r="66" spans="1:8" ht="16.5">
      <c r="A66" s="72">
        <f>A64+0.1</f>
        <v>12.299999999999999</v>
      </c>
      <c r="B66" s="336" t="s">
        <v>555</v>
      </c>
      <c r="C66" s="72" t="s">
        <v>556</v>
      </c>
      <c r="D66" s="72" t="s">
        <v>83</v>
      </c>
      <c r="E66" s="72" t="s">
        <v>218</v>
      </c>
      <c r="F66" s="167">
        <v>0.01</v>
      </c>
      <c r="G66" s="167" t="s">
        <v>218</v>
      </c>
      <c r="H66" s="152" t="s">
        <v>218</v>
      </c>
    </row>
    <row r="67" spans="1:8" ht="34.5">
      <c r="A67" s="119">
        <v>13</v>
      </c>
      <c r="B67" s="337" t="s">
        <v>557</v>
      </c>
      <c r="C67" s="232" t="s">
        <v>558</v>
      </c>
      <c r="D67" s="119" t="s">
        <v>111</v>
      </c>
      <c r="E67" s="119"/>
      <c r="F67" s="120">
        <v>11</v>
      </c>
      <c r="G67" s="233"/>
      <c r="H67" s="225" t="s">
        <v>218</v>
      </c>
    </row>
    <row r="68" spans="1:8" ht="18.75" customHeight="1">
      <c r="A68" s="72">
        <f>A67+0.1</f>
        <v>13.1</v>
      </c>
      <c r="B68" s="72"/>
      <c r="C68" s="72" t="s">
        <v>164</v>
      </c>
      <c r="D68" s="72" t="s">
        <v>17</v>
      </c>
      <c r="E68" s="167" t="s">
        <v>218</v>
      </c>
      <c r="F68" s="167" t="s">
        <v>218</v>
      </c>
      <c r="G68" s="147" t="s">
        <v>218</v>
      </c>
      <c r="H68" s="152" t="s">
        <v>218</v>
      </c>
    </row>
    <row r="69" spans="1:8" ht="16.5">
      <c r="A69" s="72">
        <f>A68+0.1</f>
        <v>13.2</v>
      </c>
      <c r="B69" s="119"/>
      <c r="C69" s="72" t="s">
        <v>117</v>
      </c>
      <c r="D69" s="72" t="s">
        <v>113</v>
      </c>
      <c r="E69" s="167" t="s">
        <v>218</v>
      </c>
      <c r="F69" s="167" t="s">
        <v>218</v>
      </c>
      <c r="G69" s="167" t="s">
        <v>218</v>
      </c>
      <c r="H69" s="152" t="s">
        <v>218</v>
      </c>
    </row>
    <row r="70" spans="1:8" ht="27">
      <c r="A70" s="72">
        <f>A69+0.1</f>
        <v>13.299999999999999</v>
      </c>
      <c r="B70" s="72" t="s">
        <v>559</v>
      </c>
      <c r="C70" s="72" t="s">
        <v>560</v>
      </c>
      <c r="D70" s="72" t="s">
        <v>111</v>
      </c>
      <c r="E70" s="72" t="s">
        <v>218</v>
      </c>
      <c r="F70" s="167">
        <v>10</v>
      </c>
      <c r="G70" s="149" t="s">
        <v>218</v>
      </c>
      <c r="H70" s="152" t="s">
        <v>218</v>
      </c>
    </row>
    <row r="71" spans="1:8" ht="17.25">
      <c r="A71" s="119">
        <v>14</v>
      </c>
      <c r="B71" s="336" t="s">
        <v>561</v>
      </c>
      <c r="C71" s="232" t="s">
        <v>562</v>
      </c>
      <c r="D71" s="119" t="s">
        <v>85</v>
      </c>
      <c r="E71" s="119"/>
      <c r="F71" s="120">
        <v>14.8</v>
      </c>
      <c r="G71" s="120"/>
      <c r="H71" s="225" t="s">
        <v>218</v>
      </c>
    </row>
    <row r="72" spans="1:8" ht="18.75" customHeight="1">
      <c r="A72" s="72">
        <f>A71+0.1</f>
        <v>14.1</v>
      </c>
      <c r="B72" s="336"/>
      <c r="C72" s="72" t="s">
        <v>164</v>
      </c>
      <c r="D72" s="72" t="s">
        <v>17</v>
      </c>
      <c r="E72" s="167" t="s">
        <v>218</v>
      </c>
      <c r="F72" s="167" t="s">
        <v>218</v>
      </c>
      <c r="G72" s="167" t="s">
        <v>218</v>
      </c>
      <c r="H72" s="152" t="s">
        <v>218</v>
      </c>
    </row>
    <row r="73" spans="1:8" ht="34.5">
      <c r="A73" s="72"/>
      <c r="B73" s="119"/>
      <c r="C73" s="232" t="s">
        <v>239</v>
      </c>
      <c r="D73" s="119" t="s">
        <v>21</v>
      </c>
      <c r="E73" s="72"/>
      <c r="F73" s="72"/>
      <c r="G73" s="72"/>
      <c r="H73" s="225" t="s">
        <v>218</v>
      </c>
    </row>
    <row r="74" spans="1:8" ht="17.25">
      <c r="A74" s="72"/>
      <c r="B74" s="119"/>
      <c r="C74" s="232" t="s">
        <v>475</v>
      </c>
      <c r="D74" s="72" t="s">
        <v>21</v>
      </c>
      <c r="E74" s="72"/>
      <c r="F74" s="72"/>
      <c r="G74" s="72"/>
      <c r="H74" s="152" t="s">
        <v>218</v>
      </c>
    </row>
    <row r="75" spans="1:8" ht="17.25">
      <c r="A75" s="72"/>
      <c r="B75" s="72"/>
      <c r="C75" s="232" t="s">
        <v>163</v>
      </c>
      <c r="D75" s="72" t="s">
        <v>21</v>
      </c>
      <c r="E75" s="72"/>
      <c r="F75" s="167"/>
      <c r="G75" s="167"/>
      <c r="H75" s="152" t="s">
        <v>218</v>
      </c>
    </row>
    <row r="76" spans="1:8" ht="17.25">
      <c r="A76" s="72"/>
      <c r="B76" s="72"/>
      <c r="C76" s="232" t="s">
        <v>166</v>
      </c>
      <c r="D76" s="72" t="s">
        <v>21</v>
      </c>
      <c r="E76" s="72"/>
      <c r="F76" s="167"/>
      <c r="G76" s="167"/>
      <c r="H76" s="152" t="s">
        <v>218</v>
      </c>
    </row>
    <row r="77" spans="1:8" ht="51.75">
      <c r="A77" s="333"/>
      <c r="B77" s="72"/>
      <c r="C77" s="232" t="s">
        <v>241</v>
      </c>
      <c r="D77" s="119" t="s">
        <v>21</v>
      </c>
      <c r="E77" s="72"/>
      <c r="F77" s="167"/>
      <c r="G77" s="167"/>
      <c r="H77" s="225" t="s">
        <v>218</v>
      </c>
    </row>
    <row r="78" spans="1:8" ht="34.5">
      <c r="A78" s="72"/>
      <c r="B78" s="152" t="e">
        <f>H71+H60</f>
        <v>#VALUE!</v>
      </c>
      <c r="C78" s="232" t="s">
        <v>811</v>
      </c>
      <c r="D78" s="72" t="s">
        <v>21</v>
      </c>
      <c r="E78" s="72"/>
      <c r="F78" s="167"/>
      <c r="G78" s="167"/>
      <c r="H78" s="152" t="s">
        <v>218</v>
      </c>
    </row>
    <row r="79" spans="1:8" ht="51.75">
      <c r="A79" s="72"/>
      <c r="B79" s="152" t="e">
        <f>H74-H72-H61</f>
        <v>#VALUE!</v>
      </c>
      <c r="C79" s="232" t="s">
        <v>812</v>
      </c>
      <c r="D79" s="72" t="s">
        <v>21</v>
      </c>
      <c r="E79" s="72"/>
      <c r="F79" s="167"/>
      <c r="G79" s="167"/>
      <c r="H79" s="152"/>
    </row>
    <row r="80" spans="1:8" ht="17.25">
      <c r="A80" s="72"/>
      <c r="B80" s="191"/>
      <c r="C80" s="232" t="s">
        <v>26</v>
      </c>
      <c r="D80" s="119" t="s">
        <v>21</v>
      </c>
      <c r="E80" s="72"/>
      <c r="F80" s="167"/>
      <c r="G80" s="167"/>
      <c r="H80" s="225"/>
    </row>
    <row r="81" spans="1:8" ht="17.25">
      <c r="A81" s="72"/>
      <c r="B81" s="72"/>
      <c r="C81" s="232" t="s">
        <v>813</v>
      </c>
      <c r="D81" s="72" t="s">
        <v>21</v>
      </c>
      <c r="E81" s="72"/>
      <c r="F81" s="167"/>
      <c r="G81" s="167"/>
      <c r="H81" s="152"/>
    </row>
    <row r="82" spans="1:8" ht="17.25">
      <c r="A82" s="72"/>
      <c r="B82" s="251"/>
      <c r="C82" s="232" t="s">
        <v>15</v>
      </c>
      <c r="D82" s="119" t="s">
        <v>21</v>
      </c>
      <c r="E82" s="72"/>
      <c r="F82" s="72"/>
      <c r="G82" s="72"/>
      <c r="H82" s="225"/>
    </row>
    <row r="83" spans="1:8" ht="16.5">
      <c r="A83" s="228"/>
      <c r="B83" s="252"/>
      <c r="C83" s="316"/>
      <c r="D83" s="228"/>
      <c r="E83" s="472"/>
      <c r="F83" s="472"/>
      <c r="G83" s="472"/>
      <c r="H83" s="230"/>
    </row>
    <row r="84" spans="1:8" ht="16.5">
      <c r="A84" s="338"/>
      <c r="B84" s="338"/>
      <c r="C84" s="316" t="s">
        <v>218</v>
      </c>
      <c r="D84" s="228"/>
      <c r="E84" s="472" t="s">
        <v>218</v>
      </c>
      <c r="F84" s="472"/>
      <c r="G84" s="472"/>
      <c r="H84" s="253"/>
    </row>
    <row r="85" spans="1:8" ht="16.5">
      <c r="A85" s="338"/>
      <c r="B85" s="338"/>
      <c r="C85" s="316"/>
      <c r="D85" s="228"/>
      <c r="E85" s="467"/>
      <c r="F85" s="467"/>
      <c r="G85" s="467"/>
      <c r="H85" s="253"/>
    </row>
    <row r="86" spans="1:8" ht="16.5">
      <c r="A86" s="338"/>
      <c r="B86" s="338"/>
      <c r="C86" s="316"/>
      <c r="D86" s="228"/>
      <c r="E86" s="228"/>
      <c r="F86" s="228"/>
      <c r="G86" s="228"/>
      <c r="H86" s="253"/>
    </row>
    <row r="87" spans="1:8" ht="16.5">
      <c r="A87" s="316"/>
      <c r="B87" s="252"/>
      <c r="H87" s="253"/>
    </row>
    <row r="88" spans="1:8" ht="16.5">
      <c r="A88" s="316"/>
      <c r="B88" s="252"/>
      <c r="C88" s="316"/>
      <c r="D88" s="228"/>
      <c r="E88" s="228"/>
      <c r="F88" s="228"/>
      <c r="G88" s="228"/>
      <c r="H88" s="253"/>
    </row>
    <row r="89" spans="1:8" ht="16.5">
      <c r="A89" s="316"/>
      <c r="B89" s="252"/>
      <c r="C89" s="316"/>
      <c r="D89" s="228"/>
      <c r="E89" s="228"/>
      <c r="F89" s="228"/>
      <c r="G89" s="228"/>
      <c r="H89" s="253"/>
    </row>
    <row r="90" spans="1:8" ht="16.5">
      <c r="A90" s="316"/>
      <c r="B90" s="252"/>
      <c r="D90" s="228"/>
      <c r="E90" s="228"/>
      <c r="F90" s="228"/>
      <c r="G90" s="228"/>
      <c r="H90" s="253"/>
    </row>
    <row r="91" spans="1:8" ht="16.5">
      <c r="A91" s="316"/>
      <c r="B91" s="252"/>
      <c r="D91" s="228"/>
      <c r="E91" s="228"/>
      <c r="F91" s="228"/>
      <c r="G91" s="228"/>
      <c r="H91" s="253"/>
    </row>
    <row r="92" ht="16.5">
      <c r="A92" s="316"/>
    </row>
    <row r="93" ht="16.5">
      <c r="A93" s="316"/>
    </row>
    <row r="94" ht="16.5">
      <c r="A94" s="316"/>
    </row>
  </sheetData>
  <sheetProtection/>
  <mergeCells count="23">
    <mergeCell ref="E10:F10"/>
    <mergeCell ref="G10:H10"/>
    <mergeCell ref="B6:C6"/>
    <mergeCell ref="F6:H6"/>
    <mergeCell ref="B7:C7"/>
    <mergeCell ref="D7:E7"/>
    <mergeCell ref="F7:G7"/>
    <mergeCell ref="E85:G85"/>
    <mergeCell ref="A8:B8"/>
    <mergeCell ref="C8:H8"/>
    <mergeCell ref="A9:H9"/>
    <mergeCell ref="A10:A11"/>
    <mergeCell ref="B10:B11"/>
    <mergeCell ref="C10:C11"/>
    <mergeCell ref="D10:D11"/>
    <mergeCell ref="E83:G83"/>
    <mergeCell ref="E84:G84"/>
    <mergeCell ref="D5:E5"/>
    <mergeCell ref="D6:E6"/>
    <mergeCell ref="A2:H2"/>
    <mergeCell ref="A4:H4"/>
    <mergeCell ref="B5:C5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5"/>
  <sheetViews>
    <sheetView zoomScalePageLayoutView="0" workbookViewId="0" topLeftCell="A70">
      <selection activeCell="C22" sqref="C22"/>
    </sheetView>
  </sheetViews>
  <sheetFormatPr defaultColWidth="9.140625" defaultRowHeight="12.75"/>
  <cols>
    <col min="1" max="1" width="4.28125" style="315" customWidth="1"/>
    <col min="2" max="2" width="9.00390625" style="315" customWidth="1"/>
    <col min="3" max="3" width="43.140625" style="315" customWidth="1"/>
    <col min="4" max="4" width="7.7109375" style="315" customWidth="1"/>
    <col min="5" max="5" width="6.7109375" style="315" customWidth="1"/>
    <col min="6" max="6" width="7.57421875" style="315" customWidth="1"/>
    <col min="7" max="7" width="6.7109375" style="315" customWidth="1"/>
    <col min="8" max="8" width="8.7109375" style="315" customWidth="1"/>
    <col min="9" max="16384" width="9.140625" style="315" customWidth="1"/>
  </cols>
  <sheetData>
    <row r="2" spans="1:8" ht="25.5" customHeight="1">
      <c r="A2" s="450" t="s">
        <v>589</v>
      </c>
      <c r="B2" s="450"/>
      <c r="C2" s="450"/>
      <c r="D2" s="450"/>
      <c r="E2" s="450"/>
      <c r="F2" s="450"/>
      <c r="G2" s="450"/>
      <c r="H2" s="450"/>
    </row>
    <row r="3" ht="8.25" customHeight="1"/>
    <row r="4" spans="1:8" ht="61.5" customHeight="1">
      <c r="A4" s="451" t="s">
        <v>477</v>
      </c>
      <c r="B4" s="451"/>
      <c r="C4" s="451"/>
      <c r="D4" s="451"/>
      <c r="E4" s="451"/>
      <c r="F4" s="451"/>
      <c r="G4" s="451"/>
      <c r="H4" s="451"/>
    </row>
    <row r="5" spans="1:8" ht="8.25" customHeight="1">
      <c r="A5" s="451"/>
      <c r="B5" s="451"/>
      <c r="C5" s="451"/>
      <c r="D5" s="451"/>
      <c r="E5" s="451"/>
      <c r="F5" s="451"/>
      <c r="G5" s="451"/>
      <c r="H5" s="451"/>
    </row>
    <row r="6" spans="3:8" ht="19.5" customHeight="1">
      <c r="C6" s="315" t="s">
        <v>1</v>
      </c>
      <c r="D6" s="231"/>
      <c r="E6" s="231"/>
      <c r="F6" s="466" t="s">
        <v>442</v>
      </c>
      <c r="G6" s="466"/>
      <c r="H6" s="466"/>
    </row>
    <row r="7" spans="2:8" ht="19.5" customHeight="1">
      <c r="B7" s="451" t="s">
        <v>443</v>
      </c>
      <c r="C7" s="451"/>
      <c r="D7" s="231"/>
      <c r="E7" s="231"/>
      <c r="F7" s="466" t="s">
        <v>2</v>
      </c>
      <c r="G7" s="466"/>
      <c r="H7" s="466"/>
    </row>
    <row r="8" spans="3:7" ht="19.5" customHeight="1">
      <c r="C8" s="315" t="s">
        <v>4</v>
      </c>
      <c r="E8" s="320"/>
      <c r="F8" s="451" t="s">
        <v>5</v>
      </c>
      <c r="G8" s="451"/>
    </row>
    <row r="9" spans="1:8" ht="19.5" customHeight="1">
      <c r="A9" s="427" t="s">
        <v>6</v>
      </c>
      <c r="B9" s="427"/>
      <c r="C9" s="466" t="s">
        <v>444</v>
      </c>
      <c r="D9" s="466"/>
      <c r="E9" s="466"/>
      <c r="F9" s="466"/>
      <c r="G9" s="466"/>
      <c r="H9" s="466"/>
    </row>
    <row r="10" spans="1:8" ht="18.75" customHeight="1">
      <c r="A10" s="444" t="s">
        <v>266</v>
      </c>
      <c r="B10" s="444"/>
      <c r="C10" s="444"/>
      <c r="D10" s="444"/>
      <c r="E10" s="444"/>
      <c r="F10" s="444"/>
      <c r="G10" s="444"/>
      <c r="H10" s="444"/>
    </row>
    <row r="11" spans="1:8" ht="44.25" customHeight="1">
      <c r="A11" s="440" t="s">
        <v>0</v>
      </c>
      <c r="B11" s="438" t="s">
        <v>8</v>
      </c>
      <c r="C11" s="440" t="s">
        <v>9</v>
      </c>
      <c r="D11" s="438" t="s">
        <v>10</v>
      </c>
      <c r="E11" s="442" t="s">
        <v>11</v>
      </c>
      <c r="F11" s="443"/>
      <c r="G11" s="442" t="s">
        <v>12</v>
      </c>
      <c r="H11" s="443"/>
    </row>
    <row r="12" spans="1:8" ht="81.75" customHeight="1">
      <c r="A12" s="441"/>
      <c r="B12" s="439"/>
      <c r="C12" s="441"/>
      <c r="D12" s="445"/>
      <c r="E12" s="314" t="s">
        <v>13</v>
      </c>
      <c r="F12" s="314" t="s">
        <v>14</v>
      </c>
      <c r="G12" s="314" t="s">
        <v>13</v>
      </c>
      <c r="H12" s="137" t="s">
        <v>15</v>
      </c>
    </row>
    <row r="13" spans="1:8" ht="12.75" customHeight="1">
      <c r="A13" s="313">
        <v>1</v>
      </c>
      <c r="B13" s="313">
        <v>2</v>
      </c>
      <c r="C13" s="313">
        <v>3</v>
      </c>
      <c r="D13" s="72">
        <v>4</v>
      </c>
      <c r="E13" s="72">
        <v>5</v>
      </c>
      <c r="F13" s="72">
        <v>6</v>
      </c>
      <c r="G13" s="72">
        <v>7</v>
      </c>
      <c r="H13" s="313">
        <v>8</v>
      </c>
    </row>
    <row r="14" spans="1:8" ht="52.5" customHeight="1">
      <c r="A14" s="119">
        <v>1</v>
      </c>
      <c r="B14" s="72" t="s">
        <v>478</v>
      </c>
      <c r="C14" s="232" t="s">
        <v>720</v>
      </c>
      <c r="D14" s="119" t="s">
        <v>395</v>
      </c>
      <c r="E14" s="72"/>
      <c r="F14" s="233">
        <v>1</v>
      </c>
      <c r="G14" s="167"/>
      <c r="H14" s="225" t="s">
        <v>218</v>
      </c>
    </row>
    <row r="15" spans="1:8" ht="21.75" customHeight="1">
      <c r="A15" s="72">
        <f>A14+0.1</f>
        <v>1.1</v>
      </c>
      <c r="B15" s="72"/>
      <c r="C15" s="234" t="s">
        <v>164</v>
      </c>
      <c r="D15" s="72" t="s">
        <v>17</v>
      </c>
      <c r="E15" s="72" t="s">
        <v>218</v>
      </c>
      <c r="F15" s="167" t="s">
        <v>218</v>
      </c>
      <c r="G15" s="167" t="s">
        <v>218</v>
      </c>
      <c r="H15" s="152" t="s">
        <v>218</v>
      </c>
    </row>
    <row r="16" spans="1:8" ht="21.75" customHeight="1">
      <c r="A16" s="72">
        <f>A15+0.1</f>
        <v>1.2000000000000002</v>
      </c>
      <c r="B16" s="72"/>
      <c r="C16" s="234" t="s">
        <v>117</v>
      </c>
      <c r="D16" s="72" t="s">
        <v>113</v>
      </c>
      <c r="E16" s="72" t="s">
        <v>218</v>
      </c>
      <c r="F16" s="167" t="s">
        <v>218</v>
      </c>
      <c r="G16" s="167" t="s">
        <v>218</v>
      </c>
      <c r="H16" s="152" t="s">
        <v>218</v>
      </c>
    </row>
    <row r="17" spans="1:8" ht="21.75" customHeight="1">
      <c r="A17" s="72">
        <f>A16+0.1</f>
        <v>1.3000000000000003</v>
      </c>
      <c r="B17" s="72"/>
      <c r="C17" s="234" t="s">
        <v>721</v>
      </c>
      <c r="D17" s="72" t="s">
        <v>111</v>
      </c>
      <c r="E17" s="72"/>
      <c r="F17" s="72">
        <v>1</v>
      </c>
      <c r="G17" s="72" t="s">
        <v>218</v>
      </c>
      <c r="H17" s="152" t="s">
        <v>218</v>
      </c>
    </row>
    <row r="18" spans="1:8" ht="21.75" customHeight="1">
      <c r="A18" s="72">
        <f>A17+0.1</f>
        <v>1.4000000000000004</v>
      </c>
      <c r="B18" s="72"/>
      <c r="C18" s="234" t="s">
        <v>479</v>
      </c>
      <c r="D18" s="72" t="s">
        <v>111</v>
      </c>
      <c r="E18" s="72"/>
      <c r="F18" s="72">
        <v>1</v>
      </c>
      <c r="G18" s="72" t="s">
        <v>218</v>
      </c>
      <c r="H18" s="152" t="s">
        <v>218</v>
      </c>
    </row>
    <row r="19" spans="1:8" ht="35.25" customHeight="1">
      <c r="A19" s="119">
        <v>2</v>
      </c>
      <c r="B19" s="72" t="s">
        <v>445</v>
      </c>
      <c r="C19" s="232" t="s">
        <v>446</v>
      </c>
      <c r="D19" s="119" t="s">
        <v>111</v>
      </c>
      <c r="E19" s="72"/>
      <c r="F19" s="233">
        <v>13</v>
      </c>
      <c r="G19" s="167"/>
      <c r="H19" s="225" t="s">
        <v>218</v>
      </c>
    </row>
    <row r="20" spans="1:8" ht="21.75" customHeight="1">
      <c r="A20" s="72">
        <f>A19+0.1</f>
        <v>2.1</v>
      </c>
      <c r="B20" s="72"/>
      <c r="C20" s="234" t="s">
        <v>223</v>
      </c>
      <c r="D20" s="72" t="s">
        <v>17</v>
      </c>
      <c r="E20" s="72" t="s">
        <v>218</v>
      </c>
      <c r="F20" s="167" t="s">
        <v>218</v>
      </c>
      <c r="G20" s="167" t="s">
        <v>218</v>
      </c>
      <c r="H20" s="152" t="s">
        <v>218</v>
      </c>
    </row>
    <row r="21" spans="1:8" ht="21.75" customHeight="1">
      <c r="A21" s="72">
        <f>A20+0.1</f>
        <v>2.2</v>
      </c>
      <c r="B21" s="72"/>
      <c r="C21" s="234" t="s">
        <v>117</v>
      </c>
      <c r="D21" s="72" t="s">
        <v>113</v>
      </c>
      <c r="E21" s="72" t="s">
        <v>218</v>
      </c>
      <c r="F21" s="72" t="s">
        <v>218</v>
      </c>
      <c r="G21" s="72" t="s">
        <v>218</v>
      </c>
      <c r="H21" s="152" t="s">
        <v>218</v>
      </c>
    </row>
    <row r="22" spans="1:8" ht="33" customHeight="1">
      <c r="A22" s="72">
        <f>A21+0.1</f>
        <v>2.3000000000000003</v>
      </c>
      <c r="B22" s="72"/>
      <c r="C22" s="234" t="s">
        <v>839</v>
      </c>
      <c r="D22" s="72" t="s">
        <v>111</v>
      </c>
      <c r="E22" s="72"/>
      <c r="F22" s="72">
        <v>13</v>
      </c>
      <c r="G22" s="72" t="s">
        <v>218</v>
      </c>
      <c r="H22" s="152" t="s">
        <v>218</v>
      </c>
    </row>
    <row r="23" spans="1:8" ht="36.75" customHeight="1">
      <c r="A23" s="119">
        <v>3</v>
      </c>
      <c r="B23" s="72" t="s">
        <v>448</v>
      </c>
      <c r="C23" s="232" t="s">
        <v>449</v>
      </c>
      <c r="D23" s="119" t="s">
        <v>111</v>
      </c>
      <c r="E23" s="72"/>
      <c r="F23" s="233">
        <v>1</v>
      </c>
      <c r="G23" s="167"/>
      <c r="H23" s="225" t="s">
        <v>218</v>
      </c>
    </row>
    <row r="24" spans="1:8" ht="21.75" customHeight="1">
      <c r="A24" s="72">
        <f>A23+0.1</f>
        <v>3.1</v>
      </c>
      <c r="B24" s="72"/>
      <c r="C24" s="234" t="s">
        <v>223</v>
      </c>
      <c r="D24" s="72" t="s">
        <v>17</v>
      </c>
      <c r="E24" s="72" t="s">
        <v>218</v>
      </c>
      <c r="F24" s="167" t="s">
        <v>218</v>
      </c>
      <c r="G24" s="167" t="s">
        <v>218</v>
      </c>
      <c r="H24" s="152" t="s">
        <v>218</v>
      </c>
    </row>
    <row r="25" spans="1:8" ht="21.75" customHeight="1">
      <c r="A25" s="72">
        <f>A24+0.1</f>
        <v>3.2</v>
      </c>
      <c r="B25" s="72"/>
      <c r="C25" s="234" t="s">
        <v>117</v>
      </c>
      <c r="D25" s="72" t="s">
        <v>113</v>
      </c>
      <c r="E25" s="72" t="s">
        <v>218</v>
      </c>
      <c r="F25" s="72" t="s">
        <v>218</v>
      </c>
      <c r="G25" s="72" t="s">
        <v>218</v>
      </c>
      <c r="H25" s="152" t="s">
        <v>218</v>
      </c>
    </row>
    <row r="26" spans="1:8" ht="35.25" customHeight="1">
      <c r="A26" s="72">
        <f>A25+0.1</f>
        <v>3.3000000000000003</v>
      </c>
      <c r="B26" s="313"/>
      <c r="C26" s="239" t="s">
        <v>449</v>
      </c>
      <c r="D26" s="72" t="s">
        <v>111</v>
      </c>
      <c r="E26" s="72"/>
      <c r="F26" s="167">
        <v>1</v>
      </c>
      <c r="G26" s="149" t="s">
        <v>218</v>
      </c>
      <c r="H26" s="240" t="s">
        <v>218</v>
      </c>
    </row>
    <row r="27" spans="1:8" ht="26.25" customHeight="1">
      <c r="A27" s="72">
        <f>A26+0.1</f>
        <v>3.4000000000000004</v>
      </c>
      <c r="B27" s="72"/>
      <c r="C27" s="239" t="s">
        <v>450</v>
      </c>
      <c r="D27" s="72" t="s">
        <v>111</v>
      </c>
      <c r="E27" s="72"/>
      <c r="F27" s="167">
        <v>1</v>
      </c>
      <c r="G27" s="149" t="s">
        <v>218</v>
      </c>
      <c r="H27" s="240" t="s">
        <v>218</v>
      </c>
    </row>
    <row r="28" spans="1:8" ht="25.5" customHeight="1">
      <c r="A28" s="72">
        <f>A27+0.1</f>
        <v>3.5000000000000004</v>
      </c>
      <c r="B28" s="313"/>
      <c r="C28" s="239" t="s">
        <v>451</v>
      </c>
      <c r="D28" s="72" t="s">
        <v>111</v>
      </c>
      <c r="E28" s="72"/>
      <c r="F28" s="167">
        <v>1</v>
      </c>
      <c r="G28" s="149" t="s">
        <v>218</v>
      </c>
      <c r="H28" s="240" t="s">
        <v>218</v>
      </c>
    </row>
    <row r="29" spans="1:8" ht="27.75" customHeight="1">
      <c r="A29" s="119">
        <v>4</v>
      </c>
      <c r="B29" s="72" t="s">
        <v>452</v>
      </c>
      <c r="C29" s="232" t="s">
        <v>453</v>
      </c>
      <c r="D29" s="119" t="s">
        <v>111</v>
      </c>
      <c r="E29" s="72"/>
      <c r="F29" s="233">
        <v>1</v>
      </c>
      <c r="G29" s="167"/>
      <c r="H29" s="225" t="s">
        <v>218</v>
      </c>
    </row>
    <row r="30" spans="1:8" ht="21.75" customHeight="1">
      <c r="A30" s="72">
        <f>A29+0.1</f>
        <v>4.1</v>
      </c>
      <c r="B30" s="72"/>
      <c r="C30" s="234" t="s">
        <v>223</v>
      </c>
      <c r="D30" s="72" t="s">
        <v>17</v>
      </c>
      <c r="E30" s="72" t="s">
        <v>218</v>
      </c>
      <c r="F30" s="167" t="s">
        <v>218</v>
      </c>
      <c r="G30" s="167" t="s">
        <v>218</v>
      </c>
      <c r="H30" s="152" t="s">
        <v>218</v>
      </c>
    </row>
    <row r="31" spans="1:8" ht="21.75" customHeight="1">
      <c r="A31" s="72">
        <f>A30+0.1</f>
        <v>4.199999999999999</v>
      </c>
      <c r="B31" s="72"/>
      <c r="C31" s="234" t="s">
        <v>117</v>
      </c>
      <c r="D31" s="72" t="s">
        <v>113</v>
      </c>
      <c r="E31" s="72" t="s">
        <v>218</v>
      </c>
      <c r="F31" s="72" t="s">
        <v>218</v>
      </c>
      <c r="G31" s="72" t="s">
        <v>218</v>
      </c>
      <c r="H31" s="152" t="s">
        <v>218</v>
      </c>
    </row>
    <row r="32" spans="1:8" ht="21.75" customHeight="1">
      <c r="A32" s="72">
        <f>A31+0.1</f>
        <v>4.299999999999999</v>
      </c>
      <c r="B32" s="313"/>
      <c r="C32" s="239" t="s">
        <v>453</v>
      </c>
      <c r="D32" s="72" t="s">
        <v>111</v>
      </c>
      <c r="E32" s="72"/>
      <c r="F32" s="167">
        <v>1</v>
      </c>
      <c r="G32" s="149" t="s">
        <v>218</v>
      </c>
      <c r="H32" s="240" t="s">
        <v>218</v>
      </c>
    </row>
    <row r="33" spans="1:8" ht="36" customHeight="1">
      <c r="A33" s="119">
        <v>5</v>
      </c>
      <c r="B33" s="72" t="s">
        <v>454</v>
      </c>
      <c r="C33" s="232" t="s">
        <v>722</v>
      </c>
      <c r="D33" s="119" t="s">
        <v>120</v>
      </c>
      <c r="E33" s="72"/>
      <c r="F33" s="233">
        <v>250</v>
      </c>
      <c r="G33" s="167"/>
      <c r="H33" s="225" t="s">
        <v>218</v>
      </c>
    </row>
    <row r="34" spans="1:8" ht="28.5" customHeight="1">
      <c r="A34" s="72">
        <f>A33+0.1</f>
        <v>5.1</v>
      </c>
      <c r="B34" s="72"/>
      <c r="C34" s="234" t="s">
        <v>223</v>
      </c>
      <c r="D34" s="72" t="s">
        <v>17</v>
      </c>
      <c r="E34" s="72" t="s">
        <v>218</v>
      </c>
      <c r="F34" s="167" t="s">
        <v>218</v>
      </c>
      <c r="G34" s="167" t="s">
        <v>218</v>
      </c>
      <c r="H34" s="152" t="s">
        <v>218</v>
      </c>
    </row>
    <row r="35" spans="1:8" ht="21.75" customHeight="1">
      <c r="A35" s="72">
        <f>A34+0.1</f>
        <v>5.199999999999999</v>
      </c>
      <c r="B35" s="72"/>
      <c r="C35" s="234" t="s">
        <v>117</v>
      </c>
      <c r="D35" s="72" t="s">
        <v>113</v>
      </c>
      <c r="E35" s="72" t="s">
        <v>218</v>
      </c>
      <c r="F35" s="72" t="s">
        <v>218</v>
      </c>
      <c r="G35" s="72" t="s">
        <v>218</v>
      </c>
      <c r="H35" s="152" t="s">
        <v>218</v>
      </c>
    </row>
    <row r="36" spans="1:8" ht="34.5" customHeight="1">
      <c r="A36" s="72">
        <f>A35+0.1</f>
        <v>5.299999999999999</v>
      </c>
      <c r="B36" s="72"/>
      <c r="C36" s="234" t="s">
        <v>723</v>
      </c>
      <c r="D36" s="72" t="s">
        <v>120</v>
      </c>
      <c r="E36" s="72"/>
      <c r="F36" s="167">
        <v>250</v>
      </c>
      <c r="G36" s="149" t="s">
        <v>218</v>
      </c>
      <c r="H36" s="240" t="s">
        <v>218</v>
      </c>
    </row>
    <row r="37" spans="1:8" ht="36.75" customHeight="1">
      <c r="A37" s="119">
        <v>6</v>
      </c>
      <c r="B37" s="72" t="s">
        <v>448</v>
      </c>
      <c r="C37" s="232" t="s">
        <v>455</v>
      </c>
      <c r="D37" s="119" t="s">
        <v>111</v>
      </c>
      <c r="E37" s="72"/>
      <c r="F37" s="233">
        <v>1</v>
      </c>
      <c r="G37" s="167"/>
      <c r="H37" s="225" t="s">
        <v>218</v>
      </c>
    </row>
    <row r="38" spans="1:8" ht="21.75" customHeight="1">
      <c r="A38" s="72">
        <f>A37+0.1</f>
        <v>6.1</v>
      </c>
      <c r="B38" s="72"/>
      <c r="C38" s="234" t="s">
        <v>223</v>
      </c>
      <c r="D38" s="72" t="s">
        <v>17</v>
      </c>
      <c r="E38" s="72" t="s">
        <v>218</v>
      </c>
      <c r="F38" s="167" t="s">
        <v>218</v>
      </c>
      <c r="G38" s="167" t="s">
        <v>218</v>
      </c>
      <c r="H38" s="152" t="s">
        <v>218</v>
      </c>
    </row>
    <row r="39" spans="1:8" ht="21.75" customHeight="1">
      <c r="A39" s="72">
        <f>A38+0.1</f>
        <v>6.199999999999999</v>
      </c>
      <c r="B39" s="72"/>
      <c r="C39" s="234" t="s">
        <v>117</v>
      </c>
      <c r="D39" s="72" t="s">
        <v>113</v>
      </c>
      <c r="E39" s="72" t="s">
        <v>218</v>
      </c>
      <c r="F39" s="72" t="s">
        <v>218</v>
      </c>
      <c r="G39" s="72" t="s">
        <v>218</v>
      </c>
      <c r="H39" s="152" t="s">
        <v>218</v>
      </c>
    </row>
    <row r="40" spans="1:8" ht="35.25" customHeight="1">
      <c r="A40" s="72">
        <f>A39+0.1</f>
        <v>6.299999999999999</v>
      </c>
      <c r="B40" s="313"/>
      <c r="C40" s="239" t="s">
        <v>455</v>
      </c>
      <c r="D40" s="72" t="s">
        <v>111</v>
      </c>
      <c r="E40" s="72"/>
      <c r="F40" s="167">
        <v>1</v>
      </c>
      <c r="G40" s="149" t="s">
        <v>218</v>
      </c>
      <c r="H40" s="240" t="s">
        <v>218</v>
      </c>
    </row>
    <row r="41" spans="1:8" ht="39" customHeight="1">
      <c r="A41" s="119">
        <v>7</v>
      </c>
      <c r="B41" s="72" t="s">
        <v>456</v>
      </c>
      <c r="C41" s="232" t="s">
        <v>457</v>
      </c>
      <c r="D41" s="119" t="s">
        <v>458</v>
      </c>
      <c r="E41" s="72"/>
      <c r="F41" s="120">
        <v>0.12</v>
      </c>
      <c r="G41" s="167"/>
      <c r="H41" s="225" t="s">
        <v>218</v>
      </c>
    </row>
    <row r="42" spans="1:8" ht="25.5" customHeight="1">
      <c r="A42" s="72">
        <f>A41+0.1</f>
        <v>7.1</v>
      </c>
      <c r="B42" s="72"/>
      <c r="C42" s="234" t="s">
        <v>223</v>
      </c>
      <c r="D42" s="72" t="s">
        <v>17</v>
      </c>
      <c r="E42" s="72" t="s">
        <v>218</v>
      </c>
      <c r="F42" s="167" t="s">
        <v>218</v>
      </c>
      <c r="G42" s="167" t="s">
        <v>218</v>
      </c>
      <c r="H42" s="152" t="s">
        <v>218</v>
      </c>
    </row>
    <row r="43" spans="1:8" ht="21.75" customHeight="1">
      <c r="A43" s="72">
        <f>A42+0.1</f>
        <v>7.199999999999999</v>
      </c>
      <c r="B43" s="72"/>
      <c r="C43" s="234" t="s">
        <v>117</v>
      </c>
      <c r="D43" s="72" t="s">
        <v>113</v>
      </c>
      <c r="E43" s="72" t="s">
        <v>218</v>
      </c>
      <c r="F43" s="72" t="s">
        <v>218</v>
      </c>
      <c r="G43" s="72" t="s">
        <v>218</v>
      </c>
      <c r="H43" s="152" t="s">
        <v>218</v>
      </c>
    </row>
    <row r="44" spans="1:8" ht="39" customHeight="1">
      <c r="A44" s="119">
        <v>8</v>
      </c>
      <c r="B44" s="72" t="s">
        <v>456</v>
      </c>
      <c r="C44" s="232" t="s">
        <v>459</v>
      </c>
      <c r="D44" s="119" t="s">
        <v>85</v>
      </c>
      <c r="E44" s="72"/>
      <c r="F44" s="120">
        <v>0.02</v>
      </c>
      <c r="G44" s="167"/>
      <c r="H44" s="225" t="s">
        <v>218</v>
      </c>
    </row>
    <row r="45" spans="1:8" ht="25.5" customHeight="1">
      <c r="A45" s="72">
        <f>A44+0.1</f>
        <v>8.1</v>
      </c>
      <c r="B45" s="72"/>
      <c r="C45" s="234" t="s">
        <v>223</v>
      </c>
      <c r="D45" s="72" t="s">
        <v>17</v>
      </c>
      <c r="E45" s="72" t="s">
        <v>218</v>
      </c>
      <c r="F45" s="167" t="s">
        <v>218</v>
      </c>
      <c r="G45" s="167" t="s">
        <v>218</v>
      </c>
      <c r="H45" s="152" t="s">
        <v>218</v>
      </c>
    </row>
    <row r="46" spans="1:8" ht="21.75" customHeight="1">
      <c r="A46" s="72">
        <f>A45+0.1</f>
        <v>8.2</v>
      </c>
      <c r="B46" s="72"/>
      <c r="C46" s="234" t="s">
        <v>117</v>
      </c>
      <c r="D46" s="72" t="s">
        <v>113</v>
      </c>
      <c r="E46" s="72" t="s">
        <v>218</v>
      </c>
      <c r="F46" s="72" t="s">
        <v>218</v>
      </c>
      <c r="G46" s="72" t="s">
        <v>218</v>
      </c>
      <c r="H46" s="152" t="s">
        <v>218</v>
      </c>
    </row>
    <row r="47" spans="1:8" ht="21.75" customHeight="1">
      <c r="A47" s="72">
        <f>A46+0.1</f>
        <v>8.299999999999999</v>
      </c>
      <c r="B47" s="72"/>
      <c r="C47" s="234" t="s">
        <v>78</v>
      </c>
      <c r="D47" s="72" t="s">
        <v>85</v>
      </c>
      <c r="E47" s="72"/>
      <c r="F47" s="167">
        <v>0.02</v>
      </c>
      <c r="G47" s="167" t="s">
        <v>218</v>
      </c>
      <c r="H47" s="240" t="s">
        <v>218</v>
      </c>
    </row>
    <row r="48" spans="1:8" ht="39" customHeight="1">
      <c r="A48" s="119">
        <v>9</v>
      </c>
      <c r="B48" s="72" t="s">
        <v>460</v>
      </c>
      <c r="C48" s="232" t="s">
        <v>461</v>
      </c>
      <c r="D48" s="119" t="s">
        <v>120</v>
      </c>
      <c r="E48" s="72"/>
      <c r="F48" s="233">
        <v>50</v>
      </c>
      <c r="G48" s="167"/>
      <c r="H48" s="225" t="s">
        <v>218</v>
      </c>
    </row>
    <row r="49" spans="1:8" ht="25.5" customHeight="1">
      <c r="A49" s="72">
        <f>A48+0.1</f>
        <v>9.1</v>
      </c>
      <c r="B49" s="72"/>
      <c r="C49" s="234" t="s">
        <v>223</v>
      </c>
      <c r="D49" s="72" t="s">
        <v>17</v>
      </c>
      <c r="E49" s="72" t="s">
        <v>218</v>
      </c>
      <c r="F49" s="167" t="s">
        <v>218</v>
      </c>
      <c r="G49" s="167" t="s">
        <v>218</v>
      </c>
      <c r="H49" s="152" t="s">
        <v>218</v>
      </c>
    </row>
    <row r="50" spans="1:8" ht="21.75" customHeight="1">
      <c r="A50" s="72">
        <f>A49+0.1</f>
        <v>9.2</v>
      </c>
      <c r="B50" s="72"/>
      <c r="C50" s="234" t="s">
        <v>117</v>
      </c>
      <c r="D50" s="72" t="s">
        <v>113</v>
      </c>
      <c r="E50" s="72" t="s">
        <v>218</v>
      </c>
      <c r="F50" s="72" t="s">
        <v>218</v>
      </c>
      <c r="G50" s="72" t="s">
        <v>218</v>
      </c>
      <c r="H50" s="152" t="s">
        <v>218</v>
      </c>
    </row>
    <row r="51" spans="1:8" ht="21.75" customHeight="1">
      <c r="A51" s="72">
        <f>A50+0.1</f>
        <v>9.299999999999999</v>
      </c>
      <c r="B51" s="72"/>
      <c r="C51" s="239" t="s">
        <v>462</v>
      </c>
      <c r="D51" s="72" t="s">
        <v>120</v>
      </c>
      <c r="E51" s="72"/>
      <c r="F51" s="167">
        <v>50</v>
      </c>
      <c r="G51" s="149" t="s">
        <v>218</v>
      </c>
      <c r="H51" s="240" t="s">
        <v>218</v>
      </c>
    </row>
    <row r="52" spans="1:8" ht="28.5" customHeight="1">
      <c r="A52" s="119">
        <v>10</v>
      </c>
      <c r="B52" s="72" t="s">
        <v>454</v>
      </c>
      <c r="C52" s="232" t="s">
        <v>463</v>
      </c>
      <c r="D52" s="119" t="s">
        <v>120</v>
      </c>
      <c r="E52" s="72"/>
      <c r="F52" s="233">
        <f>F55+F56+F57+F58</f>
        <v>245</v>
      </c>
      <c r="G52" s="167"/>
      <c r="H52" s="225" t="s">
        <v>218</v>
      </c>
    </row>
    <row r="53" spans="1:8" ht="24" customHeight="1">
      <c r="A53" s="72">
        <f aca="true" t="shared" si="0" ref="A53:A58">A52+0.1</f>
        <v>10.1</v>
      </c>
      <c r="B53" s="72"/>
      <c r="C53" s="234" t="s">
        <v>223</v>
      </c>
      <c r="D53" s="72" t="s">
        <v>17</v>
      </c>
      <c r="E53" s="72" t="s">
        <v>218</v>
      </c>
      <c r="F53" s="167" t="s">
        <v>218</v>
      </c>
      <c r="G53" s="167" t="s">
        <v>218</v>
      </c>
      <c r="H53" s="152" t="s">
        <v>218</v>
      </c>
    </row>
    <row r="54" spans="1:8" ht="21.75" customHeight="1">
      <c r="A54" s="72">
        <f t="shared" si="0"/>
        <v>10.2</v>
      </c>
      <c r="B54" s="72"/>
      <c r="C54" s="234" t="s">
        <v>117</v>
      </c>
      <c r="D54" s="72" t="s">
        <v>113</v>
      </c>
      <c r="E54" s="72" t="s">
        <v>218</v>
      </c>
      <c r="F54" s="72" t="s">
        <v>218</v>
      </c>
      <c r="G54" s="72" t="s">
        <v>218</v>
      </c>
      <c r="H54" s="152" t="s">
        <v>218</v>
      </c>
    </row>
    <row r="55" spans="1:8" ht="21.75" customHeight="1">
      <c r="A55" s="72">
        <f t="shared" si="0"/>
        <v>10.299999999999999</v>
      </c>
      <c r="B55" s="72"/>
      <c r="C55" s="239" t="s">
        <v>480</v>
      </c>
      <c r="D55" s="72" t="s">
        <v>120</v>
      </c>
      <c r="E55" s="72"/>
      <c r="F55" s="167">
        <v>15</v>
      </c>
      <c r="G55" s="152" t="s">
        <v>218</v>
      </c>
      <c r="H55" s="240" t="s">
        <v>218</v>
      </c>
    </row>
    <row r="56" spans="1:8" ht="21.75" customHeight="1">
      <c r="A56" s="72">
        <f t="shared" si="0"/>
        <v>10.399999999999999</v>
      </c>
      <c r="B56" s="313"/>
      <c r="C56" s="239" t="s">
        <v>481</v>
      </c>
      <c r="D56" s="72" t="s">
        <v>120</v>
      </c>
      <c r="E56" s="72"/>
      <c r="F56" s="167">
        <v>35</v>
      </c>
      <c r="G56" s="167" t="s">
        <v>218</v>
      </c>
      <c r="H56" s="240" t="s">
        <v>218</v>
      </c>
    </row>
    <row r="57" spans="1:8" ht="21.75" customHeight="1">
      <c r="A57" s="72">
        <f t="shared" si="0"/>
        <v>10.499999999999998</v>
      </c>
      <c r="B57" s="313"/>
      <c r="C57" s="239" t="s">
        <v>464</v>
      </c>
      <c r="D57" s="72" t="s">
        <v>120</v>
      </c>
      <c r="E57" s="72"/>
      <c r="F57" s="167">
        <v>75</v>
      </c>
      <c r="G57" s="167" t="s">
        <v>218</v>
      </c>
      <c r="H57" s="240" t="s">
        <v>218</v>
      </c>
    </row>
    <row r="58" spans="1:8" ht="21.75" customHeight="1">
      <c r="A58" s="72">
        <f t="shared" si="0"/>
        <v>10.599999999999998</v>
      </c>
      <c r="B58" s="313"/>
      <c r="C58" s="239" t="s">
        <v>465</v>
      </c>
      <c r="D58" s="72" t="s">
        <v>120</v>
      </c>
      <c r="E58" s="72"/>
      <c r="F58" s="167">
        <v>120</v>
      </c>
      <c r="G58" s="167" t="s">
        <v>218</v>
      </c>
      <c r="H58" s="240" t="s">
        <v>218</v>
      </c>
    </row>
    <row r="59" spans="1:8" ht="29.25" customHeight="1">
      <c r="A59" s="119">
        <v>11</v>
      </c>
      <c r="B59" s="72" t="s">
        <v>466</v>
      </c>
      <c r="C59" s="232" t="s">
        <v>467</v>
      </c>
      <c r="D59" s="119" t="s">
        <v>111</v>
      </c>
      <c r="E59" s="72"/>
      <c r="F59" s="233">
        <v>19</v>
      </c>
      <c r="G59" s="167"/>
      <c r="H59" s="225" t="s">
        <v>218</v>
      </c>
    </row>
    <row r="60" spans="1:8" ht="21.75" customHeight="1">
      <c r="A60" s="72">
        <f>A59+0.1</f>
        <v>11.1</v>
      </c>
      <c r="B60" s="72"/>
      <c r="C60" s="234" t="s">
        <v>223</v>
      </c>
      <c r="D60" s="72" t="s">
        <v>17</v>
      </c>
      <c r="E60" s="72" t="s">
        <v>218</v>
      </c>
      <c r="F60" s="167" t="s">
        <v>218</v>
      </c>
      <c r="G60" s="167" t="s">
        <v>218</v>
      </c>
      <c r="H60" s="152" t="s">
        <v>218</v>
      </c>
    </row>
    <row r="61" spans="1:8" ht="21.75" customHeight="1">
      <c r="A61" s="72">
        <f>A60+0.1</f>
        <v>11.2</v>
      </c>
      <c r="B61" s="72"/>
      <c r="C61" s="234" t="s">
        <v>117</v>
      </c>
      <c r="D61" s="72" t="s">
        <v>113</v>
      </c>
      <c r="E61" s="72" t="s">
        <v>218</v>
      </c>
      <c r="F61" s="72" t="s">
        <v>218</v>
      </c>
      <c r="G61" s="72" t="s">
        <v>218</v>
      </c>
      <c r="H61" s="152" t="s">
        <v>218</v>
      </c>
    </row>
    <row r="62" spans="1:8" ht="21.75" customHeight="1">
      <c r="A62" s="72">
        <f>A61+0.1</f>
        <v>11.299999999999999</v>
      </c>
      <c r="B62" s="72"/>
      <c r="C62" s="239" t="s">
        <v>482</v>
      </c>
      <c r="D62" s="72" t="s">
        <v>111</v>
      </c>
      <c r="E62" s="72"/>
      <c r="F62" s="167">
        <v>1</v>
      </c>
      <c r="G62" s="152" t="s">
        <v>218</v>
      </c>
      <c r="H62" s="240" t="s">
        <v>218</v>
      </c>
    </row>
    <row r="63" spans="1:8" ht="21.75" customHeight="1">
      <c r="A63" s="72">
        <f>A62+0.1</f>
        <v>11.399999999999999</v>
      </c>
      <c r="B63" s="313"/>
      <c r="C63" s="239" t="s">
        <v>468</v>
      </c>
      <c r="D63" s="72"/>
      <c r="E63" s="72"/>
      <c r="F63" s="167">
        <v>5</v>
      </c>
      <c r="G63" s="149" t="s">
        <v>218</v>
      </c>
      <c r="H63" s="240" t="s">
        <v>218</v>
      </c>
    </row>
    <row r="64" spans="1:8" ht="21.75" customHeight="1">
      <c r="A64" s="72">
        <f>A63+0.1</f>
        <v>11.499999999999998</v>
      </c>
      <c r="B64" s="313"/>
      <c r="C64" s="239" t="s">
        <v>469</v>
      </c>
      <c r="D64" s="72" t="s">
        <v>111</v>
      </c>
      <c r="E64" s="72"/>
      <c r="F64" s="167">
        <v>6</v>
      </c>
      <c r="G64" s="149" t="s">
        <v>218</v>
      </c>
      <c r="H64" s="240" t="s">
        <v>218</v>
      </c>
    </row>
    <row r="65" spans="1:8" ht="72.75" customHeight="1">
      <c r="A65" s="119">
        <v>12</v>
      </c>
      <c r="B65" s="72" t="s">
        <v>470</v>
      </c>
      <c r="C65" s="232" t="s">
        <v>471</v>
      </c>
      <c r="D65" s="119" t="s">
        <v>395</v>
      </c>
      <c r="E65" s="72"/>
      <c r="F65" s="233">
        <v>1</v>
      </c>
      <c r="G65" s="167"/>
      <c r="H65" s="225" t="s">
        <v>218</v>
      </c>
    </row>
    <row r="66" spans="1:8" ht="25.5" customHeight="1">
      <c r="A66" s="72">
        <f aca="true" t="shared" si="1" ref="A66:A73">A65+0.1</f>
        <v>12.1</v>
      </c>
      <c r="B66" s="72"/>
      <c r="C66" s="234" t="s">
        <v>223</v>
      </c>
      <c r="D66" s="72" t="s">
        <v>17</v>
      </c>
      <c r="E66" s="72" t="s">
        <v>218</v>
      </c>
      <c r="F66" s="167" t="s">
        <v>218</v>
      </c>
      <c r="G66" s="167" t="s">
        <v>218</v>
      </c>
      <c r="H66" s="152" t="s">
        <v>218</v>
      </c>
    </row>
    <row r="67" spans="1:8" ht="21.75" customHeight="1">
      <c r="A67" s="72">
        <f t="shared" si="1"/>
        <v>12.2</v>
      </c>
      <c r="B67" s="72"/>
      <c r="C67" s="234" t="s">
        <v>117</v>
      </c>
      <c r="D67" s="72" t="s">
        <v>113</v>
      </c>
      <c r="E67" s="72" t="s">
        <v>218</v>
      </c>
      <c r="F67" s="72" t="s">
        <v>218</v>
      </c>
      <c r="G67" s="72" t="s">
        <v>218</v>
      </c>
      <c r="H67" s="152" t="s">
        <v>218</v>
      </c>
    </row>
    <row r="68" spans="1:8" ht="21.75" customHeight="1">
      <c r="A68" s="72">
        <f t="shared" si="1"/>
        <v>12.299999999999999</v>
      </c>
      <c r="B68" s="72"/>
      <c r="C68" s="239" t="s">
        <v>483</v>
      </c>
      <c r="D68" s="72" t="s">
        <v>111</v>
      </c>
      <c r="E68" s="72"/>
      <c r="F68" s="167">
        <v>1</v>
      </c>
      <c r="G68" s="149" t="s">
        <v>218</v>
      </c>
      <c r="H68" s="240" t="s">
        <v>218</v>
      </c>
    </row>
    <row r="69" spans="1:8" ht="21.75" customHeight="1">
      <c r="A69" s="72">
        <f t="shared" si="1"/>
        <v>12.399999999999999</v>
      </c>
      <c r="B69" s="72"/>
      <c r="C69" s="239" t="s">
        <v>484</v>
      </c>
      <c r="D69" s="72" t="s">
        <v>111</v>
      </c>
      <c r="E69" s="72"/>
      <c r="F69" s="167">
        <v>1</v>
      </c>
      <c r="G69" s="149" t="s">
        <v>218</v>
      </c>
      <c r="H69" s="240" t="s">
        <v>218</v>
      </c>
    </row>
    <row r="70" spans="1:8" ht="35.25" customHeight="1">
      <c r="A70" s="72">
        <f t="shared" si="1"/>
        <v>12.499999999999998</v>
      </c>
      <c r="B70" s="72"/>
      <c r="C70" s="239" t="s">
        <v>485</v>
      </c>
      <c r="D70" s="72" t="s">
        <v>111</v>
      </c>
      <c r="E70" s="72"/>
      <c r="F70" s="167">
        <v>1</v>
      </c>
      <c r="G70" s="149" t="s">
        <v>218</v>
      </c>
      <c r="H70" s="240" t="s">
        <v>218</v>
      </c>
    </row>
    <row r="71" spans="1:8" ht="21.75" customHeight="1">
      <c r="A71" s="72">
        <f t="shared" si="1"/>
        <v>12.599999999999998</v>
      </c>
      <c r="B71" s="72"/>
      <c r="C71" s="239" t="s">
        <v>473</v>
      </c>
      <c r="D71" s="72" t="s">
        <v>111</v>
      </c>
      <c r="E71" s="72"/>
      <c r="F71" s="167">
        <v>5</v>
      </c>
      <c r="G71" s="149" t="s">
        <v>218</v>
      </c>
      <c r="H71" s="240" t="s">
        <v>218</v>
      </c>
    </row>
    <row r="72" spans="1:8" ht="21.75" customHeight="1">
      <c r="A72" s="72">
        <f t="shared" si="1"/>
        <v>12.699999999999998</v>
      </c>
      <c r="B72" s="72"/>
      <c r="C72" s="239" t="s">
        <v>474</v>
      </c>
      <c r="D72" s="72" t="s">
        <v>111</v>
      </c>
      <c r="E72" s="72"/>
      <c r="F72" s="167">
        <v>1</v>
      </c>
      <c r="G72" s="149" t="s">
        <v>218</v>
      </c>
      <c r="H72" s="240" t="s">
        <v>218</v>
      </c>
    </row>
    <row r="73" spans="1:8" ht="21.75" customHeight="1">
      <c r="A73" s="72">
        <f t="shared" si="1"/>
        <v>12.799999999999997</v>
      </c>
      <c r="B73" s="72"/>
      <c r="C73" s="239" t="s">
        <v>486</v>
      </c>
      <c r="D73" s="72" t="s">
        <v>111</v>
      </c>
      <c r="E73" s="72"/>
      <c r="F73" s="167">
        <v>1</v>
      </c>
      <c r="G73" s="149" t="s">
        <v>218</v>
      </c>
      <c r="H73" s="240" t="s">
        <v>218</v>
      </c>
    </row>
    <row r="74" spans="1:8" ht="37.5" customHeight="1">
      <c r="A74" s="333"/>
      <c r="B74" s="313"/>
      <c r="C74" s="232" t="s">
        <v>239</v>
      </c>
      <c r="D74" s="72"/>
      <c r="E74" s="72"/>
      <c r="F74" s="72"/>
      <c r="G74" s="72"/>
      <c r="H74" s="225" t="s">
        <v>218</v>
      </c>
    </row>
    <row r="75" spans="1:8" ht="24.75" customHeight="1">
      <c r="A75" s="333"/>
      <c r="B75" s="119"/>
      <c r="C75" s="232" t="s">
        <v>475</v>
      </c>
      <c r="D75" s="72" t="s">
        <v>21</v>
      </c>
      <c r="E75" s="72"/>
      <c r="F75" s="72"/>
      <c r="G75" s="72"/>
      <c r="H75" s="152" t="s">
        <v>218</v>
      </c>
    </row>
    <row r="76" spans="1:8" ht="24.75" customHeight="1">
      <c r="A76" s="72"/>
      <c r="B76" s="119"/>
      <c r="C76" s="232" t="s">
        <v>163</v>
      </c>
      <c r="D76" s="72" t="s">
        <v>21</v>
      </c>
      <c r="E76" s="72"/>
      <c r="F76" s="167"/>
      <c r="G76" s="167"/>
      <c r="H76" s="152" t="s">
        <v>218</v>
      </c>
    </row>
    <row r="77" spans="1:8" ht="20.25" customHeight="1">
      <c r="A77" s="72"/>
      <c r="B77" s="72"/>
      <c r="C77" s="232" t="s">
        <v>476</v>
      </c>
      <c r="D77" s="72" t="s">
        <v>21</v>
      </c>
      <c r="E77" s="72"/>
      <c r="F77" s="167"/>
      <c r="G77" s="167"/>
      <c r="H77" s="152" t="s">
        <v>218</v>
      </c>
    </row>
    <row r="78" spans="1:8" ht="60" customHeight="1">
      <c r="A78" s="72"/>
      <c r="B78" s="72"/>
      <c r="C78" s="232" t="s">
        <v>241</v>
      </c>
      <c r="D78" s="72" t="s">
        <v>21</v>
      </c>
      <c r="E78" s="72"/>
      <c r="F78" s="167"/>
      <c r="G78" s="167"/>
      <c r="H78" s="225" t="s">
        <v>218</v>
      </c>
    </row>
    <row r="79" spans="1:8" ht="49.5" customHeight="1">
      <c r="A79" s="72"/>
      <c r="B79" s="72"/>
      <c r="C79" s="232" t="s">
        <v>814</v>
      </c>
      <c r="D79" s="72" t="s">
        <v>21</v>
      </c>
      <c r="E79" s="72"/>
      <c r="F79" s="167"/>
      <c r="G79" s="167"/>
      <c r="H79" s="152" t="s">
        <v>218</v>
      </c>
    </row>
    <row r="80" spans="1:8" ht="35.25" customHeight="1">
      <c r="A80" s="234"/>
      <c r="B80" s="72"/>
      <c r="C80" s="232" t="s">
        <v>26</v>
      </c>
      <c r="D80" s="72" t="s">
        <v>21</v>
      </c>
      <c r="E80" s="72"/>
      <c r="F80" s="167"/>
      <c r="G80" s="167"/>
      <c r="H80" s="152" t="s">
        <v>218</v>
      </c>
    </row>
    <row r="81" spans="1:8" ht="22.5" customHeight="1">
      <c r="A81" s="234"/>
      <c r="B81" s="191"/>
      <c r="C81" s="232" t="s">
        <v>810</v>
      </c>
      <c r="D81" s="72" t="s">
        <v>21</v>
      </c>
      <c r="E81" s="72"/>
      <c r="F81" s="167"/>
      <c r="G81" s="167"/>
      <c r="H81" s="152" t="s">
        <v>218</v>
      </c>
    </row>
    <row r="82" spans="1:8" ht="19.5" customHeight="1">
      <c r="A82" s="234"/>
      <c r="B82" s="72"/>
      <c r="C82" s="232" t="s">
        <v>15</v>
      </c>
      <c r="D82" s="72" t="s">
        <v>21</v>
      </c>
      <c r="E82" s="72"/>
      <c r="F82" s="72"/>
      <c r="G82" s="72"/>
      <c r="H82" s="152" t="s">
        <v>218</v>
      </c>
    </row>
    <row r="83" spans="1:8" ht="16.5">
      <c r="A83" s="316"/>
      <c r="B83" s="252"/>
      <c r="C83" s="316"/>
      <c r="D83" s="228"/>
      <c r="E83" s="228"/>
      <c r="F83" s="228"/>
      <c r="G83" s="228"/>
      <c r="H83" s="253"/>
    </row>
    <row r="84" spans="1:8" ht="24" customHeight="1">
      <c r="A84" s="316"/>
      <c r="B84" s="252"/>
      <c r="C84" s="316"/>
      <c r="D84" s="228"/>
      <c r="E84" s="475"/>
      <c r="F84" s="475"/>
      <c r="G84" s="475"/>
      <c r="H84" s="253"/>
    </row>
    <row r="85" ht="23.25" customHeight="1">
      <c r="B85" s="25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17">
    <mergeCell ref="E84:G84"/>
    <mergeCell ref="F8:G8"/>
    <mergeCell ref="A9:B9"/>
    <mergeCell ref="C9:H9"/>
    <mergeCell ref="A10:H10"/>
    <mergeCell ref="A11:A12"/>
    <mergeCell ref="B11:B12"/>
    <mergeCell ref="C11:C12"/>
    <mergeCell ref="D11:D12"/>
    <mergeCell ref="E11:F11"/>
    <mergeCell ref="G11:H11"/>
    <mergeCell ref="A2:H2"/>
    <mergeCell ref="A4:H4"/>
    <mergeCell ref="A5:H5"/>
    <mergeCell ref="F6:H6"/>
    <mergeCell ref="B7:C7"/>
    <mergeCell ref="F7:H7"/>
  </mergeCells>
  <printOptions/>
  <pageMargins left="0.7086614173228347" right="0.22" top="0.39" bottom="0.35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E19" sqref="E19:I19"/>
    </sheetView>
  </sheetViews>
  <sheetFormatPr defaultColWidth="9.140625" defaultRowHeight="12.75"/>
  <cols>
    <col min="1" max="1" width="4.57421875" style="33" customWidth="1"/>
    <col min="2" max="2" width="6.8515625" style="33" customWidth="1"/>
    <col min="3" max="3" width="29.57421875" style="33" customWidth="1"/>
    <col min="4" max="8" width="8.8515625" style="33" customWidth="1"/>
    <col min="9" max="9" width="10.00390625" style="33" customWidth="1"/>
    <col min="10" max="16384" width="9.140625" style="33" customWidth="1"/>
  </cols>
  <sheetData>
    <row r="1" spans="1:9" ht="12.75">
      <c r="A1" s="483" t="s">
        <v>69</v>
      </c>
      <c r="B1" s="483"/>
      <c r="C1" s="483"/>
      <c r="H1" s="484" t="s">
        <v>70</v>
      </c>
      <c r="I1" s="484"/>
    </row>
    <row r="2" spans="3:8" ht="35.25" customHeight="1">
      <c r="C2" s="485" t="s">
        <v>756</v>
      </c>
      <c r="D2" s="485"/>
      <c r="E2" s="485"/>
      <c r="F2" s="485"/>
      <c r="G2" s="485"/>
      <c r="H2" s="485"/>
    </row>
    <row r="3" spans="1:9" ht="52.5" customHeight="1">
      <c r="A3" s="486" t="s">
        <v>755</v>
      </c>
      <c r="B3" s="486"/>
      <c r="C3" s="486"/>
      <c r="D3" s="486"/>
      <c r="E3" s="486"/>
      <c r="F3" s="486"/>
      <c r="G3" s="486"/>
      <c r="H3" s="486"/>
      <c r="I3" s="486"/>
    </row>
    <row r="4" spans="1:8" ht="23.25" customHeight="1">
      <c r="A4" s="34"/>
      <c r="B4" s="487" t="s">
        <v>68</v>
      </c>
      <c r="C4" s="487"/>
      <c r="D4" s="34"/>
      <c r="E4" s="30" t="s">
        <v>218</v>
      </c>
      <c r="F4" s="34"/>
      <c r="G4" s="487" t="s">
        <v>2</v>
      </c>
      <c r="H4" s="487"/>
    </row>
    <row r="5" spans="1:8" ht="23.25" customHeight="1">
      <c r="A5" s="34"/>
      <c r="B5" s="487" t="s">
        <v>71</v>
      </c>
      <c r="C5" s="487"/>
      <c r="D5" s="34"/>
      <c r="E5" s="35" t="s">
        <v>218</v>
      </c>
      <c r="F5" s="34"/>
      <c r="G5" s="487" t="s">
        <v>2</v>
      </c>
      <c r="H5" s="487"/>
    </row>
    <row r="6" spans="1:8" ht="12" customHeight="1">
      <c r="A6" s="487"/>
      <c r="B6" s="487"/>
      <c r="C6" s="487"/>
      <c r="D6" s="487"/>
      <c r="E6" s="487"/>
      <c r="F6" s="487"/>
      <c r="G6" s="34"/>
      <c r="H6" s="34"/>
    </row>
    <row r="7" spans="1:5" ht="14.25" customHeight="1">
      <c r="A7" s="484"/>
      <c r="B7" s="484"/>
      <c r="C7" s="484"/>
      <c r="D7" s="484"/>
      <c r="E7" s="484"/>
    </row>
    <row r="8" spans="1:8" ht="14.25" customHeight="1">
      <c r="A8" s="414" t="s">
        <v>266</v>
      </c>
      <c r="B8" s="414"/>
      <c r="C8" s="414"/>
      <c r="D8" s="414"/>
      <c r="E8" s="414"/>
      <c r="F8" s="414"/>
      <c r="G8" s="414"/>
      <c r="H8" s="414"/>
    </row>
    <row r="9" spans="1:9" ht="41.25" customHeight="1">
      <c r="A9" s="476" t="s">
        <v>0</v>
      </c>
      <c r="B9" s="478" t="s">
        <v>33</v>
      </c>
      <c r="C9" s="480" t="s">
        <v>34</v>
      </c>
      <c r="D9" s="482" t="s">
        <v>10</v>
      </c>
      <c r="E9" s="482"/>
      <c r="F9" s="482"/>
      <c r="G9" s="482"/>
      <c r="H9" s="482"/>
      <c r="I9" s="478" t="s">
        <v>73</v>
      </c>
    </row>
    <row r="10" spans="1:9" ht="105" customHeight="1">
      <c r="A10" s="477"/>
      <c r="B10" s="479"/>
      <c r="C10" s="481"/>
      <c r="D10" s="36" t="s">
        <v>74</v>
      </c>
      <c r="E10" s="36" t="s">
        <v>37</v>
      </c>
      <c r="F10" s="36" t="s">
        <v>75</v>
      </c>
      <c r="G10" s="36" t="s">
        <v>39</v>
      </c>
      <c r="H10" s="36" t="s">
        <v>15</v>
      </c>
      <c r="I10" s="479"/>
    </row>
    <row r="11" spans="1:9" ht="12.7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</row>
    <row r="12" spans="1:9" ht="27.75" customHeight="1">
      <c r="A12" s="67">
        <v>2</v>
      </c>
      <c r="B12" s="68" t="s">
        <v>757</v>
      </c>
      <c r="C12" s="6" t="s">
        <v>36</v>
      </c>
      <c r="D12" s="5" t="s">
        <v>218</v>
      </c>
      <c r="E12" s="5"/>
      <c r="F12" s="5"/>
      <c r="G12" s="5"/>
      <c r="H12" s="5" t="str">
        <f>D12</f>
        <v> </v>
      </c>
      <c r="I12" s="43" t="s">
        <v>218</v>
      </c>
    </row>
    <row r="13" spans="1:9" ht="29.25" customHeight="1">
      <c r="A13" s="37">
        <v>3</v>
      </c>
      <c r="B13" s="68" t="s">
        <v>758</v>
      </c>
      <c r="C13" s="8" t="s">
        <v>77</v>
      </c>
      <c r="D13" s="31" t="s">
        <v>218</v>
      </c>
      <c r="E13" s="5"/>
      <c r="F13" s="31"/>
      <c r="G13" s="31"/>
      <c r="H13" s="31" t="str">
        <f>D13</f>
        <v> </v>
      </c>
      <c r="I13" s="38" t="s">
        <v>218</v>
      </c>
    </row>
    <row r="14" spans="1:9" ht="27.75" customHeight="1">
      <c r="A14" s="37">
        <v>4</v>
      </c>
      <c r="B14" s="68" t="s">
        <v>759</v>
      </c>
      <c r="C14" s="8" t="s">
        <v>226</v>
      </c>
      <c r="D14" s="31"/>
      <c r="E14" s="5" t="s">
        <v>218</v>
      </c>
      <c r="F14" s="5"/>
      <c r="G14" s="5"/>
      <c r="H14" s="5" t="str">
        <f>E14</f>
        <v> </v>
      </c>
      <c r="I14" s="43" t="s">
        <v>218</v>
      </c>
    </row>
    <row r="15" spans="1:9" ht="27.75" customHeight="1">
      <c r="A15" s="67">
        <v>5</v>
      </c>
      <c r="B15" s="68" t="s">
        <v>760</v>
      </c>
      <c r="C15" s="6" t="s">
        <v>255</v>
      </c>
      <c r="D15" s="5" t="s">
        <v>218</v>
      </c>
      <c r="E15" s="5"/>
      <c r="F15" s="5"/>
      <c r="G15" s="5"/>
      <c r="H15" s="5" t="s">
        <v>218</v>
      </c>
      <c r="I15" s="43" t="s">
        <v>218</v>
      </c>
    </row>
    <row r="16" spans="1:9" ht="24" customHeight="1">
      <c r="A16" s="37"/>
      <c r="B16" s="39"/>
      <c r="C16" s="8" t="s">
        <v>26</v>
      </c>
      <c r="D16" s="7" t="s">
        <v>218</v>
      </c>
      <c r="E16" s="31" t="s">
        <v>218</v>
      </c>
      <c r="F16" s="31"/>
      <c r="G16" s="31"/>
      <c r="H16" s="28" t="s">
        <v>218</v>
      </c>
      <c r="I16" s="38" t="s">
        <v>218</v>
      </c>
    </row>
    <row r="17" ht="39.75" customHeight="1"/>
    <row r="18" spans="2:9" ht="38.25" customHeight="1">
      <c r="B18" s="489" t="s">
        <v>218</v>
      </c>
      <c r="C18" s="489"/>
      <c r="D18" s="489"/>
      <c r="E18" s="489" t="s">
        <v>218</v>
      </c>
      <c r="F18" s="489"/>
      <c r="G18" s="489"/>
      <c r="H18" s="489"/>
      <c r="I18" s="489"/>
    </row>
    <row r="19" spans="2:9" ht="39" customHeight="1">
      <c r="B19" s="488" t="s">
        <v>218</v>
      </c>
      <c r="C19" s="488"/>
      <c r="D19" s="488"/>
      <c r="E19" s="488" t="s">
        <v>218</v>
      </c>
      <c r="F19" s="488"/>
      <c r="G19" s="488"/>
      <c r="H19" s="488"/>
      <c r="I19" s="488"/>
    </row>
  </sheetData>
  <sheetProtection/>
  <mergeCells count="20">
    <mergeCell ref="G4:H4"/>
    <mergeCell ref="E19:I19"/>
    <mergeCell ref="B18:D18"/>
    <mergeCell ref="B19:D19"/>
    <mergeCell ref="I9:I10"/>
    <mergeCell ref="E18:I18"/>
    <mergeCell ref="B5:C5"/>
    <mergeCell ref="G5:H5"/>
    <mergeCell ref="A6:F6"/>
    <mergeCell ref="A7:E7"/>
    <mergeCell ref="A8:H8"/>
    <mergeCell ref="A9:A10"/>
    <mergeCell ref="B9:B10"/>
    <mergeCell ref="C9:C10"/>
    <mergeCell ref="D9:H9"/>
    <mergeCell ref="A1:C1"/>
    <mergeCell ref="H1:I1"/>
    <mergeCell ref="C2:H2"/>
    <mergeCell ref="A3:I3"/>
    <mergeCell ref="B4:C4"/>
  </mergeCells>
  <printOptions/>
  <pageMargins left="0.52" right="0.3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6"/>
  <sheetViews>
    <sheetView zoomScalePageLayoutView="0" workbookViewId="0" topLeftCell="A284">
      <selection activeCell="D281" sqref="D281"/>
    </sheetView>
  </sheetViews>
  <sheetFormatPr defaultColWidth="9.140625" defaultRowHeight="12.75"/>
  <cols>
    <col min="1" max="1" width="5.00390625" style="291" customWidth="1"/>
    <col min="2" max="2" width="10.421875" style="291" customWidth="1"/>
    <col min="3" max="3" width="40.421875" style="291" customWidth="1"/>
    <col min="4" max="4" width="7.8515625" style="291" customWidth="1"/>
    <col min="5" max="7" width="7.28125" style="291" customWidth="1"/>
    <col min="8" max="8" width="9.00390625" style="291" customWidth="1"/>
    <col min="9" max="16384" width="9.140625" style="291" customWidth="1"/>
  </cols>
  <sheetData>
    <row r="1" spans="1:8" ht="18.75" customHeight="1">
      <c r="A1" s="435" t="s">
        <v>595</v>
      </c>
      <c r="B1" s="435"/>
      <c r="C1" s="435"/>
      <c r="D1" s="435"/>
      <c r="E1" s="435"/>
      <c r="F1" s="435"/>
      <c r="G1" s="435"/>
      <c r="H1" s="435"/>
    </row>
    <row r="2" spans="1:8" ht="39.75" customHeight="1">
      <c r="A2" s="436" t="s">
        <v>761</v>
      </c>
      <c r="B2" s="436"/>
      <c r="C2" s="436"/>
      <c r="D2" s="436"/>
      <c r="E2" s="436"/>
      <c r="F2" s="436"/>
      <c r="G2" s="436"/>
      <c r="H2" s="436"/>
    </row>
    <row r="3" spans="1:8" ht="25.5" customHeight="1">
      <c r="A3" s="435" t="s">
        <v>1</v>
      </c>
      <c r="B3" s="435"/>
      <c r="C3" s="435"/>
      <c r="D3" s="135" t="s">
        <v>218</v>
      </c>
      <c r="E3" s="437" t="s">
        <v>2</v>
      </c>
      <c r="F3" s="437"/>
      <c r="G3" s="437"/>
      <c r="H3" s="437"/>
    </row>
    <row r="4" spans="1:8" ht="25.5" customHeight="1">
      <c r="A4" s="435" t="s">
        <v>3</v>
      </c>
      <c r="B4" s="435"/>
      <c r="C4" s="435"/>
      <c r="D4" s="135" t="s">
        <v>218</v>
      </c>
      <c r="E4" s="437" t="s">
        <v>2</v>
      </c>
      <c r="F4" s="437"/>
      <c r="G4" s="437"/>
      <c r="H4" s="437"/>
    </row>
    <row r="5" spans="1:8" ht="25.5" customHeight="1">
      <c r="A5" s="435"/>
      <c r="B5" s="435"/>
      <c r="C5" s="435"/>
      <c r="D5" s="136"/>
      <c r="E5" s="435"/>
      <c r="F5" s="435"/>
      <c r="G5" s="435"/>
      <c r="H5" s="435"/>
    </row>
    <row r="6" spans="1:8" ht="13.5">
      <c r="A6" s="434" t="s">
        <v>6</v>
      </c>
      <c r="B6" s="434"/>
      <c r="C6" s="434" t="s">
        <v>7</v>
      </c>
      <c r="D6" s="434"/>
      <c r="E6" s="434"/>
      <c r="F6" s="434"/>
      <c r="G6" s="434"/>
      <c r="H6" s="434"/>
    </row>
    <row r="7" spans="1:8" ht="16.5" customHeight="1">
      <c r="A7" s="444" t="s">
        <v>266</v>
      </c>
      <c r="B7" s="444"/>
      <c r="C7" s="444"/>
      <c r="D7" s="444"/>
      <c r="E7" s="444"/>
      <c r="F7" s="444"/>
      <c r="G7" s="444"/>
      <c r="H7" s="444"/>
    </row>
    <row r="8" spans="1:8" ht="46.5" customHeight="1">
      <c r="A8" s="440" t="s">
        <v>0</v>
      </c>
      <c r="B8" s="438" t="s">
        <v>8</v>
      </c>
      <c r="C8" s="440" t="s">
        <v>9</v>
      </c>
      <c r="D8" s="438" t="s">
        <v>10</v>
      </c>
      <c r="E8" s="442" t="s">
        <v>11</v>
      </c>
      <c r="F8" s="443"/>
      <c r="G8" s="442" t="s">
        <v>12</v>
      </c>
      <c r="H8" s="443"/>
    </row>
    <row r="9" spans="1:8" ht="85.5" customHeight="1">
      <c r="A9" s="441"/>
      <c r="B9" s="439"/>
      <c r="C9" s="441"/>
      <c r="D9" s="445"/>
      <c r="E9" s="322" t="s">
        <v>13</v>
      </c>
      <c r="F9" s="322" t="s">
        <v>14</v>
      </c>
      <c r="G9" s="322" t="s">
        <v>13</v>
      </c>
      <c r="H9" s="137" t="s">
        <v>15</v>
      </c>
    </row>
    <row r="10" spans="1:8" ht="14.25" thickBot="1">
      <c r="A10" s="88">
        <v>1</v>
      </c>
      <c r="B10" s="88">
        <v>2</v>
      </c>
      <c r="C10" s="88">
        <v>3</v>
      </c>
      <c r="D10" s="325">
        <v>4</v>
      </c>
      <c r="E10" s="325">
        <v>5</v>
      </c>
      <c r="F10" s="325">
        <v>6</v>
      </c>
      <c r="G10" s="325">
        <v>7</v>
      </c>
      <c r="H10" s="88">
        <v>8</v>
      </c>
    </row>
    <row r="11" spans="1:8" ht="44.25" customHeight="1" thickBot="1">
      <c r="A11" s="172">
        <v>1</v>
      </c>
      <c r="B11" s="158" t="s">
        <v>243</v>
      </c>
      <c r="C11" s="165" t="s">
        <v>256</v>
      </c>
      <c r="D11" s="160" t="s">
        <v>93</v>
      </c>
      <c r="E11" s="171"/>
      <c r="F11" s="160">
        <v>168</v>
      </c>
      <c r="G11" s="171"/>
      <c r="H11" s="157" t="s">
        <v>218</v>
      </c>
    </row>
    <row r="12" spans="1:8" ht="13.5">
      <c r="A12" s="147">
        <f>A11+0.1</f>
        <v>1.1</v>
      </c>
      <c r="B12" s="326"/>
      <c r="C12" s="326" t="s">
        <v>16</v>
      </c>
      <c r="D12" s="269" t="s">
        <v>17</v>
      </c>
      <c r="E12" s="292" t="s">
        <v>218</v>
      </c>
      <c r="F12" s="272" t="s">
        <v>218</v>
      </c>
      <c r="G12" s="293" t="s">
        <v>218</v>
      </c>
      <c r="H12" s="240" t="s">
        <v>218</v>
      </c>
    </row>
    <row r="13" spans="1:8" ht="14.25" thickBot="1">
      <c r="A13" s="153">
        <f>A12+0.1</f>
        <v>1.2000000000000002</v>
      </c>
      <c r="B13" s="325"/>
      <c r="C13" s="325" t="s">
        <v>18</v>
      </c>
      <c r="D13" s="325" t="s">
        <v>19</v>
      </c>
      <c r="E13" s="195" t="s">
        <v>218</v>
      </c>
      <c r="F13" s="168" t="s">
        <v>218</v>
      </c>
      <c r="G13" s="155" t="s">
        <v>218</v>
      </c>
      <c r="H13" s="156" t="s">
        <v>218</v>
      </c>
    </row>
    <row r="14" spans="1:8" ht="29.25" thickBot="1">
      <c r="A14" s="172">
        <f>A11+1</f>
        <v>2</v>
      </c>
      <c r="B14" s="159" t="s">
        <v>259</v>
      </c>
      <c r="C14" s="165" t="s">
        <v>784</v>
      </c>
      <c r="D14" s="160" t="s">
        <v>93</v>
      </c>
      <c r="E14" s="171"/>
      <c r="F14" s="160">
        <v>18</v>
      </c>
      <c r="G14" s="171"/>
      <c r="H14" s="157" t="s">
        <v>218</v>
      </c>
    </row>
    <row r="15" spans="1:8" ht="13.5">
      <c r="A15" s="326">
        <f>A14+0.1</f>
        <v>2.1</v>
      </c>
      <c r="B15" s="326" t="s">
        <v>165</v>
      </c>
      <c r="C15" s="326" t="s">
        <v>16</v>
      </c>
      <c r="D15" s="269" t="s">
        <v>17</v>
      </c>
      <c r="E15" s="272" t="s">
        <v>218</v>
      </c>
      <c r="F15" s="269" t="s">
        <v>218</v>
      </c>
      <c r="G15" s="269" t="s">
        <v>218</v>
      </c>
      <c r="H15" s="240" t="s">
        <v>218</v>
      </c>
    </row>
    <row r="16" spans="1:8" ht="14.25" thickBot="1">
      <c r="A16" s="325">
        <f>A15+0.1</f>
        <v>2.2</v>
      </c>
      <c r="B16" s="325" t="s">
        <v>165</v>
      </c>
      <c r="C16" s="325" t="s">
        <v>18</v>
      </c>
      <c r="D16" s="155" t="s">
        <v>19</v>
      </c>
      <c r="E16" s="168" t="s">
        <v>218</v>
      </c>
      <c r="F16" s="155" t="s">
        <v>218</v>
      </c>
      <c r="G16" s="155" t="s">
        <v>218</v>
      </c>
      <c r="H16" s="156" t="s">
        <v>218</v>
      </c>
    </row>
    <row r="17" spans="1:8" ht="50.25" customHeight="1" thickBot="1">
      <c r="A17" s="172">
        <f>A14+1</f>
        <v>3</v>
      </c>
      <c r="B17" s="159" t="s">
        <v>259</v>
      </c>
      <c r="C17" s="165" t="s">
        <v>785</v>
      </c>
      <c r="D17" s="160" t="s">
        <v>93</v>
      </c>
      <c r="E17" s="171"/>
      <c r="F17" s="160">
        <v>20</v>
      </c>
      <c r="G17" s="171"/>
      <c r="H17" s="157" t="s">
        <v>218</v>
      </c>
    </row>
    <row r="18" spans="1:8" ht="13.5">
      <c r="A18" s="326">
        <f>A17+0.1</f>
        <v>3.1</v>
      </c>
      <c r="B18" s="326" t="s">
        <v>165</v>
      </c>
      <c r="C18" s="326" t="s">
        <v>16</v>
      </c>
      <c r="D18" s="269" t="s">
        <v>17</v>
      </c>
      <c r="E18" s="272" t="s">
        <v>218</v>
      </c>
      <c r="F18" s="269" t="s">
        <v>218</v>
      </c>
      <c r="G18" s="269" t="s">
        <v>218</v>
      </c>
      <c r="H18" s="240" t="s">
        <v>218</v>
      </c>
    </row>
    <row r="19" spans="1:8" ht="14.25" thickBot="1">
      <c r="A19" s="325">
        <f>A18+0.1</f>
        <v>3.2</v>
      </c>
      <c r="B19" s="325" t="s">
        <v>165</v>
      </c>
      <c r="C19" s="325" t="s">
        <v>18</v>
      </c>
      <c r="D19" s="155" t="s">
        <v>19</v>
      </c>
      <c r="E19" s="168" t="s">
        <v>218</v>
      </c>
      <c r="F19" s="155" t="s">
        <v>218</v>
      </c>
      <c r="G19" s="155" t="s">
        <v>218</v>
      </c>
      <c r="H19" s="156" t="s">
        <v>218</v>
      </c>
    </row>
    <row r="20" spans="1:8" ht="29.25" hidden="1" thickBot="1">
      <c r="A20" s="172">
        <f>A17+1</f>
        <v>4</v>
      </c>
      <c r="B20" s="159" t="s">
        <v>338</v>
      </c>
      <c r="C20" s="165" t="s">
        <v>337</v>
      </c>
      <c r="D20" s="160" t="s">
        <v>93</v>
      </c>
      <c r="E20" s="171"/>
      <c r="F20" s="160"/>
      <c r="G20" s="171"/>
      <c r="H20" s="157">
        <f>SUM(H21:H22)</f>
        <v>0</v>
      </c>
    </row>
    <row r="21" spans="1:8" ht="14.25" hidden="1" thickBot="1">
      <c r="A21" s="326">
        <f>A20+0.1</f>
        <v>4.1</v>
      </c>
      <c r="B21" s="326" t="s">
        <v>165</v>
      </c>
      <c r="C21" s="326" t="s">
        <v>16</v>
      </c>
      <c r="D21" s="269" t="s">
        <v>17</v>
      </c>
      <c r="E21" s="272">
        <f>1.15*21.1</f>
        <v>24.265</v>
      </c>
      <c r="F21" s="269">
        <f>F20*E21</f>
        <v>0</v>
      </c>
      <c r="G21" s="269">
        <v>4.6</v>
      </c>
      <c r="H21" s="240">
        <f>G21*F21</f>
        <v>0</v>
      </c>
    </row>
    <row r="22" spans="1:8" ht="14.25" hidden="1" thickBot="1">
      <c r="A22" s="325">
        <f>A21+0.1</f>
        <v>4.199999999999999</v>
      </c>
      <c r="B22" s="325" t="s">
        <v>165</v>
      </c>
      <c r="C22" s="325" t="s">
        <v>18</v>
      </c>
      <c r="D22" s="155" t="s">
        <v>19</v>
      </c>
      <c r="E22" s="168">
        <f>1.15*14.7</f>
        <v>16.904999999999998</v>
      </c>
      <c r="F22" s="155">
        <f>F20*E22</f>
        <v>0</v>
      </c>
      <c r="G22" s="155">
        <v>3.2</v>
      </c>
      <c r="H22" s="156">
        <f>G22*F22</f>
        <v>0</v>
      </c>
    </row>
    <row r="23" spans="1:8" ht="43.5" thickBot="1">
      <c r="A23" s="138">
        <f>A20+1</f>
        <v>5</v>
      </c>
      <c r="B23" s="159" t="s">
        <v>211</v>
      </c>
      <c r="C23" s="159" t="s">
        <v>786</v>
      </c>
      <c r="D23" s="160" t="s">
        <v>85</v>
      </c>
      <c r="E23" s="294"/>
      <c r="F23" s="160">
        <v>25</v>
      </c>
      <c r="G23" s="175"/>
      <c r="H23" s="157" t="s">
        <v>218</v>
      </c>
    </row>
    <row r="24" spans="1:8" ht="13.5">
      <c r="A24" s="326">
        <f>A23+0.1</f>
        <v>5.1</v>
      </c>
      <c r="B24" s="326" t="s">
        <v>123</v>
      </c>
      <c r="C24" s="326" t="s">
        <v>16</v>
      </c>
      <c r="D24" s="269" t="s">
        <v>17</v>
      </c>
      <c r="E24" s="272" t="s">
        <v>218</v>
      </c>
      <c r="F24" s="269" t="s">
        <v>218</v>
      </c>
      <c r="G24" s="269" t="s">
        <v>218</v>
      </c>
      <c r="H24" s="240" t="s">
        <v>218</v>
      </c>
    </row>
    <row r="25" spans="1:8" ht="14.25" thickBot="1">
      <c r="A25" s="72">
        <f>A24+0.1</f>
        <v>5.199999999999999</v>
      </c>
      <c r="B25" s="72" t="s">
        <v>123</v>
      </c>
      <c r="C25" s="72" t="s">
        <v>18</v>
      </c>
      <c r="D25" s="151" t="s">
        <v>19</v>
      </c>
      <c r="E25" s="167" t="s">
        <v>218</v>
      </c>
      <c r="F25" s="151" t="s">
        <v>218</v>
      </c>
      <c r="G25" s="151" t="s">
        <v>218</v>
      </c>
      <c r="H25" s="152" t="s">
        <v>218</v>
      </c>
    </row>
    <row r="26" spans="1:8" ht="29.25" thickBot="1">
      <c r="A26" s="138">
        <f>A23+1</f>
        <v>6</v>
      </c>
      <c r="B26" s="159" t="s">
        <v>253</v>
      </c>
      <c r="C26" s="159" t="s">
        <v>791</v>
      </c>
      <c r="D26" s="160" t="s">
        <v>85</v>
      </c>
      <c r="E26" s="294"/>
      <c r="F26" s="160">
        <v>19.2</v>
      </c>
      <c r="G26" s="175"/>
      <c r="H26" s="157" t="s">
        <v>218</v>
      </c>
    </row>
    <row r="27" spans="1:8" ht="13.5">
      <c r="A27" s="326">
        <f>A26+0.1</f>
        <v>6.1</v>
      </c>
      <c r="B27" s="326" t="s">
        <v>123</v>
      </c>
      <c r="C27" s="326" t="s">
        <v>16</v>
      </c>
      <c r="D27" s="269" t="s">
        <v>17</v>
      </c>
      <c r="E27" s="272" t="s">
        <v>218</v>
      </c>
      <c r="F27" s="269" t="s">
        <v>218</v>
      </c>
      <c r="G27" s="269" t="s">
        <v>218</v>
      </c>
      <c r="H27" s="240" t="s">
        <v>218</v>
      </c>
    </row>
    <row r="28" spans="1:8" ht="14.25" thickBot="1">
      <c r="A28" s="72">
        <f>A27+0.1</f>
        <v>6.199999999999999</v>
      </c>
      <c r="B28" s="72" t="s">
        <v>123</v>
      </c>
      <c r="C28" s="72" t="s">
        <v>18</v>
      </c>
      <c r="D28" s="151" t="s">
        <v>19</v>
      </c>
      <c r="E28" s="167" t="s">
        <v>218</v>
      </c>
      <c r="F28" s="151" t="s">
        <v>218</v>
      </c>
      <c r="G28" s="151" t="s">
        <v>218</v>
      </c>
      <c r="H28" s="152" t="s">
        <v>218</v>
      </c>
    </row>
    <row r="29" spans="1:8" ht="29.25" thickBot="1">
      <c r="A29" s="138">
        <f>A26+1</f>
        <v>7</v>
      </c>
      <c r="B29" s="262" t="s">
        <v>334</v>
      </c>
      <c r="C29" s="84" t="s">
        <v>787</v>
      </c>
      <c r="D29" s="84" t="s">
        <v>126</v>
      </c>
      <c r="E29" s="84"/>
      <c r="F29" s="114">
        <v>1.46</v>
      </c>
      <c r="G29" s="84"/>
      <c r="H29" s="157" t="s">
        <v>218</v>
      </c>
    </row>
    <row r="30" spans="1:8" ht="13.5">
      <c r="A30" s="326">
        <f>A29+0.1</f>
        <v>7.1</v>
      </c>
      <c r="B30" s="263"/>
      <c r="C30" s="326" t="s">
        <v>220</v>
      </c>
      <c r="D30" s="326" t="s">
        <v>219</v>
      </c>
      <c r="E30" s="326" t="s">
        <v>218</v>
      </c>
      <c r="F30" s="295" t="s">
        <v>218</v>
      </c>
      <c r="G30" s="326" t="s">
        <v>218</v>
      </c>
      <c r="H30" s="296" t="s">
        <v>218</v>
      </c>
    </row>
    <row r="31" spans="1:8" ht="14.25" thickBot="1">
      <c r="A31" s="326">
        <f>A30+0.1</f>
        <v>7.199999999999999</v>
      </c>
      <c r="B31" s="264"/>
      <c r="C31" s="72" t="s">
        <v>18</v>
      </c>
      <c r="D31" s="151" t="s">
        <v>19</v>
      </c>
      <c r="E31" s="80" t="s">
        <v>218</v>
      </c>
      <c r="F31" s="297" t="s">
        <v>218</v>
      </c>
      <c r="G31" s="80" t="s">
        <v>218</v>
      </c>
      <c r="H31" s="298" t="s">
        <v>218</v>
      </c>
    </row>
    <row r="32" spans="1:8" ht="36.75" customHeight="1" thickBot="1">
      <c r="A32" s="172">
        <f>A29+1</f>
        <v>8</v>
      </c>
      <c r="B32" s="159" t="s">
        <v>212</v>
      </c>
      <c r="C32" s="165" t="s">
        <v>222</v>
      </c>
      <c r="D32" s="160" t="s">
        <v>93</v>
      </c>
      <c r="E32" s="171"/>
      <c r="F32" s="160">
        <v>369.5</v>
      </c>
      <c r="G32" s="171"/>
      <c r="H32" s="157" t="s">
        <v>218</v>
      </c>
    </row>
    <row r="33" spans="1:8" ht="13.5">
      <c r="A33" s="326">
        <f>A32+0.1</f>
        <v>8.1</v>
      </c>
      <c r="B33" s="326" t="s">
        <v>123</v>
      </c>
      <c r="C33" s="326" t="s">
        <v>16</v>
      </c>
      <c r="D33" s="269" t="s">
        <v>17</v>
      </c>
      <c r="E33" s="269" t="s">
        <v>218</v>
      </c>
      <c r="F33" s="269" t="s">
        <v>218</v>
      </c>
      <c r="G33" s="269" t="s">
        <v>218</v>
      </c>
      <c r="H33" s="240" t="s">
        <v>218</v>
      </c>
    </row>
    <row r="34" spans="1:8" ht="14.25" thickBot="1">
      <c r="A34" s="325">
        <f>A33+0.1</f>
        <v>8.2</v>
      </c>
      <c r="B34" s="325" t="s">
        <v>165</v>
      </c>
      <c r="C34" s="325" t="s">
        <v>18</v>
      </c>
      <c r="D34" s="155" t="s">
        <v>19</v>
      </c>
      <c r="E34" s="155" t="s">
        <v>218</v>
      </c>
      <c r="F34" s="155" t="s">
        <v>218</v>
      </c>
      <c r="G34" s="155" t="s">
        <v>218</v>
      </c>
      <c r="H34" s="156" t="s">
        <v>218</v>
      </c>
    </row>
    <row r="35" spans="1:8" ht="48.75" customHeight="1" thickBot="1">
      <c r="A35" s="172">
        <f>A32+1</f>
        <v>9</v>
      </c>
      <c r="B35" s="159" t="s">
        <v>213</v>
      </c>
      <c r="C35" s="165" t="s">
        <v>214</v>
      </c>
      <c r="D35" s="159" t="s">
        <v>85</v>
      </c>
      <c r="E35" s="171"/>
      <c r="F35" s="160">
        <v>36</v>
      </c>
      <c r="G35" s="171"/>
      <c r="H35" s="157" t="s">
        <v>218</v>
      </c>
    </row>
    <row r="36" spans="1:8" ht="18.75" customHeight="1" thickBot="1">
      <c r="A36" s="265">
        <f>A35+0.1</f>
        <v>9.1</v>
      </c>
      <c r="B36" s="159"/>
      <c r="C36" s="88" t="s">
        <v>164</v>
      </c>
      <c r="D36" s="88" t="s">
        <v>17</v>
      </c>
      <c r="E36" s="115" t="s">
        <v>218</v>
      </c>
      <c r="F36" s="115" t="s">
        <v>218</v>
      </c>
      <c r="G36" s="293" t="s">
        <v>218</v>
      </c>
      <c r="H36" s="299" t="s">
        <v>218</v>
      </c>
    </row>
    <row r="37" spans="1:8" ht="45" customHeight="1" thickBot="1">
      <c r="A37" s="157">
        <f>A35+1</f>
        <v>10</v>
      </c>
      <c r="B37" s="159" t="s">
        <v>90</v>
      </c>
      <c r="C37" s="161" t="s">
        <v>257</v>
      </c>
      <c r="D37" s="159" t="s">
        <v>215</v>
      </c>
      <c r="E37" s="160"/>
      <c r="F37" s="160">
        <f>F35*1.6</f>
        <v>57.6</v>
      </c>
      <c r="G37" s="160" t="s">
        <v>218</v>
      </c>
      <c r="H37" s="157" t="s">
        <v>218</v>
      </c>
    </row>
    <row r="38" spans="1:8" ht="7.5" customHeight="1" thickBot="1">
      <c r="A38" s="172"/>
      <c r="B38" s="165"/>
      <c r="C38" s="327"/>
      <c r="D38" s="165"/>
      <c r="E38" s="171"/>
      <c r="F38" s="171"/>
      <c r="G38" s="171"/>
      <c r="H38" s="178"/>
    </row>
    <row r="39" spans="1:8" ht="45" customHeight="1" thickBot="1">
      <c r="A39" s="138">
        <f>A37+1</f>
        <v>11</v>
      </c>
      <c r="B39" s="139" t="s">
        <v>167</v>
      </c>
      <c r="C39" s="84" t="s">
        <v>168</v>
      </c>
      <c r="D39" s="140" t="s">
        <v>86</v>
      </c>
      <c r="E39" s="83"/>
      <c r="F39" s="114">
        <f>F41*1.3</f>
        <v>0.12480000000000001</v>
      </c>
      <c r="G39" s="83"/>
      <c r="H39" s="142" t="s">
        <v>218</v>
      </c>
    </row>
    <row r="40" spans="1:8" ht="21.75" customHeight="1" thickBot="1">
      <c r="A40" s="88">
        <f>A39+0.1</f>
        <v>11.1</v>
      </c>
      <c r="B40" s="88"/>
      <c r="C40" s="88" t="s">
        <v>16</v>
      </c>
      <c r="D40" s="88" t="s">
        <v>17</v>
      </c>
      <c r="E40" s="88" t="s">
        <v>218</v>
      </c>
      <c r="F40" s="88" t="s">
        <v>218</v>
      </c>
      <c r="G40" s="88" t="s">
        <v>218</v>
      </c>
      <c r="H40" s="299" t="s">
        <v>218</v>
      </c>
    </row>
    <row r="41" spans="1:8" ht="45" customHeight="1" thickBot="1">
      <c r="A41" s="138">
        <f>A39+1</f>
        <v>12</v>
      </c>
      <c r="B41" s="139" t="s">
        <v>170</v>
      </c>
      <c r="C41" s="84" t="s">
        <v>591</v>
      </c>
      <c r="D41" s="84" t="s">
        <v>81</v>
      </c>
      <c r="E41" s="146"/>
      <c r="F41" s="141">
        <f>9.6/100</f>
        <v>0.096</v>
      </c>
      <c r="G41" s="83"/>
      <c r="H41" s="142" t="s">
        <v>218</v>
      </c>
    </row>
    <row r="42" spans="1:8" ht="19.5" customHeight="1">
      <c r="A42" s="147">
        <f aca="true" t="shared" si="0" ref="A42:A49">A41+0.1</f>
        <v>12.1</v>
      </c>
      <c r="B42" s="329"/>
      <c r="C42" s="326" t="s">
        <v>16</v>
      </c>
      <c r="D42" s="269" t="s">
        <v>17</v>
      </c>
      <c r="E42" s="269" t="s">
        <v>218</v>
      </c>
      <c r="F42" s="272" t="s">
        <v>218</v>
      </c>
      <c r="G42" s="326" t="s">
        <v>218</v>
      </c>
      <c r="H42" s="240" t="s">
        <v>218</v>
      </c>
    </row>
    <row r="43" spans="1:8" ht="19.5" customHeight="1">
      <c r="A43" s="149">
        <f t="shared" si="0"/>
        <v>12.2</v>
      </c>
      <c r="B43" s="150"/>
      <c r="C43" s="72" t="s">
        <v>18</v>
      </c>
      <c r="D43" s="151" t="s">
        <v>19</v>
      </c>
      <c r="E43" s="151" t="s">
        <v>218</v>
      </c>
      <c r="F43" s="151" t="s">
        <v>218</v>
      </c>
      <c r="G43" s="151" t="s">
        <v>218</v>
      </c>
      <c r="H43" s="152" t="s">
        <v>218</v>
      </c>
    </row>
    <row r="44" spans="1:8" ht="19.5" customHeight="1">
      <c r="A44" s="149">
        <f t="shared" si="0"/>
        <v>12.299999999999999</v>
      </c>
      <c r="B44" s="150"/>
      <c r="C44" s="72" t="s">
        <v>87</v>
      </c>
      <c r="D44" s="72" t="s">
        <v>134</v>
      </c>
      <c r="E44" s="72" t="s">
        <v>218</v>
      </c>
      <c r="F44" s="167" t="s">
        <v>218</v>
      </c>
      <c r="G44" s="72" t="s">
        <v>218</v>
      </c>
      <c r="H44" s="152" t="s">
        <v>218</v>
      </c>
    </row>
    <row r="45" spans="1:8" ht="19.5" customHeight="1">
      <c r="A45" s="149">
        <f t="shared" si="0"/>
        <v>12.399999999999999</v>
      </c>
      <c r="B45" s="150"/>
      <c r="C45" s="72" t="s">
        <v>97</v>
      </c>
      <c r="D45" s="151" t="s">
        <v>85</v>
      </c>
      <c r="E45" s="151">
        <v>102</v>
      </c>
      <c r="F45" s="151">
        <f>F41*E45</f>
        <v>9.792</v>
      </c>
      <c r="G45" s="151" t="s">
        <v>218</v>
      </c>
      <c r="H45" s="152" t="s">
        <v>218</v>
      </c>
    </row>
    <row r="46" spans="1:8" ht="19.5" customHeight="1">
      <c r="A46" s="149">
        <f t="shared" si="0"/>
        <v>12.499999999999998</v>
      </c>
      <c r="B46" s="150"/>
      <c r="C46" s="72" t="s">
        <v>79</v>
      </c>
      <c r="D46" s="151" t="s">
        <v>91</v>
      </c>
      <c r="E46" s="151" t="s">
        <v>20</v>
      </c>
      <c r="F46" s="151">
        <v>387</v>
      </c>
      <c r="G46" s="151" t="s">
        <v>218</v>
      </c>
      <c r="H46" s="152" t="s">
        <v>218</v>
      </c>
    </row>
    <row r="47" spans="1:8" ht="19.5" customHeight="1">
      <c r="A47" s="149">
        <f t="shared" si="0"/>
        <v>12.599999999999998</v>
      </c>
      <c r="B47" s="150"/>
      <c r="C47" s="72" t="s">
        <v>92</v>
      </c>
      <c r="D47" s="72" t="s">
        <v>93</v>
      </c>
      <c r="E47" s="151">
        <v>80.3</v>
      </c>
      <c r="F47" s="151">
        <f>F41*E47</f>
        <v>7.7088</v>
      </c>
      <c r="G47" s="151" t="s">
        <v>218</v>
      </c>
      <c r="H47" s="152" t="s">
        <v>218</v>
      </c>
    </row>
    <row r="48" spans="1:8" ht="19.5" customHeight="1">
      <c r="A48" s="149">
        <f t="shared" si="0"/>
        <v>12.699999999999998</v>
      </c>
      <c r="B48" s="150"/>
      <c r="C48" s="72" t="s">
        <v>88</v>
      </c>
      <c r="D48" s="72" t="s">
        <v>85</v>
      </c>
      <c r="E48" s="151">
        <v>0.39</v>
      </c>
      <c r="F48" s="151">
        <f>F41*E48</f>
        <v>0.03744</v>
      </c>
      <c r="G48" s="151" t="s">
        <v>218</v>
      </c>
      <c r="H48" s="152" t="s">
        <v>218</v>
      </c>
    </row>
    <row r="49" spans="1:8" ht="19.5" customHeight="1" thickBot="1">
      <c r="A49" s="149">
        <f t="shared" si="0"/>
        <v>12.799999999999997</v>
      </c>
      <c r="B49" s="328"/>
      <c r="C49" s="325" t="s">
        <v>89</v>
      </c>
      <c r="D49" s="325" t="s">
        <v>19</v>
      </c>
      <c r="E49" s="155" t="s">
        <v>218</v>
      </c>
      <c r="F49" s="155" t="s">
        <v>218</v>
      </c>
      <c r="G49" s="155" t="s">
        <v>218</v>
      </c>
      <c r="H49" s="152" t="s">
        <v>218</v>
      </c>
    </row>
    <row r="50" spans="1:8" ht="36.75" customHeight="1" thickBot="1">
      <c r="A50" s="157">
        <f>A41+1</f>
        <v>13</v>
      </c>
      <c r="B50" s="158" t="s">
        <v>328</v>
      </c>
      <c r="C50" s="159" t="s">
        <v>329</v>
      </c>
      <c r="D50" s="160" t="s">
        <v>86</v>
      </c>
      <c r="E50" s="161"/>
      <c r="F50" s="162">
        <v>0.029</v>
      </c>
      <c r="G50" s="161"/>
      <c r="H50" s="157" t="s">
        <v>218</v>
      </c>
    </row>
    <row r="51" spans="1:8" ht="24.75" customHeight="1" thickBot="1">
      <c r="A51" s="88">
        <f>A50+0.1</f>
        <v>13.1</v>
      </c>
      <c r="B51" s="88"/>
      <c r="C51" s="88" t="s">
        <v>16</v>
      </c>
      <c r="D51" s="88" t="s">
        <v>17</v>
      </c>
      <c r="E51" s="88" t="s">
        <v>218</v>
      </c>
      <c r="F51" s="88" t="s">
        <v>218</v>
      </c>
      <c r="G51" s="88" t="s">
        <v>218</v>
      </c>
      <c r="H51" s="299" t="s">
        <v>218</v>
      </c>
    </row>
    <row r="52" spans="1:8" ht="41.25" customHeight="1" thickBot="1">
      <c r="A52" s="138">
        <f>A50+1</f>
        <v>14</v>
      </c>
      <c r="B52" s="158" t="s">
        <v>330</v>
      </c>
      <c r="C52" s="84" t="s">
        <v>331</v>
      </c>
      <c r="D52" s="84" t="s">
        <v>85</v>
      </c>
      <c r="E52" s="84"/>
      <c r="F52" s="84">
        <f>9.6</f>
        <v>9.6</v>
      </c>
      <c r="G52" s="84"/>
      <c r="H52" s="142" t="s">
        <v>218</v>
      </c>
    </row>
    <row r="53" spans="1:8" ht="24.75" customHeight="1">
      <c r="A53" s="326">
        <f>A52+0.1</f>
        <v>14.1</v>
      </c>
      <c r="B53" s="326"/>
      <c r="C53" s="326" t="s">
        <v>16</v>
      </c>
      <c r="D53" s="326" t="s">
        <v>17</v>
      </c>
      <c r="E53" s="326" t="s">
        <v>218</v>
      </c>
      <c r="F53" s="326" t="s">
        <v>218</v>
      </c>
      <c r="G53" s="326" t="s">
        <v>218</v>
      </c>
      <c r="H53" s="240" t="s">
        <v>218</v>
      </c>
    </row>
    <row r="54" spans="1:8" ht="24.75" customHeight="1" thickBot="1">
      <c r="A54" s="72">
        <f>A53+0.1</f>
        <v>14.2</v>
      </c>
      <c r="B54" s="163" t="s">
        <v>82</v>
      </c>
      <c r="C54" s="72" t="s">
        <v>332</v>
      </c>
      <c r="D54" s="151" t="s">
        <v>83</v>
      </c>
      <c r="E54" s="72" t="s">
        <v>20</v>
      </c>
      <c r="F54" s="167">
        <f>F52*1.7</f>
        <v>16.32</v>
      </c>
      <c r="G54" s="72" t="s">
        <v>218</v>
      </c>
      <c r="H54" s="152" t="s">
        <v>218</v>
      </c>
    </row>
    <row r="55" spans="1:8" ht="49.5" customHeight="1" thickBot="1">
      <c r="A55" s="138">
        <f>A52+1</f>
        <v>15</v>
      </c>
      <c r="B55" s="139" t="s">
        <v>170</v>
      </c>
      <c r="C55" s="84" t="s">
        <v>590</v>
      </c>
      <c r="D55" s="84" t="s">
        <v>81</v>
      </c>
      <c r="E55" s="146"/>
      <c r="F55" s="141">
        <f>4.9/100</f>
        <v>0.049</v>
      </c>
      <c r="G55" s="83"/>
      <c r="H55" s="142" t="s">
        <v>218</v>
      </c>
    </row>
    <row r="56" spans="1:8" ht="24.75" customHeight="1">
      <c r="A56" s="147">
        <f aca="true" t="shared" si="1" ref="A56:A63">A55+0.1</f>
        <v>15.1</v>
      </c>
      <c r="B56" s="329"/>
      <c r="C56" s="326" t="s">
        <v>16</v>
      </c>
      <c r="D56" s="269" t="s">
        <v>17</v>
      </c>
      <c r="E56" s="269" t="s">
        <v>218</v>
      </c>
      <c r="F56" s="272" t="s">
        <v>218</v>
      </c>
      <c r="G56" s="326" t="s">
        <v>218</v>
      </c>
      <c r="H56" s="240" t="s">
        <v>218</v>
      </c>
    </row>
    <row r="57" spans="1:8" ht="24.75" customHeight="1">
      <c r="A57" s="149">
        <f t="shared" si="1"/>
        <v>15.2</v>
      </c>
      <c r="B57" s="150"/>
      <c r="C57" s="72" t="s">
        <v>18</v>
      </c>
      <c r="D57" s="151" t="s">
        <v>19</v>
      </c>
      <c r="E57" s="151" t="s">
        <v>218</v>
      </c>
      <c r="F57" s="151" t="s">
        <v>218</v>
      </c>
      <c r="G57" s="151" t="s">
        <v>218</v>
      </c>
      <c r="H57" s="152" t="s">
        <v>218</v>
      </c>
    </row>
    <row r="58" spans="1:8" ht="24.75" customHeight="1">
      <c r="A58" s="149">
        <f t="shared" si="1"/>
        <v>15.299999999999999</v>
      </c>
      <c r="B58" s="150"/>
      <c r="C58" s="72" t="s">
        <v>87</v>
      </c>
      <c r="D58" s="72" t="s">
        <v>134</v>
      </c>
      <c r="E58" s="72" t="s">
        <v>218</v>
      </c>
      <c r="F58" s="167" t="s">
        <v>218</v>
      </c>
      <c r="G58" s="72" t="s">
        <v>218</v>
      </c>
      <c r="H58" s="152" t="s">
        <v>218</v>
      </c>
    </row>
    <row r="59" spans="1:8" ht="24.75" customHeight="1">
      <c r="A59" s="149">
        <f t="shared" si="1"/>
        <v>15.399999999999999</v>
      </c>
      <c r="B59" s="150"/>
      <c r="C59" s="72" t="s">
        <v>97</v>
      </c>
      <c r="D59" s="151" t="s">
        <v>85</v>
      </c>
      <c r="E59" s="151">
        <v>102</v>
      </c>
      <c r="F59" s="151">
        <f>F55*E59</f>
        <v>4.998</v>
      </c>
      <c r="G59" s="151" t="s">
        <v>218</v>
      </c>
      <c r="H59" s="152" t="s">
        <v>218</v>
      </c>
    </row>
    <row r="60" spans="1:8" ht="24.75" customHeight="1">
      <c r="A60" s="149">
        <f t="shared" si="1"/>
        <v>15.499999999999998</v>
      </c>
      <c r="B60" s="150"/>
      <c r="C60" s="72" t="s">
        <v>79</v>
      </c>
      <c r="D60" s="151" t="s">
        <v>91</v>
      </c>
      <c r="E60" s="151" t="s">
        <v>20</v>
      </c>
      <c r="F60" s="151">
        <f>432+49</f>
        <v>481</v>
      </c>
      <c r="G60" s="151" t="s">
        <v>218</v>
      </c>
      <c r="H60" s="152" t="s">
        <v>218</v>
      </c>
    </row>
    <row r="61" spans="1:8" ht="24.75" customHeight="1">
      <c r="A61" s="149">
        <f t="shared" si="1"/>
        <v>15.599999999999998</v>
      </c>
      <c r="B61" s="150"/>
      <c r="C61" s="72" t="s">
        <v>92</v>
      </c>
      <c r="D61" s="72" t="s">
        <v>93</v>
      </c>
      <c r="E61" s="151">
        <v>80.3</v>
      </c>
      <c r="F61" s="151">
        <f>F55*E61</f>
        <v>3.9347</v>
      </c>
      <c r="G61" s="151" t="s">
        <v>218</v>
      </c>
      <c r="H61" s="152" t="s">
        <v>218</v>
      </c>
    </row>
    <row r="62" spans="1:8" ht="24.75" customHeight="1">
      <c r="A62" s="149">
        <f t="shared" si="1"/>
        <v>15.699999999999998</v>
      </c>
      <c r="B62" s="150"/>
      <c r="C62" s="72" t="s">
        <v>88</v>
      </c>
      <c r="D62" s="72" t="s">
        <v>85</v>
      </c>
      <c r="E62" s="151">
        <v>0.39</v>
      </c>
      <c r="F62" s="151">
        <f>F55*E62</f>
        <v>0.019110000000000002</v>
      </c>
      <c r="G62" s="151" t="s">
        <v>218</v>
      </c>
      <c r="H62" s="152" t="s">
        <v>218</v>
      </c>
    </row>
    <row r="63" spans="1:8" ht="24.75" customHeight="1" thickBot="1">
      <c r="A63" s="149">
        <f t="shared" si="1"/>
        <v>15.799999999999997</v>
      </c>
      <c r="B63" s="328"/>
      <c r="C63" s="325" t="s">
        <v>89</v>
      </c>
      <c r="D63" s="325" t="s">
        <v>19</v>
      </c>
      <c r="E63" s="155">
        <v>13</v>
      </c>
      <c r="F63" s="155">
        <f>F55*E63</f>
        <v>0.637</v>
      </c>
      <c r="G63" s="155" t="s">
        <v>218</v>
      </c>
      <c r="H63" s="152" t="s">
        <v>218</v>
      </c>
    </row>
    <row r="64" spans="1:8" ht="74.25" customHeight="1" thickBot="1">
      <c r="A64" s="138">
        <f>A55+1</f>
        <v>16</v>
      </c>
      <c r="B64" s="84" t="s">
        <v>171</v>
      </c>
      <c r="C64" s="84" t="s">
        <v>592</v>
      </c>
      <c r="D64" s="84" t="s">
        <v>76</v>
      </c>
      <c r="E64" s="84"/>
      <c r="F64" s="141">
        <f>5.5/100</f>
        <v>0.055</v>
      </c>
      <c r="G64" s="114"/>
      <c r="H64" s="142" t="s">
        <v>218</v>
      </c>
    </row>
    <row r="65" spans="1:8" ht="17.25" customHeight="1">
      <c r="A65" s="326">
        <f aca="true" t="shared" si="2" ref="A65:A73">A64+0.1</f>
        <v>16.1</v>
      </c>
      <c r="B65" s="326"/>
      <c r="C65" s="326" t="s">
        <v>16</v>
      </c>
      <c r="D65" s="326" t="s">
        <v>17</v>
      </c>
      <c r="E65" s="326" t="s">
        <v>218</v>
      </c>
      <c r="F65" s="272" t="s">
        <v>218</v>
      </c>
      <c r="G65" s="272" t="s">
        <v>218</v>
      </c>
      <c r="H65" s="240" t="s">
        <v>218</v>
      </c>
    </row>
    <row r="66" spans="1:8" ht="17.25" customHeight="1">
      <c r="A66" s="72">
        <f t="shared" si="2"/>
        <v>16.200000000000003</v>
      </c>
      <c r="B66" s="72"/>
      <c r="C66" s="72" t="s">
        <v>117</v>
      </c>
      <c r="D66" s="72" t="s">
        <v>113</v>
      </c>
      <c r="E66" s="72" t="s">
        <v>218</v>
      </c>
      <c r="F66" s="167" t="s">
        <v>218</v>
      </c>
      <c r="G66" s="167" t="s">
        <v>218</v>
      </c>
      <c r="H66" s="152" t="s">
        <v>218</v>
      </c>
    </row>
    <row r="67" spans="1:8" ht="17.25" customHeight="1">
      <c r="A67" s="72">
        <f t="shared" si="2"/>
        <v>16.300000000000004</v>
      </c>
      <c r="B67" s="72"/>
      <c r="C67" s="72" t="s">
        <v>87</v>
      </c>
      <c r="D67" s="72" t="s">
        <v>134</v>
      </c>
      <c r="E67" s="72" t="s">
        <v>218</v>
      </c>
      <c r="F67" s="167" t="s">
        <v>218</v>
      </c>
      <c r="G67" s="72" t="s">
        <v>218</v>
      </c>
      <c r="H67" s="152" t="s">
        <v>218</v>
      </c>
    </row>
    <row r="68" spans="1:8" ht="17.25" customHeight="1">
      <c r="A68" s="72">
        <f t="shared" si="2"/>
        <v>16.400000000000006</v>
      </c>
      <c r="B68" s="72"/>
      <c r="C68" s="72" t="s">
        <v>135</v>
      </c>
      <c r="D68" s="72" t="s">
        <v>134</v>
      </c>
      <c r="E68" s="72">
        <v>101.5</v>
      </c>
      <c r="F68" s="167">
        <f>E68*F64</f>
        <v>5.5825000000000005</v>
      </c>
      <c r="G68" s="167" t="s">
        <v>218</v>
      </c>
      <c r="H68" s="152" t="s">
        <v>218</v>
      </c>
    </row>
    <row r="69" spans="1:8" ht="17.25" customHeight="1">
      <c r="A69" s="72">
        <f t="shared" si="2"/>
        <v>16.500000000000007</v>
      </c>
      <c r="B69" s="72"/>
      <c r="C69" s="72" t="s">
        <v>136</v>
      </c>
      <c r="D69" s="72" t="s">
        <v>91</v>
      </c>
      <c r="E69" s="72" t="s">
        <v>20</v>
      </c>
      <c r="F69" s="167">
        <f>1035+414+169</f>
        <v>1618</v>
      </c>
      <c r="G69" s="167" t="s">
        <v>218</v>
      </c>
      <c r="H69" s="152" t="s">
        <v>218</v>
      </c>
    </row>
    <row r="70" spans="1:8" ht="17.25" customHeight="1">
      <c r="A70" s="72">
        <f t="shared" si="2"/>
        <v>16.60000000000001</v>
      </c>
      <c r="B70" s="72"/>
      <c r="C70" s="72" t="s">
        <v>99</v>
      </c>
      <c r="D70" s="72" t="s">
        <v>137</v>
      </c>
      <c r="E70" s="72">
        <v>140</v>
      </c>
      <c r="F70" s="167">
        <f>E70*F64</f>
        <v>7.7</v>
      </c>
      <c r="G70" s="167" t="s">
        <v>218</v>
      </c>
      <c r="H70" s="152" t="s">
        <v>218</v>
      </c>
    </row>
    <row r="71" spans="1:8" ht="17.25" customHeight="1">
      <c r="A71" s="72">
        <f t="shared" si="2"/>
        <v>16.70000000000001</v>
      </c>
      <c r="B71" s="72"/>
      <c r="C71" s="72" t="s">
        <v>88</v>
      </c>
      <c r="D71" s="72" t="s">
        <v>134</v>
      </c>
      <c r="E71" s="72">
        <v>1.45</v>
      </c>
      <c r="F71" s="167">
        <f>E71*F64</f>
        <v>0.07975</v>
      </c>
      <c r="G71" s="167" t="s">
        <v>218</v>
      </c>
      <c r="H71" s="152" t="s">
        <v>218</v>
      </c>
    </row>
    <row r="72" spans="1:8" ht="17.25" customHeight="1">
      <c r="A72" s="72">
        <f t="shared" si="2"/>
        <v>16.80000000000001</v>
      </c>
      <c r="B72" s="72"/>
      <c r="C72" s="72" t="s">
        <v>95</v>
      </c>
      <c r="D72" s="72" t="s">
        <v>91</v>
      </c>
      <c r="E72" s="72" t="s">
        <v>218</v>
      </c>
      <c r="F72" s="167" t="s">
        <v>218</v>
      </c>
      <c r="G72" s="167" t="s">
        <v>218</v>
      </c>
      <c r="H72" s="152" t="s">
        <v>218</v>
      </c>
    </row>
    <row r="73" spans="1:8" ht="17.25" customHeight="1" thickBot="1">
      <c r="A73" s="325">
        <f t="shared" si="2"/>
        <v>16.900000000000013</v>
      </c>
      <c r="B73" s="325"/>
      <c r="C73" s="325" t="s">
        <v>112</v>
      </c>
      <c r="D73" s="325" t="s">
        <v>21</v>
      </c>
      <c r="E73" s="325" t="s">
        <v>218</v>
      </c>
      <c r="F73" s="168" t="s">
        <v>218</v>
      </c>
      <c r="G73" s="168" t="s">
        <v>218</v>
      </c>
      <c r="H73" s="156" t="s">
        <v>218</v>
      </c>
    </row>
    <row r="74" spans="1:8" ht="55.5" customHeight="1" thickBot="1">
      <c r="A74" s="138">
        <f>A64+1</f>
        <v>17</v>
      </c>
      <c r="B74" s="84" t="s">
        <v>172</v>
      </c>
      <c r="C74" s="84" t="s">
        <v>593</v>
      </c>
      <c r="D74" s="84" t="s">
        <v>76</v>
      </c>
      <c r="E74" s="84"/>
      <c r="F74" s="141">
        <f>26.5/100</f>
        <v>0.265</v>
      </c>
      <c r="G74" s="114"/>
      <c r="H74" s="142" t="s">
        <v>218</v>
      </c>
    </row>
    <row r="75" spans="1:8" ht="17.25" customHeight="1">
      <c r="A75" s="326">
        <f aca="true" t="shared" si="3" ref="A75:A83">A74+0.1</f>
        <v>17.1</v>
      </c>
      <c r="B75" s="326"/>
      <c r="C75" s="326" t="s">
        <v>16</v>
      </c>
      <c r="D75" s="326" t="s">
        <v>17</v>
      </c>
      <c r="E75" s="326" t="s">
        <v>218</v>
      </c>
      <c r="F75" s="272" t="s">
        <v>218</v>
      </c>
      <c r="G75" s="272" t="s">
        <v>218</v>
      </c>
      <c r="H75" s="240" t="s">
        <v>218</v>
      </c>
    </row>
    <row r="76" spans="1:8" ht="17.25" customHeight="1">
      <c r="A76" s="72">
        <f t="shared" si="3"/>
        <v>17.200000000000003</v>
      </c>
      <c r="B76" s="72"/>
      <c r="C76" s="72" t="s">
        <v>117</v>
      </c>
      <c r="D76" s="72" t="s">
        <v>113</v>
      </c>
      <c r="E76" s="72" t="s">
        <v>218</v>
      </c>
      <c r="F76" s="167" t="s">
        <v>218</v>
      </c>
      <c r="G76" s="167" t="s">
        <v>218</v>
      </c>
      <c r="H76" s="152" t="s">
        <v>218</v>
      </c>
    </row>
    <row r="77" spans="1:8" ht="17.25" customHeight="1">
      <c r="A77" s="72">
        <f t="shared" si="3"/>
        <v>17.300000000000004</v>
      </c>
      <c r="B77" s="72"/>
      <c r="C77" s="72" t="s">
        <v>87</v>
      </c>
      <c r="D77" s="72" t="s">
        <v>134</v>
      </c>
      <c r="E77" s="72" t="s">
        <v>218</v>
      </c>
      <c r="F77" s="167" t="s">
        <v>218</v>
      </c>
      <c r="G77" s="72" t="s">
        <v>218</v>
      </c>
      <c r="H77" s="152" t="s">
        <v>218</v>
      </c>
    </row>
    <row r="78" spans="1:8" ht="17.25" customHeight="1">
      <c r="A78" s="72">
        <f t="shared" si="3"/>
        <v>17.400000000000006</v>
      </c>
      <c r="B78" s="72"/>
      <c r="C78" s="72" t="s">
        <v>135</v>
      </c>
      <c r="D78" s="72" t="s">
        <v>134</v>
      </c>
      <c r="E78" s="72">
        <v>101.5</v>
      </c>
      <c r="F78" s="167">
        <f>E78*F74</f>
        <v>26.8975</v>
      </c>
      <c r="G78" s="167" t="s">
        <v>218</v>
      </c>
      <c r="H78" s="152" t="s">
        <v>218</v>
      </c>
    </row>
    <row r="79" spans="1:8" ht="17.25" customHeight="1">
      <c r="A79" s="72">
        <f t="shared" si="3"/>
        <v>17.500000000000007</v>
      </c>
      <c r="B79" s="72"/>
      <c r="C79" s="72" t="s">
        <v>136</v>
      </c>
      <c r="D79" s="72" t="s">
        <v>91</v>
      </c>
      <c r="E79" s="72" t="s">
        <v>20</v>
      </c>
      <c r="F79" s="72">
        <f>3140+217</f>
        <v>3357</v>
      </c>
      <c r="G79" s="167" t="s">
        <v>218</v>
      </c>
      <c r="H79" s="152" t="s">
        <v>218</v>
      </c>
    </row>
    <row r="80" spans="1:8" ht="17.25" customHeight="1">
      <c r="A80" s="72">
        <f t="shared" si="3"/>
        <v>17.60000000000001</v>
      </c>
      <c r="B80" s="72"/>
      <c r="C80" s="72" t="s">
        <v>99</v>
      </c>
      <c r="D80" s="72" t="s">
        <v>137</v>
      </c>
      <c r="E80" s="72">
        <v>140</v>
      </c>
      <c r="F80" s="167">
        <f>E80*F74</f>
        <v>37.1</v>
      </c>
      <c r="G80" s="167" t="s">
        <v>218</v>
      </c>
      <c r="H80" s="152" t="s">
        <v>218</v>
      </c>
    </row>
    <row r="81" spans="1:8" ht="17.25" customHeight="1">
      <c r="A81" s="72">
        <f t="shared" si="3"/>
        <v>17.70000000000001</v>
      </c>
      <c r="B81" s="72"/>
      <c r="C81" s="72" t="s">
        <v>88</v>
      </c>
      <c r="D81" s="72" t="s">
        <v>134</v>
      </c>
      <c r="E81" s="72">
        <v>1.45</v>
      </c>
      <c r="F81" s="167">
        <f>E81*F74</f>
        <v>0.38425</v>
      </c>
      <c r="G81" s="167" t="s">
        <v>218</v>
      </c>
      <c r="H81" s="152" t="s">
        <v>218</v>
      </c>
    </row>
    <row r="82" spans="1:8" ht="17.25" customHeight="1">
      <c r="A82" s="72">
        <f t="shared" si="3"/>
        <v>17.80000000000001</v>
      </c>
      <c r="B82" s="72"/>
      <c r="C82" s="72" t="s">
        <v>95</v>
      </c>
      <c r="D82" s="72" t="s">
        <v>91</v>
      </c>
      <c r="E82" s="72" t="s">
        <v>218</v>
      </c>
      <c r="F82" s="167" t="s">
        <v>218</v>
      </c>
      <c r="G82" s="167" t="s">
        <v>218</v>
      </c>
      <c r="H82" s="152" t="s">
        <v>218</v>
      </c>
    </row>
    <row r="83" spans="1:8" ht="17.25" customHeight="1" thickBot="1">
      <c r="A83" s="72">
        <f t="shared" si="3"/>
        <v>17.900000000000013</v>
      </c>
      <c r="B83" s="325"/>
      <c r="C83" s="325" t="s">
        <v>112</v>
      </c>
      <c r="D83" s="325" t="s">
        <v>21</v>
      </c>
      <c r="E83" s="325" t="s">
        <v>218</v>
      </c>
      <c r="F83" s="168" t="s">
        <v>218</v>
      </c>
      <c r="G83" s="168" t="s">
        <v>218</v>
      </c>
      <c r="H83" s="156" t="s">
        <v>218</v>
      </c>
    </row>
    <row r="84" spans="1:8" ht="76.5" customHeight="1" thickBot="1">
      <c r="A84" s="157">
        <f>A74+1</f>
        <v>18</v>
      </c>
      <c r="B84" s="159" t="s">
        <v>261</v>
      </c>
      <c r="C84" s="159" t="s">
        <v>258</v>
      </c>
      <c r="D84" s="159" t="s">
        <v>76</v>
      </c>
      <c r="E84" s="159"/>
      <c r="F84" s="173">
        <v>0.08</v>
      </c>
      <c r="G84" s="173"/>
      <c r="H84" s="157" t="s">
        <v>218</v>
      </c>
    </row>
    <row r="85" spans="1:8" ht="17.25" customHeight="1">
      <c r="A85" s="326">
        <f aca="true" t="shared" si="4" ref="A85:A93">A84+0.1</f>
        <v>18.1</v>
      </c>
      <c r="B85" s="326"/>
      <c r="C85" s="326" t="s">
        <v>16</v>
      </c>
      <c r="D85" s="326" t="s">
        <v>17</v>
      </c>
      <c r="E85" s="326" t="s">
        <v>218</v>
      </c>
      <c r="F85" s="272" t="s">
        <v>218</v>
      </c>
      <c r="G85" s="269" t="s">
        <v>218</v>
      </c>
      <c r="H85" s="240" t="s">
        <v>218</v>
      </c>
    </row>
    <row r="86" spans="1:8" ht="17.25" customHeight="1">
      <c r="A86" s="72">
        <f t="shared" si="4"/>
        <v>18.200000000000003</v>
      </c>
      <c r="B86" s="72"/>
      <c r="C86" s="72" t="s">
        <v>117</v>
      </c>
      <c r="D86" s="72" t="s">
        <v>113</v>
      </c>
      <c r="E86" s="72" t="s">
        <v>218</v>
      </c>
      <c r="F86" s="167" t="s">
        <v>218</v>
      </c>
      <c r="G86" s="167" t="s">
        <v>218</v>
      </c>
      <c r="H86" s="152" t="s">
        <v>218</v>
      </c>
    </row>
    <row r="87" spans="1:8" ht="17.25" customHeight="1">
      <c r="A87" s="72">
        <f t="shared" si="4"/>
        <v>18.300000000000004</v>
      </c>
      <c r="B87" s="72"/>
      <c r="C87" s="72" t="s">
        <v>87</v>
      </c>
      <c r="D87" s="72" t="s">
        <v>134</v>
      </c>
      <c r="E87" s="72" t="s">
        <v>218</v>
      </c>
      <c r="F87" s="167" t="s">
        <v>218</v>
      </c>
      <c r="G87" s="72" t="s">
        <v>218</v>
      </c>
      <c r="H87" s="152" t="s">
        <v>218</v>
      </c>
    </row>
    <row r="88" spans="1:8" ht="17.25" customHeight="1" thickBot="1">
      <c r="A88" s="72">
        <f t="shared" si="4"/>
        <v>18.400000000000006</v>
      </c>
      <c r="B88" s="72"/>
      <c r="C88" s="72" t="s">
        <v>135</v>
      </c>
      <c r="D88" s="72" t="s">
        <v>134</v>
      </c>
      <c r="E88" s="72">
        <v>101.5</v>
      </c>
      <c r="F88" s="168">
        <f>E88*F84</f>
        <v>8.120000000000001</v>
      </c>
      <c r="G88" s="167" t="s">
        <v>218</v>
      </c>
      <c r="H88" s="152" t="s">
        <v>218</v>
      </c>
    </row>
    <row r="89" spans="1:8" ht="17.25" customHeight="1" thickBot="1">
      <c r="A89" s="72">
        <f t="shared" si="4"/>
        <v>18.500000000000007</v>
      </c>
      <c r="B89" s="72"/>
      <c r="C89" s="72" t="s">
        <v>136</v>
      </c>
      <c r="D89" s="72" t="s">
        <v>91</v>
      </c>
      <c r="E89" s="321" t="s">
        <v>20</v>
      </c>
      <c r="F89" s="161">
        <f>2464</f>
        <v>2464</v>
      </c>
      <c r="G89" s="271" t="s">
        <v>218</v>
      </c>
      <c r="H89" s="152" t="s">
        <v>218</v>
      </c>
    </row>
    <row r="90" spans="1:8" ht="17.25" customHeight="1">
      <c r="A90" s="72">
        <f t="shared" si="4"/>
        <v>18.60000000000001</v>
      </c>
      <c r="B90" s="72"/>
      <c r="C90" s="72" t="s">
        <v>99</v>
      </c>
      <c r="D90" s="72" t="s">
        <v>137</v>
      </c>
      <c r="E90" s="72">
        <v>242</v>
      </c>
      <c r="F90" s="272">
        <f>E90*F84</f>
        <v>19.36</v>
      </c>
      <c r="G90" s="167" t="s">
        <v>218</v>
      </c>
      <c r="H90" s="152" t="s">
        <v>218</v>
      </c>
    </row>
    <row r="91" spans="1:8" ht="17.25" customHeight="1">
      <c r="A91" s="72">
        <f t="shared" si="4"/>
        <v>18.70000000000001</v>
      </c>
      <c r="B91" s="72"/>
      <c r="C91" s="72" t="s">
        <v>88</v>
      </c>
      <c r="D91" s="72" t="s">
        <v>134</v>
      </c>
      <c r="E91" s="72">
        <f>5.76+1.6</f>
        <v>7.359999999999999</v>
      </c>
      <c r="F91" s="167">
        <f>E91*F84</f>
        <v>0.5888</v>
      </c>
      <c r="G91" s="167" t="s">
        <v>218</v>
      </c>
      <c r="H91" s="152" t="s">
        <v>218</v>
      </c>
    </row>
    <row r="92" spans="1:8" ht="17.25" customHeight="1">
      <c r="A92" s="72">
        <f t="shared" si="4"/>
        <v>18.80000000000001</v>
      </c>
      <c r="B92" s="72"/>
      <c r="C92" s="72" t="s">
        <v>95</v>
      </c>
      <c r="D92" s="72" t="s">
        <v>91</v>
      </c>
      <c r="E92" s="72" t="s">
        <v>218</v>
      </c>
      <c r="F92" s="167" t="s">
        <v>218</v>
      </c>
      <c r="G92" s="167" t="s">
        <v>218</v>
      </c>
      <c r="H92" s="152" t="s">
        <v>218</v>
      </c>
    </row>
    <row r="93" spans="1:8" ht="17.25" customHeight="1" thickBot="1">
      <c r="A93" s="325">
        <f t="shared" si="4"/>
        <v>18.900000000000013</v>
      </c>
      <c r="B93" s="325"/>
      <c r="C93" s="325" t="s">
        <v>112</v>
      </c>
      <c r="D93" s="325" t="s">
        <v>21</v>
      </c>
      <c r="E93" s="325" t="s">
        <v>218</v>
      </c>
      <c r="F93" s="168" t="s">
        <v>218</v>
      </c>
      <c r="G93" s="168" t="s">
        <v>218</v>
      </c>
      <c r="H93" s="156" t="s">
        <v>218</v>
      </c>
    </row>
    <row r="94" spans="1:8" ht="32.25" customHeight="1" thickBot="1">
      <c r="A94" s="138">
        <f>A84+1</f>
        <v>19</v>
      </c>
      <c r="B94" s="84" t="s">
        <v>174</v>
      </c>
      <c r="C94" s="84" t="s">
        <v>351</v>
      </c>
      <c r="D94" s="84" t="s">
        <v>85</v>
      </c>
      <c r="E94" s="140"/>
      <c r="F94" s="140">
        <v>3.8</v>
      </c>
      <c r="G94" s="140"/>
      <c r="H94" s="142" t="s">
        <v>218</v>
      </c>
    </row>
    <row r="95" spans="1:8" ht="14.25" customHeight="1">
      <c r="A95" s="326">
        <f>A94+0.1</f>
        <v>19.1</v>
      </c>
      <c r="B95" s="329"/>
      <c r="C95" s="326" t="s">
        <v>16</v>
      </c>
      <c r="D95" s="326" t="s">
        <v>17</v>
      </c>
      <c r="E95" s="269" t="s">
        <v>218</v>
      </c>
      <c r="F95" s="272" t="s">
        <v>218</v>
      </c>
      <c r="G95" s="269" t="s">
        <v>218</v>
      </c>
      <c r="H95" s="240" t="s">
        <v>218</v>
      </c>
    </row>
    <row r="96" spans="1:8" ht="14.25" customHeight="1">
      <c r="A96" s="72">
        <f>A95+0.1</f>
        <v>19.200000000000003</v>
      </c>
      <c r="B96" s="150"/>
      <c r="C96" s="72" t="s">
        <v>18</v>
      </c>
      <c r="D96" s="72" t="s">
        <v>19</v>
      </c>
      <c r="E96" s="151" t="s">
        <v>218</v>
      </c>
      <c r="F96" s="151" t="s">
        <v>218</v>
      </c>
      <c r="G96" s="151" t="s">
        <v>218</v>
      </c>
      <c r="H96" s="152" t="s">
        <v>218</v>
      </c>
    </row>
    <row r="97" spans="1:8" ht="14.25" customHeight="1">
      <c r="A97" s="72">
        <f>A96+0.1</f>
        <v>19.300000000000004</v>
      </c>
      <c r="B97" s="150"/>
      <c r="C97" s="72" t="s">
        <v>161</v>
      </c>
      <c r="D97" s="72" t="s">
        <v>85</v>
      </c>
      <c r="E97" s="151">
        <f>0.11</f>
        <v>0.11</v>
      </c>
      <c r="F97" s="151">
        <f>F94*E97</f>
        <v>0.418</v>
      </c>
      <c r="G97" s="151" t="s">
        <v>218</v>
      </c>
      <c r="H97" s="152" t="s">
        <v>218</v>
      </c>
    </row>
    <row r="98" spans="1:8" ht="14.25" customHeight="1">
      <c r="A98" s="72">
        <f>A97+0.1</f>
        <v>19.400000000000006</v>
      </c>
      <c r="B98" s="150"/>
      <c r="C98" s="72" t="s">
        <v>325</v>
      </c>
      <c r="D98" s="72" t="s">
        <v>110</v>
      </c>
      <c r="E98" s="167">
        <v>125</v>
      </c>
      <c r="F98" s="167">
        <f>F94*E98</f>
        <v>475</v>
      </c>
      <c r="G98" s="151" t="s">
        <v>218</v>
      </c>
      <c r="H98" s="152" t="s">
        <v>218</v>
      </c>
    </row>
    <row r="99" spans="1:8" ht="14.25" customHeight="1" thickBot="1">
      <c r="A99" s="325">
        <f>A98+0.1</f>
        <v>19.500000000000007</v>
      </c>
      <c r="B99" s="328"/>
      <c r="C99" s="325" t="s">
        <v>89</v>
      </c>
      <c r="D99" s="325" t="s">
        <v>21</v>
      </c>
      <c r="E99" s="155" t="s">
        <v>218</v>
      </c>
      <c r="F99" s="155" t="s">
        <v>218</v>
      </c>
      <c r="G99" s="155" t="s">
        <v>218</v>
      </c>
      <c r="H99" s="156" t="s">
        <v>218</v>
      </c>
    </row>
    <row r="100" spans="1:8" ht="32.25" customHeight="1" thickBot="1">
      <c r="A100" s="138">
        <f>A94+1</f>
        <v>20</v>
      </c>
      <c r="B100" s="84" t="s">
        <v>174</v>
      </c>
      <c r="C100" s="84" t="s">
        <v>352</v>
      </c>
      <c r="D100" s="84" t="s">
        <v>85</v>
      </c>
      <c r="E100" s="140"/>
      <c r="F100" s="140">
        <v>25</v>
      </c>
      <c r="G100" s="140"/>
      <c r="H100" s="142" t="s">
        <v>218</v>
      </c>
    </row>
    <row r="101" spans="1:8" ht="14.25" customHeight="1">
      <c r="A101" s="326">
        <f>A100+0.1</f>
        <v>20.1</v>
      </c>
      <c r="B101" s="329"/>
      <c r="C101" s="326" t="s">
        <v>16</v>
      </c>
      <c r="D101" s="326" t="s">
        <v>17</v>
      </c>
      <c r="E101" s="269" t="s">
        <v>218</v>
      </c>
      <c r="F101" s="272" t="s">
        <v>218</v>
      </c>
      <c r="G101" s="269" t="s">
        <v>218</v>
      </c>
      <c r="H101" s="240" t="s">
        <v>218</v>
      </c>
    </row>
    <row r="102" spans="1:8" ht="14.25" customHeight="1">
      <c r="A102" s="72">
        <f>A101+0.1</f>
        <v>20.200000000000003</v>
      </c>
      <c r="B102" s="150"/>
      <c r="C102" s="72" t="s">
        <v>18</v>
      </c>
      <c r="D102" s="72" t="s">
        <v>19</v>
      </c>
      <c r="E102" s="151" t="s">
        <v>218</v>
      </c>
      <c r="F102" s="151" t="s">
        <v>218</v>
      </c>
      <c r="G102" s="151" t="s">
        <v>218</v>
      </c>
      <c r="H102" s="152" t="s">
        <v>218</v>
      </c>
    </row>
    <row r="103" spans="1:8" ht="14.25" customHeight="1">
      <c r="A103" s="72">
        <f>A102+0.1</f>
        <v>20.300000000000004</v>
      </c>
      <c r="B103" s="150"/>
      <c r="C103" s="72" t="s">
        <v>161</v>
      </c>
      <c r="D103" s="72" t="s">
        <v>85</v>
      </c>
      <c r="E103" s="151">
        <f>0.11</f>
        <v>0.11</v>
      </c>
      <c r="F103" s="151">
        <f>F100*E103</f>
        <v>2.75</v>
      </c>
      <c r="G103" s="151" t="s">
        <v>218</v>
      </c>
      <c r="H103" s="152" t="s">
        <v>218</v>
      </c>
    </row>
    <row r="104" spans="1:8" ht="14.25" customHeight="1">
      <c r="A104" s="72">
        <f>A103+0.1</f>
        <v>20.400000000000006</v>
      </c>
      <c r="B104" s="150"/>
      <c r="C104" s="72" t="s">
        <v>133</v>
      </c>
      <c r="D104" s="72" t="s">
        <v>110</v>
      </c>
      <c r="E104" s="167">
        <v>62.5</v>
      </c>
      <c r="F104" s="167">
        <f>F100*E104</f>
        <v>1562.5</v>
      </c>
      <c r="G104" s="151" t="s">
        <v>218</v>
      </c>
      <c r="H104" s="152" t="s">
        <v>218</v>
      </c>
    </row>
    <row r="105" spans="1:8" ht="14.25" customHeight="1" thickBot="1">
      <c r="A105" s="325">
        <f>A104+0.1</f>
        <v>20.500000000000007</v>
      </c>
      <c r="B105" s="328"/>
      <c r="C105" s="325" t="s">
        <v>89</v>
      </c>
      <c r="D105" s="325" t="s">
        <v>21</v>
      </c>
      <c r="E105" s="155" t="s">
        <v>218</v>
      </c>
      <c r="F105" s="155" t="s">
        <v>218</v>
      </c>
      <c r="G105" s="155" t="s">
        <v>218</v>
      </c>
      <c r="H105" s="156" t="s">
        <v>218</v>
      </c>
    </row>
    <row r="106" spans="1:8" ht="54.75" customHeight="1" thickBot="1">
      <c r="A106" s="161">
        <v>21</v>
      </c>
      <c r="B106" s="84" t="s">
        <v>90</v>
      </c>
      <c r="C106" s="327" t="s">
        <v>769</v>
      </c>
      <c r="D106" s="160" t="s">
        <v>93</v>
      </c>
      <c r="E106" s="175"/>
      <c r="F106" s="267">
        <v>3.84</v>
      </c>
      <c r="G106" s="175" t="s">
        <v>218</v>
      </c>
      <c r="H106" s="356" t="s">
        <v>218</v>
      </c>
    </row>
    <row r="107" spans="1:8" ht="35.25" customHeight="1" thickBot="1">
      <c r="A107" s="157">
        <v>22</v>
      </c>
      <c r="B107" s="84" t="s">
        <v>90</v>
      </c>
      <c r="C107" s="170" t="s">
        <v>221</v>
      </c>
      <c r="D107" s="160" t="s">
        <v>93</v>
      </c>
      <c r="E107" s="171"/>
      <c r="F107" s="160">
        <v>21.42</v>
      </c>
      <c r="G107" s="171" t="s">
        <v>218</v>
      </c>
      <c r="H107" s="157" t="s">
        <v>218</v>
      </c>
    </row>
    <row r="108" spans="1:8" ht="35.25" customHeight="1" thickBot="1">
      <c r="A108" s="157">
        <v>23</v>
      </c>
      <c r="B108" s="84" t="s">
        <v>90</v>
      </c>
      <c r="C108" s="170" t="s">
        <v>350</v>
      </c>
      <c r="D108" s="160" t="s">
        <v>93</v>
      </c>
      <c r="E108" s="171"/>
      <c r="F108" s="160">
        <v>2.73</v>
      </c>
      <c r="G108" s="171" t="s">
        <v>218</v>
      </c>
      <c r="H108" s="157" t="s">
        <v>218</v>
      </c>
    </row>
    <row r="109" spans="1:8" ht="35.25" customHeight="1" thickBot="1">
      <c r="A109" s="157">
        <v>24</v>
      </c>
      <c r="B109" s="84" t="s">
        <v>90</v>
      </c>
      <c r="C109" s="165" t="s">
        <v>770</v>
      </c>
      <c r="D109" s="160" t="s">
        <v>93</v>
      </c>
      <c r="E109" s="171"/>
      <c r="F109" s="160">
        <v>10.08</v>
      </c>
      <c r="G109" s="171" t="s">
        <v>218</v>
      </c>
      <c r="H109" s="157" t="s">
        <v>218</v>
      </c>
    </row>
    <row r="110" spans="1:8" ht="84.75" customHeight="1" thickBot="1">
      <c r="A110" s="157">
        <v>25</v>
      </c>
      <c r="B110" s="84" t="s">
        <v>90</v>
      </c>
      <c r="C110" s="165" t="s">
        <v>798</v>
      </c>
      <c r="D110" s="160" t="s">
        <v>85</v>
      </c>
      <c r="E110" s="171"/>
      <c r="F110" s="160">
        <v>1.3</v>
      </c>
      <c r="G110" s="171" t="s">
        <v>218</v>
      </c>
      <c r="H110" s="157" t="s">
        <v>218</v>
      </c>
    </row>
    <row r="111" spans="1:8" ht="55.5" customHeight="1" thickBot="1">
      <c r="A111" s="159">
        <v>26</v>
      </c>
      <c r="B111" s="159" t="s">
        <v>794</v>
      </c>
      <c r="C111" s="165" t="s">
        <v>797</v>
      </c>
      <c r="D111" s="160" t="s">
        <v>93</v>
      </c>
      <c r="E111" s="175"/>
      <c r="F111" s="160">
        <v>115</v>
      </c>
      <c r="G111" s="171"/>
      <c r="H111" s="157" t="s">
        <v>218</v>
      </c>
    </row>
    <row r="112" spans="1:8" ht="15" customHeight="1">
      <c r="A112" s="147">
        <f>A111+0.1</f>
        <v>26.1</v>
      </c>
      <c r="B112" s="326"/>
      <c r="C112" s="326" t="s">
        <v>16</v>
      </c>
      <c r="D112" s="269" t="s">
        <v>17</v>
      </c>
      <c r="E112" s="269" t="s">
        <v>218</v>
      </c>
      <c r="F112" s="272" t="s">
        <v>218</v>
      </c>
      <c r="G112" s="293" t="s">
        <v>218</v>
      </c>
      <c r="H112" s="299" t="s">
        <v>218</v>
      </c>
    </row>
    <row r="113" spans="1:8" ht="15" customHeight="1">
      <c r="A113" s="149">
        <f>A112+0.1</f>
        <v>26.200000000000003</v>
      </c>
      <c r="B113" s="72"/>
      <c r="C113" s="72" t="s">
        <v>18</v>
      </c>
      <c r="D113" s="72" t="s">
        <v>21</v>
      </c>
      <c r="E113" s="274" t="s">
        <v>218</v>
      </c>
      <c r="F113" s="151" t="s">
        <v>218</v>
      </c>
      <c r="G113" s="151" t="s">
        <v>218</v>
      </c>
      <c r="H113" s="152" t="s">
        <v>218</v>
      </c>
    </row>
    <row r="114" spans="1:8" ht="24" customHeight="1">
      <c r="A114" s="147">
        <f>A113+0.1</f>
        <v>26.300000000000004</v>
      </c>
      <c r="B114" s="72"/>
      <c r="C114" s="72" t="s">
        <v>796</v>
      </c>
      <c r="D114" s="151" t="s">
        <v>91</v>
      </c>
      <c r="E114" s="151" t="s">
        <v>20</v>
      </c>
      <c r="F114" s="151">
        <f>F111*0.3</f>
        <v>34.5</v>
      </c>
      <c r="G114" s="151" t="s">
        <v>218</v>
      </c>
      <c r="H114" s="156" t="s">
        <v>218</v>
      </c>
    </row>
    <row r="115" spans="1:8" ht="22.5" customHeight="1">
      <c r="A115" s="147">
        <f>A114+0.1</f>
        <v>26.400000000000006</v>
      </c>
      <c r="B115" s="72"/>
      <c r="C115" s="72" t="s">
        <v>795</v>
      </c>
      <c r="D115" s="151" t="s">
        <v>91</v>
      </c>
      <c r="E115" s="197" t="s">
        <v>20</v>
      </c>
      <c r="F115" s="149">
        <f>F111*0.15</f>
        <v>17.25</v>
      </c>
      <c r="G115" s="151" t="s">
        <v>218</v>
      </c>
      <c r="H115" s="156" t="s">
        <v>218</v>
      </c>
    </row>
    <row r="116" spans="1:8" ht="22.5" customHeight="1">
      <c r="A116" s="147">
        <f>A115+0.1</f>
        <v>26.500000000000007</v>
      </c>
      <c r="B116" s="325"/>
      <c r="C116" s="325" t="s">
        <v>89</v>
      </c>
      <c r="D116" s="155" t="s">
        <v>19</v>
      </c>
      <c r="E116" s="195" t="s">
        <v>218</v>
      </c>
      <c r="F116" s="155" t="s">
        <v>218</v>
      </c>
      <c r="G116" s="155" t="s">
        <v>218</v>
      </c>
      <c r="H116" s="156" t="s">
        <v>218</v>
      </c>
    </row>
    <row r="117" spans="1:8" ht="18" customHeight="1" thickBot="1">
      <c r="A117" s="490" t="s">
        <v>175</v>
      </c>
      <c r="B117" s="490"/>
      <c r="C117" s="490"/>
      <c r="D117" s="490"/>
      <c r="E117" s="490"/>
      <c r="F117" s="490"/>
      <c r="G117" s="490"/>
      <c r="H117" s="490"/>
    </row>
    <row r="118" spans="1:8" ht="38.25" customHeight="1" thickBot="1">
      <c r="A118" s="172">
        <f>A110+1</f>
        <v>26</v>
      </c>
      <c r="B118" s="159" t="s">
        <v>217</v>
      </c>
      <c r="C118" s="171" t="s">
        <v>154</v>
      </c>
      <c r="D118" s="160" t="s">
        <v>85</v>
      </c>
      <c r="E118" s="267"/>
      <c r="F118" s="171">
        <v>4.5</v>
      </c>
      <c r="G118" s="267"/>
      <c r="H118" s="157" t="s">
        <v>218</v>
      </c>
    </row>
    <row r="119" spans="1:8" ht="18" customHeight="1">
      <c r="A119" s="147">
        <f aca="true" t="shared" si="5" ref="A119:A126">A118+0.1</f>
        <v>26.1</v>
      </c>
      <c r="B119" s="326" t="s">
        <v>123</v>
      </c>
      <c r="C119" s="326" t="s">
        <v>16</v>
      </c>
      <c r="D119" s="269" t="s">
        <v>17</v>
      </c>
      <c r="E119" s="269" t="s">
        <v>218</v>
      </c>
      <c r="F119" s="269" t="s">
        <v>218</v>
      </c>
      <c r="G119" s="293" t="s">
        <v>218</v>
      </c>
      <c r="H119" s="240" t="s">
        <v>218</v>
      </c>
    </row>
    <row r="120" spans="1:8" ht="18" customHeight="1">
      <c r="A120" s="149">
        <f t="shared" si="5"/>
        <v>26.200000000000003</v>
      </c>
      <c r="B120" s="72" t="s">
        <v>123</v>
      </c>
      <c r="C120" s="72" t="s">
        <v>18</v>
      </c>
      <c r="D120" s="151" t="s">
        <v>19</v>
      </c>
      <c r="E120" s="151" t="s">
        <v>218</v>
      </c>
      <c r="F120" s="151" t="s">
        <v>218</v>
      </c>
      <c r="G120" s="151" t="s">
        <v>218</v>
      </c>
      <c r="H120" s="152" t="s">
        <v>218</v>
      </c>
    </row>
    <row r="121" spans="1:8" ht="18" customHeight="1">
      <c r="A121" s="149">
        <f t="shared" si="5"/>
        <v>26.300000000000004</v>
      </c>
      <c r="B121" s="176"/>
      <c r="C121" s="72" t="s">
        <v>107</v>
      </c>
      <c r="D121" s="151" t="s">
        <v>85</v>
      </c>
      <c r="E121" s="151">
        <v>1.05</v>
      </c>
      <c r="F121" s="151">
        <f>F118*E121</f>
        <v>4.7250000000000005</v>
      </c>
      <c r="G121" s="151" t="s">
        <v>218</v>
      </c>
      <c r="H121" s="152" t="s">
        <v>218</v>
      </c>
    </row>
    <row r="122" spans="1:8" ht="18" customHeight="1">
      <c r="A122" s="149">
        <f t="shared" si="5"/>
        <v>26.400000000000006</v>
      </c>
      <c r="B122" s="176"/>
      <c r="C122" s="72" t="s">
        <v>100</v>
      </c>
      <c r="D122" s="151" t="s">
        <v>91</v>
      </c>
      <c r="E122" s="151">
        <v>1.96</v>
      </c>
      <c r="F122" s="151">
        <f>F118*E122</f>
        <v>8.82</v>
      </c>
      <c r="G122" s="151" t="s">
        <v>218</v>
      </c>
      <c r="H122" s="152" t="s">
        <v>218</v>
      </c>
    </row>
    <row r="123" spans="1:8" ht="18" customHeight="1">
      <c r="A123" s="149">
        <f t="shared" si="5"/>
        <v>26.500000000000007</v>
      </c>
      <c r="B123" s="72"/>
      <c r="C123" s="72" t="s">
        <v>790</v>
      </c>
      <c r="D123" s="151" t="s">
        <v>93</v>
      </c>
      <c r="E123" s="151">
        <v>3.38</v>
      </c>
      <c r="F123" s="151">
        <f>F118*E123</f>
        <v>15.209999999999999</v>
      </c>
      <c r="G123" s="151" t="s">
        <v>218</v>
      </c>
      <c r="H123" s="152" t="s">
        <v>218</v>
      </c>
    </row>
    <row r="124" spans="1:8" ht="18" customHeight="1">
      <c r="A124" s="149">
        <f t="shared" si="5"/>
        <v>26.60000000000001</v>
      </c>
      <c r="B124" s="72"/>
      <c r="C124" s="72" t="s">
        <v>155</v>
      </c>
      <c r="D124" s="151" t="s">
        <v>91</v>
      </c>
      <c r="E124" s="151">
        <v>4.38</v>
      </c>
      <c r="F124" s="151">
        <f>F118*E124</f>
        <v>19.71</v>
      </c>
      <c r="G124" s="151" t="s">
        <v>218</v>
      </c>
      <c r="H124" s="152" t="s">
        <v>218</v>
      </c>
    </row>
    <row r="125" spans="1:8" ht="18" customHeight="1">
      <c r="A125" s="149">
        <f t="shared" si="5"/>
        <v>26.70000000000001</v>
      </c>
      <c r="B125" s="72"/>
      <c r="C125" s="72" t="s">
        <v>156</v>
      </c>
      <c r="D125" s="151" t="s">
        <v>91</v>
      </c>
      <c r="E125" s="151" t="s">
        <v>218</v>
      </c>
      <c r="F125" s="151" t="s">
        <v>218</v>
      </c>
      <c r="G125" s="151" t="s">
        <v>218</v>
      </c>
      <c r="H125" s="152" t="s">
        <v>218</v>
      </c>
    </row>
    <row r="126" spans="1:8" ht="18" customHeight="1" thickBot="1">
      <c r="A126" s="153">
        <f t="shared" si="5"/>
        <v>26.80000000000001</v>
      </c>
      <c r="B126" s="325"/>
      <c r="C126" s="325" t="s">
        <v>89</v>
      </c>
      <c r="D126" s="155" t="s">
        <v>19</v>
      </c>
      <c r="E126" s="155" t="s">
        <v>218</v>
      </c>
      <c r="F126" s="155" t="s">
        <v>218</v>
      </c>
      <c r="G126" s="155" t="s">
        <v>218</v>
      </c>
      <c r="H126" s="156" t="s">
        <v>218</v>
      </c>
    </row>
    <row r="127" spans="1:8" ht="45.75" customHeight="1" thickBot="1">
      <c r="A127" s="172">
        <f>A118+1</f>
        <v>27</v>
      </c>
      <c r="B127" s="159" t="s">
        <v>101</v>
      </c>
      <c r="C127" s="159" t="s">
        <v>102</v>
      </c>
      <c r="D127" s="165" t="s">
        <v>98</v>
      </c>
      <c r="E127" s="159"/>
      <c r="F127" s="177">
        <v>1.6</v>
      </c>
      <c r="G127" s="159"/>
      <c r="H127" s="178" t="s">
        <v>218</v>
      </c>
    </row>
    <row r="128" spans="1:8" ht="13.5" customHeight="1">
      <c r="A128" s="147">
        <f>A127+0.1</f>
        <v>27.1</v>
      </c>
      <c r="B128" s="326"/>
      <c r="C128" s="326" t="s">
        <v>16</v>
      </c>
      <c r="D128" s="326" t="s">
        <v>17</v>
      </c>
      <c r="E128" s="272" t="s">
        <v>218</v>
      </c>
      <c r="F128" s="272" t="s">
        <v>218</v>
      </c>
      <c r="G128" s="269" t="s">
        <v>218</v>
      </c>
      <c r="H128" s="240" t="s">
        <v>218</v>
      </c>
    </row>
    <row r="129" spans="1:8" ht="13.5" customHeight="1">
      <c r="A129" s="149">
        <f>A128+0.1</f>
        <v>27.200000000000003</v>
      </c>
      <c r="B129" s="72"/>
      <c r="C129" s="72" t="s">
        <v>18</v>
      </c>
      <c r="D129" s="72" t="s">
        <v>19</v>
      </c>
      <c r="E129" s="151" t="s">
        <v>218</v>
      </c>
      <c r="F129" s="151" t="s">
        <v>218</v>
      </c>
      <c r="G129" s="151" t="s">
        <v>218</v>
      </c>
      <c r="H129" s="152" t="s">
        <v>218</v>
      </c>
    </row>
    <row r="130" spans="1:8" ht="13.5" customHeight="1" thickBot="1">
      <c r="A130" s="153">
        <f>A129+0.1</f>
        <v>27.300000000000004</v>
      </c>
      <c r="B130" s="328"/>
      <c r="C130" s="325" t="s">
        <v>103</v>
      </c>
      <c r="D130" s="325" t="s">
        <v>91</v>
      </c>
      <c r="E130" s="155">
        <v>15</v>
      </c>
      <c r="F130" s="155">
        <f>F127*E130</f>
        <v>24</v>
      </c>
      <c r="G130" s="155" t="s">
        <v>218</v>
      </c>
      <c r="H130" s="156" t="s">
        <v>218</v>
      </c>
    </row>
    <row r="131" spans="1:8" ht="45.75" customHeight="1" thickBot="1">
      <c r="A131" s="172">
        <f>A127+1</f>
        <v>28</v>
      </c>
      <c r="B131" s="159" t="s">
        <v>493</v>
      </c>
      <c r="C131" s="159" t="s">
        <v>104</v>
      </c>
      <c r="D131" s="165" t="s">
        <v>98</v>
      </c>
      <c r="E131" s="159"/>
      <c r="F131" s="177">
        <v>1.6</v>
      </c>
      <c r="G131" s="159"/>
      <c r="H131" s="178" t="s">
        <v>218</v>
      </c>
    </row>
    <row r="132" spans="1:8" ht="19.5" customHeight="1">
      <c r="A132" s="147">
        <f>A131+0.1</f>
        <v>28.1</v>
      </c>
      <c r="B132" s="326"/>
      <c r="C132" s="326" t="s">
        <v>16</v>
      </c>
      <c r="D132" s="326" t="s">
        <v>17</v>
      </c>
      <c r="E132" s="272" t="s">
        <v>218</v>
      </c>
      <c r="F132" s="272" t="s">
        <v>218</v>
      </c>
      <c r="G132" s="269" t="s">
        <v>218</v>
      </c>
      <c r="H132" s="240" t="s">
        <v>218</v>
      </c>
    </row>
    <row r="133" spans="1:8" ht="19.5" customHeight="1">
      <c r="A133" s="149">
        <f>A132+0.1</f>
        <v>28.200000000000003</v>
      </c>
      <c r="B133" s="72"/>
      <c r="C133" s="72" t="s">
        <v>18</v>
      </c>
      <c r="D133" s="72" t="s">
        <v>19</v>
      </c>
      <c r="E133" s="167" t="s">
        <v>218</v>
      </c>
      <c r="F133" s="167" t="s">
        <v>218</v>
      </c>
      <c r="G133" s="167" t="s">
        <v>218</v>
      </c>
      <c r="H133" s="152" t="s">
        <v>218</v>
      </c>
    </row>
    <row r="134" spans="1:8" ht="19.5" customHeight="1" thickBot="1">
      <c r="A134" s="153">
        <f>A133+0.1</f>
        <v>28.300000000000004</v>
      </c>
      <c r="B134" s="325"/>
      <c r="C134" s="325" t="s">
        <v>105</v>
      </c>
      <c r="D134" s="325" t="s">
        <v>91</v>
      </c>
      <c r="E134" s="325">
        <v>15</v>
      </c>
      <c r="F134" s="168">
        <f>E134*F131</f>
        <v>24</v>
      </c>
      <c r="G134" s="325" t="s">
        <v>218</v>
      </c>
      <c r="H134" s="156" t="s">
        <v>218</v>
      </c>
    </row>
    <row r="135" spans="1:8" ht="64.5" customHeight="1" thickBot="1">
      <c r="A135" s="157">
        <f>A131+1</f>
        <v>29</v>
      </c>
      <c r="B135" s="159" t="s">
        <v>176</v>
      </c>
      <c r="C135" s="165" t="s">
        <v>210</v>
      </c>
      <c r="D135" s="160" t="s">
        <v>106</v>
      </c>
      <c r="E135" s="175"/>
      <c r="F135" s="173">
        <v>1.6</v>
      </c>
      <c r="G135" s="171"/>
      <c r="H135" s="157" t="s">
        <v>218</v>
      </c>
    </row>
    <row r="136" spans="1:8" ht="21" customHeight="1">
      <c r="A136" s="147">
        <f>A135+0.1</f>
        <v>29.1</v>
      </c>
      <c r="B136" s="326"/>
      <c r="C136" s="326" t="s">
        <v>16</v>
      </c>
      <c r="D136" s="269" t="s">
        <v>17</v>
      </c>
      <c r="E136" s="269" t="s">
        <v>218</v>
      </c>
      <c r="F136" s="272" t="s">
        <v>218</v>
      </c>
      <c r="G136" s="293" t="s">
        <v>218</v>
      </c>
      <c r="H136" s="299" t="s">
        <v>218</v>
      </c>
    </row>
    <row r="137" spans="1:8" ht="17.25" customHeight="1">
      <c r="A137" s="149">
        <f aca="true" t="shared" si="6" ref="A137:A143">A136+0.1</f>
        <v>29.200000000000003</v>
      </c>
      <c r="B137" s="72"/>
      <c r="C137" s="72" t="s">
        <v>18</v>
      </c>
      <c r="D137" s="151" t="s">
        <v>19</v>
      </c>
      <c r="E137" s="151" t="s">
        <v>218</v>
      </c>
      <c r="F137" s="151" t="s">
        <v>218</v>
      </c>
      <c r="G137" s="151" t="s">
        <v>218</v>
      </c>
      <c r="H137" s="156" t="s">
        <v>218</v>
      </c>
    </row>
    <row r="138" spans="1:8" ht="17.25" customHeight="1">
      <c r="A138" s="149">
        <f t="shared" si="6"/>
        <v>29.300000000000004</v>
      </c>
      <c r="B138" s="72"/>
      <c r="C138" s="72" t="s">
        <v>178</v>
      </c>
      <c r="D138" s="151" t="s">
        <v>93</v>
      </c>
      <c r="E138" s="151">
        <v>112</v>
      </c>
      <c r="F138" s="167">
        <f>F135*E138</f>
        <v>179.20000000000002</v>
      </c>
      <c r="G138" s="151" t="s">
        <v>218</v>
      </c>
      <c r="H138" s="156" t="s">
        <v>218</v>
      </c>
    </row>
    <row r="139" spans="1:8" ht="17.25" customHeight="1">
      <c r="A139" s="149">
        <f t="shared" si="6"/>
        <v>29.400000000000006</v>
      </c>
      <c r="B139" s="72"/>
      <c r="C139" s="72" t="s">
        <v>107</v>
      </c>
      <c r="D139" s="151" t="s">
        <v>85</v>
      </c>
      <c r="E139" s="151">
        <v>1.19</v>
      </c>
      <c r="F139" s="151">
        <f>F135*E139</f>
        <v>1.904</v>
      </c>
      <c r="G139" s="151" t="s">
        <v>218</v>
      </c>
      <c r="H139" s="156" t="s">
        <v>218</v>
      </c>
    </row>
    <row r="140" spans="1:8" ht="17.25" customHeight="1">
      <c r="A140" s="149">
        <f t="shared" si="6"/>
        <v>29.500000000000007</v>
      </c>
      <c r="B140" s="72"/>
      <c r="C140" s="72" t="s">
        <v>108</v>
      </c>
      <c r="D140" s="151" t="s">
        <v>83</v>
      </c>
      <c r="E140" s="151">
        <v>0.03</v>
      </c>
      <c r="F140" s="151">
        <f>F135*E140</f>
        <v>0.048</v>
      </c>
      <c r="G140" s="149" t="s">
        <v>218</v>
      </c>
      <c r="H140" s="156" t="s">
        <v>218</v>
      </c>
    </row>
    <row r="141" spans="1:8" ht="17.25" customHeight="1">
      <c r="A141" s="149">
        <f t="shared" si="6"/>
        <v>29.60000000000001</v>
      </c>
      <c r="B141" s="72"/>
      <c r="C141" s="72" t="s">
        <v>179</v>
      </c>
      <c r="D141" s="151" t="s">
        <v>91</v>
      </c>
      <c r="E141" s="151">
        <v>15</v>
      </c>
      <c r="F141" s="151">
        <f>F135*E141</f>
        <v>24</v>
      </c>
      <c r="G141" s="167" t="s">
        <v>218</v>
      </c>
      <c r="H141" s="156" t="s">
        <v>218</v>
      </c>
    </row>
    <row r="142" spans="1:8" ht="17.25" customHeight="1">
      <c r="A142" s="149">
        <f t="shared" si="6"/>
        <v>29.70000000000001</v>
      </c>
      <c r="B142" s="72"/>
      <c r="C142" s="72" t="s">
        <v>109</v>
      </c>
      <c r="D142" s="151" t="s">
        <v>110</v>
      </c>
      <c r="E142" s="151" t="s">
        <v>20</v>
      </c>
      <c r="F142" s="149">
        <f>F135*100*6</f>
        <v>960</v>
      </c>
      <c r="G142" s="151" t="s">
        <v>218</v>
      </c>
      <c r="H142" s="156" t="s">
        <v>218</v>
      </c>
    </row>
    <row r="143" spans="1:8" ht="16.5" customHeight="1" thickBot="1">
      <c r="A143" s="149">
        <f t="shared" si="6"/>
        <v>29.80000000000001</v>
      </c>
      <c r="B143" s="325"/>
      <c r="C143" s="325" t="s">
        <v>89</v>
      </c>
      <c r="D143" s="155" t="s">
        <v>19</v>
      </c>
      <c r="E143" s="155" t="s">
        <v>218</v>
      </c>
      <c r="F143" s="155" t="s">
        <v>218</v>
      </c>
      <c r="G143" s="155" t="s">
        <v>218</v>
      </c>
      <c r="H143" s="156" t="s">
        <v>218</v>
      </c>
    </row>
    <row r="144" spans="1:8" ht="72.75" customHeight="1" thickBot="1">
      <c r="A144" s="172">
        <f>A135+1</f>
        <v>30</v>
      </c>
      <c r="B144" s="159" t="s">
        <v>354</v>
      </c>
      <c r="C144" s="165" t="s">
        <v>355</v>
      </c>
      <c r="D144" s="160" t="s">
        <v>189</v>
      </c>
      <c r="E144" s="175"/>
      <c r="F144" s="160">
        <v>0.46</v>
      </c>
      <c r="G144" s="171"/>
      <c r="H144" s="157" t="s">
        <v>218</v>
      </c>
    </row>
    <row r="145" spans="1:8" ht="16.5" customHeight="1">
      <c r="A145" s="147">
        <f aca="true" t="shared" si="7" ref="A145:A150">A144+0.1</f>
        <v>30.1</v>
      </c>
      <c r="B145" s="326" t="s">
        <v>90</v>
      </c>
      <c r="C145" s="326" t="s">
        <v>16</v>
      </c>
      <c r="D145" s="269" t="s">
        <v>17</v>
      </c>
      <c r="E145" s="269" t="s">
        <v>218</v>
      </c>
      <c r="F145" s="272" t="s">
        <v>218</v>
      </c>
      <c r="G145" s="269" t="s">
        <v>218</v>
      </c>
      <c r="H145" s="299" t="s">
        <v>218</v>
      </c>
    </row>
    <row r="146" spans="1:8" ht="16.5" customHeight="1">
      <c r="A146" s="149">
        <f t="shared" si="7"/>
        <v>30.200000000000003</v>
      </c>
      <c r="B146" s="72"/>
      <c r="C146" s="72" t="s">
        <v>18</v>
      </c>
      <c r="D146" s="151" t="s">
        <v>19</v>
      </c>
      <c r="E146" s="151" t="s">
        <v>218</v>
      </c>
      <c r="F146" s="151" t="s">
        <v>218</v>
      </c>
      <c r="G146" s="151" t="s">
        <v>218</v>
      </c>
      <c r="H146" s="156" t="s">
        <v>218</v>
      </c>
    </row>
    <row r="147" spans="1:8" ht="16.5" customHeight="1">
      <c r="A147" s="149">
        <f t="shared" si="7"/>
        <v>30.300000000000004</v>
      </c>
      <c r="B147" s="72"/>
      <c r="C147" s="72" t="s">
        <v>88</v>
      </c>
      <c r="D147" s="151" t="s">
        <v>85</v>
      </c>
      <c r="E147" s="151" t="s">
        <v>20</v>
      </c>
      <c r="F147" s="151">
        <f>F144*100*0.05*0.06*3</f>
        <v>0.41400000000000003</v>
      </c>
      <c r="G147" s="167" t="s">
        <v>218</v>
      </c>
      <c r="H147" s="156" t="s">
        <v>218</v>
      </c>
    </row>
    <row r="148" spans="1:8" ht="16.5" customHeight="1">
      <c r="A148" s="149">
        <f t="shared" si="7"/>
        <v>30.400000000000006</v>
      </c>
      <c r="B148" s="72"/>
      <c r="C148" s="72" t="s">
        <v>356</v>
      </c>
      <c r="D148" s="151" t="s">
        <v>93</v>
      </c>
      <c r="E148" s="151">
        <v>110</v>
      </c>
      <c r="F148" s="151">
        <f>F144*E148</f>
        <v>50.6</v>
      </c>
      <c r="G148" s="149" t="s">
        <v>218</v>
      </c>
      <c r="H148" s="156" t="s">
        <v>218</v>
      </c>
    </row>
    <row r="149" spans="1:8" ht="16.5" customHeight="1">
      <c r="A149" s="149">
        <f t="shared" si="7"/>
        <v>30.500000000000007</v>
      </c>
      <c r="B149" s="72"/>
      <c r="C149" s="72" t="s">
        <v>156</v>
      </c>
      <c r="D149" s="151" t="s">
        <v>91</v>
      </c>
      <c r="E149" s="151" t="s">
        <v>218</v>
      </c>
      <c r="F149" s="151" t="s">
        <v>218</v>
      </c>
      <c r="G149" s="151" t="s">
        <v>218</v>
      </c>
      <c r="H149" s="156" t="s">
        <v>218</v>
      </c>
    </row>
    <row r="150" spans="1:8" ht="16.5" customHeight="1" thickBot="1">
      <c r="A150" s="153">
        <f t="shared" si="7"/>
        <v>30.60000000000001</v>
      </c>
      <c r="B150" s="325"/>
      <c r="C150" s="325" t="s">
        <v>89</v>
      </c>
      <c r="D150" s="155" t="s">
        <v>19</v>
      </c>
      <c r="E150" s="155" t="s">
        <v>218</v>
      </c>
      <c r="F150" s="155" t="s">
        <v>218</v>
      </c>
      <c r="G150" s="155" t="s">
        <v>218</v>
      </c>
      <c r="H150" s="156" t="s">
        <v>218</v>
      </c>
    </row>
    <row r="151" spans="1:8" ht="45.75" customHeight="1" thickBot="1">
      <c r="A151" s="179">
        <f>A144+1</f>
        <v>31</v>
      </c>
      <c r="B151" s="180" t="s">
        <v>114</v>
      </c>
      <c r="C151" s="181" t="s">
        <v>115</v>
      </c>
      <c r="D151" s="159" t="s">
        <v>116</v>
      </c>
      <c r="E151" s="181"/>
      <c r="F151" s="280">
        <v>0.14</v>
      </c>
      <c r="G151" s="181"/>
      <c r="H151" s="183" t="s">
        <v>218</v>
      </c>
    </row>
    <row r="152" spans="1:8" ht="19.5" customHeight="1">
      <c r="A152" s="184">
        <f>A151+0.1</f>
        <v>31.1</v>
      </c>
      <c r="B152" s="184"/>
      <c r="C152" s="326" t="s">
        <v>16</v>
      </c>
      <c r="D152" s="269" t="s">
        <v>17</v>
      </c>
      <c r="E152" s="304" t="s">
        <v>218</v>
      </c>
      <c r="F152" s="304" t="s">
        <v>218</v>
      </c>
      <c r="G152" s="293" t="s">
        <v>218</v>
      </c>
      <c r="H152" s="305" t="s">
        <v>218</v>
      </c>
    </row>
    <row r="153" spans="1:8" ht="19.5" customHeight="1">
      <c r="A153" s="185">
        <f>A152+0.1</f>
        <v>31.200000000000003</v>
      </c>
      <c r="B153" s="185"/>
      <c r="C153" s="325" t="s">
        <v>18</v>
      </c>
      <c r="D153" s="325" t="s">
        <v>19</v>
      </c>
      <c r="E153" s="185" t="s">
        <v>218</v>
      </c>
      <c r="F153" s="187" t="s">
        <v>218</v>
      </c>
      <c r="G153" s="187" t="s">
        <v>218</v>
      </c>
      <c r="H153" s="306" t="s">
        <v>218</v>
      </c>
    </row>
    <row r="154" spans="1:8" ht="19.5" customHeight="1">
      <c r="A154" s="185">
        <f>A153+0.1</f>
        <v>31.300000000000004</v>
      </c>
      <c r="B154" s="186"/>
      <c r="C154" s="185" t="s">
        <v>118</v>
      </c>
      <c r="D154" s="185" t="s">
        <v>111</v>
      </c>
      <c r="E154" s="187"/>
      <c r="F154" s="187">
        <f>F151*100*3</f>
        <v>42.00000000000001</v>
      </c>
      <c r="G154" s="185" t="s">
        <v>218</v>
      </c>
      <c r="H154" s="188" t="s">
        <v>218</v>
      </c>
    </row>
    <row r="155" spans="1:8" ht="19.5" customHeight="1" thickBot="1">
      <c r="A155" s="185">
        <f>A154+0.1</f>
        <v>31.400000000000006</v>
      </c>
      <c r="B155" s="186"/>
      <c r="C155" s="185" t="s">
        <v>119</v>
      </c>
      <c r="D155" s="185" t="s">
        <v>120</v>
      </c>
      <c r="E155" s="187">
        <v>100</v>
      </c>
      <c r="F155" s="189">
        <f>E155*F151</f>
        <v>14.000000000000002</v>
      </c>
      <c r="G155" s="190" t="s">
        <v>218</v>
      </c>
      <c r="H155" s="188" t="s">
        <v>218</v>
      </c>
    </row>
    <row r="156" spans="1:8" ht="45.75" customHeight="1" thickBot="1">
      <c r="A156" s="179">
        <f>A151+1</f>
        <v>32</v>
      </c>
      <c r="B156" s="159" t="s">
        <v>114</v>
      </c>
      <c r="C156" s="165" t="s">
        <v>121</v>
      </c>
      <c r="D156" s="159" t="s">
        <v>116</v>
      </c>
      <c r="E156" s="165"/>
      <c r="F156" s="173">
        <v>0.18</v>
      </c>
      <c r="G156" s="181"/>
      <c r="H156" s="157" t="s">
        <v>218</v>
      </c>
    </row>
    <row r="157" spans="1:8" ht="18" customHeight="1">
      <c r="A157" s="326">
        <f aca="true" t="shared" si="8" ref="A157:A162">A156+0.1</f>
        <v>32.1</v>
      </c>
      <c r="B157" s="326"/>
      <c r="C157" s="326" t="s">
        <v>16</v>
      </c>
      <c r="D157" s="269" t="s">
        <v>17</v>
      </c>
      <c r="E157" s="272" t="s">
        <v>218</v>
      </c>
      <c r="F157" s="272" t="s">
        <v>218</v>
      </c>
      <c r="G157" s="151" t="s">
        <v>218</v>
      </c>
      <c r="H157" s="240" t="s">
        <v>218</v>
      </c>
    </row>
    <row r="158" spans="1:8" ht="18" customHeight="1">
      <c r="A158" s="72">
        <f t="shared" si="8"/>
        <v>32.2</v>
      </c>
      <c r="B158" s="72"/>
      <c r="C158" s="72" t="s">
        <v>18</v>
      </c>
      <c r="D158" s="72" t="s">
        <v>21</v>
      </c>
      <c r="E158" s="72" t="s">
        <v>218</v>
      </c>
      <c r="F158" s="72" t="s">
        <v>218</v>
      </c>
      <c r="G158" s="72" t="s">
        <v>218</v>
      </c>
      <c r="H158" s="167" t="s">
        <v>218</v>
      </c>
    </row>
    <row r="159" spans="1:8" ht="18" customHeight="1">
      <c r="A159" s="72">
        <f t="shared" si="8"/>
        <v>32.300000000000004</v>
      </c>
      <c r="B159" s="191"/>
      <c r="C159" s="72" t="s">
        <v>181</v>
      </c>
      <c r="D159" s="72" t="s">
        <v>111</v>
      </c>
      <c r="E159" s="167"/>
      <c r="F159" s="167">
        <f>F156*100*1</f>
        <v>18</v>
      </c>
      <c r="G159" s="72" t="s">
        <v>218</v>
      </c>
      <c r="H159" s="152" t="s">
        <v>218</v>
      </c>
    </row>
    <row r="160" spans="1:8" ht="18" customHeight="1">
      <c r="A160" s="72">
        <f t="shared" si="8"/>
        <v>32.400000000000006</v>
      </c>
      <c r="B160" s="191"/>
      <c r="C160" s="72" t="s">
        <v>122</v>
      </c>
      <c r="D160" s="72" t="s">
        <v>120</v>
      </c>
      <c r="E160" s="167">
        <v>100</v>
      </c>
      <c r="F160" s="167">
        <f>E160*F156</f>
        <v>18</v>
      </c>
      <c r="G160" s="149" t="s">
        <v>218</v>
      </c>
      <c r="H160" s="152" t="s">
        <v>218</v>
      </c>
    </row>
    <row r="161" spans="1:8" ht="18" customHeight="1">
      <c r="A161" s="72">
        <f t="shared" si="8"/>
        <v>32.50000000000001</v>
      </c>
      <c r="B161" s="191"/>
      <c r="C161" s="72" t="s">
        <v>182</v>
      </c>
      <c r="D161" s="72" t="s">
        <v>111</v>
      </c>
      <c r="E161" s="167"/>
      <c r="F161" s="167">
        <v>4</v>
      </c>
      <c r="G161" s="149" t="s">
        <v>218</v>
      </c>
      <c r="H161" s="152" t="s">
        <v>218</v>
      </c>
    </row>
    <row r="162" spans="1:8" ht="18" customHeight="1" thickBot="1">
      <c r="A162" s="325">
        <f t="shared" si="8"/>
        <v>32.60000000000001</v>
      </c>
      <c r="B162" s="192"/>
      <c r="C162" s="325" t="s">
        <v>183</v>
      </c>
      <c r="D162" s="325" t="s">
        <v>111</v>
      </c>
      <c r="E162" s="168"/>
      <c r="F162" s="168">
        <f>F161*3</f>
        <v>12</v>
      </c>
      <c r="G162" s="72" t="s">
        <v>218</v>
      </c>
      <c r="H162" s="156" t="s">
        <v>218</v>
      </c>
    </row>
    <row r="163" spans="1:8" ht="19.5" customHeight="1" thickBot="1">
      <c r="A163" s="428" t="s">
        <v>184</v>
      </c>
      <c r="B163" s="429"/>
      <c r="C163" s="429"/>
      <c r="D163" s="429"/>
      <c r="E163" s="429"/>
      <c r="F163" s="429"/>
      <c r="G163" s="429"/>
      <c r="H163" s="430"/>
    </row>
    <row r="164" spans="1:8" ht="54.75" customHeight="1" thickBot="1">
      <c r="A164" s="172">
        <f>A156+1</f>
        <v>33</v>
      </c>
      <c r="B164" s="159" t="s">
        <v>324</v>
      </c>
      <c r="C164" s="165" t="s">
        <v>777</v>
      </c>
      <c r="D164" s="159" t="s">
        <v>93</v>
      </c>
      <c r="E164" s="165"/>
      <c r="F164" s="173">
        <v>384</v>
      </c>
      <c r="G164" s="165"/>
      <c r="H164" s="157" t="s">
        <v>218</v>
      </c>
    </row>
    <row r="165" spans="1:8" ht="13.5">
      <c r="A165" s="326">
        <f>A164+0.1</f>
        <v>33.1</v>
      </c>
      <c r="B165" s="326"/>
      <c r="C165" s="326" t="s">
        <v>16</v>
      </c>
      <c r="D165" s="326" t="s">
        <v>17</v>
      </c>
      <c r="E165" s="326" t="s">
        <v>218</v>
      </c>
      <c r="F165" s="272" t="s">
        <v>218</v>
      </c>
      <c r="G165" s="269" t="s">
        <v>218</v>
      </c>
      <c r="H165" s="240" t="s">
        <v>218</v>
      </c>
    </row>
    <row r="166" spans="1:8" ht="13.5">
      <c r="A166" s="72">
        <f>A165+0.1</f>
        <v>33.2</v>
      </c>
      <c r="B166" s="72"/>
      <c r="C166" s="72" t="s">
        <v>185</v>
      </c>
      <c r="D166" s="72" t="s">
        <v>80</v>
      </c>
      <c r="E166" s="279" t="s">
        <v>218</v>
      </c>
      <c r="F166" s="167" t="s">
        <v>218</v>
      </c>
      <c r="G166" s="167" t="s">
        <v>218</v>
      </c>
      <c r="H166" s="152" t="s">
        <v>218</v>
      </c>
    </row>
    <row r="167" spans="1:8" ht="13.5">
      <c r="A167" s="72">
        <f>A166+0.1</f>
        <v>33.300000000000004</v>
      </c>
      <c r="B167" s="72"/>
      <c r="C167" s="72" t="s">
        <v>18</v>
      </c>
      <c r="D167" s="72" t="s">
        <v>113</v>
      </c>
      <c r="E167" s="279" t="s">
        <v>218</v>
      </c>
      <c r="F167" s="167" t="s">
        <v>218</v>
      </c>
      <c r="G167" s="72" t="s">
        <v>218</v>
      </c>
      <c r="H167" s="152" t="s">
        <v>218</v>
      </c>
    </row>
    <row r="168" spans="1:8" ht="13.5">
      <c r="A168" s="72">
        <f>A167+0.1</f>
        <v>33.400000000000006</v>
      </c>
      <c r="B168" s="72"/>
      <c r="C168" s="72" t="s">
        <v>186</v>
      </c>
      <c r="D168" s="72" t="s">
        <v>134</v>
      </c>
      <c r="E168" s="193">
        <f>2.12/100</f>
        <v>0.0212</v>
      </c>
      <c r="F168" s="167">
        <f>E168*F164</f>
        <v>8.1408</v>
      </c>
      <c r="G168" s="72" t="s">
        <v>218</v>
      </c>
      <c r="H168" s="152" t="s">
        <v>218</v>
      </c>
    </row>
    <row r="169" spans="1:8" ht="14.25" thickBot="1">
      <c r="A169" s="325">
        <f>A168+0.1</f>
        <v>33.50000000000001</v>
      </c>
      <c r="B169" s="325"/>
      <c r="C169" s="325" t="s">
        <v>89</v>
      </c>
      <c r="D169" s="325" t="s">
        <v>113</v>
      </c>
      <c r="E169" s="325" t="s">
        <v>218</v>
      </c>
      <c r="F169" s="168" t="s">
        <v>218</v>
      </c>
      <c r="G169" s="325" t="s">
        <v>218</v>
      </c>
      <c r="H169" s="156" t="s">
        <v>218</v>
      </c>
    </row>
    <row r="170" spans="1:8" ht="33.75" customHeight="1" thickBot="1">
      <c r="A170" s="172">
        <f>A164+1</f>
        <v>34</v>
      </c>
      <c r="B170" s="159" t="s">
        <v>262</v>
      </c>
      <c r="C170" s="165" t="s">
        <v>187</v>
      </c>
      <c r="D170" s="159" t="s">
        <v>265</v>
      </c>
      <c r="E170" s="165"/>
      <c r="F170" s="173">
        <v>21.84</v>
      </c>
      <c r="G170" s="165"/>
      <c r="H170" s="157" t="s">
        <v>218</v>
      </c>
    </row>
    <row r="171" spans="1:8" ht="15" customHeight="1">
      <c r="A171" s="326">
        <f>A170+0.1</f>
        <v>34.1</v>
      </c>
      <c r="B171" s="326"/>
      <c r="C171" s="326" t="s">
        <v>16</v>
      </c>
      <c r="D171" s="326" t="s">
        <v>17</v>
      </c>
      <c r="E171" s="326" t="s">
        <v>218</v>
      </c>
      <c r="F171" s="272" t="s">
        <v>218</v>
      </c>
      <c r="G171" s="269" t="s">
        <v>218</v>
      </c>
      <c r="H171" s="240" t="s">
        <v>218</v>
      </c>
    </row>
    <row r="172" spans="1:8" ht="15" customHeight="1">
      <c r="A172" s="72">
        <f>A171+0.1</f>
        <v>34.2</v>
      </c>
      <c r="B172" s="72"/>
      <c r="C172" s="72" t="s">
        <v>18</v>
      </c>
      <c r="D172" s="72" t="s">
        <v>113</v>
      </c>
      <c r="E172" s="72" t="s">
        <v>218</v>
      </c>
      <c r="F172" s="167" t="s">
        <v>218</v>
      </c>
      <c r="G172" s="72" t="s">
        <v>218</v>
      </c>
      <c r="H172" s="152" t="s">
        <v>218</v>
      </c>
    </row>
    <row r="173" spans="1:8" ht="15" customHeight="1" thickBot="1">
      <c r="A173" s="325">
        <f>A172+0.1</f>
        <v>34.300000000000004</v>
      </c>
      <c r="B173" s="325"/>
      <c r="C173" s="325" t="s">
        <v>188</v>
      </c>
      <c r="D173" s="325" t="s">
        <v>134</v>
      </c>
      <c r="E173" s="325">
        <f>4.4/100</f>
        <v>0.044000000000000004</v>
      </c>
      <c r="F173" s="168">
        <f>E173*F170</f>
        <v>0.96096</v>
      </c>
      <c r="G173" s="325" t="s">
        <v>218</v>
      </c>
      <c r="H173" s="156" t="s">
        <v>218</v>
      </c>
    </row>
    <row r="174" spans="1:8" ht="59.25" customHeight="1" thickBot="1">
      <c r="A174" s="172">
        <f>A170+1</f>
        <v>35</v>
      </c>
      <c r="B174" s="159" t="s">
        <v>231</v>
      </c>
      <c r="C174" s="165" t="s">
        <v>232</v>
      </c>
      <c r="D174" s="160" t="s">
        <v>93</v>
      </c>
      <c r="E174" s="171"/>
      <c r="F174" s="281">
        <v>75</v>
      </c>
      <c r="G174" s="171"/>
      <c r="H174" s="157" t="s">
        <v>218</v>
      </c>
    </row>
    <row r="175" spans="1:8" ht="15" customHeight="1">
      <c r="A175" s="147">
        <f>A174+0.1</f>
        <v>35.1</v>
      </c>
      <c r="B175" s="326"/>
      <c r="C175" s="326" t="s">
        <v>16</v>
      </c>
      <c r="D175" s="269" t="s">
        <v>17</v>
      </c>
      <c r="E175" s="269" t="s">
        <v>218</v>
      </c>
      <c r="F175" s="272" t="s">
        <v>218</v>
      </c>
      <c r="G175" s="269" t="s">
        <v>218</v>
      </c>
      <c r="H175" s="240" t="s">
        <v>218</v>
      </c>
    </row>
    <row r="176" spans="1:8" ht="15" customHeight="1">
      <c r="A176" s="149">
        <f>A175+0.1</f>
        <v>35.2</v>
      </c>
      <c r="B176" s="72"/>
      <c r="C176" s="72" t="s">
        <v>18</v>
      </c>
      <c r="D176" s="151" t="s">
        <v>19</v>
      </c>
      <c r="E176" s="197" t="s">
        <v>218</v>
      </c>
      <c r="F176" s="151" t="s">
        <v>218</v>
      </c>
      <c r="G176" s="151" t="s">
        <v>218</v>
      </c>
      <c r="H176" s="152" t="s">
        <v>218</v>
      </c>
    </row>
    <row r="177" spans="1:8" ht="15" customHeight="1">
      <c r="A177" s="149">
        <f>A176+0.1</f>
        <v>35.300000000000004</v>
      </c>
      <c r="B177" s="72"/>
      <c r="C177" s="72" t="s">
        <v>233</v>
      </c>
      <c r="D177" s="151" t="s">
        <v>93</v>
      </c>
      <c r="E177" s="151">
        <v>1</v>
      </c>
      <c r="F177" s="151">
        <f>F174*E177</f>
        <v>75</v>
      </c>
      <c r="G177" s="151" t="s">
        <v>218</v>
      </c>
      <c r="H177" s="152" t="s">
        <v>218</v>
      </c>
    </row>
    <row r="178" spans="1:8" ht="15" customHeight="1">
      <c r="A178" s="149">
        <f>A177+0.1</f>
        <v>35.400000000000006</v>
      </c>
      <c r="B178" s="72"/>
      <c r="C178" s="72" t="s">
        <v>129</v>
      </c>
      <c r="D178" s="151" t="s">
        <v>91</v>
      </c>
      <c r="E178" s="151" t="s">
        <v>20</v>
      </c>
      <c r="F178" s="167">
        <f>F174*6</f>
        <v>450</v>
      </c>
      <c r="G178" s="151" t="s">
        <v>218</v>
      </c>
      <c r="H178" s="152" t="s">
        <v>218</v>
      </c>
    </row>
    <row r="179" spans="1:8" ht="15" customHeight="1" thickBot="1">
      <c r="A179" s="153">
        <f>A178+0.1</f>
        <v>35.50000000000001</v>
      </c>
      <c r="B179" s="325"/>
      <c r="C179" s="325" t="s">
        <v>89</v>
      </c>
      <c r="D179" s="155" t="s">
        <v>19</v>
      </c>
      <c r="E179" s="155" t="s">
        <v>218</v>
      </c>
      <c r="F179" s="155" t="s">
        <v>218</v>
      </c>
      <c r="G179" s="155" t="s">
        <v>218</v>
      </c>
      <c r="H179" s="156" t="s">
        <v>218</v>
      </c>
    </row>
    <row r="180" spans="1:8" ht="46.5" customHeight="1" thickBot="1">
      <c r="A180" s="172">
        <v>36</v>
      </c>
      <c r="B180" s="158" t="s">
        <v>326</v>
      </c>
      <c r="C180" s="165" t="s">
        <v>304</v>
      </c>
      <c r="D180" s="160" t="s">
        <v>93</v>
      </c>
      <c r="E180" s="171"/>
      <c r="F180" s="160">
        <f>F164-F174+F170</f>
        <v>330.84</v>
      </c>
      <c r="G180" s="171"/>
      <c r="H180" s="157" t="s">
        <v>218</v>
      </c>
    </row>
    <row r="181" spans="1:8" ht="16.5" customHeight="1">
      <c r="A181" s="326">
        <f>A180+0.1</f>
        <v>36.1</v>
      </c>
      <c r="B181" s="326"/>
      <c r="C181" s="326" t="s">
        <v>16</v>
      </c>
      <c r="D181" s="326" t="s">
        <v>17</v>
      </c>
      <c r="E181" s="292" t="s">
        <v>218</v>
      </c>
      <c r="F181" s="272" t="s">
        <v>218</v>
      </c>
      <c r="G181" s="269" t="s">
        <v>218</v>
      </c>
      <c r="H181" s="240" t="s">
        <v>218</v>
      </c>
    </row>
    <row r="182" spans="1:8" ht="16.5" customHeight="1">
      <c r="A182" s="72">
        <f>A181+0.1</f>
        <v>36.2</v>
      </c>
      <c r="B182" s="72"/>
      <c r="C182" s="72" t="s">
        <v>18</v>
      </c>
      <c r="D182" s="72" t="s">
        <v>19</v>
      </c>
      <c r="E182" s="151" t="s">
        <v>218</v>
      </c>
      <c r="F182" s="167" t="s">
        <v>218</v>
      </c>
      <c r="G182" s="151" t="s">
        <v>218</v>
      </c>
      <c r="H182" s="152" t="s">
        <v>218</v>
      </c>
    </row>
    <row r="183" spans="1:8" ht="16.5" customHeight="1">
      <c r="A183" s="72">
        <f>A182+0.1</f>
        <v>36.300000000000004</v>
      </c>
      <c r="B183" s="72"/>
      <c r="C183" s="72" t="s">
        <v>140</v>
      </c>
      <c r="D183" s="72" t="s">
        <v>91</v>
      </c>
      <c r="E183" s="151">
        <v>0.63</v>
      </c>
      <c r="F183" s="167">
        <f>F180*E183</f>
        <v>208.42919999999998</v>
      </c>
      <c r="G183" s="151" t="s">
        <v>218</v>
      </c>
      <c r="H183" s="152" t="s">
        <v>218</v>
      </c>
    </row>
    <row r="184" spans="1:8" ht="16.5" customHeight="1">
      <c r="A184" s="72">
        <f>A183+0.1</f>
        <v>36.400000000000006</v>
      </c>
      <c r="B184" s="176"/>
      <c r="C184" s="72" t="s">
        <v>139</v>
      </c>
      <c r="D184" s="151" t="s">
        <v>91</v>
      </c>
      <c r="E184" s="151">
        <v>0.79</v>
      </c>
      <c r="F184" s="167">
        <f>F180*E184</f>
        <v>261.3636</v>
      </c>
      <c r="G184" s="151" t="s">
        <v>218</v>
      </c>
      <c r="H184" s="152" t="s">
        <v>218</v>
      </c>
    </row>
    <row r="185" spans="1:8" ht="16.5" customHeight="1" thickBot="1">
      <c r="A185" s="325">
        <f>A184+0.1</f>
        <v>36.50000000000001</v>
      </c>
      <c r="B185" s="194"/>
      <c r="C185" s="325" t="s">
        <v>89</v>
      </c>
      <c r="D185" s="155" t="s">
        <v>21</v>
      </c>
      <c r="E185" s="195" t="s">
        <v>218</v>
      </c>
      <c r="F185" s="168" t="s">
        <v>218</v>
      </c>
      <c r="G185" s="155" t="s">
        <v>218</v>
      </c>
      <c r="H185" s="156" t="s">
        <v>218</v>
      </c>
    </row>
    <row r="186" spans="1:8" ht="33.75" customHeight="1" thickBot="1">
      <c r="A186" s="172">
        <f>A180+1</f>
        <v>37</v>
      </c>
      <c r="B186" s="139" t="s">
        <v>305</v>
      </c>
      <c r="C186" s="165" t="s">
        <v>190</v>
      </c>
      <c r="D186" s="160" t="s">
        <v>93</v>
      </c>
      <c r="E186" s="171"/>
      <c r="F186" s="160">
        <v>139</v>
      </c>
      <c r="G186" s="171"/>
      <c r="H186" s="157" t="s">
        <v>218</v>
      </c>
    </row>
    <row r="187" spans="1:8" ht="15.75" customHeight="1">
      <c r="A187" s="326">
        <f>A186+0.1</f>
        <v>37.1</v>
      </c>
      <c r="B187" s="326"/>
      <c r="C187" s="326" t="s">
        <v>16</v>
      </c>
      <c r="D187" s="326" t="s">
        <v>17</v>
      </c>
      <c r="E187" s="326" t="s">
        <v>218</v>
      </c>
      <c r="F187" s="272" t="s">
        <v>218</v>
      </c>
      <c r="G187" s="269" t="s">
        <v>218</v>
      </c>
      <c r="H187" s="240" t="s">
        <v>218</v>
      </c>
    </row>
    <row r="188" spans="1:8" ht="15.75" customHeight="1">
      <c r="A188" s="326">
        <f>A187+0.1</f>
        <v>37.2</v>
      </c>
      <c r="B188" s="326"/>
      <c r="C188" s="72" t="s">
        <v>185</v>
      </c>
      <c r="D188" s="72" t="s">
        <v>80</v>
      </c>
      <c r="E188" s="279" t="s">
        <v>218</v>
      </c>
      <c r="F188" s="167" t="s">
        <v>218</v>
      </c>
      <c r="G188" s="167" t="s">
        <v>218</v>
      </c>
      <c r="H188" s="152" t="s">
        <v>218</v>
      </c>
    </row>
    <row r="189" spans="1:8" ht="15.75" customHeight="1">
      <c r="A189" s="326">
        <f>A188+0.1</f>
        <v>37.300000000000004</v>
      </c>
      <c r="B189" s="72"/>
      <c r="C189" s="72" t="s">
        <v>18</v>
      </c>
      <c r="D189" s="72" t="s">
        <v>113</v>
      </c>
      <c r="E189" s="279" t="s">
        <v>218</v>
      </c>
      <c r="F189" s="167" t="s">
        <v>218</v>
      </c>
      <c r="G189" s="72" t="s">
        <v>218</v>
      </c>
      <c r="H189" s="152" t="s">
        <v>218</v>
      </c>
    </row>
    <row r="190" spans="1:8" ht="15.75" customHeight="1">
      <c r="A190" s="326">
        <f>A189+0.1</f>
        <v>37.400000000000006</v>
      </c>
      <c r="B190" s="72"/>
      <c r="C190" s="72" t="s">
        <v>186</v>
      </c>
      <c r="D190" s="72" t="s">
        <v>134</v>
      </c>
      <c r="E190" s="193">
        <f>2.3/100</f>
        <v>0.023</v>
      </c>
      <c r="F190" s="167">
        <f>E190*F186</f>
        <v>3.197</v>
      </c>
      <c r="G190" s="72" t="s">
        <v>218</v>
      </c>
      <c r="H190" s="152" t="s">
        <v>218</v>
      </c>
    </row>
    <row r="191" spans="1:8" ht="15.75" customHeight="1" thickBot="1">
      <c r="A191" s="88">
        <f>A190+0.1</f>
        <v>37.50000000000001</v>
      </c>
      <c r="B191" s="194"/>
      <c r="C191" s="325" t="s">
        <v>89</v>
      </c>
      <c r="D191" s="325" t="s">
        <v>113</v>
      </c>
      <c r="E191" s="325" t="s">
        <v>218</v>
      </c>
      <c r="F191" s="168" t="s">
        <v>218</v>
      </c>
      <c r="G191" s="325" t="s">
        <v>218</v>
      </c>
      <c r="H191" s="156" t="s">
        <v>218</v>
      </c>
    </row>
    <row r="192" spans="1:8" ht="45" customHeight="1" thickBot="1">
      <c r="A192" s="172">
        <f>A186+1</f>
        <v>38</v>
      </c>
      <c r="B192" s="159" t="s">
        <v>90</v>
      </c>
      <c r="C192" s="327" t="s">
        <v>494</v>
      </c>
      <c r="D192" s="161" t="s">
        <v>93</v>
      </c>
      <c r="E192" s="327"/>
      <c r="F192" s="270">
        <v>13</v>
      </c>
      <c r="G192" s="327">
        <v>16</v>
      </c>
      <c r="H192" s="356" t="s">
        <v>218</v>
      </c>
    </row>
    <row r="193" spans="1:8" ht="33" customHeight="1" thickBot="1">
      <c r="A193" s="172">
        <f>A192+1</f>
        <v>39</v>
      </c>
      <c r="B193" s="158" t="s">
        <v>191</v>
      </c>
      <c r="C193" s="165" t="s">
        <v>192</v>
      </c>
      <c r="D193" s="160" t="s">
        <v>93</v>
      </c>
      <c r="E193" s="171"/>
      <c r="F193" s="160">
        <f>139-F192</f>
        <v>126</v>
      </c>
      <c r="G193" s="171"/>
      <c r="H193" s="157" t="s">
        <v>218</v>
      </c>
    </row>
    <row r="194" spans="1:8" ht="15.75" customHeight="1">
      <c r="A194" s="326">
        <f>A193+0.1</f>
        <v>39.1</v>
      </c>
      <c r="B194" s="326"/>
      <c r="C194" s="326" t="s">
        <v>16</v>
      </c>
      <c r="D194" s="326" t="s">
        <v>17</v>
      </c>
      <c r="E194" s="269" t="s">
        <v>218</v>
      </c>
      <c r="F194" s="272" t="s">
        <v>218</v>
      </c>
      <c r="G194" s="269" t="s">
        <v>218</v>
      </c>
      <c r="H194" s="240" t="s">
        <v>218</v>
      </c>
    </row>
    <row r="195" spans="1:8" ht="15.75" customHeight="1">
      <c r="A195" s="72">
        <f>A194+0.1</f>
        <v>39.2</v>
      </c>
      <c r="B195" s="72"/>
      <c r="C195" s="72" t="s">
        <v>18</v>
      </c>
      <c r="D195" s="72" t="s">
        <v>19</v>
      </c>
      <c r="E195" s="151" t="s">
        <v>218</v>
      </c>
      <c r="F195" s="167" t="s">
        <v>218</v>
      </c>
      <c r="G195" s="151" t="s">
        <v>218</v>
      </c>
      <c r="H195" s="152" t="s">
        <v>218</v>
      </c>
    </row>
    <row r="196" spans="1:8" ht="15.75" customHeight="1">
      <c r="A196" s="72">
        <f>A195+0.1</f>
        <v>39.300000000000004</v>
      </c>
      <c r="B196" s="72"/>
      <c r="C196" s="72" t="s">
        <v>140</v>
      </c>
      <c r="D196" s="72" t="s">
        <v>91</v>
      </c>
      <c r="E196" s="151">
        <v>0.63</v>
      </c>
      <c r="F196" s="167">
        <f>F193*E196</f>
        <v>79.38</v>
      </c>
      <c r="G196" s="151" t="s">
        <v>218</v>
      </c>
      <c r="H196" s="152" t="s">
        <v>218</v>
      </c>
    </row>
    <row r="197" spans="1:8" ht="15.75" customHeight="1">
      <c r="A197" s="72">
        <f>A196+0.1</f>
        <v>39.400000000000006</v>
      </c>
      <c r="B197" s="176"/>
      <c r="C197" s="72" t="s">
        <v>139</v>
      </c>
      <c r="D197" s="151" t="s">
        <v>91</v>
      </c>
      <c r="E197" s="151">
        <v>0.92</v>
      </c>
      <c r="F197" s="167">
        <f>F193*E197</f>
        <v>115.92</v>
      </c>
      <c r="G197" s="151" t="s">
        <v>218</v>
      </c>
      <c r="H197" s="152" t="s">
        <v>218</v>
      </c>
    </row>
    <row r="198" spans="1:8" ht="15.75" customHeight="1" thickBot="1">
      <c r="A198" s="325">
        <f>A197+0.1</f>
        <v>39.50000000000001</v>
      </c>
      <c r="B198" s="194"/>
      <c r="C198" s="325" t="s">
        <v>89</v>
      </c>
      <c r="D198" s="155" t="s">
        <v>21</v>
      </c>
      <c r="E198" s="155" t="s">
        <v>218</v>
      </c>
      <c r="F198" s="168" t="s">
        <v>218</v>
      </c>
      <c r="G198" s="155" t="s">
        <v>218</v>
      </c>
      <c r="H198" s="156" t="s">
        <v>218</v>
      </c>
    </row>
    <row r="199" spans="1:8" ht="15" customHeight="1" thickBot="1">
      <c r="A199" s="491" t="s">
        <v>141</v>
      </c>
      <c r="B199" s="492"/>
      <c r="C199" s="492"/>
      <c r="D199" s="492"/>
      <c r="E199" s="492"/>
      <c r="F199" s="492"/>
      <c r="G199" s="492"/>
      <c r="H199" s="493"/>
    </row>
    <row r="200" spans="1:8" ht="50.25" customHeight="1" thickBot="1">
      <c r="A200" s="164">
        <f>A193+1</f>
        <v>40</v>
      </c>
      <c r="B200" s="159" t="s">
        <v>193</v>
      </c>
      <c r="C200" s="165" t="s">
        <v>194</v>
      </c>
      <c r="D200" s="160" t="s">
        <v>93</v>
      </c>
      <c r="E200" s="175"/>
      <c r="F200" s="160">
        <v>290.7</v>
      </c>
      <c r="G200" s="175"/>
      <c r="H200" s="157" t="s">
        <v>218</v>
      </c>
    </row>
    <row r="201" spans="1:8" ht="15" customHeight="1">
      <c r="A201" s="147">
        <f>A200+0.1</f>
        <v>40.1</v>
      </c>
      <c r="B201" s="329"/>
      <c r="C201" s="326" t="s">
        <v>16</v>
      </c>
      <c r="D201" s="326" t="s">
        <v>17</v>
      </c>
      <c r="E201" s="269" t="s">
        <v>218</v>
      </c>
      <c r="F201" s="292" t="s">
        <v>218</v>
      </c>
      <c r="G201" s="269" t="s">
        <v>218</v>
      </c>
      <c r="H201" s="240" t="s">
        <v>218</v>
      </c>
    </row>
    <row r="202" spans="1:8" ht="15" customHeight="1">
      <c r="A202" s="149">
        <f>A201+0.1</f>
        <v>40.2</v>
      </c>
      <c r="B202" s="150"/>
      <c r="C202" s="72" t="s">
        <v>142</v>
      </c>
      <c r="D202" s="72" t="s">
        <v>138</v>
      </c>
      <c r="E202" s="197" t="s">
        <v>218</v>
      </c>
      <c r="F202" s="197" t="s">
        <v>218</v>
      </c>
      <c r="G202" s="151" t="s">
        <v>218</v>
      </c>
      <c r="H202" s="152" t="s">
        <v>218</v>
      </c>
    </row>
    <row r="203" spans="1:8" ht="15" customHeight="1">
      <c r="A203" s="149">
        <f>A202+0.1</f>
        <v>40.300000000000004</v>
      </c>
      <c r="B203" s="150"/>
      <c r="C203" s="72" t="s">
        <v>18</v>
      </c>
      <c r="D203" s="72" t="s">
        <v>19</v>
      </c>
      <c r="E203" s="151" t="s">
        <v>218</v>
      </c>
      <c r="F203" s="197" t="s">
        <v>218</v>
      </c>
      <c r="G203" s="151" t="s">
        <v>218</v>
      </c>
      <c r="H203" s="152" t="s">
        <v>218</v>
      </c>
    </row>
    <row r="204" spans="1:8" ht="15" customHeight="1" thickBot="1">
      <c r="A204" s="153">
        <f>A203+0.1</f>
        <v>40.400000000000006</v>
      </c>
      <c r="B204" s="328"/>
      <c r="C204" s="325" t="s">
        <v>160</v>
      </c>
      <c r="D204" s="325" t="s">
        <v>85</v>
      </c>
      <c r="E204" s="283">
        <f>2.6/100</f>
        <v>0.026000000000000002</v>
      </c>
      <c r="F204" s="195">
        <f>F200*E204</f>
        <v>7.5582</v>
      </c>
      <c r="G204" s="155" t="s">
        <v>218</v>
      </c>
      <c r="H204" s="156" t="s">
        <v>218</v>
      </c>
    </row>
    <row r="205" spans="1:8" ht="33.75" customHeight="1" thickBot="1">
      <c r="A205" s="172">
        <f>A200+1</f>
        <v>41</v>
      </c>
      <c r="B205" s="159" t="s">
        <v>195</v>
      </c>
      <c r="C205" s="165" t="s">
        <v>196</v>
      </c>
      <c r="D205" s="159" t="s">
        <v>124</v>
      </c>
      <c r="E205" s="165"/>
      <c r="F205" s="173">
        <v>67.6</v>
      </c>
      <c r="G205" s="165"/>
      <c r="H205" s="157" t="s">
        <v>218</v>
      </c>
    </row>
    <row r="206" spans="1:8" ht="15" customHeight="1">
      <c r="A206" s="326">
        <f>A205+0.1</f>
        <v>41.1</v>
      </c>
      <c r="B206" s="326"/>
      <c r="C206" s="326" t="s">
        <v>16</v>
      </c>
      <c r="D206" s="326" t="s">
        <v>17</v>
      </c>
      <c r="E206" s="326" t="s">
        <v>218</v>
      </c>
      <c r="F206" s="272" t="s">
        <v>218</v>
      </c>
      <c r="G206" s="269" t="s">
        <v>218</v>
      </c>
      <c r="H206" s="240" t="s">
        <v>218</v>
      </c>
    </row>
    <row r="207" spans="1:8" ht="15" customHeight="1">
      <c r="A207" s="72">
        <f>A206+0.1</f>
        <v>41.2</v>
      </c>
      <c r="B207" s="72"/>
      <c r="C207" s="72" t="s">
        <v>18</v>
      </c>
      <c r="D207" s="72" t="s">
        <v>113</v>
      </c>
      <c r="E207" s="72" t="s">
        <v>218</v>
      </c>
      <c r="F207" s="167" t="s">
        <v>218</v>
      </c>
      <c r="G207" s="72" t="s">
        <v>218</v>
      </c>
      <c r="H207" s="152" t="s">
        <v>218</v>
      </c>
    </row>
    <row r="208" spans="1:8" ht="15" customHeight="1" thickBot="1">
      <c r="A208" s="325">
        <f>A207+0.1</f>
        <v>41.300000000000004</v>
      </c>
      <c r="B208" s="325"/>
      <c r="C208" s="325" t="s">
        <v>188</v>
      </c>
      <c r="D208" s="325" t="s">
        <v>134</v>
      </c>
      <c r="E208" s="325">
        <f>0.67/100</f>
        <v>0.0067</v>
      </c>
      <c r="F208" s="168">
        <f>E208*F205</f>
        <v>0.45292</v>
      </c>
      <c r="G208" s="325" t="s">
        <v>218</v>
      </c>
      <c r="H208" s="156" t="s">
        <v>218</v>
      </c>
    </row>
    <row r="209" spans="1:8" ht="60" customHeight="1" thickBot="1">
      <c r="A209" s="172">
        <f>A205+1</f>
        <v>42</v>
      </c>
      <c r="B209" s="158" t="s">
        <v>197</v>
      </c>
      <c r="C209" s="165" t="s">
        <v>198</v>
      </c>
      <c r="D209" s="160" t="s">
        <v>93</v>
      </c>
      <c r="E209" s="171"/>
      <c r="F209" s="160">
        <f>F200+F205*0.2-37.8</f>
        <v>266.41999999999996</v>
      </c>
      <c r="G209" s="171"/>
      <c r="H209" s="157" t="s">
        <v>218</v>
      </c>
    </row>
    <row r="210" spans="1:8" ht="13.5">
      <c r="A210" s="326">
        <f>A209+0.1</f>
        <v>42.1</v>
      </c>
      <c r="B210" s="326"/>
      <c r="C210" s="326" t="s">
        <v>16</v>
      </c>
      <c r="D210" s="326" t="s">
        <v>17</v>
      </c>
      <c r="E210" s="292" t="s">
        <v>218</v>
      </c>
      <c r="F210" s="272" t="s">
        <v>218</v>
      </c>
      <c r="G210" s="269" t="s">
        <v>218</v>
      </c>
      <c r="H210" s="240" t="s">
        <v>218</v>
      </c>
    </row>
    <row r="211" spans="1:8" ht="13.5">
      <c r="A211" s="72">
        <f>A210+0.1</f>
        <v>42.2</v>
      </c>
      <c r="B211" s="72"/>
      <c r="C211" s="72" t="s">
        <v>18</v>
      </c>
      <c r="D211" s="72" t="s">
        <v>19</v>
      </c>
      <c r="E211" s="151" t="s">
        <v>218</v>
      </c>
      <c r="F211" s="167" t="s">
        <v>218</v>
      </c>
      <c r="G211" s="151" t="s">
        <v>218</v>
      </c>
      <c r="H211" s="152" t="s">
        <v>218</v>
      </c>
    </row>
    <row r="212" spans="1:8" ht="13.5">
      <c r="A212" s="72">
        <f>A211+0.1</f>
        <v>42.300000000000004</v>
      </c>
      <c r="B212" s="72"/>
      <c r="C212" s="72" t="s">
        <v>140</v>
      </c>
      <c r="D212" s="72" t="s">
        <v>91</v>
      </c>
      <c r="E212" s="151">
        <v>0.63</v>
      </c>
      <c r="F212" s="167">
        <f>F209*E212</f>
        <v>167.84459999999999</v>
      </c>
      <c r="G212" s="151" t="s">
        <v>218</v>
      </c>
      <c r="H212" s="152" t="s">
        <v>218</v>
      </c>
    </row>
    <row r="213" spans="1:8" ht="16.5">
      <c r="A213" s="72">
        <f>A212+0.1</f>
        <v>42.400000000000006</v>
      </c>
      <c r="B213" s="176"/>
      <c r="C213" s="72" t="s">
        <v>139</v>
      </c>
      <c r="D213" s="151" t="s">
        <v>91</v>
      </c>
      <c r="E213" s="151">
        <v>0.79</v>
      </c>
      <c r="F213" s="167">
        <f>F209*E213</f>
        <v>210.47179999999997</v>
      </c>
      <c r="G213" s="151" t="s">
        <v>218</v>
      </c>
      <c r="H213" s="152" t="s">
        <v>218</v>
      </c>
    </row>
    <row r="214" spans="1:8" ht="17.25" thickBot="1">
      <c r="A214" s="325">
        <f>A213+0.1</f>
        <v>42.50000000000001</v>
      </c>
      <c r="B214" s="194"/>
      <c r="C214" s="325" t="s">
        <v>89</v>
      </c>
      <c r="D214" s="155" t="s">
        <v>21</v>
      </c>
      <c r="E214" s="195" t="s">
        <v>218</v>
      </c>
      <c r="F214" s="168" t="s">
        <v>218</v>
      </c>
      <c r="G214" s="155" t="s">
        <v>218</v>
      </c>
      <c r="H214" s="156" t="s">
        <v>218</v>
      </c>
    </row>
    <row r="215" spans="1:8" ht="50.25" customHeight="1" thickBot="1">
      <c r="A215" s="172">
        <f>A209+1</f>
        <v>43</v>
      </c>
      <c r="B215" s="159" t="s">
        <v>199</v>
      </c>
      <c r="C215" s="159" t="s">
        <v>143</v>
      </c>
      <c r="D215" s="165" t="s">
        <v>93</v>
      </c>
      <c r="E215" s="161"/>
      <c r="F215" s="171">
        <v>221</v>
      </c>
      <c r="G215" s="160"/>
      <c r="H215" s="178" t="s">
        <v>218</v>
      </c>
    </row>
    <row r="216" spans="1:8" ht="13.5">
      <c r="A216" s="147">
        <f>A215+0.1</f>
        <v>43.1</v>
      </c>
      <c r="B216" s="326"/>
      <c r="C216" s="326" t="s">
        <v>16</v>
      </c>
      <c r="D216" s="269" t="s">
        <v>17</v>
      </c>
      <c r="E216" s="269" t="s">
        <v>218</v>
      </c>
      <c r="F216" s="292" t="s">
        <v>218</v>
      </c>
      <c r="G216" s="269" t="s">
        <v>218</v>
      </c>
      <c r="H216" s="240" t="s">
        <v>218</v>
      </c>
    </row>
    <row r="217" spans="1:8" ht="13.5">
      <c r="A217" s="149">
        <f>A216+0.1</f>
        <v>43.2</v>
      </c>
      <c r="B217" s="72"/>
      <c r="C217" s="72" t="s">
        <v>18</v>
      </c>
      <c r="D217" s="151" t="s">
        <v>19</v>
      </c>
      <c r="E217" s="274" t="s">
        <v>218</v>
      </c>
      <c r="F217" s="197" t="s">
        <v>218</v>
      </c>
      <c r="G217" s="151" t="s">
        <v>218</v>
      </c>
      <c r="H217" s="152" t="s">
        <v>218</v>
      </c>
    </row>
    <row r="218" spans="1:8" ht="15.75">
      <c r="A218" s="149">
        <f>A217+0.1</f>
        <v>43.300000000000004</v>
      </c>
      <c r="B218" s="150"/>
      <c r="C218" s="72" t="s">
        <v>145</v>
      </c>
      <c r="D218" s="72" t="s">
        <v>83</v>
      </c>
      <c r="E218" s="284">
        <f>0.037/100</f>
        <v>0.00037</v>
      </c>
      <c r="F218" s="197">
        <f>F215*E218</f>
        <v>0.08177</v>
      </c>
      <c r="G218" s="198" t="s">
        <v>218</v>
      </c>
      <c r="H218" s="152" t="s">
        <v>218</v>
      </c>
    </row>
    <row r="219" spans="1:8" ht="15.75">
      <c r="A219" s="149">
        <f>A218+0.1</f>
        <v>43.400000000000006</v>
      </c>
      <c r="B219" s="150"/>
      <c r="C219" s="72" t="s">
        <v>146</v>
      </c>
      <c r="D219" s="72" t="s">
        <v>85</v>
      </c>
      <c r="E219" s="284">
        <f>0.006/100</f>
        <v>6E-05</v>
      </c>
      <c r="F219" s="197">
        <f>F215*E219</f>
        <v>0.013260000000000001</v>
      </c>
      <c r="G219" s="151" t="s">
        <v>218</v>
      </c>
      <c r="H219" s="152" t="s">
        <v>218</v>
      </c>
    </row>
    <row r="220" spans="1:8" ht="16.5" thickBot="1">
      <c r="A220" s="153">
        <f>A219+0.1</f>
        <v>43.50000000000001</v>
      </c>
      <c r="B220" s="328"/>
      <c r="C220" s="325" t="s">
        <v>147</v>
      </c>
      <c r="D220" s="325" t="s">
        <v>93</v>
      </c>
      <c r="E220" s="195">
        <f>1.2/100</f>
        <v>0.012</v>
      </c>
      <c r="F220" s="195">
        <f>F215*E220</f>
        <v>2.652</v>
      </c>
      <c r="G220" s="155" t="s">
        <v>218</v>
      </c>
      <c r="H220" s="156" t="s">
        <v>218</v>
      </c>
    </row>
    <row r="221" spans="1:8" ht="12.75" customHeight="1" thickBot="1">
      <c r="A221" s="428" t="s">
        <v>200</v>
      </c>
      <c r="B221" s="429"/>
      <c r="C221" s="429"/>
      <c r="D221" s="429"/>
      <c r="E221" s="429"/>
      <c r="F221" s="429"/>
      <c r="G221" s="429"/>
      <c r="H221" s="430"/>
    </row>
    <row r="222" spans="1:8" ht="49.5" customHeight="1" thickBot="1">
      <c r="A222" s="172">
        <f>A215+1</f>
        <v>44</v>
      </c>
      <c r="B222" s="158" t="s">
        <v>84</v>
      </c>
      <c r="C222" s="165" t="s">
        <v>201</v>
      </c>
      <c r="D222" s="159" t="s">
        <v>85</v>
      </c>
      <c r="E222" s="171"/>
      <c r="F222" s="160">
        <v>27.8</v>
      </c>
      <c r="G222" s="171"/>
      <c r="H222" s="157" t="s">
        <v>218</v>
      </c>
    </row>
    <row r="223" spans="1:8" ht="15" customHeight="1">
      <c r="A223" s="147">
        <f>A222+0.1</f>
        <v>44.1</v>
      </c>
      <c r="B223" s="199"/>
      <c r="C223" s="326" t="s">
        <v>16</v>
      </c>
      <c r="D223" s="269" t="s">
        <v>17</v>
      </c>
      <c r="E223" s="326" t="s">
        <v>218</v>
      </c>
      <c r="F223" s="326" t="s">
        <v>218</v>
      </c>
      <c r="G223" s="272" t="s">
        <v>218</v>
      </c>
      <c r="H223" s="240" t="s">
        <v>218</v>
      </c>
    </row>
    <row r="224" spans="1:8" ht="15" customHeight="1">
      <c r="A224" s="147">
        <f>A223+0.1</f>
        <v>44.2</v>
      </c>
      <c r="B224" s="176"/>
      <c r="C224" s="72" t="s">
        <v>202</v>
      </c>
      <c r="D224" s="72" t="s">
        <v>85</v>
      </c>
      <c r="E224" s="72">
        <v>1.25</v>
      </c>
      <c r="F224" s="72">
        <f>F222*E224</f>
        <v>34.75</v>
      </c>
      <c r="G224" s="72" t="s">
        <v>218</v>
      </c>
      <c r="H224" s="152" t="s">
        <v>218</v>
      </c>
    </row>
    <row r="225" spans="1:8" ht="15" customHeight="1" thickBot="1">
      <c r="A225" s="147">
        <f>A224+0.1</f>
        <v>44.300000000000004</v>
      </c>
      <c r="B225" s="194"/>
      <c r="C225" s="325" t="s">
        <v>89</v>
      </c>
      <c r="D225" s="325" t="s">
        <v>19</v>
      </c>
      <c r="E225" s="325" t="s">
        <v>218</v>
      </c>
      <c r="F225" s="325" t="s">
        <v>218</v>
      </c>
      <c r="G225" s="325" t="s">
        <v>218</v>
      </c>
      <c r="H225" s="156" t="s">
        <v>218</v>
      </c>
    </row>
    <row r="226" spans="1:8" ht="36.75" customHeight="1" thickBot="1">
      <c r="A226" s="138">
        <f>A222+1</f>
        <v>45</v>
      </c>
      <c r="B226" s="84" t="s">
        <v>203</v>
      </c>
      <c r="C226" s="84" t="s">
        <v>596</v>
      </c>
      <c r="D226" s="140" t="s">
        <v>85</v>
      </c>
      <c r="E226" s="140"/>
      <c r="F226" s="140">
        <f>17.2</f>
        <v>17.2</v>
      </c>
      <c r="G226" s="140"/>
      <c r="H226" s="142" t="s">
        <v>218</v>
      </c>
    </row>
    <row r="227" spans="1:8" ht="15.75">
      <c r="A227" s="326">
        <f aca="true" t="shared" si="9" ref="A227:A232">A226+0.1</f>
        <v>45.1</v>
      </c>
      <c r="B227" s="329"/>
      <c r="C227" s="326" t="s">
        <v>16</v>
      </c>
      <c r="D227" s="269" t="s">
        <v>17</v>
      </c>
      <c r="E227" s="269" t="s">
        <v>218</v>
      </c>
      <c r="F227" s="269" t="s">
        <v>218</v>
      </c>
      <c r="G227" s="272" t="s">
        <v>218</v>
      </c>
      <c r="H227" s="240" t="s">
        <v>218</v>
      </c>
    </row>
    <row r="228" spans="1:8" ht="15.75">
      <c r="A228" s="72">
        <f t="shared" si="9"/>
        <v>45.2</v>
      </c>
      <c r="B228" s="150"/>
      <c r="C228" s="72" t="s">
        <v>18</v>
      </c>
      <c r="D228" s="72" t="s">
        <v>19</v>
      </c>
      <c r="E228" s="72" t="s">
        <v>218</v>
      </c>
      <c r="F228" s="167" t="s">
        <v>218</v>
      </c>
      <c r="G228" s="167" t="s">
        <v>218</v>
      </c>
      <c r="H228" s="152" t="s">
        <v>218</v>
      </c>
    </row>
    <row r="229" spans="1:8" ht="15.75">
      <c r="A229" s="72">
        <f t="shared" si="9"/>
        <v>45.300000000000004</v>
      </c>
      <c r="B229" s="150"/>
      <c r="C229" s="72" t="s">
        <v>87</v>
      </c>
      <c r="D229" s="72" t="s">
        <v>134</v>
      </c>
      <c r="E229" s="72" t="s">
        <v>218</v>
      </c>
      <c r="F229" s="167" t="s">
        <v>218</v>
      </c>
      <c r="G229" s="167" t="s">
        <v>218</v>
      </c>
      <c r="H229" s="152" t="s">
        <v>218</v>
      </c>
    </row>
    <row r="230" spans="1:8" ht="15.75">
      <c r="A230" s="72">
        <f t="shared" si="9"/>
        <v>45.400000000000006</v>
      </c>
      <c r="B230" s="150"/>
      <c r="C230" s="72" t="s">
        <v>205</v>
      </c>
      <c r="D230" s="151" t="s">
        <v>85</v>
      </c>
      <c r="E230" s="151">
        <v>1.02</v>
      </c>
      <c r="F230" s="151">
        <f>F226*E230</f>
        <v>17.544</v>
      </c>
      <c r="G230" s="151" t="s">
        <v>218</v>
      </c>
      <c r="H230" s="152" t="s">
        <v>218</v>
      </c>
    </row>
    <row r="231" spans="1:8" ht="15.75">
      <c r="A231" s="72">
        <f t="shared" si="9"/>
        <v>45.50000000000001</v>
      </c>
      <c r="B231" s="328"/>
      <c r="C231" s="325" t="s">
        <v>79</v>
      </c>
      <c r="D231" s="155" t="s">
        <v>91</v>
      </c>
      <c r="E231" s="155"/>
      <c r="F231" s="155">
        <v>1547</v>
      </c>
      <c r="G231" s="155" t="s">
        <v>218</v>
      </c>
      <c r="H231" s="152" t="s">
        <v>218</v>
      </c>
    </row>
    <row r="232" spans="1:8" ht="16.5" thickBot="1">
      <c r="A232" s="72">
        <f t="shared" si="9"/>
        <v>45.60000000000001</v>
      </c>
      <c r="B232" s="328"/>
      <c r="C232" s="325" t="s">
        <v>89</v>
      </c>
      <c r="D232" s="155" t="s">
        <v>19</v>
      </c>
      <c r="E232" s="155" t="s">
        <v>218</v>
      </c>
      <c r="F232" s="155" t="s">
        <v>218</v>
      </c>
      <c r="G232" s="155" t="s">
        <v>218</v>
      </c>
      <c r="H232" s="152" t="s">
        <v>218</v>
      </c>
    </row>
    <row r="233" spans="1:8" ht="38.25" customHeight="1" thickBot="1">
      <c r="A233" s="200">
        <f>A226+1</f>
        <v>46</v>
      </c>
      <c r="B233" s="201" t="s">
        <v>307</v>
      </c>
      <c r="C233" s="202" t="s">
        <v>314</v>
      </c>
      <c r="D233" s="203" t="s">
        <v>264</v>
      </c>
      <c r="E233" s="204"/>
      <c r="F233" s="203">
        <v>139</v>
      </c>
      <c r="G233" s="205"/>
      <c r="H233" s="206" t="s">
        <v>218</v>
      </c>
    </row>
    <row r="234" spans="1:8" ht="15">
      <c r="A234" s="207">
        <f>A233+0.1</f>
        <v>46.1</v>
      </c>
      <c r="B234" s="208"/>
      <c r="C234" s="207" t="s">
        <v>308</v>
      </c>
      <c r="D234" s="307" t="s">
        <v>309</v>
      </c>
      <c r="E234" s="309" t="s">
        <v>218</v>
      </c>
      <c r="F234" s="307" t="s">
        <v>218</v>
      </c>
      <c r="G234" s="307" t="s">
        <v>218</v>
      </c>
      <c r="H234" s="308" t="s">
        <v>218</v>
      </c>
    </row>
    <row r="235" spans="1:8" ht="15">
      <c r="A235" s="207">
        <f>A234+0.1</f>
        <v>46.2</v>
      </c>
      <c r="B235" s="209"/>
      <c r="C235" s="210" t="s">
        <v>310</v>
      </c>
      <c r="D235" s="211" t="s">
        <v>311</v>
      </c>
      <c r="E235" s="218" t="s">
        <v>218</v>
      </c>
      <c r="F235" s="211" t="s">
        <v>218</v>
      </c>
      <c r="G235" s="211" t="s">
        <v>218</v>
      </c>
      <c r="H235" s="212" t="s">
        <v>218</v>
      </c>
    </row>
    <row r="236" spans="1:8" ht="15">
      <c r="A236" s="207">
        <f>A235+0.1</f>
        <v>46.300000000000004</v>
      </c>
      <c r="B236" s="209"/>
      <c r="C236" s="210" t="s">
        <v>315</v>
      </c>
      <c r="D236" s="211" t="s">
        <v>264</v>
      </c>
      <c r="E236" s="211">
        <v>1.12</v>
      </c>
      <c r="F236" s="211">
        <f>F233*E236</f>
        <v>155.68</v>
      </c>
      <c r="G236" s="211" t="s">
        <v>218</v>
      </c>
      <c r="H236" s="212" t="s">
        <v>218</v>
      </c>
    </row>
    <row r="237" spans="1:8" ht="15.75" thickBot="1">
      <c r="A237" s="207">
        <f>A236+0.1</f>
        <v>46.400000000000006</v>
      </c>
      <c r="B237" s="209"/>
      <c r="C237" s="210" t="s">
        <v>312</v>
      </c>
      <c r="D237" s="211" t="s">
        <v>313</v>
      </c>
      <c r="E237" s="211" t="s">
        <v>20</v>
      </c>
      <c r="F237" s="211">
        <f>F233*0.35</f>
        <v>48.65</v>
      </c>
      <c r="G237" s="211" t="s">
        <v>218</v>
      </c>
      <c r="H237" s="212" t="s">
        <v>218</v>
      </c>
    </row>
    <row r="238" spans="1:8" s="213" customFormat="1" ht="40.5" customHeight="1" thickBot="1">
      <c r="A238" s="200">
        <f>A233+1</f>
        <v>47</v>
      </c>
      <c r="B238" s="201" t="s">
        <v>316</v>
      </c>
      <c r="C238" s="202" t="s">
        <v>357</v>
      </c>
      <c r="D238" s="203" t="s">
        <v>264</v>
      </c>
      <c r="E238" s="204"/>
      <c r="F238" s="203">
        <v>139</v>
      </c>
      <c r="G238" s="205"/>
      <c r="H238" s="206" t="s">
        <v>218</v>
      </c>
    </row>
    <row r="239" spans="1:8" s="213" customFormat="1" ht="19.5" customHeight="1">
      <c r="A239" s="207">
        <f>A238+0.1</f>
        <v>47.1</v>
      </c>
      <c r="B239" s="208"/>
      <c r="C239" s="207" t="s">
        <v>308</v>
      </c>
      <c r="D239" s="307" t="s">
        <v>309</v>
      </c>
      <c r="E239" s="309" t="s">
        <v>218</v>
      </c>
      <c r="F239" s="307" t="s">
        <v>218</v>
      </c>
      <c r="G239" s="307" t="s">
        <v>218</v>
      </c>
      <c r="H239" s="308" t="s">
        <v>218</v>
      </c>
    </row>
    <row r="240" spans="1:8" s="213" customFormat="1" ht="19.5" customHeight="1">
      <c r="A240" s="207">
        <f>A239+0.1</f>
        <v>47.2</v>
      </c>
      <c r="B240" s="209"/>
      <c r="C240" s="210" t="s">
        <v>310</v>
      </c>
      <c r="D240" s="211" t="s">
        <v>311</v>
      </c>
      <c r="E240" s="310" t="s">
        <v>218</v>
      </c>
      <c r="F240" s="211" t="s">
        <v>218</v>
      </c>
      <c r="G240" s="211" t="s">
        <v>218</v>
      </c>
      <c r="H240" s="212" t="s">
        <v>218</v>
      </c>
    </row>
    <row r="241" spans="1:8" s="213" customFormat="1" ht="19.5" customHeight="1" thickBot="1">
      <c r="A241" s="207">
        <f>A240+0.1</f>
        <v>47.300000000000004</v>
      </c>
      <c r="B241" s="209"/>
      <c r="C241" s="210" t="s">
        <v>317</v>
      </c>
      <c r="D241" s="211" t="s">
        <v>264</v>
      </c>
      <c r="E241" s="211">
        <v>1.03</v>
      </c>
      <c r="F241" s="211">
        <f>F238*E241</f>
        <v>143.17000000000002</v>
      </c>
      <c r="G241" s="211" t="s">
        <v>218</v>
      </c>
      <c r="H241" s="212" t="s">
        <v>218</v>
      </c>
    </row>
    <row r="242" spans="1:8" s="213" customFormat="1" ht="40.5" customHeight="1" thickBot="1">
      <c r="A242" s="200">
        <f>A238+1</f>
        <v>48</v>
      </c>
      <c r="B242" s="201" t="s">
        <v>318</v>
      </c>
      <c r="C242" s="202" t="s">
        <v>319</v>
      </c>
      <c r="D242" s="203" t="s">
        <v>264</v>
      </c>
      <c r="E242" s="204"/>
      <c r="F242" s="214">
        <v>139</v>
      </c>
      <c r="G242" s="205"/>
      <c r="H242" s="206" t="s">
        <v>218</v>
      </c>
    </row>
    <row r="243" spans="1:8" s="213" customFormat="1" ht="19.5" customHeight="1">
      <c r="A243" s="215">
        <f>A242+0.1</f>
        <v>48.1</v>
      </c>
      <c r="B243" s="216"/>
      <c r="C243" s="207" t="s">
        <v>308</v>
      </c>
      <c r="D243" s="307" t="s">
        <v>309</v>
      </c>
      <c r="E243" s="307" t="s">
        <v>218</v>
      </c>
      <c r="F243" s="307" t="s">
        <v>218</v>
      </c>
      <c r="G243" s="307" t="s">
        <v>218</v>
      </c>
      <c r="H243" s="308" t="s">
        <v>218</v>
      </c>
    </row>
    <row r="244" spans="1:8" s="213" customFormat="1" ht="19.5" customHeight="1">
      <c r="A244" s="217">
        <f>A243+0.1</f>
        <v>48.2</v>
      </c>
      <c r="B244" s="209"/>
      <c r="C244" s="210" t="s">
        <v>310</v>
      </c>
      <c r="D244" s="211" t="s">
        <v>311</v>
      </c>
      <c r="E244" s="211" t="s">
        <v>218</v>
      </c>
      <c r="F244" s="211" t="s">
        <v>218</v>
      </c>
      <c r="G244" s="211" t="s">
        <v>218</v>
      </c>
      <c r="H244" s="212" t="s">
        <v>218</v>
      </c>
    </row>
    <row r="245" spans="1:8" s="213" customFormat="1" ht="19.5" customHeight="1">
      <c r="A245" s="217">
        <f>A244+0.1</f>
        <v>48.300000000000004</v>
      </c>
      <c r="B245" s="209"/>
      <c r="C245" s="210" t="s">
        <v>320</v>
      </c>
      <c r="D245" s="211" t="s">
        <v>321</v>
      </c>
      <c r="E245" s="218">
        <f>2.04/100+0.51*4/100</f>
        <v>0.0408</v>
      </c>
      <c r="F245" s="211">
        <f>F242*E245</f>
        <v>5.671200000000001</v>
      </c>
      <c r="G245" s="211" t="s">
        <v>218</v>
      </c>
      <c r="H245" s="212" t="s">
        <v>218</v>
      </c>
    </row>
    <row r="246" spans="1:8" s="213" customFormat="1" ht="19.5" customHeight="1">
      <c r="A246" s="217">
        <f>A245+0.1</f>
        <v>48.400000000000006</v>
      </c>
      <c r="B246" s="219"/>
      <c r="C246" s="220" t="s">
        <v>322</v>
      </c>
      <c r="D246" s="221" t="s">
        <v>264</v>
      </c>
      <c r="E246" s="221">
        <v>1</v>
      </c>
      <c r="F246" s="221">
        <f>F242*E246</f>
        <v>139</v>
      </c>
      <c r="G246" s="221" t="s">
        <v>218</v>
      </c>
      <c r="H246" s="212" t="s">
        <v>218</v>
      </c>
    </row>
    <row r="247" spans="1:8" s="213" customFormat="1" ht="19.5" customHeight="1" thickBot="1">
      <c r="A247" s="222">
        <f>A246+0.1</f>
        <v>48.50000000000001</v>
      </c>
      <c r="B247" s="219"/>
      <c r="C247" s="220" t="s">
        <v>323</v>
      </c>
      <c r="D247" s="221" t="s">
        <v>311</v>
      </c>
      <c r="E247" s="223" t="s">
        <v>218</v>
      </c>
      <c r="F247" s="221" t="s">
        <v>218</v>
      </c>
      <c r="G247" s="221" t="s">
        <v>218</v>
      </c>
      <c r="H247" s="224" t="s">
        <v>218</v>
      </c>
    </row>
    <row r="248" spans="1:8" ht="60" customHeight="1" thickBot="1">
      <c r="A248" s="138">
        <f>A242+1</f>
        <v>49</v>
      </c>
      <c r="B248" s="84" t="s">
        <v>127</v>
      </c>
      <c r="C248" s="84" t="s">
        <v>224</v>
      </c>
      <c r="D248" s="140" t="s">
        <v>264</v>
      </c>
      <c r="E248" s="140"/>
      <c r="F248" s="140">
        <v>13</v>
      </c>
      <c r="G248" s="140"/>
      <c r="H248" s="142" t="s">
        <v>218</v>
      </c>
    </row>
    <row r="249" spans="1:8" ht="12.75" customHeight="1">
      <c r="A249" s="326">
        <f>A248+0.1</f>
        <v>49.1</v>
      </c>
      <c r="B249" s="326"/>
      <c r="C249" s="326" t="s">
        <v>16</v>
      </c>
      <c r="D249" s="269" t="s">
        <v>17</v>
      </c>
      <c r="E249" s="326" t="s">
        <v>218</v>
      </c>
      <c r="F249" s="272" t="s">
        <v>218</v>
      </c>
      <c r="G249" s="269" t="s">
        <v>218</v>
      </c>
      <c r="H249" s="240" t="s">
        <v>218</v>
      </c>
    </row>
    <row r="250" spans="1:8" ht="12.75" customHeight="1">
      <c r="A250" s="72">
        <f>A249+0.1</f>
        <v>49.2</v>
      </c>
      <c r="B250" s="72"/>
      <c r="C250" s="72" t="s">
        <v>18</v>
      </c>
      <c r="D250" s="151" t="s">
        <v>19</v>
      </c>
      <c r="E250" s="300" t="s">
        <v>218</v>
      </c>
      <c r="F250" s="151" t="s">
        <v>218</v>
      </c>
      <c r="G250" s="151" t="s">
        <v>218</v>
      </c>
      <c r="H250" s="152" t="s">
        <v>218</v>
      </c>
    </row>
    <row r="251" spans="1:8" ht="12.75" customHeight="1">
      <c r="A251" s="72">
        <f>A250+0.1</f>
        <v>49.300000000000004</v>
      </c>
      <c r="B251" s="72"/>
      <c r="C251" s="72" t="s">
        <v>128</v>
      </c>
      <c r="D251" s="151" t="s">
        <v>93</v>
      </c>
      <c r="E251" s="72">
        <v>1.02</v>
      </c>
      <c r="F251" s="151">
        <f>F248*E251</f>
        <v>13.26</v>
      </c>
      <c r="G251" s="151" t="s">
        <v>218</v>
      </c>
      <c r="H251" s="152" t="s">
        <v>218</v>
      </c>
    </row>
    <row r="252" spans="1:8" ht="12.75" customHeight="1">
      <c r="A252" s="72">
        <f>A251+0.1</f>
        <v>49.400000000000006</v>
      </c>
      <c r="B252" s="72"/>
      <c r="C252" s="72" t="s">
        <v>129</v>
      </c>
      <c r="D252" s="151" t="s">
        <v>91</v>
      </c>
      <c r="E252" s="72" t="s">
        <v>20</v>
      </c>
      <c r="F252" s="151">
        <f>F248*6</f>
        <v>78</v>
      </c>
      <c r="G252" s="151" t="s">
        <v>218</v>
      </c>
      <c r="H252" s="152" t="s">
        <v>218</v>
      </c>
    </row>
    <row r="253" spans="1:8" ht="12.75" customHeight="1" thickBot="1">
      <c r="A253" s="325">
        <f>A252+0.1</f>
        <v>49.50000000000001</v>
      </c>
      <c r="B253" s="325"/>
      <c r="C253" s="325" t="s">
        <v>89</v>
      </c>
      <c r="D253" s="155" t="s">
        <v>19</v>
      </c>
      <c r="E253" s="325" t="s">
        <v>218</v>
      </c>
      <c r="F253" s="155" t="s">
        <v>218</v>
      </c>
      <c r="G253" s="155" t="s">
        <v>218</v>
      </c>
      <c r="H253" s="156" t="s">
        <v>218</v>
      </c>
    </row>
    <row r="254" spans="1:8" ht="59.25" customHeight="1" thickBot="1">
      <c r="A254" s="172">
        <f>A248+1</f>
        <v>50</v>
      </c>
      <c r="B254" s="159" t="s">
        <v>227</v>
      </c>
      <c r="C254" s="159" t="s">
        <v>336</v>
      </c>
      <c r="D254" s="171" t="s">
        <v>93</v>
      </c>
      <c r="E254" s="160"/>
      <c r="F254" s="171">
        <v>86.5</v>
      </c>
      <c r="G254" s="160"/>
      <c r="H254" s="178" t="s">
        <v>218</v>
      </c>
    </row>
    <row r="255" spans="1:8" ht="12.75" customHeight="1">
      <c r="A255" s="147">
        <f>A254+0.1</f>
        <v>50.1</v>
      </c>
      <c r="B255" s="288"/>
      <c r="C255" s="326" t="s">
        <v>16</v>
      </c>
      <c r="D255" s="269" t="s">
        <v>93</v>
      </c>
      <c r="E255" s="272" t="s">
        <v>218</v>
      </c>
      <c r="F255" s="272" t="s">
        <v>218</v>
      </c>
      <c r="G255" s="269" t="s">
        <v>218</v>
      </c>
      <c r="H255" s="240" t="s">
        <v>218</v>
      </c>
    </row>
    <row r="256" spans="1:8" ht="12.75" customHeight="1">
      <c r="A256" s="149">
        <f>A255+0.1</f>
        <v>50.2</v>
      </c>
      <c r="B256" s="150"/>
      <c r="C256" s="72" t="s">
        <v>18</v>
      </c>
      <c r="D256" s="151" t="s">
        <v>19</v>
      </c>
      <c r="E256" s="197" t="s">
        <v>218</v>
      </c>
      <c r="F256" s="151" t="s">
        <v>218</v>
      </c>
      <c r="G256" s="151" t="s">
        <v>218</v>
      </c>
      <c r="H256" s="152" t="s">
        <v>218</v>
      </c>
    </row>
    <row r="257" spans="1:8" ht="12.75" customHeight="1">
      <c r="A257" s="149">
        <f>A256+0.1</f>
        <v>50.300000000000004</v>
      </c>
      <c r="B257" s="150"/>
      <c r="C257" s="72" t="s">
        <v>228</v>
      </c>
      <c r="D257" s="151" t="s">
        <v>93</v>
      </c>
      <c r="E257" s="151">
        <v>1.01</v>
      </c>
      <c r="F257" s="167">
        <f>F254*E257</f>
        <v>87.365</v>
      </c>
      <c r="G257" s="151" t="s">
        <v>218</v>
      </c>
      <c r="H257" s="152" t="s">
        <v>218</v>
      </c>
    </row>
    <row r="258" spans="1:8" ht="12.75" customHeight="1">
      <c r="A258" s="149">
        <f>A257+0.1</f>
        <v>50.400000000000006</v>
      </c>
      <c r="B258" s="150"/>
      <c r="C258" s="72" t="s">
        <v>229</v>
      </c>
      <c r="D258" s="151" t="s">
        <v>91</v>
      </c>
      <c r="E258" s="151" t="s">
        <v>20</v>
      </c>
      <c r="F258" s="167">
        <f>F254*7</f>
        <v>605.5</v>
      </c>
      <c r="G258" s="151" t="s">
        <v>218</v>
      </c>
      <c r="H258" s="152" t="s">
        <v>218</v>
      </c>
    </row>
    <row r="259" spans="1:8" ht="12.75" customHeight="1" thickBot="1">
      <c r="A259" s="149">
        <f>A258+0.1</f>
        <v>50.50000000000001</v>
      </c>
      <c r="B259" s="328"/>
      <c r="C259" s="325" t="s">
        <v>89</v>
      </c>
      <c r="D259" s="155" t="s">
        <v>218</v>
      </c>
      <c r="E259" s="195" t="s">
        <v>218</v>
      </c>
      <c r="F259" s="155" t="s">
        <v>218</v>
      </c>
      <c r="G259" s="155" t="s">
        <v>218</v>
      </c>
      <c r="H259" s="152" t="s">
        <v>218</v>
      </c>
    </row>
    <row r="260" spans="1:8" ht="79.5" customHeight="1" thickBot="1">
      <c r="A260" s="102">
        <f>A254+1</f>
        <v>51</v>
      </c>
      <c r="B260" s="159" t="s">
        <v>345</v>
      </c>
      <c r="C260" s="159" t="s">
        <v>346</v>
      </c>
      <c r="D260" s="171" t="s">
        <v>93</v>
      </c>
      <c r="E260" s="160"/>
      <c r="F260" s="289">
        <v>39.5</v>
      </c>
      <c r="G260" s="160"/>
      <c r="H260" s="178" t="s">
        <v>218</v>
      </c>
    </row>
    <row r="261" spans="1:8" ht="12.75" customHeight="1">
      <c r="A261" s="147">
        <f>A260+0.1</f>
        <v>51.1</v>
      </c>
      <c r="B261" s="326"/>
      <c r="C261" s="326" t="s">
        <v>16</v>
      </c>
      <c r="D261" s="269" t="s">
        <v>17</v>
      </c>
      <c r="E261" s="269" t="s">
        <v>218</v>
      </c>
      <c r="F261" s="269" t="s">
        <v>218</v>
      </c>
      <c r="G261" s="269" t="s">
        <v>218</v>
      </c>
      <c r="H261" s="240" t="s">
        <v>218</v>
      </c>
    </row>
    <row r="262" spans="1:8" ht="12.75" customHeight="1">
      <c r="A262" s="149">
        <f>A261+0.1</f>
        <v>51.2</v>
      </c>
      <c r="B262" s="72"/>
      <c r="C262" s="72" t="s">
        <v>18</v>
      </c>
      <c r="D262" s="151" t="s">
        <v>19</v>
      </c>
      <c r="E262" s="197" t="s">
        <v>218</v>
      </c>
      <c r="F262" s="151" t="s">
        <v>218</v>
      </c>
      <c r="G262" s="151" t="s">
        <v>218</v>
      </c>
      <c r="H262" s="152" t="s">
        <v>218</v>
      </c>
    </row>
    <row r="263" spans="1:8" ht="12.75" customHeight="1">
      <c r="A263" s="149">
        <f>A262+0.1</f>
        <v>51.300000000000004</v>
      </c>
      <c r="B263" s="72"/>
      <c r="C263" s="72" t="s">
        <v>347</v>
      </c>
      <c r="D263" s="151" t="s">
        <v>93</v>
      </c>
      <c r="E263" s="197">
        <f>101.5/100</f>
        <v>1.015</v>
      </c>
      <c r="F263" s="151">
        <f>F260*E263</f>
        <v>40.092499999999994</v>
      </c>
      <c r="G263" s="151" t="s">
        <v>218</v>
      </c>
      <c r="H263" s="152" t="s">
        <v>218</v>
      </c>
    </row>
    <row r="264" spans="1:8" ht="12.75" customHeight="1" thickBot="1">
      <c r="A264" s="153">
        <f>A263+0.1</f>
        <v>51.400000000000006</v>
      </c>
      <c r="B264" s="325"/>
      <c r="C264" s="325" t="s">
        <v>89</v>
      </c>
      <c r="D264" s="155" t="s">
        <v>19</v>
      </c>
      <c r="E264" s="195" t="s">
        <v>218</v>
      </c>
      <c r="F264" s="155" t="s">
        <v>218</v>
      </c>
      <c r="G264" s="155" t="s">
        <v>218</v>
      </c>
      <c r="H264" s="156" t="s">
        <v>802</v>
      </c>
    </row>
    <row r="265" spans="1:8" ht="48" customHeight="1" thickBot="1">
      <c r="A265" s="138">
        <f>A260+1</f>
        <v>52</v>
      </c>
      <c r="B265" s="139" t="s">
        <v>130</v>
      </c>
      <c r="C265" s="84" t="s">
        <v>339</v>
      </c>
      <c r="D265" s="84" t="s">
        <v>265</v>
      </c>
      <c r="E265" s="84"/>
      <c r="F265" s="140">
        <v>63</v>
      </c>
      <c r="G265" s="247"/>
      <c r="H265" s="142" t="s">
        <v>218</v>
      </c>
    </row>
    <row r="266" spans="1:8" ht="12.75" customHeight="1">
      <c r="A266" s="326">
        <f>A265+0.1</f>
        <v>52.1</v>
      </c>
      <c r="B266" s="239" t="s">
        <v>165</v>
      </c>
      <c r="C266" s="326" t="s">
        <v>16</v>
      </c>
      <c r="D266" s="269" t="s">
        <v>17</v>
      </c>
      <c r="E266" s="311" t="s">
        <v>218</v>
      </c>
      <c r="F266" s="326" t="s">
        <v>218</v>
      </c>
      <c r="G266" s="326" t="s">
        <v>218</v>
      </c>
      <c r="H266" s="240" t="s">
        <v>218</v>
      </c>
    </row>
    <row r="267" spans="1:8" ht="12.75" customHeight="1">
      <c r="A267" s="72">
        <f>A266+0.1</f>
        <v>52.2</v>
      </c>
      <c r="B267" s="234" t="s">
        <v>165</v>
      </c>
      <c r="C267" s="72" t="s">
        <v>18</v>
      </c>
      <c r="D267" s="151" t="s">
        <v>19</v>
      </c>
      <c r="E267" s="300" t="s">
        <v>218</v>
      </c>
      <c r="F267" s="72" t="s">
        <v>218</v>
      </c>
      <c r="G267" s="72" t="s">
        <v>218</v>
      </c>
      <c r="H267" s="152" t="s">
        <v>218</v>
      </c>
    </row>
    <row r="268" spans="1:8" ht="12.75" customHeight="1">
      <c r="A268" s="72">
        <f>A267+0.1</f>
        <v>52.300000000000004</v>
      </c>
      <c r="B268" s="234"/>
      <c r="C268" s="72" t="s">
        <v>340</v>
      </c>
      <c r="D268" s="72" t="s">
        <v>93</v>
      </c>
      <c r="E268" s="279" t="s">
        <v>20</v>
      </c>
      <c r="F268" s="72">
        <f>F265*0.1*1.05</f>
        <v>6.615000000000001</v>
      </c>
      <c r="G268" s="167" t="s">
        <v>218</v>
      </c>
      <c r="H268" s="72" t="s">
        <v>218</v>
      </c>
    </row>
    <row r="269" spans="1:8" ht="12.75" customHeight="1" thickBot="1">
      <c r="A269" s="326">
        <f>A268+0.1</f>
        <v>52.400000000000006</v>
      </c>
      <c r="B269" s="234"/>
      <c r="C269" s="72" t="s">
        <v>129</v>
      </c>
      <c r="D269" s="151" t="s">
        <v>91</v>
      </c>
      <c r="E269" s="151" t="s">
        <v>20</v>
      </c>
      <c r="F269" s="151">
        <f>F268*7</f>
        <v>46.30500000000001</v>
      </c>
      <c r="G269" s="151" t="s">
        <v>218</v>
      </c>
      <c r="H269" s="152" t="s">
        <v>218</v>
      </c>
    </row>
    <row r="270" spans="1:8" ht="67.5" customHeight="1" thickBot="1">
      <c r="A270" s="172">
        <f>A265+1</f>
        <v>53</v>
      </c>
      <c r="B270" s="290" t="s">
        <v>349</v>
      </c>
      <c r="C270" s="165" t="s">
        <v>348</v>
      </c>
      <c r="D270" s="160" t="s">
        <v>93</v>
      </c>
      <c r="E270" s="171"/>
      <c r="F270" s="281">
        <f>11</f>
        <v>11</v>
      </c>
      <c r="G270" s="171"/>
      <c r="H270" s="157" t="s">
        <v>218</v>
      </c>
    </row>
    <row r="271" spans="1:8" ht="13.5">
      <c r="A271" s="147">
        <f>A270+0.1</f>
        <v>53.1</v>
      </c>
      <c r="B271" s="326"/>
      <c r="C271" s="326" t="s">
        <v>16</v>
      </c>
      <c r="D271" s="269" t="s">
        <v>17</v>
      </c>
      <c r="E271" s="272" t="s">
        <v>218</v>
      </c>
      <c r="F271" s="272" t="s">
        <v>218</v>
      </c>
      <c r="G271" s="269" t="s">
        <v>218</v>
      </c>
      <c r="H271" s="240" t="s">
        <v>218</v>
      </c>
    </row>
    <row r="272" spans="1:8" ht="13.5">
      <c r="A272" s="147">
        <f>A271+0.1</f>
        <v>53.2</v>
      </c>
      <c r="B272" s="72"/>
      <c r="C272" s="72" t="s">
        <v>18</v>
      </c>
      <c r="D272" s="151" t="s">
        <v>19</v>
      </c>
      <c r="E272" s="197" t="s">
        <v>218</v>
      </c>
      <c r="F272" s="151" t="s">
        <v>218</v>
      </c>
      <c r="G272" s="151" t="s">
        <v>218</v>
      </c>
      <c r="H272" s="152" t="s">
        <v>218</v>
      </c>
    </row>
    <row r="273" spans="1:8" ht="27">
      <c r="A273" s="147">
        <f>A272+0.1</f>
        <v>53.300000000000004</v>
      </c>
      <c r="B273" s="72"/>
      <c r="C273" s="72" t="s">
        <v>228</v>
      </c>
      <c r="D273" s="151" t="s">
        <v>93</v>
      </c>
      <c r="E273" s="167">
        <v>1.01</v>
      </c>
      <c r="F273" s="151">
        <f>F270*E273</f>
        <v>11.11</v>
      </c>
      <c r="G273" s="151" t="s">
        <v>218</v>
      </c>
      <c r="H273" s="152" t="s">
        <v>218</v>
      </c>
    </row>
    <row r="274" spans="1:8" ht="18" customHeight="1">
      <c r="A274" s="147">
        <f>A273+0.1</f>
        <v>53.400000000000006</v>
      </c>
      <c r="B274" s="72"/>
      <c r="C274" s="72" t="s">
        <v>229</v>
      </c>
      <c r="D274" s="151" t="s">
        <v>91</v>
      </c>
      <c r="E274" s="151" t="s">
        <v>20</v>
      </c>
      <c r="F274" s="167">
        <f>F270*6</f>
        <v>66</v>
      </c>
      <c r="G274" s="151" t="s">
        <v>218</v>
      </c>
      <c r="H274" s="152" t="s">
        <v>218</v>
      </c>
    </row>
    <row r="275" spans="1:8" ht="13.5">
      <c r="A275" s="149">
        <f>A274+0.1</f>
        <v>53.50000000000001</v>
      </c>
      <c r="B275" s="72"/>
      <c r="C275" s="72" t="s">
        <v>89</v>
      </c>
      <c r="D275" s="151" t="s">
        <v>19</v>
      </c>
      <c r="E275" s="274" t="s">
        <v>218</v>
      </c>
      <c r="F275" s="151" t="s">
        <v>218</v>
      </c>
      <c r="G275" s="151" t="s">
        <v>218</v>
      </c>
      <c r="H275" s="152" t="s">
        <v>218</v>
      </c>
    </row>
    <row r="276" spans="1:8" ht="42" customHeight="1">
      <c r="A276" s="326"/>
      <c r="B276" s="326"/>
      <c r="C276" s="357" t="s">
        <v>22</v>
      </c>
      <c r="D276" s="326" t="s">
        <v>21</v>
      </c>
      <c r="E276" s="326"/>
      <c r="F276" s="326"/>
      <c r="G276" s="326" t="s">
        <v>218</v>
      </c>
      <c r="H276" s="358" t="s">
        <v>218</v>
      </c>
    </row>
    <row r="277" spans="1:8" ht="19.5" customHeight="1">
      <c r="A277" s="72"/>
      <c r="B277" s="72"/>
      <c r="C277" s="226" t="s">
        <v>23</v>
      </c>
      <c r="D277" s="72" t="s">
        <v>21</v>
      </c>
      <c r="E277" s="72"/>
      <c r="F277" s="72"/>
      <c r="G277" s="72"/>
      <c r="H277" s="225" t="s">
        <v>218</v>
      </c>
    </row>
    <row r="278" spans="1:8" ht="19.5" customHeight="1">
      <c r="A278" s="72"/>
      <c r="B278" s="72"/>
      <c r="C278" s="226" t="s">
        <v>24</v>
      </c>
      <c r="D278" s="72" t="s">
        <v>21</v>
      </c>
      <c r="E278" s="72"/>
      <c r="F278" s="72"/>
      <c r="G278" s="72"/>
      <c r="H278" s="152" t="s">
        <v>218</v>
      </c>
    </row>
    <row r="279" spans="1:8" ht="19.5" customHeight="1">
      <c r="A279" s="72"/>
      <c r="B279" s="72"/>
      <c r="C279" s="72" t="s">
        <v>166</v>
      </c>
      <c r="D279" s="72" t="s">
        <v>21</v>
      </c>
      <c r="E279" s="72"/>
      <c r="F279" s="72"/>
      <c r="G279" s="72"/>
      <c r="H279" s="152" t="s">
        <v>218</v>
      </c>
    </row>
    <row r="280" spans="1:8" ht="41.25" customHeight="1">
      <c r="A280" s="72"/>
      <c r="B280" s="72"/>
      <c r="C280" s="119" t="s">
        <v>22</v>
      </c>
      <c r="D280" s="72" t="s">
        <v>21</v>
      </c>
      <c r="E280" s="72"/>
      <c r="F280" s="72"/>
      <c r="G280" s="72"/>
      <c r="H280" s="225" t="s">
        <v>218</v>
      </c>
    </row>
    <row r="281" spans="1:8" ht="19.5" customHeight="1">
      <c r="A281" s="72"/>
      <c r="B281" s="72"/>
      <c r="C281" s="72" t="s">
        <v>25</v>
      </c>
      <c r="D281" s="227" t="s">
        <v>815</v>
      </c>
      <c r="E281" s="72"/>
      <c r="F281" s="72"/>
      <c r="G281" s="72"/>
      <c r="H281" s="152" t="s">
        <v>218</v>
      </c>
    </row>
    <row r="282" spans="1:8" ht="19.5" customHeight="1">
      <c r="A282" s="72"/>
      <c r="B282" s="72"/>
      <c r="C282" s="72" t="s">
        <v>26</v>
      </c>
      <c r="D282" s="72" t="s">
        <v>21</v>
      </c>
      <c r="E282" s="72"/>
      <c r="F282" s="72"/>
      <c r="G282" s="72"/>
      <c r="H282" s="225" t="s">
        <v>218</v>
      </c>
    </row>
    <row r="283" spans="1:8" ht="19.5" customHeight="1">
      <c r="A283" s="72"/>
      <c r="B283" s="72"/>
      <c r="C283" s="72" t="s">
        <v>27</v>
      </c>
      <c r="D283" s="227" t="s">
        <v>815</v>
      </c>
      <c r="E283" s="72"/>
      <c r="F283" s="72"/>
      <c r="G283" s="72"/>
      <c r="H283" s="152" t="s">
        <v>218</v>
      </c>
    </row>
    <row r="284" spans="1:8" ht="19.5" customHeight="1">
      <c r="A284" s="72"/>
      <c r="B284" s="72"/>
      <c r="C284" s="119" t="s">
        <v>15</v>
      </c>
      <c r="D284" s="72" t="s">
        <v>21</v>
      </c>
      <c r="E284" s="72"/>
      <c r="F284" s="72"/>
      <c r="G284" s="72"/>
      <c r="H284" s="225" t="s">
        <v>218</v>
      </c>
    </row>
    <row r="285" spans="1:8" ht="14.25">
      <c r="A285" s="339"/>
      <c r="B285" s="339"/>
      <c r="C285" s="229"/>
      <c r="D285" s="339"/>
      <c r="E285" s="339"/>
      <c r="F285" s="339"/>
      <c r="G285" s="339"/>
      <c r="H285" s="230"/>
    </row>
    <row r="286" spans="1:8" ht="13.5">
      <c r="A286" s="339"/>
      <c r="B286" s="339"/>
      <c r="C286" s="324" t="s">
        <v>218</v>
      </c>
      <c r="D286" s="427" t="s">
        <v>218</v>
      </c>
      <c r="E286" s="427"/>
      <c r="F286" s="427"/>
      <c r="G286" s="339"/>
      <c r="H286" s="339"/>
    </row>
  </sheetData>
  <sheetProtection/>
  <mergeCells count="22">
    <mergeCell ref="G8:H8"/>
    <mergeCell ref="A117:H117"/>
    <mergeCell ref="A163:H163"/>
    <mergeCell ref="A199:H199"/>
    <mergeCell ref="A221:H221"/>
    <mergeCell ref="D286:F286"/>
    <mergeCell ref="A5:C5"/>
    <mergeCell ref="E5:H5"/>
    <mergeCell ref="A6:B6"/>
    <mergeCell ref="C6:H6"/>
    <mergeCell ref="A7:H7"/>
    <mergeCell ref="A8:A9"/>
    <mergeCell ref="B8:B9"/>
    <mergeCell ref="C8:C9"/>
    <mergeCell ref="D8:D9"/>
    <mergeCell ref="E8:F8"/>
    <mergeCell ref="A1:H1"/>
    <mergeCell ref="A2:H2"/>
    <mergeCell ref="A3:C3"/>
    <mergeCell ref="E3:H3"/>
    <mergeCell ref="A4:C4"/>
    <mergeCell ref="E4:H4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5"/>
  <sheetViews>
    <sheetView zoomScalePageLayoutView="0" workbookViewId="0" topLeftCell="A109">
      <selection activeCell="H92" sqref="H92"/>
    </sheetView>
  </sheetViews>
  <sheetFormatPr defaultColWidth="9.140625" defaultRowHeight="12.75"/>
  <cols>
    <col min="1" max="1" width="6.28125" style="324" customWidth="1"/>
    <col min="2" max="4" width="9.140625" style="324" customWidth="1"/>
    <col min="5" max="5" width="18.00390625" style="324" customWidth="1"/>
    <col min="6" max="6" width="7.140625" style="324" customWidth="1"/>
    <col min="7" max="10" width="7.8515625" style="324" customWidth="1"/>
    <col min="11" max="16384" width="9.140625" style="324" customWidth="1"/>
  </cols>
  <sheetData>
    <row r="1" spans="1:9" ht="27.75" customHeight="1">
      <c r="A1" s="435" t="s">
        <v>762</v>
      </c>
      <c r="B1" s="435"/>
      <c r="C1" s="435"/>
      <c r="D1" s="435"/>
      <c r="E1" s="435"/>
      <c r="F1" s="435"/>
      <c r="G1" s="435"/>
      <c r="H1" s="435"/>
      <c r="I1" s="435"/>
    </row>
    <row r="2" ht="3" customHeight="1"/>
    <row r="3" spans="1:9" ht="69.75" customHeight="1">
      <c r="A3" s="435" t="s">
        <v>361</v>
      </c>
      <c r="B3" s="464"/>
      <c r="C3" s="464"/>
      <c r="D3" s="464"/>
      <c r="E3" s="464"/>
      <c r="F3" s="464"/>
      <c r="G3" s="464"/>
      <c r="H3" s="464"/>
      <c r="I3" s="464"/>
    </row>
    <row r="5" spans="1:9" ht="22.5" customHeight="1">
      <c r="A5" s="435" t="s">
        <v>234</v>
      </c>
      <c r="B5" s="435"/>
      <c r="C5" s="435"/>
      <c r="D5" s="435"/>
      <c r="E5" s="435"/>
      <c r="F5" s="435"/>
      <c r="G5" s="135" t="s">
        <v>218</v>
      </c>
      <c r="H5" s="323" t="s">
        <v>235</v>
      </c>
      <c r="I5" s="323" t="s">
        <v>21</v>
      </c>
    </row>
    <row r="6" ht="7.5" customHeight="1">
      <c r="G6" s="359"/>
    </row>
    <row r="7" spans="1:9" ht="16.5" customHeight="1">
      <c r="A7" s="435" t="s">
        <v>236</v>
      </c>
      <c r="B7" s="435"/>
      <c r="C7" s="435"/>
      <c r="D7" s="435"/>
      <c r="E7" s="435"/>
      <c r="F7" s="435"/>
      <c r="G7" s="135" t="s">
        <v>218</v>
      </c>
      <c r="H7" s="323" t="s">
        <v>235</v>
      </c>
      <c r="I7" s="323" t="s">
        <v>21</v>
      </c>
    </row>
    <row r="8" ht="6.75" customHeight="1"/>
    <row r="9" spans="1:8" ht="16.5" customHeight="1">
      <c r="A9" s="435" t="s">
        <v>267</v>
      </c>
      <c r="B9" s="435"/>
      <c r="C9" s="435"/>
      <c r="D9" s="435"/>
      <c r="E9" s="435"/>
      <c r="F9" s="435"/>
      <c r="G9" s="136" t="s">
        <v>218</v>
      </c>
      <c r="H9" s="323" t="s">
        <v>5</v>
      </c>
    </row>
    <row r="11" spans="1:9" ht="13.5">
      <c r="A11" s="437" t="s">
        <v>268</v>
      </c>
      <c r="B11" s="455"/>
      <c r="C11" s="455"/>
      <c r="D11" s="455"/>
      <c r="E11" s="455"/>
      <c r="F11" s="455"/>
      <c r="G11" s="455"/>
      <c r="H11" s="455"/>
      <c r="I11" s="455"/>
    </row>
    <row r="13" spans="1:9" ht="13.5">
      <c r="A13" s="437" t="s">
        <v>362</v>
      </c>
      <c r="B13" s="455"/>
      <c r="C13" s="455"/>
      <c r="D13" s="455"/>
      <c r="E13" s="455"/>
      <c r="F13" s="455"/>
      <c r="G13" s="455"/>
      <c r="H13" s="455"/>
      <c r="I13" s="455"/>
    </row>
    <row r="15" spans="1:10" ht="52.5" customHeight="1">
      <c r="A15" s="440" t="s">
        <v>0</v>
      </c>
      <c r="B15" s="438" t="s">
        <v>8</v>
      </c>
      <c r="C15" s="457" t="s">
        <v>9</v>
      </c>
      <c r="D15" s="495"/>
      <c r="E15" s="496"/>
      <c r="F15" s="438" t="s">
        <v>10</v>
      </c>
      <c r="G15" s="442" t="s">
        <v>11</v>
      </c>
      <c r="H15" s="500"/>
      <c r="I15" s="442" t="s">
        <v>68</v>
      </c>
      <c r="J15" s="500"/>
    </row>
    <row r="16" spans="1:10" ht="79.5" customHeight="1">
      <c r="A16" s="494"/>
      <c r="B16" s="494"/>
      <c r="C16" s="497"/>
      <c r="D16" s="498"/>
      <c r="E16" s="499"/>
      <c r="F16" s="494"/>
      <c r="G16" s="322" t="s">
        <v>13</v>
      </c>
      <c r="H16" s="322" t="s">
        <v>14</v>
      </c>
      <c r="I16" s="322" t="s">
        <v>13</v>
      </c>
      <c r="J16" s="322" t="s">
        <v>15</v>
      </c>
    </row>
    <row r="17" spans="1:10" ht="74.25" customHeight="1">
      <c r="A17" s="119">
        <v>1</v>
      </c>
      <c r="B17" s="119" t="s">
        <v>363</v>
      </c>
      <c r="C17" s="447" t="s">
        <v>364</v>
      </c>
      <c r="D17" s="448"/>
      <c r="E17" s="449"/>
      <c r="F17" s="119" t="s">
        <v>237</v>
      </c>
      <c r="G17" s="72"/>
      <c r="H17" s="119">
        <v>0.2</v>
      </c>
      <c r="I17" s="119"/>
      <c r="J17" s="225" t="s">
        <v>218</v>
      </c>
    </row>
    <row r="18" spans="1:10" ht="16.5" customHeight="1">
      <c r="A18" s="72">
        <f>A17+0.1</f>
        <v>1.1</v>
      </c>
      <c r="B18" s="72"/>
      <c r="C18" s="442" t="s">
        <v>16</v>
      </c>
      <c r="D18" s="446"/>
      <c r="E18" s="443"/>
      <c r="F18" s="72" t="s">
        <v>17</v>
      </c>
      <c r="G18" s="72" t="s">
        <v>218</v>
      </c>
      <c r="H18" s="167" t="s">
        <v>218</v>
      </c>
      <c r="I18" s="72" t="s">
        <v>218</v>
      </c>
      <c r="J18" s="152" t="s">
        <v>218</v>
      </c>
    </row>
    <row r="19" spans="1:10" ht="16.5" customHeight="1">
      <c r="A19" s="72">
        <f>A18+0.1</f>
        <v>1.2000000000000002</v>
      </c>
      <c r="B19" s="72"/>
      <c r="C19" s="442" t="s">
        <v>117</v>
      </c>
      <c r="D19" s="446"/>
      <c r="E19" s="443"/>
      <c r="F19" s="72" t="s">
        <v>113</v>
      </c>
      <c r="G19" s="72" t="s">
        <v>218</v>
      </c>
      <c r="H19" s="167" t="s">
        <v>218</v>
      </c>
      <c r="I19" s="72" t="s">
        <v>218</v>
      </c>
      <c r="J19" s="152" t="s">
        <v>218</v>
      </c>
    </row>
    <row r="20" spans="1:10" ht="16.5" customHeight="1">
      <c r="A20" s="72">
        <f>A19+0.1</f>
        <v>1.3000000000000003</v>
      </c>
      <c r="B20" s="72" t="s">
        <v>90</v>
      </c>
      <c r="C20" s="442" t="s">
        <v>273</v>
      </c>
      <c r="D20" s="446"/>
      <c r="E20" s="443"/>
      <c r="F20" s="72" t="s">
        <v>120</v>
      </c>
      <c r="G20" s="72">
        <v>100</v>
      </c>
      <c r="H20" s="72">
        <f>H17*G20</f>
        <v>20</v>
      </c>
      <c r="I20" s="72" t="s">
        <v>218</v>
      </c>
      <c r="J20" s="152" t="s">
        <v>218</v>
      </c>
    </row>
    <row r="21" spans="1:10" ht="16.5" customHeight="1">
      <c r="A21" s="72">
        <f>A20+0.1</f>
        <v>1.4000000000000004</v>
      </c>
      <c r="B21" s="72"/>
      <c r="C21" s="442" t="s">
        <v>89</v>
      </c>
      <c r="D21" s="446"/>
      <c r="E21" s="443"/>
      <c r="F21" s="72" t="s">
        <v>113</v>
      </c>
      <c r="G21" s="72" t="s">
        <v>218</v>
      </c>
      <c r="H21" s="167" t="s">
        <v>218</v>
      </c>
      <c r="I21" s="72" t="s">
        <v>218</v>
      </c>
      <c r="J21" s="152" t="s">
        <v>218</v>
      </c>
    </row>
    <row r="22" spans="1:10" ht="73.5" customHeight="1">
      <c r="A22" s="119">
        <v>2</v>
      </c>
      <c r="B22" s="119" t="s">
        <v>270</v>
      </c>
      <c r="C22" s="447" t="s">
        <v>365</v>
      </c>
      <c r="D22" s="448"/>
      <c r="E22" s="449"/>
      <c r="F22" s="119" t="s">
        <v>271</v>
      </c>
      <c r="G22" s="72"/>
      <c r="H22" s="119">
        <v>0.3</v>
      </c>
      <c r="I22" s="119"/>
      <c r="J22" s="225" t="s">
        <v>218</v>
      </c>
    </row>
    <row r="23" spans="1:10" ht="20.25" customHeight="1">
      <c r="A23" s="72">
        <f>A22+0.1</f>
        <v>2.1</v>
      </c>
      <c r="B23" s="119"/>
      <c r="C23" s="442" t="s">
        <v>16</v>
      </c>
      <c r="D23" s="446"/>
      <c r="E23" s="443"/>
      <c r="F23" s="72" t="s">
        <v>17</v>
      </c>
      <c r="G23" s="72" t="s">
        <v>218</v>
      </c>
      <c r="H23" s="167" t="s">
        <v>218</v>
      </c>
      <c r="I23" s="72" t="s">
        <v>218</v>
      </c>
      <c r="J23" s="152" t="s">
        <v>218</v>
      </c>
    </row>
    <row r="24" spans="1:10" ht="21.75" customHeight="1">
      <c r="A24" s="72">
        <f>A23+0.1</f>
        <v>2.2</v>
      </c>
      <c r="B24" s="119"/>
      <c r="C24" s="442" t="s">
        <v>117</v>
      </c>
      <c r="D24" s="446"/>
      <c r="E24" s="443"/>
      <c r="F24" s="72" t="s">
        <v>113</v>
      </c>
      <c r="G24" s="72" t="s">
        <v>218</v>
      </c>
      <c r="H24" s="167" t="s">
        <v>218</v>
      </c>
      <c r="I24" s="72" t="s">
        <v>218</v>
      </c>
      <c r="J24" s="152" t="s">
        <v>218</v>
      </c>
    </row>
    <row r="25" spans="1:10" ht="20.25" customHeight="1">
      <c r="A25" s="72">
        <f>A24+0.1</f>
        <v>2.3000000000000003</v>
      </c>
      <c r="B25" s="72" t="s">
        <v>90</v>
      </c>
      <c r="C25" s="442" t="s">
        <v>272</v>
      </c>
      <c r="D25" s="446"/>
      <c r="E25" s="443"/>
      <c r="F25" s="72" t="s">
        <v>120</v>
      </c>
      <c r="G25" s="72">
        <v>100</v>
      </c>
      <c r="H25" s="72">
        <f>H22*G25</f>
        <v>30</v>
      </c>
      <c r="I25" s="72" t="s">
        <v>218</v>
      </c>
      <c r="J25" s="152" t="s">
        <v>218</v>
      </c>
    </row>
    <row r="26" spans="1:10" ht="20.25" customHeight="1">
      <c r="A26" s="72">
        <f>A25+0.1</f>
        <v>2.4000000000000004</v>
      </c>
      <c r="B26" s="119"/>
      <c r="C26" s="442" t="s">
        <v>89</v>
      </c>
      <c r="D26" s="446"/>
      <c r="E26" s="443"/>
      <c r="F26" s="72" t="s">
        <v>113</v>
      </c>
      <c r="G26" s="72" t="s">
        <v>218</v>
      </c>
      <c r="H26" s="72" t="s">
        <v>218</v>
      </c>
      <c r="I26" s="72" t="s">
        <v>218</v>
      </c>
      <c r="J26" s="152" t="s">
        <v>218</v>
      </c>
    </row>
    <row r="27" spans="1:10" ht="55.5" customHeight="1">
      <c r="A27" s="119">
        <v>3</v>
      </c>
      <c r="B27" s="119" t="s">
        <v>252</v>
      </c>
      <c r="C27" s="447" t="s">
        <v>278</v>
      </c>
      <c r="D27" s="448"/>
      <c r="E27" s="449"/>
      <c r="F27" s="119" t="s">
        <v>237</v>
      </c>
      <c r="G27" s="72"/>
      <c r="H27" s="119">
        <v>0.25</v>
      </c>
      <c r="I27" s="72"/>
      <c r="J27" s="225" t="s">
        <v>218</v>
      </c>
    </row>
    <row r="28" spans="1:10" ht="20.25" customHeight="1">
      <c r="A28" s="72">
        <f>A27+0.1</f>
        <v>3.1</v>
      </c>
      <c r="B28" s="72"/>
      <c r="C28" s="442" t="s">
        <v>16</v>
      </c>
      <c r="D28" s="446"/>
      <c r="E28" s="443"/>
      <c r="F28" s="72" t="s">
        <v>17</v>
      </c>
      <c r="G28" s="72" t="s">
        <v>218</v>
      </c>
      <c r="H28" s="167" t="s">
        <v>218</v>
      </c>
      <c r="I28" s="72" t="s">
        <v>218</v>
      </c>
      <c r="J28" s="152" t="s">
        <v>218</v>
      </c>
    </row>
    <row r="29" spans="1:10" ht="13.5">
      <c r="A29" s="72">
        <f>A28+0.1</f>
        <v>3.2</v>
      </c>
      <c r="B29" s="72"/>
      <c r="C29" s="442" t="s">
        <v>117</v>
      </c>
      <c r="D29" s="446"/>
      <c r="E29" s="443"/>
      <c r="F29" s="72" t="s">
        <v>113</v>
      </c>
      <c r="G29" s="72" t="s">
        <v>218</v>
      </c>
      <c r="H29" s="167" t="s">
        <v>218</v>
      </c>
      <c r="I29" s="72" t="s">
        <v>218</v>
      </c>
      <c r="J29" s="152" t="s">
        <v>218</v>
      </c>
    </row>
    <row r="30" spans="1:10" ht="13.5">
      <c r="A30" s="72">
        <f>A29+0.1</f>
        <v>3.3000000000000003</v>
      </c>
      <c r="B30" s="72" t="s">
        <v>90</v>
      </c>
      <c r="C30" s="442" t="s">
        <v>275</v>
      </c>
      <c r="D30" s="446"/>
      <c r="E30" s="443"/>
      <c r="F30" s="72" t="s">
        <v>120</v>
      </c>
      <c r="G30" s="72">
        <v>100</v>
      </c>
      <c r="H30" s="72">
        <f>H27*G30</f>
        <v>25</v>
      </c>
      <c r="I30" s="72" t="s">
        <v>218</v>
      </c>
      <c r="J30" s="152" t="s">
        <v>218</v>
      </c>
    </row>
    <row r="31" spans="1:10" ht="21" customHeight="1">
      <c r="A31" s="72">
        <f>A30+0.1</f>
        <v>3.4000000000000004</v>
      </c>
      <c r="B31" s="72"/>
      <c r="C31" s="442" t="s">
        <v>89</v>
      </c>
      <c r="D31" s="446"/>
      <c r="E31" s="443"/>
      <c r="F31" s="72" t="s">
        <v>113</v>
      </c>
      <c r="G31" s="72" t="s">
        <v>218</v>
      </c>
      <c r="H31" s="149" t="s">
        <v>218</v>
      </c>
      <c r="I31" s="72" t="s">
        <v>218</v>
      </c>
      <c r="J31" s="152" t="s">
        <v>218</v>
      </c>
    </row>
    <row r="32" spans="1:10" ht="55.5" customHeight="1">
      <c r="A32" s="119">
        <v>4</v>
      </c>
      <c r="B32" s="119" t="s">
        <v>252</v>
      </c>
      <c r="C32" s="447" t="s">
        <v>274</v>
      </c>
      <c r="D32" s="448"/>
      <c r="E32" s="449"/>
      <c r="F32" s="119" t="s">
        <v>237</v>
      </c>
      <c r="G32" s="72"/>
      <c r="H32" s="119">
        <v>0.05</v>
      </c>
      <c r="I32" s="72"/>
      <c r="J32" s="225" t="s">
        <v>218</v>
      </c>
    </row>
    <row r="33" spans="1:10" ht="20.25" customHeight="1">
      <c r="A33" s="72">
        <f>A32+0.1</f>
        <v>4.1</v>
      </c>
      <c r="B33" s="72"/>
      <c r="C33" s="442" t="s">
        <v>16</v>
      </c>
      <c r="D33" s="446"/>
      <c r="E33" s="443"/>
      <c r="F33" s="72" t="s">
        <v>17</v>
      </c>
      <c r="G33" s="72" t="s">
        <v>218</v>
      </c>
      <c r="H33" s="167" t="s">
        <v>218</v>
      </c>
      <c r="I33" s="72" t="s">
        <v>218</v>
      </c>
      <c r="J33" s="152" t="s">
        <v>218</v>
      </c>
    </row>
    <row r="34" spans="1:10" ht="13.5">
      <c r="A34" s="72">
        <f>A33+0.1</f>
        <v>4.199999999999999</v>
      </c>
      <c r="B34" s="72"/>
      <c r="C34" s="442" t="s">
        <v>117</v>
      </c>
      <c r="D34" s="446"/>
      <c r="E34" s="443"/>
      <c r="F34" s="72" t="s">
        <v>113</v>
      </c>
      <c r="G34" s="72" t="s">
        <v>218</v>
      </c>
      <c r="H34" s="167" t="s">
        <v>218</v>
      </c>
      <c r="I34" s="72" t="s">
        <v>218</v>
      </c>
      <c r="J34" s="152" t="s">
        <v>218</v>
      </c>
    </row>
    <row r="35" spans="1:10" ht="13.5">
      <c r="A35" s="72">
        <f>A34+0.1</f>
        <v>4.299999999999999</v>
      </c>
      <c r="B35" s="72" t="s">
        <v>90</v>
      </c>
      <c r="C35" s="442" t="s">
        <v>275</v>
      </c>
      <c r="D35" s="446"/>
      <c r="E35" s="443"/>
      <c r="F35" s="72" t="s">
        <v>120</v>
      </c>
      <c r="G35" s="72">
        <v>100</v>
      </c>
      <c r="H35" s="72">
        <f>H32*G35</f>
        <v>5</v>
      </c>
      <c r="I35" s="72" t="s">
        <v>218</v>
      </c>
      <c r="J35" s="152" t="s">
        <v>218</v>
      </c>
    </row>
    <row r="36" spans="1:10" ht="21" customHeight="1">
      <c r="A36" s="72">
        <f>A35+0.1</f>
        <v>4.399999999999999</v>
      </c>
      <c r="B36" s="72"/>
      <c r="C36" s="442" t="s">
        <v>89</v>
      </c>
      <c r="D36" s="446"/>
      <c r="E36" s="443"/>
      <c r="F36" s="72" t="s">
        <v>113</v>
      </c>
      <c r="G36" s="72" t="s">
        <v>218</v>
      </c>
      <c r="H36" s="149" t="s">
        <v>218</v>
      </c>
      <c r="I36" s="72" t="s">
        <v>218</v>
      </c>
      <c r="J36" s="152" t="s">
        <v>218</v>
      </c>
    </row>
    <row r="37" spans="1:10" ht="53.25" customHeight="1">
      <c r="A37" s="119">
        <v>5</v>
      </c>
      <c r="B37" s="119" t="s">
        <v>252</v>
      </c>
      <c r="C37" s="447" t="s">
        <v>276</v>
      </c>
      <c r="D37" s="448"/>
      <c r="E37" s="449"/>
      <c r="F37" s="119" t="s">
        <v>237</v>
      </c>
      <c r="G37" s="72"/>
      <c r="H37" s="119">
        <v>0.16</v>
      </c>
      <c r="I37" s="72"/>
      <c r="J37" s="225" t="s">
        <v>218</v>
      </c>
    </row>
    <row r="38" spans="1:10" ht="21.75" customHeight="1">
      <c r="A38" s="72">
        <f>A37+0.1</f>
        <v>5.1</v>
      </c>
      <c r="B38" s="72"/>
      <c r="C38" s="442" t="s">
        <v>16</v>
      </c>
      <c r="D38" s="446"/>
      <c r="E38" s="443"/>
      <c r="F38" s="72" t="s">
        <v>17</v>
      </c>
      <c r="G38" s="72" t="s">
        <v>218</v>
      </c>
      <c r="H38" s="167" t="s">
        <v>218</v>
      </c>
      <c r="I38" s="72" t="s">
        <v>218</v>
      </c>
      <c r="J38" s="152" t="s">
        <v>218</v>
      </c>
    </row>
    <row r="39" spans="1:10" ht="23.25" customHeight="1">
      <c r="A39" s="72">
        <f>A38+0.1</f>
        <v>5.199999999999999</v>
      </c>
      <c r="B39" s="72"/>
      <c r="C39" s="442" t="s">
        <v>117</v>
      </c>
      <c r="D39" s="446"/>
      <c r="E39" s="443"/>
      <c r="F39" s="72" t="s">
        <v>113</v>
      </c>
      <c r="G39" s="72" t="s">
        <v>218</v>
      </c>
      <c r="H39" s="167" t="s">
        <v>218</v>
      </c>
      <c r="I39" s="72" t="s">
        <v>218</v>
      </c>
      <c r="J39" s="152" t="s">
        <v>218</v>
      </c>
    </row>
    <row r="40" spans="1:10" ht="20.25" customHeight="1">
      <c r="A40" s="72">
        <f>A39+0.1</f>
        <v>5.299999999999999</v>
      </c>
      <c r="B40" s="72" t="s">
        <v>90</v>
      </c>
      <c r="C40" s="442" t="s">
        <v>275</v>
      </c>
      <c r="D40" s="446"/>
      <c r="E40" s="443"/>
      <c r="F40" s="72" t="s">
        <v>120</v>
      </c>
      <c r="G40" s="72">
        <v>100</v>
      </c>
      <c r="H40" s="72">
        <f>H37*G40</f>
        <v>16</v>
      </c>
      <c r="I40" s="72" t="s">
        <v>218</v>
      </c>
      <c r="J40" s="152" t="s">
        <v>218</v>
      </c>
    </row>
    <row r="41" spans="1:10" ht="20.25" customHeight="1">
      <c r="A41" s="72">
        <v>5.4</v>
      </c>
      <c r="B41" s="72"/>
      <c r="C41" s="442" t="s">
        <v>89</v>
      </c>
      <c r="D41" s="446"/>
      <c r="E41" s="443"/>
      <c r="F41" s="72" t="s">
        <v>113</v>
      </c>
      <c r="G41" s="72" t="s">
        <v>218</v>
      </c>
      <c r="H41" s="72" t="s">
        <v>218</v>
      </c>
      <c r="I41" s="72" t="s">
        <v>218</v>
      </c>
      <c r="J41" s="152" t="s">
        <v>218</v>
      </c>
    </row>
    <row r="42" spans="1:10" ht="51.75" customHeight="1">
      <c r="A42" s="119">
        <v>6</v>
      </c>
      <c r="B42" s="119" t="s">
        <v>252</v>
      </c>
      <c r="C42" s="447" t="s">
        <v>277</v>
      </c>
      <c r="D42" s="448"/>
      <c r="E42" s="449"/>
      <c r="F42" s="119" t="s">
        <v>237</v>
      </c>
      <c r="G42" s="72"/>
      <c r="H42" s="119">
        <v>0.1</v>
      </c>
      <c r="I42" s="72"/>
      <c r="J42" s="225" t="s">
        <v>218</v>
      </c>
    </row>
    <row r="43" spans="1:10" ht="21.75" customHeight="1">
      <c r="A43" s="72">
        <f>A42+0.1</f>
        <v>6.1</v>
      </c>
      <c r="B43" s="72"/>
      <c r="C43" s="442" t="s">
        <v>16</v>
      </c>
      <c r="D43" s="446"/>
      <c r="E43" s="443"/>
      <c r="F43" s="72" t="s">
        <v>17</v>
      </c>
      <c r="G43" s="72" t="s">
        <v>218</v>
      </c>
      <c r="H43" s="167" t="s">
        <v>218</v>
      </c>
      <c r="I43" s="72" t="s">
        <v>218</v>
      </c>
      <c r="J43" s="152" t="s">
        <v>218</v>
      </c>
    </row>
    <row r="44" spans="1:10" ht="23.25" customHeight="1">
      <c r="A44" s="72">
        <f>A43+0.1</f>
        <v>6.199999999999999</v>
      </c>
      <c r="B44" s="72"/>
      <c r="C44" s="442" t="s">
        <v>117</v>
      </c>
      <c r="D44" s="446"/>
      <c r="E44" s="443"/>
      <c r="F44" s="72" t="s">
        <v>113</v>
      </c>
      <c r="G44" s="72" t="s">
        <v>218</v>
      </c>
      <c r="H44" s="167" t="s">
        <v>218</v>
      </c>
      <c r="I44" s="72" t="s">
        <v>218</v>
      </c>
      <c r="J44" s="152" t="s">
        <v>218</v>
      </c>
    </row>
    <row r="45" spans="1:10" ht="20.25" customHeight="1">
      <c r="A45" s="72">
        <f>A44+0.1</f>
        <v>6.299999999999999</v>
      </c>
      <c r="B45" s="72" t="s">
        <v>90</v>
      </c>
      <c r="C45" s="442" t="s">
        <v>275</v>
      </c>
      <c r="D45" s="446"/>
      <c r="E45" s="443"/>
      <c r="F45" s="72" t="s">
        <v>120</v>
      </c>
      <c r="G45" s="72">
        <v>100</v>
      </c>
      <c r="H45" s="72">
        <f>H42*G45</f>
        <v>10</v>
      </c>
      <c r="I45" s="72" t="s">
        <v>218</v>
      </c>
      <c r="J45" s="152" t="s">
        <v>218</v>
      </c>
    </row>
    <row r="46" spans="1:10" ht="20.25" customHeight="1">
      <c r="A46" s="72">
        <v>6.4</v>
      </c>
      <c r="B46" s="72"/>
      <c r="C46" s="442" t="s">
        <v>89</v>
      </c>
      <c r="D46" s="446"/>
      <c r="E46" s="443"/>
      <c r="F46" s="72" t="s">
        <v>113</v>
      </c>
      <c r="G46" s="72" t="s">
        <v>218</v>
      </c>
      <c r="H46" s="72" t="s">
        <v>218</v>
      </c>
      <c r="I46" s="72" t="s">
        <v>218</v>
      </c>
      <c r="J46" s="152" t="s">
        <v>218</v>
      </c>
    </row>
    <row r="47" spans="1:10" ht="67.5" customHeight="1">
      <c r="A47" s="119">
        <v>7</v>
      </c>
      <c r="B47" s="119" t="s">
        <v>279</v>
      </c>
      <c r="C47" s="447" t="s">
        <v>280</v>
      </c>
      <c r="D47" s="448"/>
      <c r="E47" s="449"/>
      <c r="F47" s="119" t="s">
        <v>281</v>
      </c>
      <c r="G47" s="72"/>
      <c r="H47" s="119">
        <v>3.8</v>
      </c>
      <c r="I47" s="72"/>
      <c r="J47" s="225" t="s">
        <v>218</v>
      </c>
    </row>
    <row r="48" spans="1:10" ht="13.5">
      <c r="A48" s="72">
        <f>A47+0.1</f>
        <v>7.1</v>
      </c>
      <c r="B48" s="72"/>
      <c r="C48" s="442" t="s">
        <v>16</v>
      </c>
      <c r="D48" s="446"/>
      <c r="E48" s="443"/>
      <c r="F48" s="72" t="s">
        <v>17</v>
      </c>
      <c r="G48" s="72" t="s">
        <v>218</v>
      </c>
      <c r="H48" s="167" t="s">
        <v>218</v>
      </c>
      <c r="I48" s="72" t="s">
        <v>218</v>
      </c>
      <c r="J48" s="152" t="s">
        <v>218</v>
      </c>
    </row>
    <row r="49" spans="1:10" ht="13.5">
      <c r="A49" s="72">
        <f>A48+0.1</f>
        <v>7.199999999999999</v>
      </c>
      <c r="B49" s="72"/>
      <c r="C49" s="442" t="s">
        <v>117</v>
      </c>
      <c r="D49" s="446"/>
      <c r="E49" s="443"/>
      <c r="F49" s="72" t="s">
        <v>113</v>
      </c>
      <c r="G49" s="72" t="s">
        <v>218</v>
      </c>
      <c r="H49" s="167" t="s">
        <v>218</v>
      </c>
      <c r="I49" s="72" t="s">
        <v>218</v>
      </c>
      <c r="J49" s="152" t="s">
        <v>218</v>
      </c>
    </row>
    <row r="50" spans="1:10" ht="13.5">
      <c r="A50" s="72">
        <f>A49+0.1</f>
        <v>7.299999999999999</v>
      </c>
      <c r="B50" s="72" t="s">
        <v>90</v>
      </c>
      <c r="C50" s="442" t="s">
        <v>242</v>
      </c>
      <c r="D50" s="446"/>
      <c r="E50" s="443"/>
      <c r="F50" s="72" t="s">
        <v>111</v>
      </c>
      <c r="G50" s="72">
        <v>10</v>
      </c>
      <c r="H50" s="72">
        <f>H47*G50</f>
        <v>38</v>
      </c>
      <c r="I50" s="72" t="s">
        <v>218</v>
      </c>
      <c r="J50" s="152" t="s">
        <v>218</v>
      </c>
    </row>
    <row r="51" spans="1:10" ht="13.5">
      <c r="A51" s="72">
        <f>A50+0.1</f>
        <v>7.399999999999999</v>
      </c>
      <c r="B51" s="72"/>
      <c r="C51" s="442" t="s">
        <v>89</v>
      </c>
      <c r="D51" s="446"/>
      <c r="E51" s="443"/>
      <c r="F51" s="72" t="s">
        <v>113</v>
      </c>
      <c r="G51" s="72" t="s">
        <v>218</v>
      </c>
      <c r="H51" s="149" t="s">
        <v>218</v>
      </c>
      <c r="I51" s="72" t="s">
        <v>218</v>
      </c>
      <c r="J51" s="152" t="s">
        <v>218</v>
      </c>
    </row>
    <row r="52" spans="1:10" ht="34.5" customHeight="1">
      <c r="A52" s="119">
        <v>8</v>
      </c>
      <c r="B52" s="119" t="s">
        <v>366</v>
      </c>
      <c r="C52" s="447" t="s">
        <v>282</v>
      </c>
      <c r="D52" s="448"/>
      <c r="E52" s="449"/>
      <c r="F52" s="119" t="s">
        <v>111</v>
      </c>
      <c r="G52" s="72"/>
      <c r="H52" s="119">
        <v>15</v>
      </c>
      <c r="I52" s="72"/>
      <c r="J52" s="225" t="s">
        <v>218</v>
      </c>
    </row>
    <row r="53" spans="1:10" ht="26.25" customHeight="1">
      <c r="A53" s="72">
        <f>A52+0.1</f>
        <v>8.1</v>
      </c>
      <c r="B53" s="72"/>
      <c r="C53" s="442" t="s">
        <v>16</v>
      </c>
      <c r="D53" s="446"/>
      <c r="E53" s="443"/>
      <c r="F53" s="72" t="s">
        <v>17</v>
      </c>
      <c r="G53" s="72" t="s">
        <v>218</v>
      </c>
      <c r="H53" s="167" t="s">
        <v>218</v>
      </c>
      <c r="I53" s="72" t="s">
        <v>218</v>
      </c>
      <c r="J53" s="152" t="s">
        <v>218</v>
      </c>
    </row>
    <row r="54" spans="1:10" ht="21" customHeight="1">
      <c r="A54" s="72">
        <f>A53+0.1</f>
        <v>8.2</v>
      </c>
      <c r="B54" s="72"/>
      <c r="C54" s="442" t="s">
        <v>117</v>
      </c>
      <c r="D54" s="446"/>
      <c r="E54" s="443"/>
      <c r="F54" s="72" t="s">
        <v>113</v>
      </c>
      <c r="G54" s="72" t="s">
        <v>218</v>
      </c>
      <c r="H54" s="167" t="s">
        <v>218</v>
      </c>
      <c r="I54" s="72" t="s">
        <v>218</v>
      </c>
      <c r="J54" s="152" t="s">
        <v>218</v>
      </c>
    </row>
    <row r="55" spans="1:10" ht="21" customHeight="1">
      <c r="A55" s="72">
        <f>A54+0.1</f>
        <v>8.299999999999999</v>
      </c>
      <c r="B55" s="72" t="s">
        <v>90</v>
      </c>
      <c r="C55" s="442" t="s">
        <v>283</v>
      </c>
      <c r="D55" s="446"/>
      <c r="E55" s="443"/>
      <c r="F55" s="72" t="s">
        <v>111</v>
      </c>
      <c r="G55" s="72">
        <v>1</v>
      </c>
      <c r="H55" s="72">
        <f>H52*G55</f>
        <v>15</v>
      </c>
      <c r="I55" s="72" t="s">
        <v>218</v>
      </c>
      <c r="J55" s="152" t="s">
        <v>218</v>
      </c>
    </row>
    <row r="56" spans="1:10" ht="21" customHeight="1">
      <c r="A56" s="72">
        <f>A55+0.1</f>
        <v>8.399999999999999</v>
      </c>
      <c r="B56" s="72" t="s">
        <v>90</v>
      </c>
      <c r="C56" s="442" t="s">
        <v>284</v>
      </c>
      <c r="D56" s="446"/>
      <c r="E56" s="443"/>
      <c r="F56" s="72" t="s">
        <v>111</v>
      </c>
      <c r="G56" s="72">
        <v>2</v>
      </c>
      <c r="H56" s="72">
        <f>H52*G56</f>
        <v>30</v>
      </c>
      <c r="I56" s="72" t="s">
        <v>218</v>
      </c>
      <c r="J56" s="152" t="s">
        <v>218</v>
      </c>
    </row>
    <row r="57" spans="1:10" ht="21" customHeight="1">
      <c r="A57" s="72">
        <f>A56+0.1</f>
        <v>8.499999999999998</v>
      </c>
      <c r="B57" s="72" t="s">
        <v>90</v>
      </c>
      <c r="C57" s="442" t="s">
        <v>216</v>
      </c>
      <c r="D57" s="446"/>
      <c r="E57" s="443"/>
      <c r="F57" s="72" t="s">
        <v>111</v>
      </c>
      <c r="G57" s="72" t="s">
        <v>218</v>
      </c>
      <c r="H57" s="72" t="s">
        <v>218</v>
      </c>
      <c r="I57" s="72" t="s">
        <v>218</v>
      </c>
      <c r="J57" s="152" t="s">
        <v>218</v>
      </c>
    </row>
    <row r="58" spans="1:10" ht="21" customHeight="1">
      <c r="A58" s="72">
        <v>8.6</v>
      </c>
      <c r="B58" s="72"/>
      <c r="C58" s="442" t="s">
        <v>89</v>
      </c>
      <c r="D58" s="446"/>
      <c r="E58" s="443"/>
      <c r="F58" s="72" t="s">
        <v>113</v>
      </c>
      <c r="G58" s="72" t="s">
        <v>218</v>
      </c>
      <c r="H58" s="167" t="s">
        <v>218</v>
      </c>
      <c r="I58" s="72" t="s">
        <v>218</v>
      </c>
      <c r="J58" s="152" t="s">
        <v>218</v>
      </c>
    </row>
    <row r="59" spans="1:10" ht="36.75" customHeight="1">
      <c r="A59" s="119">
        <v>9</v>
      </c>
      <c r="B59" s="119" t="s">
        <v>366</v>
      </c>
      <c r="C59" s="447" t="s">
        <v>285</v>
      </c>
      <c r="D59" s="448"/>
      <c r="E59" s="449"/>
      <c r="F59" s="119" t="s">
        <v>111</v>
      </c>
      <c r="G59" s="72" t="s">
        <v>218</v>
      </c>
      <c r="H59" s="119">
        <v>4</v>
      </c>
      <c r="I59" s="72"/>
      <c r="J59" s="225" t="s">
        <v>218</v>
      </c>
    </row>
    <row r="60" spans="1:10" ht="21" customHeight="1">
      <c r="A60" s="72">
        <f>A59+0.1</f>
        <v>9.1</v>
      </c>
      <c r="B60" s="72"/>
      <c r="C60" s="442" t="s">
        <v>16</v>
      </c>
      <c r="D60" s="446"/>
      <c r="E60" s="443"/>
      <c r="F60" s="72" t="s">
        <v>17</v>
      </c>
      <c r="G60" s="72" t="s">
        <v>218</v>
      </c>
      <c r="H60" s="167" t="s">
        <v>218</v>
      </c>
      <c r="I60" s="72" t="s">
        <v>218</v>
      </c>
      <c r="J60" s="152" t="s">
        <v>218</v>
      </c>
    </row>
    <row r="61" spans="1:10" ht="21" customHeight="1">
      <c r="A61" s="72">
        <f>A60+0.1</f>
        <v>9.2</v>
      </c>
      <c r="B61" s="72"/>
      <c r="C61" s="442" t="s">
        <v>117</v>
      </c>
      <c r="D61" s="446"/>
      <c r="E61" s="443"/>
      <c r="F61" s="72" t="s">
        <v>113</v>
      </c>
      <c r="G61" s="72" t="s">
        <v>218</v>
      </c>
      <c r="H61" s="167" t="s">
        <v>218</v>
      </c>
      <c r="I61" s="72" t="s">
        <v>218</v>
      </c>
      <c r="J61" s="152" t="s">
        <v>218</v>
      </c>
    </row>
    <row r="62" spans="1:10" ht="21" customHeight="1">
      <c r="A62" s="72">
        <f>A61+0.1</f>
        <v>9.299999999999999</v>
      </c>
      <c r="B62" s="72" t="s">
        <v>90</v>
      </c>
      <c r="C62" s="442" t="s">
        <v>286</v>
      </c>
      <c r="D62" s="446"/>
      <c r="E62" s="443"/>
      <c r="F62" s="72" t="s">
        <v>111</v>
      </c>
      <c r="G62" s="72">
        <v>1</v>
      </c>
      <c r="H62" s="72">
        <f>H59*G62</f>
        <v>4</v>
      </c>
      <c r="I62" s="72" t="s">
        <v>218</v>
      </c>
      <c r="J62" s="152" t="s">
        <v>218</v>
      </c>
    </row>
    <row r="63" spans="1:10" ht="21" customHeight="1">
      <c r="A63" s="72">
        <f>A62+0.1</f>
        <v>9.399999999999999</v>
      </c>
      <c r="B63" s="72" t="s">
        <v>90</v>
      </c>
      <c r="C63" s="442" t="s">
        <v>284</v>
      </c>
      <c r="D63" s="446"/>
      <c r="E63" s="443"/>
      <c r="F63" s="72" t="s">
        <v>111</v>
      </c>
      <c r="G63" s="72">
        <v>2</v>
      </c>
      <c r="H63" s="72">
        <f>H59*G63</f>
        <v>8</v>
      </c>
      <c r="I63" s="72" t="s">
        <v>218</v>
      </c>
      <c r="J63" s="152" t="s">
        <v>218</v>
      </c>
    </row>
    <row r="64" spans="1:10" ht="21" customHeight="1">
      <c r="A64" s="72">
        <f>A63+0.1</f>
        <v>9.499999999999998</v>
      </c>
      <c r="B64" s="72" t="s">
        <v>90</v>
      </c>
      <c r="C64" s="442" t="s">
        <v>216</v>
      </c>
      <c r="D64" s="446"/>
      <c r="E64" s="443"/>
      <c r="F64" s="72" t="s">
        <v>91</v>
      </c>
      <c r="G64" s="72" t="s">
        <v>218</v>
      </c>
      <c r="H64" s="72" t="s">
        <v>218</v>
      </c>
      <c r="I64" s="72" t="s">
        <v>218</v>
      </c>
      <c r="J64" s="152" t="s">
        <v>218</v>
      </c>
    </row>
    <row r="65" spans="1:10" ht="21" customHeight="1">
      <c r="A65" s="72">
        <v>9.6</v>
      </c>
      <c r="B65" s="72"/>
      <c r="C65" s="442" t="s">
        <v>89</v>
      </c>
      <c r="D65" s="446"/>
      <c r="E65" s="443"/>
      <c r="F65" s="72" t="s">
        <v>113</v>
      </c>
      <c r="G65" s="72" t="s">
        <v>218</v>
      </c>
      <c r="H65" s="167" t="s">
        <v>218</v>
      </c>
      <c r="I65" s="72" t="s">
        <v>218</v>
      </c>
      <c r="J65" s="152" t="s">
        <v>218</v>
      </c>
    </row>
    <row r="66" spans="1:10" ht="36.75" customHeight="1">
      <c r="A66" s="119">
        <v>10</v>
      </c>
      <c r="B66" s="119" t="s">
        <v>366</v>
      </c>
      <c r="C66" s="447" t="s">
        <v>287</v>
      </c>
      <c r="D66" s="448"/>
      <c r="E66" s="449"/>
      <c r="F66" s="119" t="s">
        <v>111</v>
      </c>
      <c r="G66" s="72"/>
      <c r="H66" s="119">
        <v>2</v>
      </c>
      <c r="I66" s="72"/>
      <c r="J66" s="225" t="s">
        <v>218</v>
      </c>
    </row>
    <row r="67" spans="1:10" ht="21" customHeight="1">
      <c r="A67" s="72">
        <f>A66+0.1</f>
        <v>10.1</v>
      </c>
      <c r="B67" s="72"/>
      <c r="C67" s="442" t="s">
        <v>16</v>
      </c>
      <c r="D67" s="446"/>
      <c r="E67" s="443"/>
      <c r="F67" s="72" t="s">
        <v>17</v>
      </c>
      <c r="G67" s="72" t="s">
        <v>218</v>
      </c>
      <c r="H67" s="167" t="s">
        <v>218</v>
      </c>
      <c r="I67" s="72" t="s">
        <v>218</v>
      </c>
      <c r="J67" s="152" t="s">
        <v>218</v>
      </c>
    </row>
    <row r="68" spans="1:10" ht="21" customHeight="1">
      <c r="A68" s="72">
        <f>A67+0.1</f>
        <v>10.2</v>
      </c>
      <c r="B68" s="72"/>
      <c r="C68" s="442" t="s">
        <v>117</v>
      </c>
      <c r="D68" s="446"/>
      <c r="E68" s="443"/>
      <c r="F68" s="72" t="s">
        <v>113</v>
      </c>
      <c r="G68" s="72" t="s">
        <v>218</v>
      </c>
      <c r="H68" s="167" t="s">
        <v>218</v>
      </c>
      <c r="I68" s="72" t="s">
        <v>218</v>
      </c>
      <c r="J68" s="152" t="s">
        <v>218</v>
      </c>
    </row>
    <row r="69" spans="1:10" ht="21" customHeight="1">
      <c r="A69" s="72">
        <f>A68+0.1</f>
        <v>10.299999999999999</v>
      </c>
      <c r="B69" s="72" t="s">
        <v>90</v>
      </c>
      <c r="C69" s="442" t="s">
        <v>286</v>
      </c>
      <c r="D69" s="446"/>
      <c r="E69" s="443"/>
      <c r="F69" s="72" t="s">
        <v>111</v>
      </c>
      <c r="G69" s="72">
        <v>1</v>
      </c>
      <c r="H69" s="72">
        <f>H66*G69</f>
        <v>2</v>
      </c>
      <c r="I69" s="72" t="s">
        <v>218</v>
      </c>
      <c r="J69" s="152" t="s">
        <v>218</v>
      </c>
    </row>
    <row r="70" spans="1:10" ht="21" customHeight="1">
      <c r="A70" s="72">
        <f>A69+0.1</f>
        <v>10.399999999999999</v>
      </c>
      <c r="B70" s="72" t="s">
        <v>90</v>
      </c>
      <c r="C70" s="442" t="s">
        <v>284</v>
      </c>
      <c r="D70" s="446"/>
      <c r="E70" s="443"/>
      <c r="F70" s="72" t="s">
        <v>111</v>
      </c>
      <c r="G70" s="72">
        <v>2</v>
      </c>
      <c r="H70" s="72">
        <f>H66*G70</f>
        <v>4</v>
      </c>
      <c r="I70" s="72" t="s">
        <v>218</v>
      </c>
      <c r="J70" s="152" t="s">
        <v>218</v>
      </c>
    </row>
    <row r="71" spans="1:10" ht="21" customHeight="1">
      <c r="A71" s="72">
        <f>A70+0.1</f>
        <v>10.499999999999998</v>
      </c>
      <c r="B71" s="72" t="s">
        <v>90</v>
      </c>
      <c r="C71" s="442" t="s">
        <v>216</v>
      </c>
      <c r="D71" s="446"/>
      <c r="E71" s="443"/>
      <c r="F71" s="72" t="s">
        <v>91</v>
      </c>
      <c r="G71" s="72" t="s">
        <v>218</v>
      </c>
      <c r="H71" s="72" t="s">
        <v>218</v>
      </c>
      <c r="I71" s="72" t="s">
        <v>218</v>
      </c>
      <c r="J71" s="152" t="s">
        <v>218</v>
      </c>
    </row>
    <row r="72" spans="1:10" ht="21" customHeight="1">
      <c r="A72" s="72">
        <v>10.6</v>
      </c>
      <c r="B72" s="72"/>
      <c r="C72" s="442" t="s">
        <v>89</v>
      </c>
      <c r="D72" s="446"/>
      <c r="E72" s="443"/>
      <c r="F72" s="72" t="s">
        <v>113</v>
      </c>
      <c r="G72" s="72" t="s">
        <v>218</v>
      </c>
      <c r="H72" s="167" t="s">
        <v>218</v>
      </c>
      <c r="I72" s="72" t="s">
        <v>218</v>
      </c>
      <c r="J72" s="152" t="s">
        <v>218</v>
      </c>
    </row>
    <row r="73" spans="1:10" ht="39" customHeight="1">
      <c r="A73" s="119">
        <v>11</v>
      </c>
      <c r="B73" s="119" t="s">
        <v>288</v>
      </c>
      <c r="C73" s="447" t="s">
        <v>367</v>
      </c>
      <c r="D73" s="448"/>
      <c r="E73" s="449"/>
      <c r="F73" s="119" t="s">
        <v>111</v>
      </c>
      <c r="G73" s="72"/>
      <c r="H73" s="119">
        <v>3</v>
      </c>
      <c r="I73" s="72"/>
      <c r="J73" s="225" t="s">
        <v>218</v>
      </c>
    </row>
    <row r="74" spans="1:10" ht="21.75" customHeight="1">
      <c r="A74" s="72">
        <f>A73+0.1</f>
        <v>11.1</v>
      </c>
      <c r="B74" s="72"/>
      <c r="C74" s="442" t="s">
        <v>16</v>
      </c>
      <c r="D74" s="446"/>
      <c r="E74" s="443"/>
      <c r="F74" s="72" t="s">
        <v>17</v>
      </c>
      <c r="G74" s="72" t="s">
        <v>218</v>
      </c>
      <c r="H74" s="167" t="s">
        <v>218</v>
      </c>
      <c r="I74" s="72" t="s">
        <v>218</v>
      </c>
      <c r="J74" s="152" t="s">
        <v>218</v>
      </c>
    </row>
    <row r="75" spans="1:10" ht="23.25" customHeight="1">
      <c r="A75" s="72">
        <f>A74+0.1</f>
        <v>11.2</v>
      </c>
      <c r="B75" s="72"/>
      <c r="C75" s="442" t="s">
        <v>117</v>
      </c>
      <c r="D75" s="446"/>
      <c r="E75" s="443"/>
      <c r="F75" s="72" t="s">
        <v>113</v>
      </c>
      <c r="G75" s="72" t="s">
        <v>218</v>
      </c>
      <c r="H75" s="167" t="s">
        <v>218</v>
      </c>
      <c r="I75" s="72" t="s">
        <v>218</v>
      </c>
      <c r="J75" s="152" t="s">
        <v>218</v>
      </c>
    </row>
    <row r="76" spans="1:10" ht="20.25" customHeight="1">
      <c r="A76" s="72">
        <f>A75+0.1</f>
        <v>11.299999999999999</v>
      </c>
      <c r="B76" s="72" t="s">
        <v>90</v>
      </c>
      <c r="C76" s="442" t="s">
        <v>289</v>
      </c>
      <c r="D76" s="446"/>
      <c r="E76" s="443"/>
      <c r="F76" s="72" t="s">
        <v>111</v>
      </c>
      <c r="G76" s="72">
        <v>1</v>
      </c>
      <c r="H76" s="72">
        <f>H73*G76</f>
        <v>3</v>
      </c>
      <c r="I76" s="72" t="s">
        <v>218</v>
      </c>
      <c r="J76" s="152" t="s">
        <v>218</v>
      </c>
    </row>
    <row r="77" spans="1:10" ht="21" customHeight="1">
      <c r="A77" s="72">
        <f>A76+0.1</f>
        <v>11.399999999999999</v>
      </c>
      <c r="B77" s="72"/>
      <c r="C77" s="442" t="s">
        <v>89</v>
      </c>
      <c r="D77" s="446"/>
      <c r="E77" s="443"/>
      <c r="F77" s="72" t="s">
        <v>113</v>
      </c>
      <c r="G77" s="72" t="s">
        <v>218</v>
      </c>
      <c r="H77" s="149" t="s">
        <v>218</v>
      </c>
      <c r="I77" s="72" t="s">
        <v>218</v>
      </c>
      <c r="J77" s="152" t="s">
        <v>218</v>
      </c>
    </row>
    <row r="78" spans="1:10" ht="39" customHeight="1">
      <c r="A78" s="119">
        <v>12</v>
      </c>
      <c r="B78" s="119" t="s">
        <v>290</v>
      </c>
      <c r="C78" s="447" t="s">
        <v>368</v>
      </c>
      <c r="D78" s="448"/>
      <c r="E78" s="449"/>
      <c r="F78" s="119" t="s">
        <v>111</v>
      </c>
      <c r="G78" s="72"/>
      <c r="H78" s="119">
        <v>3</v>
      </c>
      <c r="I78" s="72"/>
      <c r="J78" s="225" t="s">
        <v>218</v>
      </c>
    </row>
    <row r="79" spans="1:10" ht="21.75" customHeight="1">
      <c r="A79" s="72">
        <f>A78+0.1</f>
        <v>12.1</v>
      </c>
      <c r="B79" s="72"/>
      <c r="C79" s="442" t="s">
        <v>16</v>
      </c>
      <c r="D79" s="446"/>
      <c r="E79" s="443"/>
      <c r="F79" s="72" t="s">
        <v>17</v>
      </c>
      <c r="G79" s="72" t="s">
        <v>218</v>
      </c>
      <c r="H79" s="167" t="s">
        <v>218</v>
      </c>
      <c r="I79" s="72" t="s">
        <v>218</v>
      </c>
      <c r="J79" s="152" t="s">
        <v>218</v>
      </c>
    </row>
    <row r="80" spans="1:10" ht="23.25" customHeight="1">
      <c r="A80" s="72">
        <f>A79+0.1</f>
        <v>12.2</v>
      </c>
      <c r="B80" s="72"/>
      <c r="C80" s="442" t="s">
        <v>117</v>
      </c>
      <c r="D80" s="446"/>
      <c r="E80" s="443"/>
      <c r="F80" s="72" t="s">
        <v>113</v>
      </c>
      <c r="G80" s="72" t="s">
        <v>218</v>
      </c>
      <c r="H80" s="167" t="s">
        <v>218</v>
      </c>
      <c r="I80" s="72" t="s">
        <v>218</v>
      </c>
      <c r="J80" s="152" t="s">
        <v>218</v>
      </c>
    </row>
    <row r="81" spans="1:10" ht="20.25" customHeight="1">
      <c r="A81" s="72">
        <f>A80+0.1</f>
        <v>12.299999999999999</v>
      </c>
      <c r="B81" s="72" t="s">
        <v>90</v>
      </c>
      <c r="C81" s="442" t="s">
        <v>238</v>
      </c>
      <c r="D81" s="446"/>
      <c r="E81" s="443"/>
      <c r="F81" s="72" t="s">
        <v>111</v>
      </c>
      <c r="G81" s="72">
        <v>1</v>
      </c>
      <c r="H81" s="72">
        <f>H78*G81</f>
        <v>3</v>
      </c>
      <c r="I81" s="72" t="s">
        <v>218</v>
      </c>
      <c r="J81" s="152" t="s">
        <v>218</v>
      </c>
    </row>
    <row r="82" spans="1:10" ht="21" customHeight="1">
      <c r="A82" s="72">
        <f>A81+0.1</f>
        <v>12.399999999999999</v>
      </c>
      <c r="B82" s="72"/>
      <c r="C82" s="442" t="s">
        <v>89</v>
      </c>
      <c r="D82" s="446"/>
      <c r="E82" s="443"/>
      <c r="F82" s="72" t="s">
        <v>113</v>
      </c>
      <c r="G82" s="72" t="s">
        <v>218</v>
      </c>
      <c r="H82" s="149" t="s">
        <v>218</v>
      </c>
      <c r="I82" s="72" t="s">
        <v>218</v>
      </c>
      <c r="J82" s="152" t="s">
        <v>218</v>
      </c>
    </row>
    <row r="83" spans="1:10" ht="57" customHeight="1">
      <c r="A83" s="119">
        <v>13</v>
      </c>
      <c r="B83" s="119" t="s">
        <v>290</v>
      </c>
      <c r="C83" s="447" t="s">
        <v>369</v>
      </c>
      <c r="D83" s="448"/>
      <c r="E83" s="449"/>
      <c r="F83" s="119" t="s">
        <v>111</v>
      </c>
      <c r="G83" s="72"/>
      <c r="H83" s="119">
        <v>1</v>
      </c>
      <c r="I83" s="72"/>
      <c r="J83" s="225" t="s">
        <v>218</v>
      </c>
    </row>
    <row r="84" spans="1:10" ht="21.75" customHeight="1">
      <c r="A84" s="72">
        <f>A83+0.1</f>
        <v>13.1</v>
      </c>
      <c r="B84" s="72"/>
      <c r="C84" s="442" t="s">
        <v>16</v>
      </c>
      <c r="D84" s="446"/>
      <c r="E84" s="443"/>
      <c r="F84" s="72" t="s">
        <v>17</v>
      </c>
      <c r="G84" s="72" t="s">
        <v>218</v>
      </c>
      <c r="H84" s="167" t="s">
        <v>218</v>
      </c>
      <c r="I84" s="72" t="s">
        <v>218</v>
      </c>
      <c r="J84" s="152" t="s">
        <v>218</v>
      </c>
    </row>
    <row r="85" spans="1:10" ht="23.25" customHeight="1">
      <c r="A85" s="72">
        <f>A84+0.1</f>
        <v>13.2</v>
      </c>
      <c r="B85" s="72"/>
      <c r="C85" s="442" t="s">
        <v>117</v>
      </c>
      <c r="D85" s="446"/>
      <c r="E85" s="443"/>
      <c r="F85" s="72" t="s">
        <v>113</v>
      </c>
      <c r="G85" s="72" t="s">
        <v>218</v>
      </c>
      <c r="H85" s="167" t="s">
        <v>218</v>
      </c>
      <c r="I85" s="72" t="s">
        <v>218</v>
      </c>
      <c r="J85" s="152" t="s">
        <v>218</v>
      </c>
    </row>
    <row r="86" spans="1:10" ht="20.25" customHeight="1">
      <c r="A86" s="72">
        <f>A85+0.1</f>
        <v>13.299999999999999</v>
      </c>
      <c r="B86" s="72" t="s">
        <v>90</v>
      </c>
      <c r="C86" s="442" t="s">
        <v>370</v>
      </c>
      <c r="D86" s="446"/>
      <c r="E86" s="443"/>
      <c r="F86" s="72" t="s">
        <v>111</v>
      </c>
      <c r="G86" s="72">
        <v>1</v>
      </c>
      <c r="H86" s="72">
        <f>H83*G86</f>
        <v>1</v>
      </c>
      <c r="I86" s="72" t="s">
        <v>218</v>
      </c>
      <c r="J86" s="152" t="s">
        <v>218</v>
      </c>
    </row>
    <row r="87" spans="1:10" ht="21" customHeight="1">
      <c r="A87" s="72">
        <f>A86+0.1</f>
        <v>13.399999999999999</v>
      </c>
      <c r="B87" s="72"/>
      <c r="C87" s="442" t="s">
        <v>89</v>
      </c>
      <c r="D87" s="446"/>
      <c r="E87" s="443"/>
      <c r="F87" s="72" t="s">
        <v>113</v>
      </c>
      <c r="G87" s="72" t="s">
        <v>218</v>
      </c>
      <c r="H87" s="149" t="s">
        <v>218</v>
      </c>
      <c r="I87" s="72" t="s">
        <v>218</v>
      </c>
      <c r="J87" s="152" t="s">
        <v>218</v>
      </c>
    </row>
    <row r="88" spans="1:10" ht="39" customHeight="1">
      <c r="A88" s="119">
        <v>14</v>
      </c>
      <c r="B88" s="119" t="s">
        <v>288</v>
      </c>
      <c r="C88" s="447" t="s">
        <v>291</v>
      </c>
      <c r="D88" s="448"/>
      <c r="E88" s="449"/>
      <c r="F88" s="119" t="s">
        <v>111</v>
      </c>
      <c r="G88" s="72"/>
      <c r="H88" s="119">
        <v>3</v>
      </c>
      <c r="I88" s="72"/>
      <c r="J88" s="225" t="s">
        <v>218</v>
      </c>
    </row>
    <row r="89" spans="1:10" ht="21.75" customHeight="1">
      <c r="A89" s="72">
        <f>A88+0.1</f>
        <v>14.1</v>
      </c>
      <c r="B89" s="72"/>
      <c r="C89" s="442" t="s">
        <v>16</v>
      </c>
      <c r="D89" s="446"/>
      <c r="E89" s="443"/>
      <c r="F89" s="72" t="s">
        <v>17</v>
      </c>
      <c r="G89" s="72" t="s">
        <v>218</v>
      </c>
      <c r="H89" s="167" t="s">
        <v>218</v>
      </c>
      <c r="I89" s="72" t="s">
        <v>218</v>
      </c>
      <c r="J89" s="152" t="s">
        <v>218</v>
      </c>
    </row>
    <row r="90" spans="1:10" ht="23.25" customHeight="1">
      <c r="A90" s="72">
        <f>A89+0.1</f>
        <v>14.2</v>
      </c>
      <c r="B90" s="72"/>
      <c r="C90" s="442" t="s">
        <v>117</v>
      </c>
      <c r="D90" s="446"/>
      <c r="E90" s="443"/>
      <c r="F90" s="72" t="s">
        <v>113</v>
      </c>
      <c r="G90" s="72" t="s">
        <v>218</v>
      </c>
      <c r="H90" s="167" t="s">
        <v>218</v>
      </c>
      <c r="I90" s="72" t="s">
        <v>218</v>
      </c>
      <c r="J90" s="152" t="s">
        <v>218</v>
      </c>
    </row>
    <row r="91" spans="1:10" ht="20.25" customHeight="1">
      <c r="A91" s="72">
        <f>A90+0.1</f>
        <v>14.299999999999999</v>
      </c>
      <c r="B91" s="72" t="s">
        <v>90</v>
      </c>
      <c r="C91" s="442" t="s">
        <v>292</v>
      </c>
      <c r="D91" s="446"/>
      <c r="E91" s="443"/>
      <c r="F91" s="72" t="s">
        <v>111</v>
      </c>
      <c r="G91" s="72">
        <v>1</v>
      </c>
      <c r="H91" s="72">
        <f>H88*G91</f>
        <v>3</v>
      </c>
      <c r="I91" s="72" t="s">
        <v>218</v>
      </c>
      <c r="J91" s="152" t="s">
        <v>218</v>
      </c>
    </row>
    <row r="92" spans="1:10" ht="21" customHeight="1">
      <c r="A92" s="72">
        <f>A91+0.1</f>
        <v>14.399999999999999</v>
      </c>
      <c r="B92" s="72"/>
      <c r="C92" s="442" t="s">
        <v>89</v>
      </c>
      <c r="D92" s="446"/>
      <c r="E92" s="443"/>
      <c r="F92" s="72" t="s">
        <v>113</v>
      </c>
      <c r="G92" s="72" t="s">
        <v>218</v>
      </c>
      <c r="H92" s="149" t="s">
        <v>218</v>
      </c>
      <c r="I92" s="72" t="s">
        <v>218</v>
      </c>
      <c r="J92" s="152" t="s">
        <v>218</v>
      </c>
    </row>
    <row r="93" spans="1:10" ht="58.5" customHeight="1">
      <c r="A93" s="119">
        <v>15</v>
      </c>
      <c r="B93" s="119" t="s">
        <v>288</v>
      </c>
      <c r="C93" s="447" t="s">
        <v>371</v>
      </c>
      <c r="D93" s="448"/>
      <c r="E93" s="449"/>
      <c r="F93" s="119" t="s">
        <v>111</v>
      </c>
      <c r="G93" s="72"/>
      <c r="H93" s="119">
        <v>1</v>
      </c>
      <c r="I93" s="72"/>
      <c r="J93" s="225" t="s">
        <v>218</v>
      </c>
    </row>
    <row r="94" spans="1:10" ht="21.75" customHeight="1">
      <c r="A94" s="72">
        <f>A93+0.1</f>
        <v>15.1</v>
      </c>
      <c r="B94" s="72"/>
      <c r="C94" s="442" t="s">
        <v>16</v>
      </c>
      <c r="D94" s="446"/>
      <c r="E94" s="443"/>
      <c r="F94" s="72" t="s">
        <v>17</v>
      </c>
      <c r="G94" s="72" t="s">
        <v>218</v>
      </c>
      <c r="H94" s="167" t="s">
        <v>218</v>
      </c>
      <c r="I94" s="72" t="s">
        <v>218</v>
      </c>
      <c r="J94" s="152" t="s">
        <v>218</v>
      </c>
    </row>
    <row r="95" spans="1:10" ht="23.25" customHeight="1">
      <c r="A95" s="72">
        <f>A94+0.1</f>
        <v>15.2</v>
      </c>
      <c r="B95" s="72"/>
      <c r="C95" s="442" t="s">
        <v>117</v>
      </c>
      <c r="D95" s="446"/>
      <c r="E95" s="443"/>
      <c r="F95" s="72" t="s">
        <v>113</v>
      </c>
      <c r="G95" s="72" t="s">
        <v>218</v>
      </c>
      <c r="H95" s="167" t="s">
        <v>218</v>
      </c>
      <c r="I95" s="72" t="s">
        <v>218</v>
      </c>
      <c r="J95" s="152" t="s">
        <v>218</v>
      </c>
    </row>
    <row r="96" spans="1:10" ht="20.25" customHeight="1">
      <c r="A96" s="72">
        <f>A95+0.1</f>
        <v>15.299999999999999</v>
      </c>
      <c r="B96" s="72" t="s">
        <v>90</v>
      </c>
      <c r="C96" s="442" t="s">
        <v>372</v>
      </c>
      <c r="D96" s="446"/>
      <c r="E96" s="443"/>
      <c r="F96" s="72" t="s">
        <v>111</v>
      </c>
      <c r="G96" s="72">
        <v>1</v>
      </c>
      <c r="H96" s="72">
        <f>H93*G96</f>
        <v>1</v>
      </c>
      <c r="I96" s="72" t="s">
        <v>218</v>
      </c>
      <c r="J96" s="152" t="s">
        <v>218</v>
      </c>
    </row>
    <row r="97" spans="1:10" ht="21" customHeight="1">
      <c r="A97" s="72">
        <f>A96+0.1</f>
        <v>15.399999999999999</v>
      </c>
      <c r="B97" s="72"/>
      <c r="C97" s="442" t="s">
        <v>89</v>
      </c>
      <c r="D97" s="446"/>
      <c r="E97" s="443"/>
      <c r="F97" s="72" t="s">
        <v>113</v>
      </c>
      <c r="G97" s="72" t="s">
        <v>218</v>
      </c>
      <c r="H97" s="149" t="s">
        <v>218</v>
      </c>
      <c r="I97" s="72" t="s">
        <v>218</v>
      </c>
      <c r="J97" s="152" t="s">
        <v>218</v>
      </c>
    </row>
    <row r="98" spans="1:10" ht="39" customHeight="1">
      <c r="A98" s="119">
        <v>16</v>
      </c>
      <c r="B98" s="119" t="s">
        <v>373</v>
      </c>
      <c r="C98" s="447" t="s">
        <v>374</v>
      </c>
      <c r="D98" s="448"/>
      <c r="E98" s="449"/>
      <c r="F98" s="119" t="s">
        <v>111</v>
      </c>
      <c r="G98" s="72"/>
      <c r="H98" s="119">
        <v>2</v>
      </c>
      <c r="I98" s="72"/>
      <c r="J98" s="225" t="s">
        <v>218</v>
      </c>
    </row>
    <row r="99" spans="1:10" ht="21.75" customHeight="1">
      <c r="A99" s="72">
        <f>A98+0.1</f>
        <v>16.1</v>
      </c>
      <c r="B99" s="72"/>
      <c r="C99" s="442" t="s">
        <v>16</v>
      </c>
      <c r="D99" s="446"/>
      <c r="E99" s="443"/>
      <c r="F99" s="72" t="s">
        <v>17</v>
      </c>
      <c r="G99" s="72" t="s">
        <v>218</v>
      </c>
      <c r="H99" s="167" t="s">
        <v>218</v>
      </c>
      <c r="I99" s="72" t="s">
        <v>218</v>
      </c>
      <c r="J99" s="152" t="s">
        <v>218</v>
      </c>
    </row>
    <row r="100" spans="1:10" ht="23.25" customHeight="1">
      <c r="A100" s="72">
        <f>A99+0.1</f>
        <v>16.200000000000003</v>
      </c>
      <c r="B100" s="72"/>
      <c r="C100" s="442" t="s">
        <v>117</v>
      </c>
      <c r="D100" s="446"/>
      <c r="E100" s="443"/>
      <c r="F100" s="72" t="s">
        <v>113</v>
      </c>
      <c r="G100" s="72" t="s">
        <v>218</v>
      </c>
      <c r="H100" s="167" t="s">
        <v>218</v>
      </c>
      <c r="I100" s="72" t="s">
        <v>218</v>
      </c>
      <c r="J100" s="152" t="s">
        <v>218</v>
      </c>
    </row>
    <row r="101" spans="1:10" ht="20.25" customHeight="1">
      <c r="A101" s="72">
        <f>A100+0.1</f>
        <v>16.300000000000004</v>
      </c>
      <c r="B101" s="72" t="s">
        <v>90</v>
      </c>
      <c r="C101" s="442" t="s">
        <v>295</v>
      </c>
      <c r="D101" s="446"/>
      <c r="E101" s="443"/>
      <c r="F101" s="72" t="s">
        <v>111</v>
      </c>
      <c r="G101" s="72">
        <v>1</v>
      </c>
      <c r="H101" s="72">
        <f>H98*G101</f>
        <v>2</v>
      </c>
      <c r="I101" s="72" t="s">
        <v>218</v>
      </c>
      <c r="J101" s="152" t="s">
        <v>218</v>
      </c>
    </row>
    <row r="102" spans="1:10" ht="21" customHeight="1">
      <c r="A102" s="72">
        <f>A101+0.1</f>
        <v>16.400000000000006</v>
      </c>
      <c r="B102" s="72"/>
      <c r="C102" s="442" t="s">
        <v>89</v>
      </c>
      <c r="D102" s="446"/>
      <c r="E102" s="443"/>
      <c r="F102" s="72" t="s">
        <v>113</v>
      </c>
      <c r="G102" s="72" t="s">
        <v>218</v>
      </c>
      <c r="H102" s="149" t="s">
        <v>218</v>
      </c>
      <c r="I102" s="72" t="s">
        <v>218</v>
      </c>
      <c r="J102" s="152" t="s">
        <v>218</v>
      </c>
    </row>
    <row r="103" spans="1:10" ht="68.25" customHeight="1">
      <c r="A103" s="119">
        <v>17</v>
      </c>
      <c r="B103" s="119" t="s">
        <v>375</v>
      </c>
      <c r="C103" s="447" t="s">
        <v>376</v>
      </c>
      <c r="D103" s="448"/>
      <c r="E103" s="449"/>
      <c r="F103" s="119" t="s">
        <v>111</v>
      </c>
      <c r="G103" s="72"/>
      <c r="H103" s="119">
        <v>2</v>
      </c>
      <c r="I103" s="72"/>
      <c r="J103" s="225" t="s">
        <v>218</v>
      </c>
    </row>
    <row r="104" spans="1:10" ht="21.75" customHeight="1">
      <c r="A104" s="72">
        <f>A103+0.1</f>
        <v>17.1</v>
      </c>
      <c r="B104" s="72"/>
      <c r="C104" s="442" t="s">
        <v>16</v>
      </c>
      <c r="D104" s="446"/>
      <c r="E104" s="443"/>
      <c r="F104" s="72" t="s">
        <v>17</v>
      </c>
      <c r="G104" s="72" t="s">
        <v>218</v>
      </c>
      <c r="H104" s="167" t="s">
        <v>218</v>
      </c>
      <c r="I104" s="72" t="s">
        <v>218</v>
      </c>
      <c r="J104" s="152" t="s">
        <v>218</v>
      </c>
    </row>
    <row r="105" spans="1:10" ht="23.25" customHeight="1">
      <c r="A105" s="72">
        <f>A104+0.1</f>
        <v>17.200000000000003</v>
      </c>
      <c r="B105" s="72"/>
      <c r="C105" s="442" t="s">
        <v>117</v>
      </c>
      <c r="D105" s="446"/>
      <c r="E105" s="443"/>
      <c r="F105" s="72" t="s">
        <v>113</v>
      </c>
      <c r="G105" s="72" t="s">
        <v>802</v>
      </c>
      <c r="H105" s="167" t="s">
        <v>218</v>
      </c>
      <c r="I105" s="72" t="s">
        <v>218</v>
      </c>
      <c r="J105" s="152" t="s">
        <v>218</v>
      </c>
    </row>
    <row r="106" spans="1:10" ht="20.25" customHeight="1">
      <c r="A106" s="72">
        <f>A105+0.1</f>
        <v>17.300000000000004</v>
      </c>
      <c r="B106" s="72" t="s">
        <v>90</v>
      </c>
      <c r="C106" s="442" t="s">
        <v>377</v>
      </c>
      <c r="D106" s="446"/>
      <c r="E106" s="443"/>
      <c r="F106" s="72" t="s">
        <v>111</v>
      </c>
      <c r="G106" s="72">
        <v>1</v>
      </c>
      <c r="H106" s="72">
        <f>H103*G106</f>
        <v>2</v>
      </c>
      <c r="I106" s="72" t="s">
        <v>218</v>
      </c>
      <c r="J106" s="152" t="s">
        <v>218</v>
      </c>
    </row>
    <row r="107" spans="1:10" ht="21" customHeight="1">
      <c r="A107" s="72">
        <f>A106+0.1</f>
        <v>17.400000000000006</v>
      </c>
      <c r="B107" s="72"/>
      <c r="C107" s="442" t="s">
        <v>89</v>
      </c>
      <c r="D107" s="446"/>
      <c r="E107" s="443"/>
      <c r="F107" s="72" t="s">
        <v>113</v>
      </c>
      <c r="G107" s="72" t="s">
        <v>218</v>
      </c>
      <c r="H107" s="149" t="s">
        <v>218</v>
      </c>
      <c r="I107" s="72" t="s">
        <v>218</v>
      </c>
      <c r="J107" s="152" t="s">
        <v>218</v>
      </c>
    </row>
    <row r="108" spans="1:10" ht="39" customHeight="1">
      <c r="A108" s="119">
        <v>18</v>
      </c>
      <c r="B108" s="119" t="s">
        <v>373</v>
      </c>
      <c r="C108" s="447" t="s">
        <v>378</v>
      </c>
      <c r="D108" s="448"/>
      <c r="E108" s="449"/>
      <c r="F108" s="119" t="s">
        <v>237</v>
      </c>
      <c r="G108" s="72"/>
      <c r="H108" s="119">
        <v>0.46</v>
      </c>
      <c r="I108" s="72"/>
      <c r="J108" s="225" t="s">
        <v>218</v>
      </c>
    </row>
    <row r="109" spans="1:10" ht="21.75" customHeight="1">
      <c r="A109" s="72">
        <f>A108+0.1</f>
        <v>18.1</v>
      </c>
      <c r="B109" s="72"/>
      <c r="C109" s="442" t="s">
        <v>16</v>
      </c>
      <c r="D109" s="446"/>
      <c r="E109" s="443"/>
      <c r="F109" s="72" t="s">
        <v>17</v>
      </c>
      <c r="G109" s="72" t="s">
        <v>218</v>
      </c>
      <c r="H109" s="167" t="s">
        <v>218</v>
      </c>
      <c r="I109" s="72" t="s">
        <v>218</v>
      </c>
      <c r="J109" s="152" t="s">
        <v>218</v>
      </c>
    </row>
    <row r="110" spans="1:10" ht="21" customHeight="1">
      <c r="A110" s="72">
        <v>18.3</v>
      </c>
      <c r="B110" s="72"/>
      <c r="C110" s="442" t="s">
        <v>89</v>
      </c>
      <c r="D110" s="446"/>
      <c r="E110" s="443"/>
      <c r="F110" s="72" t="s">
        <v>113</v>
      </c>
      <c r="G110" s="72" t="s">
        <v>218</v>
      </c>
      <c r="H110" s="149" t="s">
        <v>218</v>
      </c>
      <c r="I110" s="72" t="s">
        <v>218</v>
      </c>
      <c r="J110" s="152" t="s">
        <v>218</v>
      </c>
    </row>
    <row r="111" spans="1:10" ht="39" customHeight="1">
      <c r="A111" s="119">
        <v>19</v>
      </c>
      <c r="B111" s="119" t="s">
        <v>293</v>
      </c>
      <c r="C111" s="447" t="s">
        <v>379</v>
      </c>
      <c r="D111" s="448"/>
      <c r="E111" s="449"/>
      <c r="F111" s="119" t="s">
        <v>237</v>
      </c>
      <c r="G111" s="72"/>
      <c r="H111" s="119">
        <v>0.5</v>
      </c>
      <c r="I111" s="72"/>
      <c r="J111" s="225" t="s">
        <v>218</v>
      </c>
    </row>
    <row r="112" spans="1:10" ht="21.75" customHeight="1">
      <c r="A112" s="72">
        <f>A111+0.1</f>
        <v>19.1</v>
      </c>
      <c r="B112" s="72"/>
      <c r="C112" s="442" t="s">
        <v>16</v>
      </c>
      <c r="D112" s="446"/>
      <c r="E112" s="443"/>
      <c r="F112" s="72" t="s">
        <v>17</v>
      </c>
      <c r="G112" s="72" t="s">
        <v>218</v>
      </c>
      <c r="H112" s="167" t="s">
        <v>218</v>
      </c>
      <c r="I112" s="72" t="s">
        <v>218</v>
      </c>
      <c r="J112" s="152" t="s">
        <v>218</v>
      </c>
    </row>
    <row r="113" spans="1:10" ht="21" customHeight="1">
      <c r="A113" s="72">
        <v>19.2</v>
      </c>
      <c r="B113" s="72"/>
      <c r="C113" s="442" t="s">
        <v>89</v>
      </c>
      <c r="D113" s="446"/>
      <c r="E113" s="443"/>
      <c r="F113" s="72" t="s">
        <v>113</v>
      </c>
      <c r="G113" s="72" t="s">
        <v>218</v>
      </c>
      <c r="H113" s="149" t="s">
        <v>218</v>
      </c>
      <c r="I113" s="72" t="s">
        <v>218</v>
      </c>
      <c r="J113" s="152" t="s">
        <v>218</v>
      </c>
    </row>
    <row r="114" spans="1:10" ht="39" customHeight="1">
      <c r="A114" s="119"/>
      <c r="B114" s="119"/>
      <c r="C114" s="447" t="s">
        <v>239</v>
      </c>
      <c r="D114" s="448"/>
      <c r="E114" s="449"/>
      <c r="F114" s="72" t="s">
        <v>21</v>
      </c>
      <c r="G114" s="72"/>
      <c r="H114" s="119"/>
      <c r="I114" s="119"/>
      <c r="J114" s="225" t="s">
        <v>218</v>
      </c>
    </row>
    <row r="115" spans="1:10" ht="22.5" customHeight="1">
      <c r="A115" s="72"/>
      <c r="B115" s="72"/>
      <c r="C115" s="442" t="s">
        <v>162</v>
      </c>
      <c r="D115" s="446"/>
      <c r="E115" s="443"/>
      <c r="F115" s="72" t="s">
        <v>21</v>
      </c>
      <c r="G115" s="72"/>
      <c r="H115" s="72"/>
      <c r="I115" s="72"/>
      <c r="J115" s="225" t="s">
        <v>218</v>
      </c>
    </row>
    <row r="116" spans="1:10" ht="21.75" customHeight="1">
      <c r="A116" s="72"/>
      <c r="B116" s="72"/>
      <c r="C116" s="442" t="s">
        <v>163</v>
      </c>
      <c r="D116" s="446"/>
      <c r="E116" s="443"/>
      <c r="F116" s="72" t="s">
        <v>21</v>
      </c>
      <c r="G116" s="72"/>
      <c r="H116" s="72"/>
      <c r="I116" s="72"/>
      <c r="J116" s="225" t="s">
        <v>218</v>
      </c>
    </row>
    <row r="117" spans="1:10" ht="23.25" customHeight="1">
      <c r="A117" s="72"/>
      <c r="B117" s="72"/>
      <c r="C117" s="442" t="s">
        <v>240</v>
      </c>
      <c r="D117" s="446"/>
      <c r="E117" s="443"/>
      <c r="F117" s="72" t="s">
        <v>21</v>
      </c>
      <c r="G117" s="72"/>
      <c r="H117" s="72"/>
      <c r="I117" s="72"/>
      <c r="J117" s="225" t="s">
        <v>218</v>
      </c>
    </row>
    <row r="118" spans="1:10" ht="62.25" customHeight="1">
      <c r="A118" s="72"/>
      <c r="B118" s="72"/>
      <c r="C118" s="447" t="s">
        <v>241</v>
      </c>
      <c r="D118" s="448"/>
      <c r="E118" s="449"/>
      <c r="F118" s="72" t="s">
        <v>21</v>
      </c>
      <c r="G118" s="72"/>
      <c r="H118" s="72"/>
      <c r="I118" s="72"/>
      <c r="J118" s="225" t="s">
        <v>218</v>
      </c>
    </row>
    <row r="119" spans="1:10" ht="14.25">
      <c r="A119" s="72"/>
      <c r="B119" s="72"/>
      <c r="C119" s="442" t="s">
        <v>816</v>
      </c>
      <c r="D119" s="446"/>
      <c r="E119" s="443"/>
      <c r="F119" s="72" t="s">
        <v>21</v>
      </c>
      <c r="G119" s="72"/>
      <c r="H119" s="72"/>
      <c r="I119" s="72"/>
      <c r="J119" s="225" t="s">
        <v>218</v>
      </c>
    </row>
    <row r="120" spans="1:10" ht="14.25">
      <c r="A120" s="72"/>
      <c r="B120" s="72"/>
      <c r="C120" s="447" t="s">
        <v>26</v>
      </c>
      <c r="D120" s="448"/>
      <c r="E120" s="449"/>
      <c r="F120" s="72" t="s">
        <v>21</v>
      </c>
      <c r="G120" s="72"/>
      <c r="H120" s="72"/>
      <c r="I120" s="72"/>
      <c r="J120" s="225" t="s">
        <v>218</v>
      </c>
    </row>
    <row r="121" spans="1:10" ht="14.25">
      <c r="A121" s="72"/>
      <c r="B121" s="72"/>
      <c r="C121" s="442" t="s">
        <v>810</v>
      </c>
      <c r="D121" s="446"/>
      <c r="E121" s="443"/>
      <c r="F121" s="72" t="s">
        <v>21</v>
      </c>
      <c r="G121" s="72"/>
      <c r="H121" s="72"/>
      <c r="I121" s="72"/>
      <c r="J121" s="225" t="s">
        <v>218</v>
      </c>
    </row>
    <row r="122" spans="1:10" ht="16.5" customHeight="1">
      <c r="A122" s="72"/>
      <c r="B122" s="72"/>
      <c r="C122" s="447" t="s">
        <v>15</v>
      </c>
      <c r="D122" s="448"/>
      <c r="E122" s="449"/>
      <c r="F122" s="72" t="s">
        <v>21</v>
      </c>
      <c r="G122" s="72"/>
      <c r="H122" s="72"/>
      <c r="I122" s="72"/>
      <c r="J122" s="225" t="s">
        <v>218</v>
      </c>
    </row>
    <row r="123" ht="13.5">
      <c r="J123" s="360"/>
    </row>
    <row r="125" spans="4:9" ht="14.25">
      <c r="D125" s="435" t="s">
        <v>218</v>
      </c>
      <c r="E125" s="435"/>
      <c r="F125" s="435"/>
      <c r="G125" s="435"/>
      <c r="H125" s="435"/>
      <c r="I125" s="435"/>
    </row>
  </sheetData>
  <sheetProtection/>
  <mergeCells count="120">
    <mergeCell ref="A1:I1"/>
    <mergeCell ref="A3:I3"/>
    <mergeCell ref="A5:F5"/>
    <mergeCell ref="A7:F7"/>
    <mergeCell ref="A9:F9"/>
    <mergeCell ref="A11:I11"/>
    <mergeCell ref="A13:I13"/>
    <mergeCell ref="C17:E17"/>
    <mergeCell ref="C18:E18"/>
    <mergeCell ref="C19:E19"/>
    <mergeCell ref="C20:E20"/>
    <mergeCell ref="G15:H15"/>
    <mergeCell ref="I15:J15"/>
    <mergeCell ref="C21:E21"/>
    <mergeCell ref="A15:A16"/>
    <mergeCell ref="B15:B16"/>
    <mergeCell ref="C15:E16"/>
    <mergeCell ref="F15:F16"/>
    <mergeCell ref="C25:E25"/>
    <mergeCell ref="C22:E22"/>
    <mergeCell ref="C23:E23"/>
    <mergeCell ref="C24:E24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9:E109"/>
    <mergeCell ref="C98:E98"/>
    <mergeCell ref="C99:E99"/>
    <mergeCell ref="C100:E100"/>
    <mergeCell ref="C101:E101"/>
    <mergeCell ref="C102:E102"/>
    <mergeCell ref="C103:E103"/>
    <mergeCell ref="C110:E110"/>
    <mergeCell ref="C111:E111"/>
    <mergeCell ref="C112:E112"/>
    <mergeCell ref="C113:E113"/>
    <mergeCell ref="C120:E120"/>
    <mergeCell ref="C104:E104"/>
    <mergeCell ref="C105:E105"/>
    <mergeCell ref="C106:E106"/>
    <mergeCell ref="C107:E107"/>
    <mergeCell ref="C108:E108"/>
    <mergeCell ref="C121:E121"/>
    <mergeCell ref="C122:E122"/>
    <mergeCell ref="D125:I125"/>
    <mergeCell ref="C114:E114"/>
    <mergeCell ref="C115:E115"/>
    <mergeCell ref="C116:E116"/>
    <mergeCell ref="C117:E117"/>
    <mergeCell ref="C118:E118"/>
    <mergeCell ref="C119:E119"/>
  </mergeCells>
  <printOptions/>
  <pageMargins left="0.35" right="0.42" top="0.33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რევაზ სიჭინავა</cp:lastModifiedBy>
  <cp:lastPrinted>2015-10-22T12:07:12Z</cp:lastPrinted>
  <dcterms:created xsi:type="dcterms:W3CDTF">1996-10-14T23:33:28Z</dcterms:created>
  <dcterms:modified xsi:type="dcterms:W3CDTF">2015-10-27T07:37:04Z</dcterms:modified>
  <cp:category/>
  <cp:version/>
  <cp:contentType/>
  <cp:contentStatus/>
</cp:coreProperties>
</file>