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1310" windowHeight="8535" tabRatio="774" activeTab="0"/>
  </bookViews>
  <sheets>
    <sheet name="გაერთიანებული" sheetId="1" r:id="rId1"/>
  </sheets>
  <definedNames>
    <definedName name="_xlnm.Print_Area" localSheetId="0">'გაერთიანებული'!$A$1:$F$708</definedName>
    <definedName name="_xlnm.Print_Titles" localSheetId="0">'გაერთიანებული'!$4:$4</definedName>
  </definedNames>
  <calcPr fullCalcOnLoad="1"/>
</workbook>
</file>

<file path=xl/sharedStrings.xml><?xml version="1.0" encoding="utf-8"?>
<sst xmlns="http://schemas.openxmlformats.org/spreadsheetml/2006/main" count="1490" uniqueCount="436">
  <si>
    <t>kub.m.</t>
  </si>
  <si>
    <t>gruntis transportireba</t>
  </si>
  <si>
    <t>tona</t>
  </si>
  <si>
    <t>kv.m.</t>
  </si>
  <si>
    <t>proeqtiT</t>
  </si>
  <si>
    <t>kg</t>
  </si>
  <si>
    <t>yalibis ficari IIx. 25-32mm-iani</t>
  </si>
  <si>
    <t>100kv.m.</t>
  </si>
  <si>
    <t>xis masala</t>
  </si>
  <si>
    <t>cali</t>
  </si>
  <si>
    <t>cementis xsnari</t>
  </si>
  <si>
    <t>grZ.m.</t>
  </si>
  <si>
    <t>qviSa</t>
  </si>
  <si>
    <t>cementi</t>
  </si>
  <si>
    <t>cementis xsnari 1:2</t>
  </si>
  <si>
    <t>100kv.m</t>
  </si>
  <si>
    <t>betoni ~m100~</t>
  </si>
  <si>
    <t>100m.</t>
  </si>
  <si>
    <t xml:space="preserve">arsebuli bordiurebis demontaJi </t>
  </si>
  <si>
    <t>samS.nagvis datvirTva avtoTviTmclelebze xeliT</t>
  </si>
  <si>
    <t>samSeneblo nagvis transportireba</t>
  </si>
  <si>
    <t xml:space="preserve">teritoriis gasufTaveba samSeneblo nagvisagan     </t>
  </si>
  <si>
    <t>25km-ze</t>
  </si>
  <si>
    <t>bordiurebis betonis safuZvlis demontaJi</t>
  </si>
  <si>
    <t>100kub.m.</t>
  </si>
  <si>
    <t>gaTixianebuli safuZvlis (II kat.) moxsba  eqskavatoriT muxluxa  svlaze, CamCis moc. 0,25kub.m. avtoTviTmclelebze datvirTviT</t>
  </si>
  <si>
    <t>trotuarebze asfaltis safaris moxsna</t>
  </si>
  <si>
    <t>100kub.m</t>
  </si>
  <si>
    <t>bazaltis bordiuris mowyoba betonis safuZvelze</t>
  </si>
  <si>
    <t>100grZ.m</t>
  </si>
  <si>
    <t>betoni ~m200~</t>
  </si>
  <si>
    <t>bazaltis bordiuris qva 15X30</t>
  </si>
  <si>
    <t>saval nawilze sagzao samosis mowyoba</t>
  </si>
  <si>
    <t>qviSa-xreSovani narevi</t>
  </si>
  <si>
    <t xml:space="preserve"> safuZvelis qveda fenis mowyoba qviSa-xreSovani nareviT sisqiT 20sm</t>
  </si>
  <si>
    <t xml:space="preserve">RorRi fraqciiT (0-40) </t>
  </si>
  <si>
    <t>qviSa-cementis mSrali narevi sisqiT 10sm 6:1 datkepnili</t>
  </si>
  <si>
    <t xml:space="preserve"> safuZvelis zeda fenis mowyoba RorRiT fraqciuli (0-40) sisqiT 20sm</t>
  </si>
  <si>
    <t>qvafenilis mowyoba granitis ZelakebiT</t>
  </si>
  <si>
    <t>asfaltis safaris ayra frezirebiT</t>
  </si>
  <si>
    <t xml:space="preserve">granitis Zelakebi </t>
  </si>
  <si>
    <t>trotuarebi da ezoebi</t>
  </si>
  <si>
    <t>mosamzadebeli samusaoebi</t>
  </si>
  <si>
    <t>qveda fenis mowyoba RorRiT fraqciuli (0-40) sisqiT 20sm</t>
  </si>
  <si>
    <t xml:space="preserve"> bazaltis filebis dageba  zomiT 30X30X5</t>
  </si>
  <si>
    <t>bazaltis fila sisqiT 50mm</t>
  </si>
  <si>
    <t>gare wyalsadeni</t>
  </si>
  <si>
    <t>III kat. gruntis damuSaveba eqskavatoriT muxluxa svlaze, CamCis moc. 0,25kub.m.avtoTviTmclelebze datvirTviT</t>
  </si>
  <si>
    <t>kub.m</t>
  </si>
  <si>
    <t>Zirisa da gadaxurvis fila</t>
  </si>
  <si>
    <t>armatura</t>
  </si>
  <si>
    <t>WanWiki qanCiT</t>
  </si>
  <si>
    <t>miltuCi</t>
  </si>
  <si>
    <t>adgili</t>
  </si>
  <si>
    <t>Tujis xufi CarCoTi</t>
  </si>
  <si>
    <t>Casasvleli kauWebi</t>
  </si>
  <si>
    <t>arsebuli wyalsadenis Webis demontaJi  (16 cali)</t>
  </si>
  <si>
    <t>urdulis mowyoba d=150mm</t>
  </si>
  <si>
    <t>urduli d=150mm</t>
  </si>
  <si>
    <t>WanWiki qanCiT da moqloniT</t>
  </si>
  <si>
    <t>miltuCi d=150</t>
  </si>
  <si>
    <t>urdulis mowyoba d=100mm</t>
  </si>
  <si>
    <t>urduli d=100mm</t>
  </si>
  <si>
    <t>miltuCi d=100</t>
  </si>
  <si>
    <t>urdulis mowyoba d=50mm</t>
  </si>
  <si>
    <t>urduli d=50mm</t>
  </si>
  <si>
    <t>miltuCi d=50</t>
  </si>
  <si>
    <t>ventilebis mowyoba d=50mm-mde</t>
  </si>
  <si>
    <t>ventili d=40</t>
  </si>
  <si>
    <t>ventili d=32</t>
  </si>
  <si>
    <t>polieTilenis fasonuri nawilebis mowyoba</t>
  </si>
  <si>
    <t>saxanZro hidrantis mowyoba</t>
  </si>
  <si>
    <t>kompl</t>
  </si>
  <si>
    <t>qviSis baliSis mowyoba milebis qveS sisqiT 10sm</t>
  </si>
  <si>
    <t>tranSeis Sevseba qviSiT xeliT</t>
  </si>
  <si>
    <t>tranSeis Sevseba balastiT xeliT</t>
  </si>
  <si>
    <t>balasti</t>
  </si>
  <si>
    <t xml:space="preserve"> asfaltis safaris ayra</t>
  </si>
  <si>
    <t xml:space="preserve">Txevadi biTumi </t>
  </si>
  <si>
    <t>a/betoni   9,68+1,21X4=</t>
  </si>
  <si>
    <t>a/betoni</t>
  </si>
  <si>
    <t>biTum-polimeRuli mastika</t>
  </si>
  <si>
    <t>minaqsovili</t>
  </si>
  <si>
    <t>wyalsadenis mierTebis mowyoba</t>
  </si>
  <si>
    <t>gruntis datvirTva avtoTviTmclelebze xeliT</t>
  </si>
  <si>
    <t>gare kanalizacia</t>
  </si>
  <si>
    <t>qvabulis kedlebis gamagreba</t>
  </si>
  <si>
    <t>xis mori</t>
  </si>
  <si>
    <t>ficari Camouganavi IVx. 40mm-iani</t>
  </si>
  <si>
    <t>tranSeiss kedlebis gamagreba ficriT</t>
  </si>
  <si>
    <t>wyalsadenis qseli</t>
  </si>
  <si>
    <t>kanalizaciis qseli</t>
  </si>
  <si>
    <t>rkinabetonis Zirisa da gadaxurvis fila</t>
  </si>
  <si>
    <t>13</t>
  </si>
  <si>
    <t>saproeqto kanalizaciis milis Ø=300 mm mierTeba arsebul kanalizaciasTan</t>
  </si>
  <si>
    <t>arsebuli kanalizaciis Webis demontaJi (32 cali)</t>
  </si>
  <si>
    <t>kanalizaciis mierTebis mowyoba</t>
  </si>
  <si>
    <t>saproeqto kanalizaciis milis Ø=160 mm mierTeba arsebul kanalizaciasTan</t>
  </si>
  <si>
    <t>15</t>
  </si>
  <si>
    <t>saniaRvre kanalizacia</t>
  </si>
  <si>
    <t>III kat. gruntis damuSaveba qvabulSi eqskavatoriT muxluxa svlaze, CamCis moc. 0,25kub.m.avtoTviTmclelebze datvirTviT</t>
  </si>
  <si>
    <t>qvabulis Ziris mosworeba xeliT III kat. gruntSi</t>
  </si>
  <si>
    <t>wvimmimRebi cxaurebis mowyoba</t>
  </si>
  <si>
    <t>cementis xsnari  ~m100~</t>
  </si>
  <si>
    <t xml:space="preserve">armatura </t>
  </si>
  <si>
    <t>mon.betonis Wis mowyoba</t>
  </si>
  <si>
    <t>Wis Ziris  betoni ~m200~</t>
  </si>
  <si>
    <t>proqtiT</t>
  </si>
  <si>
    <t>Wis kedlebis  betoni ~m200~</t>
  </si>
  <si>
    <t>ortesebri koWi #14 (2 cali)</t>
  </si>
  <si>
    <t>liTonis cxauri  CarCoTi 0,9X0,9</t>
  </si>
  <si>
    <t>orcxauriani wvimmimrebi Wa 5 cali</t>
  </si>
  <si>
    <t>erTcxauriani wvimmimrebi Wa 10 cali</t>
  </si>
  <si>
    <t>drenaJis samuSaoebi</t>
  </si>
  <si>
    <t>III kat. sveli gruntis damuSaveba xeliT</t>
  </si>
  <si>
    <t>III kat. gruntis damuSaveba xeliT tranSeaSi,komunikaciebis gadakveTis adgilas</t>
  </si>
  <si>
    <t>III kat. gruntis damuSaveba xeliT tranSeaSi</t>
  </si>
  <si>
    <t>III kat. gruntis damuSaveba xeliT, tranSeaSi</t>
  </si>
  <si>
    <t>RorRis  5-20mm fraqciis safuZvelis  mowyoba sisqiT10sm</t>
  </si>
  <si>
    <t>RorRi fr.5-50mm</t>
  </si>
  <si>
    <t>RorRi  fr. 5-20</t>
  </si>
  <si>
    <t>RorTis 5-50mm fraqciis dayra milze, datkepniT sisqiT 0,5m</t>
  </si>
  <si>
    <t xml:space="preserve">xreSi  </t>
  </si>
  <si>
    <t>xreSis Cayra tranSeaSi sisqiT 40sm</t>
  </si>
  <si>
    <t>liTonis elementebi</t>
  </si>
  <si>
    <t xml:space="preserve">mavTuli </t>
  </si>
  <si>
    <t>geoteqstilis mowyoba milze</t>
  </si>
  <si>
    <t xml:space="preserve">geoteqstili </t>
  </si>
  <si>
    <t>quCebis vertikaluri gegmareba, keTilmowyoba</t>
  </si>
  <si>
    <t>gare gazsadeni</t>
  </si>
  <si>
    <t>arsebuli Riad gamavali gazsadenis demontaJi</t>
  </si>
  <si>
    <t>grZ.m</t>
  </si>
  <si>
    <t xml:space="preserve">II-III kat. gruntis damuSaveba </t>
  </si>
  <si>
    <t xml:space="preserve"> eqskavatoriT muxluxa </t>
  </si>
  <si>
    <t>svlaze, CamCis moc. 0,25kub.m.</t>
  </si>
  <si>
    <t>avtoTviTmclelebze datvirTviT</t>
  </si>
  <si>
    <t>tranSeis amoReba II-III kategoriis gruntSi xeliT</t>
  </si>
  <si>
    <t>gruntis datvirTva xeliT avtoT.</t>
  </si>
  <si>
    <t xml:space="preserve">  220X1,8=</t>
  </si>
  <si>
    <t>gruntis transportireba 25km-ze       ( 252+220)X1,8=</t>
  </si>
  <si>
    <t xml:space="preserve">qviSis baliSis mowyoba </t>
  </si>
  <si>
    <t>miwaSi gamavali gazsadenis gamocda</t>
  </si>
  <si>
    <t>12</t>
  </si>
  <si>
    <t>milis dafarva qviSiT</t>
  </si>
  <si>
    <t>tranSeis Sevseba balastiT</t>
  </si>
  <si>
    <t>sasignalo lentis mowyoba</t>
  </si>
  <si>
    <t>el.Sedurebuli foladis swornakeriani uizolacio milis montaJi  Ø=25 mm</t>
  </si>
  <si>
    <t>el.Sedurebuli foladis swornakeriani uizolacio milis montaJi  Ø=32 mm</t>
  </si>
  <si>
    <t>el.Sedurebuli foladis swornakeriani uizolacio milis montaJi  Ø=40 mm</t>
  </si>
  <si>
    <t>el.Sedurebuli foladis swornakeriani uizolacio milis montaJi  Ø=50 mm</t>
  </si>
  <si>
    <t>el.Sedurebuli foladis swornakeriani  mili  garcmisTvis Ø=50 mm</t>
  </si>
  <si>
    <t>mastika biTum-polimeruli</t>
  </si>
  <si>
    <t>SesafuTi qaRaldi</t>
  </si>
  <si>
    <t>100 m</t>
  </si>
  <si>
    <t>liTonis naWedi</t>
  </si>
  <si>
    <t>rezini</t>
  </si>
  <si>
    <t>el.Sedurebuli foladis swornakeriani  mili  garcmisTvis Ø=70 mm</t>
  </si>
  <si>
    <t>el.Sedurebuli foladis swornakeriani  mili  garcmisTvis Ø=80 mm</t>
  </si>
  <si>
    <t>el.Sedurebuli foladis swornakeriani  mili  garcmisTvis Ø=100 mm</t>
  </si>
  <si>
    <t>el.Sedurebuli foladis swornakeriani  mili  garcmisTvis Ø=200 mm</t>
  </si>
  <si>
    <t xml:space="preserve">garcmis milis boloebis amovseba </t>
  </si>
  <si>
    <t>bitumi</t>
  </si>
  <si>
    <t>ZenZi</t>
  </si>
  <si>
    <t>Riad  gamavali gazsadenis gamocda</t>
  </si>
  <si>
    <t>pirapirebis gaSuqeba gama sxivebiT</t>
  </si>
  <si>
    <t>pirap.</t>
  </si>
  <si>
    <t xml:space="preserve">gazis  wnevis regulatoris montaJi kompleqtSi </t>
  </si>
  <si>
    <r>
      <t xml:space="preserve"> gazis wn.regulatori</t>
    </r>
    <r>
      <rPr>
        <sz val="10"/>
        <rFont val="Arial"/>
        <family val="2"/>
      </rPr>
      <t>GS</t>
    </r>
    <r>
      <rPr>
        <sz val="10"/>
        <rFont val="Arachveulebrivi Thin"/>
        <family val="2"/>
      </rPr>
      <t xml:space="preserve"> 64-22    </t>
    </r>
    <r>
      <rPr>
        <sz val="10"/>
        <rFont val="Arial"/>
        <family val="2"/>
      </rPr>
      <t>Q</t>
    </r>
    <r>
      <rPr>
        <sz val="10"/>
        <rFont val="Arachveulebrivi Thin"/>
        <family val="2"/>
      </rPr>
      <t>=20m</t>
    </r>
    <r>
      <rPr>
        <sz val="10"/>
        <rFont val="Arial"/>
        <family val="2"/>
      </rPr>
      <t>³</t>
    </r>
    <r>
      <rPr>
        <sz val="10"/>
        <rFont val="Arachveulebrivi Thin"/>
        <family val="2"/>
      </rPr>
      <t>/sT (kompleqtSi)</t>
    </r>
  </si>
  <si>
    <r>
      <t xml:space="preserve"> gazis wn.regulatori</t>
    </r>
    <r>
      <rPr>
        <sz val="10"/>
        <rFont val="Arial"/>
        <family val="2"/>
      </rPr>
      <t>GS</t>
    </r>
    <r>
      <rPr>
        <sz val="10"/>
        <rFont val="Arachveulebrivi Thin"/>
        <family val="2"/>
      </rPr>
      <t xml:space="preserve"> 64-22    </t>
    </r>
    <r>
      <rPr>
        <sz val="10"/>
        <rFont val="Arial"/>
        <family val="2"/>
      </rPr>
      <t>Q</t>
    </r>
    <r>
      <rPr>
        <sz val="10"/>
        <rFont val="Arachveulebrivi Thin"/>
        <family val="2"/>
      </rPr>
      <t>=10m</t>
    </r>
    <r>
      <rPr>
        <sz val="10"/>
        <rFont val="Arial"/>
        <family val="2"/>
      </rPr>
      <t>³</t>
    </r>
    <r>
      <rPr>
        <sz val="10"/>
        <rFont val="Arachveulebrivi Thin"/>
        <family val="2"/>
      </rPr>
      <t>/sT (kompleqtSi)</t>
    </r>
  </si>
  <si>
    <t>miltuCi foladis</t>
  </si>
  <si>
    <r>
      <t xml:space="preserve"> gazis wn.regulatori</t>
    </r>
    <r>
      <rPr>
        <sz val="10"/>
        <rFont val="Arial"/>
        <family val="2"/>
      </rPr>
      <t>GS</t>
    </r>
    <r>
      <rPr>
        <sz val="10"/>
        <rFont val="Arachveulebrivi Thin"/>
        <family val="2"/>
      </rPr>
      <t xml:space="preserve"> 74-27   </t>
    </r>
    <r>
      <rPr>
        <sz val="10"/>
        <rFont val="Arial"/>
        <family val="2"/>
      </rPr>
      <t>Q</t>
    </r>
    <r>
      <rPr>
        <sz val="10"/>
        <rFont val="Arachveulebrivi Thin"/>
        <family val="2"/>
      </rPr>
      <t>=100m</t>
    </r>
    <r>
      <rPr>
        <sz val="10"/>
        <rFont val="Arial"/>
        <family val="2"/>
      </rPr>
      <t>³</t>
    </r>
    <r>
      <rPr>
        <sz val="10"/>
        <rFont val="Arachveulebrivi Thin"/>
        <family val="2"/>
      </rPr>
      <t>/sT (kompleqtSi)</t>
    </r>
  </si>
  <si>
    <r>
      <t xml:space="preserve"> gazis wn.regulatori</t>
    </r>
    <r>
      <rPr>
        <sz val="10"/>
        <rFont val="Arial"/>
        <family val="2"/>
      </rPr>
      <t>GS</t>
    </r>
    <r>
      <rPr>
        <sz val="10"/>
        <rFont val="Arachveulebrivi Thin"/>
        <family val="2"/>
      </rPr>
      <t xml:space="preserve"> 74-27   </t>
    </r>
    <r>
      <rPr>
        <sz val="10"/>
        <rFont val="Arial"/>
        <family val="2"/>
      </rPr>
      <t>Q</t>
    </r>
    <r>
      <rPr>
        <sz val="10"/>
        <rFont val="Arachveulebrivi Thin"/>
        <family val="2"/>
      </rPr>
      <t>=60m</t>
    </r>
    <r>
      <rPr>
        <sz val="10"/>
        <rFont val="Arial"/>
        <family val="2"/>
      </rPr>
      <t>³</t>
    </r>
    <r>
      <rPr>
        <sz val="10"/>
        <rFont val="Arachveulebrivi Thin"/>
        <family val="2"/>
      </rPr>
      <t>/sT (kompleqtSi)</t>
    </r>
  </si>
  <si>
    <t>sakontrolo mili koverSi</t>
  </si>
  <si>
    <t>foladis milaki</t>
  </si>
  <si>
    <t>g.m</t>
  </si>
  <si>
    <t>naWedi</t>
  </si>
  <si>
    <t>koveri</t>
  </si>
  <si>
    <t>r/betonis baliSi</t>
  </si>
  <si>
    <t>furclovani foladis garsacmi</t>
  </si>
  <si>
    <t>kg.</t>
  </si>
  <si>
    <t>plastm. fasonuri  nawilebis mowyoba</t>
  </si>
  <si>
    <t>samkapi 110X110X110</t>
  </si>
  <si>
    <t>samkapi 50X50X4</t>
  </si>
  <si>
    <t>samkapi 110X40X110</t>
  </si>
  <si>
    <t>samkapi 110X50X110</t>
  </si>
  <si>
    <t>samkapi 110X63X110</t>
  </si>
  <si>
    <t>samkapi 63X63X40</t>
  </si>
  <si>
    <t>gadamyvani pol-dan foladze40X32</t>
  </si>
  <si>
    <t>gadamyvani pol-dan foladze 63X50</t>
  </si>
  <si>
    <t>gadamyvani pol-dan foladze 50X40</t>
  </si>
  <si>
    <t xml:space="preserve">milebis SeRebva zeTis saRebaviT 2 jer </t>
  </si>
  <si>
    <t>zeTis saRebavi</t>
  </si>
  <si>
    <t>Tboqselis bet. kedlis CaWra dazsadenis gasatareblad</t>
  </si>
  <si>
    <t>samSeneblo nagvis da gruntis datvirTva xeliT avtoTviTmclelebze</t>
  </si>
  <si>
    <t xml:space="preserve">  72,7X1,8+18,9X2,2+0,6*2=</t>
  </si>
  <si>
    <t xml:space="preserve">gruntis da samSeneblo nagvis transportireba 25km-ze      </t>
  </si>
  <si>
    <t xml:space="preserve">qviSis baliSis mowyoba da milis dafarva 200X0,3X1,0 </t>
  </si>
  <si>
    <t>sakontrolo mili koverSi (garcmaze)</t>
  </si>
  <si>
    <t>sakontrolo mili koverSi (trasaze)</t>
  </si>
  <si>
    <t>samkapi 50X50X50</t>
  </si>
  <si>
    <t>gadamyvani pol-dan foladze 50X25</t>
  </si>
  <si>
    <t>Tboqselis kedlis amoSeneba orive mxridan</t>
  </si>
  <si>
    <t>yalibis fari</t>
  </si>
  <si>
    <t>yalibis ficari IIIx. 40-60mm-iani</t>
  </si>
  <si>
    <t xml:space="preserve">samSeneblo WanWiki </t>
  </si>
  <si>
    <t>a/ betonisTvis  safuZvelis qveda fenis mowyoba qviSa-xreSovani nareviT sisqiT 20sm</t>
  </si>
  <si>
    <t>gare ganaTeba, dabali Zabvis sakabelo qseli</t>
  </si>
  <si>
    <t>I samSeneblo samuSaoebi</t>
  </si>
  <si>
    <t xml:space="preserve"> asfaltis safaris ayra 222kv.m</t>
  </si>
  <si>
    <t>II-III kat. gruntis damuSaveba eqskavatoriT muxluxa svlaze, CamCis moc. 0,25kub.m.</t>
  </si>
  <si>
    <t xml:space="preserve"> II-III kategoriis gruntis damuSaveba xeliT</t>
  </si>
  <si>
    <t>metalis anZebis dabetoneba</t>
  </si>
  <si>
    <t>betoni  `m150~</t>
  </si>
  <si>
    <t>damcavi milis d-100mm Calageba tranSeaSi</t>
  </si>
  <si>
    <t>proeqt.</t>
  </si>
  <si>
    <t xml:space="preserve"> gruntis ukuCayra buldozeriT</t>
  </si>
  <si>
    <t xml:space="preserve">gadaadgilebiT 20m-mde simZ. 59kvt. </t>
  </si>
  <si>
    <t>gruntis ukan Cayra xeliT</t>
  </si>
  <si>
    <t xml:space="preserve">zedmeti gruntis da samSeneblo nagvis datvirTva xeliT </t>
  </si>
  <si>
    <t xml:space="preserve">avtoTviTmclelebze </t>
  </si>
  <si>
    <t>gruntis da samS. nagvis</t>
  </si>
  <si>
    <t>a/ betonisTvis safuZvelis qveda fenis mowyoba qviSa-xreSovani nareviT sisqiT 20sm</t>
  </si>
  <si>
    <t>II samontaJo samuSaoebi</t>
  </si>
  <si>
    <t>demontaJi</t>
  </si>
  <si>
    <t>arsebuli anZebidan TviTmzidi kabelis demontaJi</t>
  </si>
  <si>
    <t>arsebuli metalis anZebidan sanaTebis demontaJi</t>
  </si>
  <si>
    <t>arsebuli metalis anZebis demontaJi</t>
  </si>
  <si>
    <t>d.Z. sakabelo qseli</t>
  </si>
  <si>
    <t>Zalovani karada Semyvani avtomatiT150a/3 montaJi</t>
  </si>
  <si>
    <t>Zalovani karada Semyvani avtomatiT 250a/3 montaJi</t>
  </si>
  <si>
    <t>Zalovani karada Semyvani avtomatiT 400a/3 montaJi</t>
  </si>
  <si>
    <t>kabelis gatareba damcav milSi</t>
  </si>
  <si>
    <t>kabeli  aluminis ZarRvebiT, plastmasis izolaciiT kveTiT 4X240mm²</t>
  </si>
  <si>
    <t>sakabelo SemaerTebeli quros montaJi</t>
  </si>
  <si>
    <t>gare ganaTeba</t>
  </si>
  <si>
    <t>gare ganaTebis dekoratiuli anZa, metalis, ori sanaTiT montaJi</t>
  </si>
  <si>
    <t>gare ganaTebis dekoratiuli anZa, metalis, erTi sanaTiT montaJi</t>
  </si>
  <si>
    <t>metalis yuTi erTi avtomatiT 6a/1, gare ganaTebisaTvis</t>
  </si>
  <si>
    <t>metalis yuTi ori avtomatiT 6a/1, gare ganaTebisaTvis</t>
  </si>
  <si>
    <t xml:space="preserve">sadenis gayvana </t>
  </si>
  <si>
    <t>kabeli  aluminis ZarRvebiT, plastmasis izolaciiT kveTiT 4X35mm²</t>
  </si>
  <si>
    <t>grZ,m</t>
  </si>
  <si>
    <t>zolovani foladi kveTiT(40X4)kv.mm.</t>
  </si>
  <si>
    <t>100m</t>
  </si>
  <si>
    <t>bazaltis bordiuris qva 10X20</t>
  </si>
  <si>
    <t>mierTebis samuSaoebi</t>
  </si>
  <si>
    <t>damcavi milis d-50mm Calageba tranSeaSi</t>
  </si>
  <si>
    <t>III kat. gruntis damuSaveba xeliT tranSeaSi komunikaciebis gadakveTis adgilas</t>
  </si>
  <si>
    <t>qviSis safuZvlis mowyoba milebis qveS sisqiT 10sm</t>
  </si>
  <si>
    <t>gruntis gamagreba xis farebiT</t>
  </si>
  <si>
    <t>samSeneblo Zeli 14-24sm.</t>
  </si>
  <si>
    <t>ficari Camouganavi IVx. 40-50mm-iani</t>
  </si>
  <si>
    <t xml:space="preserve"> transportireba 25km-ze  </t>
  </si>
  <si>
    <t>polieTilenis Wa ganStoebebze</t>
  </si>
  <si>
    <t xml:space="preserve"> asfaltis safaris ayra 134kv.m.</t>
  </si>
  <si>
    <t>oriani gverdmimRebi wvimmimrebi Wa</t>
  </si>
  <si>
    <t>Tujis gverdmimRebi cxaurebis mowyoba</t>
  </si>
  <si>
    <t>Tujis gverdmimRebi cxauri  CarCoTi 0,9X0,9</t>
  </si>
  <si>
    <t>gverdmimRebi wvimmimRebi Wa</t>
  </si>
  <si>
    <t>s.wn.gazsadeni tabiZis quCidan gudiaSvilis moednamde</t>
  </si>
  <si>
    <t>სამუშაოთა მოცულობების კრებსითი უწყისი</t>
  </si>
  <si>
    <t>#</t>
  </si>
  <si>
    <t>samuSaos dasaxeleba</t>
  </si>
  <si>
    <t>ganz. erT</t>
  </si>
  <si>
    <t>raodenoba</t>
  </si>
  <si>
    <t>SeniSvna</t>
  </si>
  <si>
    <t>ქ. თბილისი, ლ. გუდიაშვილის მოედნის და მიმდებარე ქუჩების კეთილმოწყობისა და საინჟინრო ქსელების:წყალსადენი, გარე განათება, ფეკ. კანალიზაცია და გაზმომარაგება.</t>
  </si>
  <si>
    <t>20</t>
  </si>
  <si>
    <t>,</t>
  </si>
  <si>
    <r>
      <t>1000m</t>
    </r>
    <r>
      <rPr>
        <b/>
        <sz val="10"/>
        <rFont val="Arial"/>
        <family val="2"/>
      </rPr>
      <t>³</t>
    </r>
  </si>
  <si>
    <r>
      <t>Txevadi biTumis mosxma 0,6kg/m</t>
    </r>
    <r>
      <rPr>
        <sz val="10"/>
        <rFont val="Arial"/>
        <family val="2"/>
      </rPr>
      <t>²</t>
    </r>
  </si>
  <si>
    <r>
      <t xml:space="preserve">ezoSi safaris qveda fenis mowyoba msxvilmarcvlovani forovani a/b cxeli narevi II marka </t>
    </r>
    <r>
      <rPr>
        <sz val="10"/>
        <rFont val="Arial"/>
        <family val="2"/>
      </rPr>
      <t>h</t>
    </r>
    <r>
      <rPr>
        <sz val="10"/>
        <rFont val="Arachveulebrivi Thin"/>
        <family val="2"/>
      </rPr>
      <t>=6sm</t>
    </r>
  </si>
  <si>
    <r>
      <t>Txevadi biTumis mosxma 0,3kg/m</t>
    </r>
    <r>
      <rPr>
        <sz val="10"/>
        <rFont val="Arial"/>
        <family val="2"/>
      </rPr>
      <t>²</t>
    </r>
  </si>
  <si>
    <r>
      <t xml:space="preserve">wvrilmarcvlovani forovani a/b cxeli narevi, marka II,  tipi `b~ </t>
    </r>
    <r>
      <rPr>
        <sz val="10"/>
        <rFont val="Arial"/>
        <family val="2"/>
      </rPr>
      <t>h</t>
    </r>
    <r>
      <rPr>
        <sz val="10"/>
        <rFont val="Arachveulebrivi Thin"/>
        <family val="2"/>
      </rPr>
      <t>=4sm</t>
    </r>
  </si>
  <si>
    <r>
      <t xml:space="preserve">wyalsadenis polieTilenis milis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 xml:space="preserve">=160mm Cawyoba tranSeaSi </t>
    </r>
    <r>
      <rPr>
        <sz val="10"/>
        <rFont val="Cambria"/>
        <family val="1"/>
      </rPr>
      <t>PN16</t>
    </r>
  </si>
  <si>
    <r>
      <t xml:space="preserve">mili polieTilenis </t>
    </r>
    <r>
      <rPr>
        <sz val="10"/>
        <rFont val="Cambria"/>
        <family val="1"/>
      </rPr>
      <t>d</t>
    </r>
    <r>
      <rPr>
        <sz val="10"/>
        <rFont val="Arachveulebrivi Thin"/>
        <family val="2"/>
      </rPr>
      <t>=160mm</t>
    </r>
  </si>
  <si>
    <r>
      <t xml:space="preserve">wyalsadenis polieTilenis milis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 xml:space="preserve">=110mm Cawyoba tranSeaSi </t>
    </r>
    <r>
      <rPr>
        <sz val="10"/>
        <rFont val="Cambria"/>
        <family val="1"/>
      </rPr>
      <t>PN16</t>
    </r>
  </si>
  <si>
    <r>
      <t xml:space="preserve">mili polieTilenis </t>
    </r>
    <r>
      <rPr>
        <sz val="10"/>
        <rFont val="Cambria"/>
        <family val="1"/>
      </rPr>
      <t>d</t>
    </r>
    <r>
      <rPr>
        <sz val="10"/>
        <rFont val="Arachveulebrivi Thin"/>
        <family val="2"/>
      </rPr>
      <t>=110mm</t>
    </r>
  </si>
  <si>
    <r>
      <t xml:space="preserve">foladis garcmis milis mowyoba </t>
    </r>
    <r>
      <rPr>
        <sz val="10"/>
        <rFont val="Cambria"/>
        <family val="1"/>
      </rPr>
      <t>d</t>
    </r>
    <r>
      <rPr>
        <sz val="10"/>
        <rFont val="Arachveulebrivi Thin"/>
        <family val="2"/>
      </rPr>
      <t>=350mm</t>
    </r>
  </si>
  <si>
    <r>
      <t>mili foladis</t>
    </r>
    <r>
      <rPr>
        <sz val="10"/>
        <rFont val="Cambria"/>
        <family val="1"/>
      </rPr>
      <t xml:space="preserve"> d</t>
    </r>
    <r>
      <rPr>
        <sz val="10"/>
        <rFont val="Arachveulebrivi Thin"/>
        <family val="2"/>
      </rPr>
      <t>=350mm</t>
    </r>
  </si>
  <si>
    <r>
      <t>foladis milebis Zlieri gZlierebuli izolacis.</t>
    </r>
    <r>
      <rPr>
        <sz val="10"/>
        <rFont val="Cambria"/>
        <family val="1"/>
      </rPr>
      <t>d</t>
    </r>
    <r>
      <rPr>
        <sz val="10"/>
        <rFont val="Arachveulebrivi Thin"/>
        <family val="2"/>
      </rPr>
      <t>=350</t>
    </r>
  </si>
  <si>
    <r>
      <t xml:space="preserve">wyalsadenis polieTilenis milis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 xml:space="preserve">=90mm Cawyoba tranSeaSi </t>
    </r>
    <r>
      <rPr>
        <sz val="10"/>
        <rFont val="Cambria"/>
        <family val="1"/>
      </rPr>
      <t>PN16</t>
    </r>
  </si>
  <si>
    <r>
      <t xml:space="preserve">mili polieTilenis </t>
    </r>
    <r>
      <rPr>
        <sz val="10"/>
        <rFont val="Cambria"/>
        <family val="1"/>
      </rPr>
      <t>d</t>
    </r>
    <r>
      <rPr>
        <sz val="10"/>
        <rFont val="Arachveulebrivi Thin"/>
        <family val="2"/>
      </rPr>
      <t>=90mm</t>
    </r>
  </si>
  <si>
    <r>
      <t xml:space="preserve">wyalsadenis rk/betonis anakrebi Wis mowyoba rgoliT, ZiriT, gadaxurvis filiTa da Tujis xufiT CarCoTi </t>
    </r>
    <r>
      <rPr>
        <sz val="10"/>
        <rFont val="Calibri"/>
        <family val="2"/>
      </rPr>
      <t>Ø</t>
    </r>
    <r>
      <rPr>
        <sz val="10"/>
        <rFont val="Arachveulebrivi Thin"/>
        <family val="2"/>
      </rPr>
      <t>=1500</t>
    </r>
  </si>
  <si>
    <r>
      <t xml:space="preserve">anakrebi r/b rgolebi </t>
    </r>
    <r>
      <rPr>
        <sz val="10"/>
        <rFont val="Calibri"/>
        <family val="2"/>
      </rPr>
      <t>Ø</t>
    </r>
    <r>
      <rPr>
        <sz val="10"/>
        <rFont val="Arachveulebrivi Thin"/>
        <family val="2"/>
      </rPr>
      <t xml:space="preserve">=1500mm , </t>
    </r>
    <r>
      <rPr>
        <sz val="10"/>
        <rFont val="Cambria"/>
        <family val="1"/>
      </rPr>
      <t>H</t>
    </r>
    <r>
      <rPr>
        <sz val="10"/>
        <rFont val="Arachveulebrivi Thin"/>
        <family val="2"/>
      </rPr>
      <t xml:space="preserve">=1,0m </t>
    </r>
  </si>
  <si>
    <r>
      <t xml:space="preserve">anakrebi r/b rgolebi </t>
    </r>
    <r>
      <rPr>
        <sz val="10"/>
        <rFont val="Calibri"/>
        <family val="2"/>
      </rPr>
      <t>Ø</t>
    </r>
    <r>
      <rPr>
        <sz val="10"/>
        <rFont val="Arachveulebrivi Thin"/>
        <family val="2"/>
      </rPr>
      <t xml:space="preserve">=1500mm , </t>
    </r>
    <r>
      <rPr>
        <sz val="10"/>
        <rFont val="Cambria"/>
        <family val="1"/>
      </rPr>
      <t>H</t>
    </r>
    <r>
      <rPr>
        <sz val="10"/>
        <rFont val="Arachveulebrivi Thin"/>
        <family val="2"/>
      </rPr>
      <t xml:space="preserve">=0,5m </t>
    </r>
  </si>
  <si>
    <r>
      <t xml:space="preserve">Tujis xufi </t>
    </r>
    <r>
      <rPr>
        <sz val="10"/>
        <rFont val="Calibri"/>
        <family val="2"/>
      </rPr>
      <t>Ø</t>
    </r>
    <r>
      <rPr>
        <sz val="10"/>
        <rFont val="Arachveulebrivi Thin"/>
        <family val="2"/>
      </rPr>
      <t>700 CarCoTi</t>
    </r>
  </si>
  <si>
    <r>
      <t xml:space="preserve">wyalsadenis rk/betonis anakrebi Wis mowyoba rgoliT, ZiriT, gadaxurvis filiTa da Tujis xufiT CarCoTi </t>
    </r>
    <r>
      <rPr>
        <sz val="10"/>
        <rFont val="Calibri"/>
        <family val="2"/>
      </rPr>
      <t>Ø</t>
    </r>
    <r>
      <rPr>
        <sz val="10"/>
        <rFont val="Arachveulebrivi Thin"/>
        <family val="2"/>
      </rPr>
      <t>=2000</t>
    </r>
  </si>
  <si>
    <r>
      <t xml:space="preserve">anakrebi r/b rgolebi </t>
    </r>
    <r>
      <rPr>
        <sz val="10"/>
        <rFont val="Calibri"/>
        <family val="2"/>
      </rPr>
      <t>Ø</t>
    </r>
    <r>
      <rPr>
        <sz val="10"/>
        <rFont val="Arachveulebrivi Thin"/>
        <family val="2"/>
      </rPr>
      <t xml:space="preserve">=2000mm , </t>
    </r>
    <r>
      <rPr>
        <sz val="10"/>
        <rFont val="Cambria"/>
        <family val="1"/>
      </rPr>
      <t>H</t>
    </r>
    <r>
      <rPr>
        <sz val="10"/>
        <rFont val="Arachveulebrivi Thin"/>
        <family val="2"/>
      </rPr>
      <t xml:space="preserve">=1,0m </t>
    </r>
  </si>
  <si>
    <r>
      <t xml:space="preserve">anakrebi r/b rgolebi </t>
    </r>
    <r>
      <rPr>
        <sz val="10"/>
        <rFont val="Calibri"/>
        <family val="2"/>
      </rPr>
      <t>Ø</t>
    </r>
    <r>
      <rPr>
        <sz val="10"/>
        <rFont val="Arachveulebrivi Thin"/>
        <family val="2"/>
      </rPr>
      <t xml:space="preserve">=2000mm , </t>
    </r>
    <r>
      <rPr>
        <sz val="10"/>
        <rFont val="Cambria"/>
        <family val="1"/>
      </rPr>
      <t>H</t>
    </r>
    <r>
      <rPr>
        <sz val="10"/>
        <rFont val="Arachveulebrivi Thin"/>
        <family val="2"/>
      </rPr>
      <t xml:space="preserve">=0,5m </t>
    </r>
  </si>
  <si>
    <r>
      <t xml:space="preserve">jvaredini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=160</t>
    </r>
  </si>
  <si>
    <r>
      <t xml:space="preserve">samkapii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=160</t>
    </r>
  </si>
  <si>
    <r>
      <t xml:space="preserve">samkapii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=110</t>
    </r>
  </si>
  <si>
    <r>
      <t xml:space="preserve">samkapii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=160/110</t>
    </r>
  </si>
  <si>
    <r>
      <t xml:space="preserve">samkapii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=160/63</t>
    </r>
  </si>
  <si>
    <r>
      <t xml:space="preserve">samkapii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=110/63</t>
    </r>
  </si>
  <si>
    <r>
      <t xml:space="preserve">gadamyvani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=160/110</t>
    </r>
  </si>
  <si>
    <r>
      <t xml:space="preserve">gadamyvani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=110/63</t>
    </r>
  </si>
  <si>
    <r>
      <t xml:space="preserve">gadamyvani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=63/50</t>
    </r>
  </si>
  <si>
    <r>
      <t xml:space="preserve">gadamyvani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=63/40</t>
    </r>
  </si>
  <si>
    <r>
      <t xml:space="preserve">unagiri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=160/50</t>
    </r>
  </si>
  <si>
    <r>
      <t xml:space="preserve">unagiri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=160/40</t>
    </r>
  </si>
  <si>
    <r>
      <t xml:space="preserve">unagiri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=160/32</t>
    </r>
  </si>
  <si>
    <r>
      <t xml:space="preserve">unagiri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=110/63</t>
    </r>
  </si>
  <si>
    <r>
      <t xml:space="preserve">unagiri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=110/32</t>
    </r>
  </si>
  <si>
    <r>
      <t xml:space="preserve">unagiri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=110/40</t>
    </r>
  </si>
  <si>
    <r>
      <t xml:space="preserve">unagiri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=50/40</t>
    </r>
  </si>
  <si>
    <r>
      <t xml:space="preserve">el.SeduRebuli quro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=160</t>
    </r>
  </si>
  <si>
    <r>
      <t xml:space="preserve">el.SeduRebuli quro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=110</t>
    </r>
  </si>
  <si>
    <r>
      <t xml:space="preserve">CasakeTebeli detali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=160</t>
    </r>
  </si>
  <si>
    <r>
      <t xml:space="preserve">CasakeTebeli detali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=110</t>
    </r>
  </si>
  <si>
    <r>
      <t xml:space="preserve">gadamyvani plastmasida foladze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=50</t>
    </r>
  </si>
  <si>
    <r>
      <t xml:space="preserve">gadamyvani plastmasida foladze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=40</t>
    </r>
  </si>
  <si>
    <r>
      <t xml:space="preserve">gadamyvani plastmasida foladze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=32</t>
    </r>
  </si>
  <si>
    <r>
      <t xml:space="preserve">gadamyvani plastmasida foladze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=160</t>
    </r>
  </si>
  <si>
    <r>
      <t xml:space="preserve">foladis miltuCi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=150</t>
    </r>
  </si>
  <si>
    <r>
      <t xml:space="preserve">foladis miltuCi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=50</t>
    </r>
  </si>
  <si>
    <r>
      <t xml:space="preserve">adaftori+miltuCi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=160</t>
    </r>
  </si>
  <si>
    <r>
      <t xml:space="preserve">adaftori+miltuCi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=110</t>
    </r>
  </si>
  <si>
    <r>
      <t xml:space="preserve">gadamyvani plastmasida foladze gare xraxniT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=50</t>
    </r>
  </si>
  <si>
    <r>
      <t xml:space="preserve">gadamyvani plastmasida foladze gare xraxniT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=40</t>
    </r>
  </si>
  <si>
    <r>
      <t xml:space="preserve">gadamyvani plastmasida foladze gare xraxniT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=32</t>
    </r>
  </si>
  <si>
    <r>
      <t xml:space="preserve">polieTilenis muxli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=32</t>
    </r>
  </si>
  <si>
    <r>
      <t xml:space="preserve">polieTilenis muxli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=40</t>
    </r>
  </si>
  <si>
    <r>
      <t xml:space="preserve">polieTilenis muxli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=50</t>
    </r>
  </si>
  <si>
    <r>
      <t xml:space="preserve">polieTilenis muxli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=63</t>
    </r>
  </si>
  <si>
    <r>
      <t xml:space="preserve">polieTilenis muxli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=110</t>
    </r>
  </si>
  <si>
    <r>
      <t xml:space="preserve">p/e wamgvari </t>
    </r>
    <r>
      <rPr>
        <sz val="10"/>
        <rFont val="Calibri"/>
        <family val="2"/>
      </rPr>
      <t>ɑ</t>
    </r>
    <r>
      <rPr>
        <sz val="10"/>
        <rFont val="Arachveulebrivi Thin"/>
        <family val="2"/>
      </rPr>
      <t xml:space="preserve">=45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=110</t>
    </r>
  </si>
  <si>
    <r>
      <t xml:space="preserve">p/e wamgvari </t>
    </r>
    <r>
      <rPr>
        <sz val="10"/>
        <rFont val="Calibri"/>
        <family val="2"/>
      </rPr>
      <t>ɑ</t>
    </r>
    <r>
      <rPr>
        <sz val="10"/>
        <rFont val="Arachveulebrivi Thin"/>
        <family val="2"/>
      </rPr>
      <t xml:space="preserve">=45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=160</t>
    </r>
  </si>
  <si>
    <r>
      <t xml:space="preserve">p/e wamgvari </t>
    </r>
    <r>
      <rPr>
        <sz val="10"/>
        <rFont val="Calibri"/>
        <family val="2"/>
      </rPr>
      <t>ɑ</t>
    </r>
    <r>
      <rPr>
        <sz val="10"/>
        <rFont val="Arachveulebrivi Thin"/>
        <family val="2"/>
      </rPr>
      <t xml:space="preserve">=30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=160</t>
    </r>
  </si>
  <si>
    <r>
      <t xml:space="preserve">p/e wamgvari </t>
    </r>
    <r>
      <rPr>
        <sz val="10"/>
        <rFont val="Calibri"/>
        <family val="2"/>
      </rPr>
      <t>ɑ</t>
    </r>
    <r>
      <rPr>
        <sz val="10"/>
        <rFont val="Arachveulebrivi Thin"/>
        <family val="2"/>
      </rPr>
      <t xml:space="preserve">=11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=160</t>
    </r>
  </si>
  <si>
    <r>
      <t xml:space="preserve">wyalsadenis polieTilenis milis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=65mm Cawyoba tranSeaSi</t>
    </r>
  </si>
  <si>
    <r>
      <t xml:space="preserve">mili polieTilenis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=65mm</t>
    </r>
  </si>
  <si>
    <r>
      <t xml:space="preserve">wyalsadenis polieTilenis milis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=50mm  Cawyoba tranSeaSi</t>
    </r>
  </si>
  <si>
    <r>
      <t xml:space="preserve">mili polieTilenis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=50mm</t>
    </r>
  </si>
  <si>
    <r>
      <t xml:space="preserve">wyalsadenis polieTilenis milis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=40mm  Cawyoba tranSeaSi</t>
    </r>
  </si>
  <si>
    <r>
      <t xml:space="preserve">mili polieTilenis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=40mm</t>
    </r>
  </si>
  <si>
    <r>
      <t xml:space="preserve">wyalsadenis polieTilenis milis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=32mm  Cawyoba tranSeaSi</t>
    </r>
  </si>
  <si>
    <r>
      <t xml:space="preserve">mili polieTilenis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=32mm</t>
    </r>
  </si>
  <si>
    <r>
      <t xml:space="preserve">saproeqto polieT. milis mierTeba arsebul foladis </t>
    </r>
    <r>
      <rPr>
        <sz val="10"/>
        <rFont val="Cambria"/>
        <family val="1"/>
      </rPr>
      <t>d</t>
    </r>
    <r>
      <rPr>
        <sz val="10"/>
        <rFont val="Arachveulebrivi Thin"/>
        <family val="2"/>
      </rPr>
      <t>=160mm</t>
    </r>
  </si>
  <si>
    <r>
      <t xml:space="preserve">mili foladi </t>
    </r>
    <r>
      <rPr>
        <sz val="10"/>
        <rFont val="Cambria"/>
        <family val="1"/>
      </rPr>
      <t>d</t>
    </r>
    <r>
      <rPr>
        <sz val="10"/>
        <rFont val="Arachveulebrivi Thin"/>
        <family val="2"/>
      </rPr>
      <t>=160mm</t>
    </r>
  </si>
  <si>
    <r>
      <t xml:space="preserve">saproeqto polieT. milis mierTeba arsebul foladis </t>
    </r>
    <r>
      <rPr>
        <sz val="10"/>
        <rFont val="Cambria"/>
        <family val="1"/>
      </rPr>
      <t>d</t>
    </r>
    <r>
      <rPr>
        <sz val="10"/>
        <rFont val="Arachveulebrivi Thin"/>
        <family val="2"/>
      </rPr>
      <t>=50mm</t>
    </r>
  </si>
  <si>
    <r>
      <t xml:space="preserve">mili foladi </t>
    </r>
    <r>
      <rPr>
        <sz val="10"/>
        <rFont val="Cambria"/>
        <family val="1"/>
      </rPr>
      <t>d</t>
    </r>
    <r>
      <rPr>
        <sz val="10"/>
        <rFont val="Arachveulebrivi Thin"/>
        <family val="2"/>
      </rPr>
      <t>=50mm</t>
    </r>
  </si>
  <si>
    <r>
      <t xml:space="preserve">saproeqto polieT. milis mierTeba arsebul foladis </t>
    </r>
    <r>
      <rPr>
        <sz val="10"/>
        <rFont val="Cambria"/>
        <family val="1"/>
      </rPr>
      <t>d</t>
    </r>
    <r>
      <rPr>
        <sz val="10"/>
        <rFont val="Arachveulebrivi Thin"/>
        <family val="2"/>
      </rPr>
      <t>=40mm</t>
    </r>
  </si>
  <si>
    <r>
      <t xml:space="preserve">mili foladi </t>
    </r>
    <r>
      <rPr>
        <sz val="10"/>
        <rFont val="Cambria"/>
        <family val="1"/>
      </rPr>
      <t>d</t>
    </r>
    <r>
      <rPr>
        <sz val="10"/>
        <rFont val="Arachveulebrivi Thin"/>
        <family val="2"/>
      </rPr>
      <t>=40mm</t>
    </r>
  </si>
  <si>
    <r>
      <t xml:space="preserve">saproeqto polieT. milis mierTeba arsebul foladis </t>
    </r>
    <r>
      <rPr>
        <sz val="10"/>
        <rFont val="Cambria"/>
        <family val="1"/>
      </rPr>
      <t>d</t>
    </r>
    <r>
      <rPr>
        <sz val="10"/>
        <rFont val="Arachveulebrivi Thin"/>
        <family val="2"/>
      </rPr>
      <t>=32mm</t>
    </r>
  </si>
  <si>
    <r>
      <t xml:space="preserve">mili foladi </t>
    </r>
    <r>
      <rPr>
        <sz val="10"/>
        <rFont val="Cambria"/>
        <family val="1"/>
      </rPr>
      <t>d</t>
    </r>
    <r>
      <rPr>
        <sz val="10"/>
        <rFont val="Arachveulebrivi Thin"/>
        <family val="2"/>
      </rPr>
      <t>=32mm</t>
    </r>
  </si>
  <si>
    <r>
      <t xml:space="preserve"> milis demontaJi </t>
    </r>
    <r>
      <rPr>
        <sz val="10"/>
        <rFont val="Cambria"/>
        <family val="1"/>
      </rPr>
      <t>d</t>
    </r>
    <r>
      <rPr>
        <sz val="10"/>
        <rFont val="Arachveulebrivi Thin"/>
        <family val="2"/>
      </rPr>
      <t>=150mm</t>
    </r>
  </si>
  <si>
    <r>
      <t xml:space="preserve"> milis demontaJi </t>
    </r>
    <r>
      <rPr>
        <sz val="10"/>
        <rFont val="Cambria"/>
        <family val="1"/>
      </rPr>
      <t>d</t>
    </r>
    <r>
      <rPr>
        <sz val="10"/>
        <rFont val="Arachveulebrivi Thin"/>
        <family val="2"/>
      </rPr>
      <t>=100mm</t>
    </r>
  </si>
  <si>
    <r>
      <t xml:space="preserve"> milis demontaJi </t>
    </r>
    <r>
      <rPr>
        <sz val="10"/>
        <rFont val="Cambria"/>
        <family val="1"/>
      </rPr>
      <t>d</t>
    </r>
    <r>
      <rPr>
        <sz val="10"/>
        <rFont val="Arachveulebrivi Thin"/>
        <family val="2"/>
      </rPr>
      <t>=50mm</t>
    </r>
  </si>
  <si>
    <r>
      <t xml:space="preserve"> milis demontaJi</t>
    </r>
    <r>
      <rPr>
        <sz val="10"/>
        <rFont val="Cambria"/>
        <family val="1"/>
      </rPr>
      <t xml:space="preserve"> d</t>
    </r>
    <r>
      <rPr>
        <sz val="10"/>
        <rFont val="Arachveulebrivi Thin"/>
        <family val="2"/>
      </rPr>
      <t>=32-40mm</t>
    </r>
  </si>
  <si>
    <r>
      <t xml:space="preserve">wyalsadenis rk/betonis anakrebi Wis mowyoba </t>
    </r>
    <r>
      <rPr>
        <sz val="10"/>
        <rFont val="Calibri"/>
        <family val="2"/>
      </rPr>
      <t>Ø</t>
    </r>
    <r>
      <rPr>
        <sz val="10"/>
        <rFont val="Arachveulebrivi Thin"/>
        <family val="2"/>
      </rPr>
      <t>=1000</t>
    </r>
  </si>
  <si>
    <r>
      <t xml:space="preserve">anakrebi r/b rgolebi </t>
    </r>
    <r>
      <rPr>
        <sz val="10"/>
        <rFont val="Calibri"/>
        <family val="2"/>
      </rPr>
      <t>Ø</t>
    </r>
    <r>
      <rPr>
        <sz val="10"/>
        <rFont val="Arachveulebrivi Thin"/>
        <family val="2"/>
      </rPr>
      <t xml:space="preserve">=1000mm , </t>
    </r>
    <r>
      <rPr>
        <sz val="10"/>
        <rFont val="Cambria"/>
        <family val="1"/>
      </rPr>
      <t>H</t>
    </r>
    <r>
      <rPr>
        <sz val="10"/>
        <rFont val="Arachveulebrivi Thin"/>
        <family val="2"/>
      </rPr>
      <t xml:space="preserve">=1,0m </t>
    </r>
  </si>
  <si>
    <r>
      <t xml:space="preserve">anakrebi r/b rgolebi </t>
    </r>
    <r>
      <rPr>
        <sz val="10"/>
        <rFont val="Calibri"/>
        <family val="2"/>
      </rPr>
      <t>Ø</t>
    </r>
    <r>
      <rPr>
        <sz val="10"/>
        <rFont val="Arachveulebrivi Thin"/>
        <family val="2"/>
      </rPr>
      <t xml:space="preserve">=1000mm , </t>
    </r>
    <r>
      <rPr>
        <sz val="10"/>
        <rFont val="Cambria"/>
        <family val="1"/>
      </rPr>
      <t>H</t>
    </r>
    <r>
      <rPr>
        <sz val="10"/>
        <rFont val="Arachveulebrivi Thin"/>
        <family val="2"/>
      </rPr>
      <t xml:space="preserve">=0,5m </t>
    </r>
  </si>
  <si>
    <r>
      <t>m</t>
    </r>
    <r>
      <rPr>
        <sz val="10"/>
        <rFont val="Arial"/>
        <family val="2"/>
      </rPr>
      <t>³</t>
    </r>
  </si>
  <si>
    <r>
      <t xml:space="preserve">kanalizaciis polieTilenis milis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 xml:space="preserve">=300mm  Cawyoba tranSeaSi </t>
    </r>
    <r>
      <rPr>
        <sz val="10"/>
        <rFont val="Cambria"/>
        <family val="1"/>
      </rPr>
      <t>SN8</t>
    </r>
  </si>
  <si>
    <r>
      <t xml:space="preserve">mili polieTilenis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=300mm</t>
    </r>
  </si>
  <si>
    <r>
      <t xml:space="preserve">kanalizaciis polieTilenis milis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 xml:space="preserve">=200mm  Cawyoba tranSeaSi </t>
    </r>
    <r>
      <rPr>
        <sz val="10"/>
        <rFont val="Cambria"/>
        <family val="1"/>
      </rPr>
      <t>SN8</t>
    </r>
  </si>
  <si>
    <r>
      <t xml:space="preserve">mili polieTilenis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=200mm</t>
    </r>
  </si>
  <si>
    <r>
      <t xml:space="preserve">kanalizaciis anakrebi rk/betonis Wis mowyoba </t>
    </r>
    <r>
      <rPr>
        <sz val="10"/>
        <rFont val="Calibri"/>
        <family val="2"/>
      </rPr>
      <t>Ø</t>
    </r>
    <r>
      <rPr>
        <sz val="10"/>
        <rFont val="Arachveulebrivi Thin"/>
        <family val="2"/>
      </rPr>
      <t>=1,0m</t>
    </r>
  </si>
  <si>
    <r>
      <t xml:space="preserve">rk/betonis rgolebi Ø=1 m </t>
    </r>
    <r>
      <rPr>
        <sz val="10"/>
        <rFont val="Calibri"/>
        <family val="2"/>
      </rPr>
      <t>h</t>
    </r>
    <r>
      <rPr>
        <sz val="10"/>
        <rFont val="Arachveulebrivi Thin"/>
        <family val="2"/>
      </rPr>
      <t>=1,0m</t>
    </r>
  </si>
  <si>
    <r>
      <t xml:space="preserve">rk/betonis rgolebi Ø=1 m </t>
    </r>
    <r>
      <rPr>
        <sz val="10"/>
        <rFont val="Calibri"/>
        <family val="2"/>
      </rPr>
      <t>h</t>
    </r>
    <r>
      <rPr>
        <sz val="10"/>
        <rFont val="Arachveulebrivi Thin"/>
        <family val="2"/>
      </rPr>
      <t>=0,5m</t>
    </r>
  </si>
  <si>
    <r>
      <t xml:space="preserve">kanalizaciis anakrebi rk/betonis Wis mowyoba </t>
    </r>
    <r>
      <rPr>
        <sz val="10"/>
        <rFont val="Calibri"/>
        <family val="2"/>
      </rPr>
      <t>Ø</t>
    </r>
    <r>
      <rPr>
        <sz val="10"/>
        <rFont val="Arachveulebrivi Thin"/>
        <family val="2"/>
      </rPr>
      <t>=1,5m</t>
    </r>
  </si>
  <si>
    <r>
      <t xml:space="preserve">rk/betonis rgolebi Ø=1,5 m </t>
    </r>
    <r>
      <rPr>
        <sz val="10"/>
        <rFont val="Calibri"/>
        <family val="2"/>
      </rPr>
      <t>h</t>
    </r>
    <r>
      <rPr>
        <sz val="10"/>
        <rFont val="Arachveulebrivi Thin"/>
        <family val="2"/>
      </rPr>
      <t>=1,0m</t>
    </r>
  </si>
  <si>
    <r>
      <t xml:space="preserve">rk/betonis rgolebi Ø=1,5 m </t>
    </r>
    <r>
      <rPr>
        <sz val="10"/>
        <rFont val="Calibri"/>
        <family val="2"/>
      </rPr>
      <t>h</t>
    </r>
    <r>
      <rPr>
        <sz val="10"/>
        <rFont val="Arachveulebrivi Thin"/>
        <family val="2"/>
      </rPr>
      <t>=0,5m</t>
    </r>
  </si>
  <si>
    <r>
      <t xml:space="preserve">kanalizaciis milis demontaJi </t>
    </r>
    <r>
      <rPr>
        <sz val="10"/>
        <rFont val="Cambria"/>
        <family val="1"/>
      </rPr>
      <t>d</t>
    </r>
    <r>
      <rPr>
        <sz val="10"/>
        <rFont val="Arachveulebrivi Thin"/>
        <family val="2"/>
      </rPr>
      <t>=200-300mm</t>
    </r>
  </si>
  <si>
    <r>
      <t xml:space="preserve">kanalizaciis polieTilenis milis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 xml:space="preserve">=160mm </t>
    </r>
    <r>
      <rPr>
        <sz val="10"/>
        <rFont val="Cambria"/>
        <family val="1"/>
      </rPr>
      <t>SN8</t>
    </r>
    <r>
      <rPr>
        <sz val="10"/>
        <rFont val="Arachveulebrivi Thin"/>
        <family val="2"/>
      </rPr>
      <t xml:space="preserve"> Cawyoba tranSeaSi</t>
    </r>
  </si>
  <si>
    <r>
      <t xml:space="preserve">mili polieTilenis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=160mm</t>
    </r>
  </si>
  <si>
    <r>
      <t xml:space="preserve">kanalizaciis milis demontaJi </t>
    </r>
    <r>
      <rPr>
        <sz val="10"/>
        <rFont val="Cambria"/>
        <family val="1"/>
      </rPr>
      <t>d</t>
    </r>
    <r>
      <rPr>
        <sz val="10"/>
        <rFont val="Arachveulebrivi Thin"/>
        <family val="2"/>
      </rPr>
      <t>=150mm</t>
    </r>
  </si>
  <si>
    <r>
      <t xml:space="preserve">saniaRvre polieTilenis milis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 xml:space="preserve">=500mm  Cawyoba tranSeaSi </t>
    </r>
    <r>
      <rPr>
        <sz val="10"/>
        <rFont val="Cambria"/>
        <family val="1"/>
      </rPr>
      <t>SN8</t>
    </r>
  </si>
  <si>
    <r>
      <t xml:space="preserve">mili polieTilenis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=500mm</t>
    </r>
  </si>
  <si>
    <r>
      <t xml:space="preserve">saniaRvre polieTilenis milis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 xml:space="preserve">=400mm  Cawyoba tranSeaSi </t>
    </r>
    <r>
      <rPr>
        <sz val="10"/>
        <rFont val="Cambria"/>
        <family val="1"/>
      </rPr>
      <t>SN8</t>
    </r>
  </si>
  <si>
    <r>
      <t xml:space="preserve">mili polieTilenis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>=400mm</t>
    </r>
  </si>
  <si>
    <r>
      <t>saniaRvre anakrebi rk/betonis Wis mowyoba</t>
    </r>
    <r>
      <rPr>
        <sz val="10"/>
        <rFont val="Cambria"/>
        <family val="1"/>
      </rPr>
      <t xml:space="preserve"> D</t>
    </r>
    <r>
      <rPr>
        <sz val="10"/>
        <rFont val="Arachveulebrivi Thin"/>
        <family val="2"/>
      </rPr>
      <t>=1,0m</t>
    </r>
  </si>
  <si>
    <r>
      <t xml:space="preserve">rk/betonis rgolebi Ø=1,0m </t>
    </r>
    <r>
      <rPr>
        <sz val="10"/>
        <rFont val="Cambria"/>
        <family val="1"/>
      </rPr>
      <t>h</t>
    </r>
    <r>
      <rPr>
        <sz val="10"/>
        <rFont val="Arachveulebrivi Thin"/>
        <family val="2"/>
      </rPr>
      <t>=1,0m</t>
    </r>
  </si>
  <si>
    <r>
      <t xml:space="preserve">rk/betonis rgolebi Ø=1,0m </t>
    </r>
    <r>
      <rPr>
        <sz val="10"/>
        <rFont val="Cambria"/>
        <family val="1"/>
      </rPr>
      <t>h</t>
    </r>
    <r>
      <rPr>
        <sz val="10"/>
        <rFont val="Arachveulebrivi Thin"/>
        <family val="2"/>
      </rPr>
      <t>=0,5m</t>
    </r>
  </si>
  <si>
    <r>
      <t>Tujis xufi CarCoTi</t>
    </r>
    <r>
      <rPr>
        <sz val="10"/>
        <rFont val="Cambria"/>
        <family val="1"/>
      </rPr>
      <t xml:space="preserve"> D</t>
    </r>
    <r>
      <rPr>
        <sz val="10"/>
        <rFont val="Arachveulebrivi Thin"/>
        <family val="2"/>
      </rPr>
      <t>=700</t>
    </r>
  </si>
  <si>
    <r>
      <t xml:space="preserve">saniaRvre anakrebi rk/betonis Wis mowyoba </t>
    </r>
    <r>
      <rPr>
        <sz val="10"/>
        <rFont val="Calibri"/>
        <family val="2"/>
      </rPr>
      <t>Ø</t>
    </r>
    <r>
      <rPr>
        <sz val="10"/>
        <rFont val="Arachveulebrivi Thin"/>
        <family val="2"/>
      </rPr>
      <t>=1,5m</t>
    </r>
  </si>
  <si>
    <r>
      <t>saproeqto saniaRvre milis</t>
    </r>
    <r>
      <rPr>
        <sz val="10"/>
        <rFont val="Cambria"/>
        <family val="1"/>
      </rPr>
      <t xml:space="preserve"> d</t>
    </r>
    <r>
      <rPr>
        <sz val="10"/>
        <rFont val="Arachveulebrivi Thin"/>
        <family val="2"/>
      </rPr>
      <t>=500mm mierTeba arsebul kanalizaciis Was</t>
    </r>
  </si>
  <si>
    <r>
      <t xml:space="preserve">saniaRvre polieTilenis milis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 xml:space="preserve">=300mm  Cawyoba tranSeaSi </t>
    </r>
    <r>
      <rPr>
        <sz val="10"/>
        <rFont val="Cambria"/>
        <family val="1"/>
      </rPr>
      <t>SN8</t>
    </r>
  </si>
  <si>
    <r>
      <t xml:space="preserve">drenaJis polieTilenis perforirebuli milis </t>
    </r>
    <r>
      <rPr>
        <sz val="10"/>
        <rFont val="Calibri"/>
        <family val="2"/>
      </rPr>
      <t>d</t>
    </r>
    <r>
      <rPr>
        <sz val="10"/>
        <rFont val="Arachveulebrivi Thin"/>
        <family val="2"/>
      </rPr>
      <t xml:space="preserve">=300mm  Cawyoba tranSeaSi </t>
    </r>
    <r>
      <rPr>
        <sz val="10"/>
        <rFont val="Cambria"/>
        <family val="1"/>
      </rPr>
      <t>SN8</t>
    </r>
  </si>
  <si>
    <r>
      <t xml:space="preserve">mza tranSeaSi </t>
    </r>
    <r>
      <rPr>
        <sz val="10"/>
        <rFont val="Calibri"/>
        <family val="2"/>
      </rPr>
      <t>Ø</t>
    </r>
    <r>
      <rPr>
        <sz val="10"/>
        <rFont val="Arachveulebrivi Thin"/>
        <family val="2"/>
      </rPr>
      <t>-110 mm polieTilenis milebis Calageba</t>
    </r>
  </si>
  <si>
    <r>
      <t xml:space="preserve">mili polieTilenis  </t>
    </r>
    <r>
      <rPr>
        <sz val="10"/>
        <rFont val="Calibri"/>
        <family val="2"/>
      </rPr>
      <t xml:space="preserve">SRD-17 </t>
    </r>
    <r>
      <rPr>
        <sz val="10"/>
        <rFont val="Arachveulebrivi Thin"/>
        <family val="2"/>
      </rPr>
      <t xml:space="preserve"> </t>
    </r>
    <r>
      <rPr>
        <sz val="10"/>
        <rFont val="Arial"/>
        <family val="2"/>
      </rPr>
      <t>Ø</t>
    </r>
    <r>
      <rPr>
        <sz val="10"/>
        <rFont val="Arachveulebrivi Thin"/>
        <family val="2"/>
      </rPr>
      <t>=110mm</t>
    </r>
  </si>
  <si>
    <r>
      <t xml:space="preserve">mza tranSeaSi </t>
    </r>
    <r>
      <rPr>
        <sz val="10"/>
        <rFont val="Calibri"/>
        <family val="2"/>
      </rPr>
      <t>Ø</t>
    </r>
    <r>
      <rPr>
        <sz val="10"/>
        <rFont val="Arachveulebrivi Thin"/>
        <family val="2"/>
      </rPr>
      <t>-63 mm polieTilenis milebis Calageba</t>
    </r>
  </si>
  <si>
    <r>
      <t xml:space="preserve">mili polieTilenis  </t>
    </r>
    <r>
      <rPr>
        <sz val="10"/>
        <rFont val="Calibri"/>
        <family val="2"/>
      </rPr>
      <t xml:space="preserve">SRD-17 </t>
    </r>
    <r>
      <rPr>
        <sz val="10"/>
        <rFont val="Arachveulebrivi Thin"/>
        <family val="2"/>
      </rPr>
      <t xml:space="preserve"> </t>
    </r>
    <r>
      <rPr>
        <sz val="10"/>
        <rFont val="Arial"/>
        <family val="2"/>
      </rPr>
      <t>Ø</t>
    </r>
    <r>
      <rPr>
        <sz val="10"/>
        <rFont val="Arachveulebrivi Thin"/>
        <family val="2"/>
      </rPr>
      <t>=63mm</t>
    </r>
  </si>
  <si>
    <r>
      <t xml:space="preserve">mza tranSeaSi </t>
    </r>
    <r>
      <rPr>
        <sz val="10"/>
        <rFont val="Calibri"/>
        <family val="2"/>
      </rPr>
      <t>Ø</t>
    </r>
    <r>
      <rPr>
        <sz val="10"/>
        <rFont val="Arachveulebrivi Thin"/>
        <family val="2"/>
      </rPr>
      <t>-50mm polieTilenis milebis Calageba</t>
    </r>
  </si>
  <si>
    <r>
      <t xml:space="preserve">mili polieTilenis  </t>
    </r>
    <r>
      <rPr>
        <sz val="10"/>
        <rFont val="Calibri"/>
        <family val="2"/>
      </rPr>
      <t xml:space="preserve">SRD-17 </t>
    </r>
    <r>
      <rPr>
        <sz val="10"/>
        <rFont val="Arachveulebrivi Thin"/>
        <family val="2"/>
      </rPr>
      <t xml:space="preserve"> </t>
    </r>
    <r>
      <rPr>
        <sz val="10"/>
        <rFont val="Arial"/>
        <family val="2"/>
      </rPr>
      <t>Ø</t>
    </r>
    <r>
      <rPr>
        <sz val="10"/>
        <rFont val="Arachveulebrivi Thin"/>
        <family val="2"/>
      </rPr>
      <t>=50mm</t>
    </r>
  </si>
  <si>
    <r>
      <t xml:space="preserve">mza tranSeaSi </t>
    </r>
    <r>
      <rPr>
        <sz val="10"/>
        <rFont val="Calibri"/>
        <family val="2"/>
      </rPr>
      <t>Ø</t>
    </r>
    <r>
      <rPr>
        <sz val="10"/>
        <rFont val="Arachveulebrivi Thin"/>
        <family val="2"/>
      </rPr>
      <t>-40mm polieTilenis milebis Calageba</t>
    </r>
  </si>
  <si>
    <r>
      <t xml:space="preserve">mili polieTilenis  </t>
    </r>
    <r>
      <rPr>
        <sz val="10"/>
        <rFont val="Calibri"/>
        <family val="2"/>
      </rPr>
      <t xml:space="preserve">SRD-17 </t>
    </r>
    <r>
      <rPr>
        <sz val="10"/>
        <rFont val="Arachveulebrivi Thin"/>
        <family val="2"/>
      </rPr>
      <t xml:space="preserve"> </t>
    </r>
    <r>
      <rPr>
        <sz val="10"/>
        <rFont val="Arial"/>
        <family val="2"/>
      </rPr>
      <t>Ø</t>
    </r>
    <r>
      <rPr>
        <sz val="10"/>
        <rFont val="Arachveulebrivi Thin"/>
        <family val="2"/>
      </rPr>
      <t>=40mm</t>
    </r>
  </si>
  <si>
    <r>
      <t xml:space="preserve">foladis  garcmis milebis Zlier gaZlierebeli izolacia </t>
    </r>
    <r>
      <rPr>
        <sz val="10"/>
        <rFont val="Calibri"/>
        <family val="2"/>
      </rPr>
      <t>Ø</t>
    </r>
    <r>
      <rPr>
        <sz val="10"/>
        <rFont val="Arachveulebrivi Thin"/>
        <family val="2"/>
      </rPr>
      <t>-50mm</t>
    </r>
  </si>
  <si>
    <r>
      <t>garcmis milSi milis gatareba</t>
    </r>
    <r>
      <rPr>
        <sz val="10"/>
        <rFont val="Calibri"/>
        <family val="2"/>
      </rPr>
      <t>Ø</t>
    </r>
    <r>
      <rPr>
        <sz val="10"/>
        <rFont val="Arachveulebrivi Thin"/>
        <family val="2"/>
      </rPr>
      <t>50</t>
    </r>
  </si>
  <si>
    <r>
      <t xml:space="preserve">foladis  garcmis milebis Zlier gaZlierebeli izolacia </t>
    </r>
    <r>
      <rPr>
        <sz val="10"/>
        <rFont val="Calibri"/>
        <family val="2"/>
      </rPr>
      <t>Ø</t>
    </r>
    <r>
      <rPr>
        <sz val="10"/>
        <rFont val="Arachveulebrivi Thin"/>
        <family val="2"/>
      </rPr>
      <t>-70mm</t>
    </r>
  </si>
  <si>
    <r>
      <t xml:space="preserve">garcmis milSi milis gatareba </t>
    </r>
    <r>
      <rPr>
        <sz val="10"/>
        <rFont val="Calibri"/>
        <family val="2"/>
      </rPr>
      <t>Ø</t>
    </r>
    <r>
      <rPr>
        <sz val="10"/>
        <rFont val="Arachveulebrivi Thin"/>
        <family val="2"/>
      </rPr>
      <t>70</t>
    </r>
  </si>
  <si>
    <r>
      <t xml:space="preserve">foladis  garcmis milebis Zlier gaZlierebeli izolacia </t>
    </r>
    <r>
      <rPr>
        <sz val="10"/>
        <rFont val="Calibri"/>
        <family val="2"/>
      </rPr>
      <t>Ø</t>
    </r>
    <r>
      <rPr>
        <sz val="10"/>
        <rFont val="Arachveulebrivi Thin"/>
        <family val="2"/>
      </rPr>
      <t>-80mm</t>
    </r>
  </si>
  <si>
    <r>
      <t xml:space="preserve">garcmis milSi milis gatareba </t>
    </r>
    <r>
      <rPr>
        <sz val="10"/>
        <rFont val="Calibri"/>
        <family val="2"/>
      </rPr>
      <t>Ø8</t>
    </r>
    <r>
      <rPr>
        <sz val="10"/>
        <rFont val="Arachveulebrivi Thin"/>
        <family val="2"/>
      </rPr>
      <t>0</t>
    </r>
  </si>
  <si>
    <r>
      <t xml:space="preserve">foladis  garcmis milebis Zlier gaZlierebeli izolacia </t>
    </r>
    <r>
      <rPr>
        <sz val="10"/>
        <rFont val="Calibri"/>
        <family val="2"/>
      </rPr>
      <t>Ø</t>
    </r>
    <r>
      <rPr>
        <sz val="10"/>
        <rFont val="Arachveulebrivi Thin"/>
        <family val="2"/>
      </rPr>
      <t>-100mm</t>
    </r>
  </si>
  <si>
    <r>
      <t xml:space="preserve">garcmis milSi milis gatareba </t>
    </r>
    <r>
      <rPr>
        <sz val="10"/>
        <rFont val="Calibri"/>
        <family val="2"/>
      </rPr>
      <t>Ø10</t>
    </r>
    <r>
      <rPr>
        <sz val="10"/>
        <rFont val="Arachveulebrivi Thin"/>
        <family val="2"/>
      </rPr>
      <t>0</t>
    </r>
  </si>
  <si>
    <r>
      <t xml:space="preserve">foladis  garcmis milebis Zlier gaZlierebeli izolacia </t>
    </r>
    <r>
      <rPr>
        <sz val="10"/>
        <rFont val="Calibri"/>
        <family val="2"/>
      </rPr>
      <t>Ø</t>
    </r>
    <r>
      <rPr>
        <sz val="10"/>
        <rFont val="Arachveulebrivi Thin"/>
        <family val="2"/>
      </rPr>
      <t>-200mm</t>
    </r>
  </si>
  <si>
    <r>
      <t xml:space="preserve">garcmis milSi milis gatareba </t>
    </r>
    <r>
      <rPr>
        <sz val="10"/>
        <rFont val="Calibri"/>
        <family val="2"/>
      </rPr>
      <t>Ø20</t>
    </r>
    <r>
      <rPr>
        <sz val="10"/>
        <rFont val="Arachveulebrivi Thin"/>
        <family val="2"/>
      </rPr>
      <t>0</t>
    </r>
  </si>
  <si>
    <r>
      <t xml:space="preserve">wamgvari muxli </t>
    </r>
    <r>
      <rPr>
        <sz val="10"/>
        <rFont val="Calibri"/>
        <family val="2"/>
      </rPr>
      <t>Ø-</t>
    </r>
    <r>
      <rPr>
        <sz val="10"/>
        <rFont val="Arachveulebrivi Thin"/>
        <family val="2"/>
      </rPr>
      <t xml:space="preserve">40 </t>
    </r>
    <r>
      <rPr>
        <sz val="10"/>
        <rFont val="Calibri"/>
        <family val="2"/>
      </rPr>
      <t>a-</t>
    </r>
    <r>
      <rPr>
        <sz val="10"/>
        <rFont val="Arachveulebrivi Thin"/>
        <family val="2"/>
      </rPr>
      <t>90</t>
    </r>
    <r>
      <rPr>
        <sz val="10"/>
        <rFont val="Calibri"/>
        <family val="2"/>
      </rPr>
      <t>°</t>
    </r>
  </si>
  <si>
    <r>
      <t xml:space="preserve">wamgvari muxli </t>
    </r>
    <r>
      <rPr>
        <sz val="10"/>
        <rFont val="Calibri"/>
        <family val="2"/>
      </rPr>
      <t>Ø-5</t>
    </r>
    <r>
      <rPr>
        <sz val="10"/>
        <rFont val="Arachveulebrivi Thin"/>
        <family val="2"/>
      </rPr>
      <t xml:space="preserve">0 </t>
    </r>
    <r>
      <rPr>
        <sz val="10"/>
        <rFont val="Calibri"/>
        <family val="2"/>
      </rPr>
      <t>a-</t>
    </r>
    <r>
      <rPr>
        <sz val="10"/>
        <rFont val="Arachveulebrivi Thin"/>
        <family val="2"/>
      </rPr>
      <t>90</t>
    </r>
    <r>
      <rPr>
        <sz val="10"/>
        <rFont val="Calibri"/>
        <family val="2"/>
      </rPr>
      <t>°</t>
    </r>
  </si>
  <si>
    <r>
      <t xml:space="preserve">el.quro </t>
    </r>
    <r>
      <rPr>
        <sz val="10"/>
        <rFont val="Calibri"/>
        <family val="2"/>
      </rPr>
      <t>Ø-11</t>
    </r>
    <r>
      <rPr>
        <sz val="10"/>
        <rFont val="Arachveulebrivi Thin"/>
        <family val="2"/>
      </rPr>
      <t>0</t>
    </r>
  </si>
  <si>
    <r>
      <t xml:space="preserve">el.quro </t>
    </r>
    <r>
      <rPr>
        <sz val="10"/>
        <rFont val="Calibri"/>
        <family val="2"/>
      </rPr>
      <t>Ø-63</t>
    </r>
  </si>
  <si>
    <r>
      <t xml:space="preserve">el.quro </t>
    </r>
    <r>
      <rPr>
        <sz val="10"/>
        <rFont val="Calibri"/>
        <family val="2"/>
      </rPr>
      <t>Ø-50</t>
    </r>
  </si>
  <si>
    <r>
      <t xml:space="preserve">el.quro </t>
    </r>
    <r>
      <rPr>
        <sz val="10"/>
        <rFont val="Calibri"/>
        <family val="2"/>
      </rPr>
      <t>Ø-40</t>
    </r>
  </si>
  <si>
    <r>
      <t xml:space="preserve">damxSobi </t>
    </r>
    <r>
      <rPr>
        <sz val="10"/>
        <rFont val="Calibri"/>
        <family val="2"/>
      </rPr>
      <t>Ø-110</t>
    </r>
  </si>
  <si>
    <r>
      <t xml:space="preserve">damxSobi </t>
    </r>
    <r>
      <rPr>
        <sz val="10"/>
        <rFont val="Calibri"/>
        <family val="2"/>
      </rPr>
      <t>Ø-63</t>
    </r>
  </si>
  <si>
    <r>
      <t>m</t>
    </r>
    <r>
      <rPr>
        <b/>
        <vertAlign val="superscript"/>
        <sz val="10"/>
        <rFont val="Arachveulebrivi Thin"/>
        <family val="2"/>
      </rPr>
      <t>2</t>
    </r>
  </si>
  <si>
    <r>
      <t xml:space="preserve">wamgvari muxli </t>
    </r>
    <r>
      <rPr>
        <sz val="10"/>
        <rFont val="Calibri"/>
        <family val="2"/>
      </rPr>
      <t>Ø-110</t>
    </r>
    <r>
      <rPr>
        <sz val="10"/>
        <rFont val="Arachveulebrivi Thin"/>
        <family val="2"/>
      </rPr>
      <t xml:space="preserve"> </t>
    </r>
    <r>
      <rPr>
        <sz val="10"/>
        <rFont val="Calibri"/>
        <family val="2"/>
      </rPr>
      <t>a-90°</t>
    </r>
  </si>
  <si>
    <r>
      <t xml:space="preserve">wamgvari muxli </t>
    </r>
    <r>
      <rPr>
        <sz val="10"/>
        <rFont val="Calibri"/>
        <family val="2"/>
      </rPr>
      <t>Ø-110</t>
    </r>
    <r>
      <rPr>
        <sz val="10"/>
        <rFont val="Arachveulebrivi Thin"/>
        <family val="2"/>
      </rPr>
      <t xml:space="preserve"> </t>
    </r>
    <r>
      <rPr>
        <sz val="10"/>
        <rFont val="Calibri"/>
        <family val="2"/>
      </rPr>
      <t>a-65°</t>
    </r>
  </si>
  <si>
    <r>
      <t xml:space="preserve">wamgvari muxli </t>
    </r>
    <r>
      <rPr>
        <sz val="10"/>
        <rFont val="Calibri"/>
        <family val="2"/>
      </rPr>
      <t>Ø-110</t>
    </r>
    <r>
      <rPr>
        <sz val="10"/>
        <rFont val="Arachveulebrivi Thin"/>
        <family val="2"/>
      </rPr>
      <t xml:space="preserve"> </t>
    </r>
    <r>
      <rPr>
        <sz val="10"/>
        <rFont val="Calibri"/>
        <family val="2"/>
      </rPr>
      <t>a-75°</t>
    </r>
  </si>
  <si>
    <r>
      <t xml:space="preserve"> safaris qveda fenis mowyoba msxvilmarcvlovani forovani a/b cxeli narevi II marka </t>
    </r>
    <r>
      <rPr>
        <sz val="10"/>
        <rFont val="Arial"/>
        <family val="2"/>
      </rPr>
      <t>h</t>
    </r>
    <r>
      <rPr>
        <sz val="10"/>
        <rFont val="Arachveulebrivi Thin"/>
        <family val="2"/>
      </rPr>
      <t>=6sm</t>
    </r>
  </si>
  <si>
    <r>
      <t xml:space="preserve">mili </t>
    </r>
    <r>
      <rPr>
        <sz val="10"/>
        <rFont val="Calibri"/>
        <family val="2"/>
      </rPr>
      <t>Ø</t>
    </r>
    <r>
      <rPr>
        <sz val="10"/>
        <rFont val="Arachveulebrivi Thin"/>
        <family val="2"/>
      </rPr>
      <t xml:space="preserve">=100mm   </t>
    </r>
    <r>
      <rPr>
        <sz val="10"/>
        <rFont val="Calibri"/>
        <family val="2"/>
      </rPr>
      <t>L</t>
    </r>
    <r>
      <rPr>
        <sz val="10"/>
        <rFont val="Arachveulebrivi Thin"/>
        <family val="2"/>
      </rPr>
      <t>=3m</t>
    </r>
  </si>
  <si>
    <r>
      <t xml:space="preserve">mili </t>
    </r>
    <r>
      <rPr>
        <sz val="10"/>
        <rFont val="Calibri"/>
        <family val="2"/>
      </rPr>
      <t>Ø</t>
    </r>
    <r>
      <rPr>
        <sz val="10"/>
        <rFont val="Arachveulebrivi Thin"/>
        <family val="2"/>
      </rPr>
      <t xml:space="preserve">=50mm   </t>
    </r>
    <r>
      <rPr>
        <sz val="10"/>
        <rFont val="Calibri"/>
        <family val="2"/>
      </rPr>
      <t>L</t>
    </r>
    <r>
      <rPr>
        <sz val="10"/>
        <rFont val="Arachveulebrivi Thin"/>
        <family val="2"/>
      </rPr>
      <t>=3m</t>
    </r>
  </si>
  <si>
    <r>
      <t xml:space="preserve">igive, </t>
    </r>
    <r>
      <rPr>
        <sz val="10"/>
        <rFont val="Calibri"/>
        <family val="2"/>
      </rPr>
      <t xml:space="preserve"> </t>
    </r>
    <r>
      <rPr>
        <sz val="10"/>
        <rFont val="Arachveulebrivi Thin"/>
        <family val="2"/>
      </rPr>
      <t>kveTiT 4X185mm²</t>
    </r>
  </si>
  <si>
    <r>
      <t xml:space="preserve">igive, </t>
    </r>
    <r>
      <rPr>
        <sz val="10"/>
        <rFont val="Calibri"/>
        <family val="2"/>
      </rPr>
      <t xml:space="preserve"> </t>
    </r>
    <r>
      <rPr>
        <sz val="10"/>
        <rFont val="Arachveulebrivi Thin"/>
        <family val="2"/>
      </rPr>
      <t>kveTiT 4X95mm²</t>
    </r>
  </si>
  <si>
    <r>
      <t xml:space="preserve">igive, </t>
    </r>
    <r>
      <rPr>
        <sz val="10"/>
        <rFont val="Calibri"/>
        <family val="2"/>
      </rPr>
      <t xml:space="preserve"> </t>
    </r>
    <r>
      <rPr>
        <sz val="10"/>
        <rFont val="Arachveulebrivi Thin"/>
        <family val="2"/>
      </rPr>
      <t>kveTiT 4X70mm²</t>
    </r>
  </si>
  <si>
    <r>
      <t xml:space="preserve">igive, </t>
    </r>
    <r>
      <rPr>
        <sz val="10"/>
        <rFont val="Calibri"/>
        <family val="2"/>
      </rPr>
      <t xml:space="preserve"> </t>
    </r>
    <r>
      <rPr>
        <sz val="10"/>
        <rFont val="Arachveulebrivi Thin"/>
        <family val="2"/>
      </rPr>
      <t>kveTiT 4X50mm²</t>
    </r>
  </si>
  <si>
    <r>
      <t xml:space="preserve">igive, </t>
    </r>
    <r>
      <rPr>
        <sz val="10"/>
        <rFont val="Calibri"/>
        <family val="2"/>
      </rPr>
      <t xml:space="preserve"> </t>
    </r>
    <r>
      <rPr>
        <sz val="10"/>
        <rFont val="Arachveulebrivi Thin"/>
        <family val="2"/>
      </rPr>
      <t>kveTiT 4X25mm²</t>
    </r>
  </si>
  <si>
    <r>
      <t xml:space="preserve">igive, </t>
    </r>
    <r>
      <rPr>
        <sz val="10"/>
        <rFont val="Calibri"/>
        <family val="2"/>
      </rPr>
      <t xml:space="preserve"> </t>
    </r>
    <r>
      <rPr>
        <sz val="10"/>
        <rFont val="Arachveulebrivi Thin"/>
        <family val="2"/>
      </rPr>
      <t>kveTiT 4X16mm²</t>
    </r>
  </si>
  <si>
    <r>
      <t>sakabelo bunikis mowyoba 240mm</t>
    </r>
    <r>
      <rPr>
        <sz val="10"/>
        <rFont val="Calibri"/>
        <family val="2"/>
      </rPr>
      <t>²</t>
    </r>
    <r>
      <rPr>
        <sz val="10"/>
        <rFont val="Arachveulebrivi Thin"/>
        <family val="2"/>
      </rPr>
      <t xml:space="preserve"> kabelisTvis</t>
    </r>
  </si>
  <si>
    <r>
      <t>sakabelo bunikis mowyoba 185mm</t>
    </r>
    <r>
      <rPr>
        <sz val="10"/>
        <rFont val="Calibri"/>
        <family val="2"/>
      </rPr>
      <t>²</t>
    </r>
    <r>
      <rPr>
        <sz val="10"/>
        <rFont val="Arachveulebrivi Thin"/>
        <family val="2"/>
      </rPr>
      <t xml:space="preserve"> kabelisTvis</t>
    </r>
  </si>
  <si>
    <r>
      <t>sakabelo bunikis mowyoba 95mm</t>
    </r>
    <r>
      <rPr>
        <sz val="10"/>
        <rFont val="Calibri"/>
        <family val="2"/>
      </rPr>
      <t>²</t>
    </r>
    <r>
      <rPr>
        <sz val="10"/>
        <rFont val="Arachveulebrivi Thin"/>
        <family val="2"/>
      </rPr>
      <t xml:space="preserve"> kabelisTvis</t>
    </r>
  </si>
  <si>
    <r>
      <t>sakabelo bunikis mowyoba 70mm</t>
    </r>
    <r>
      <rPr>
        <sz val="10"/>
        <rFont val="Calibri"/>
        <family val="2"/>
      </rPr>
      <t>²</t>
    </r>
    <r>
      <rPr>
        <sz val="10"/>
        <rFont val="Arachveulebrivi Thin"/>
        <family val="2"/>
      </rPr>
      <t xml:space="preserve"> kabelisTvis</t>
    </r>
  </si>
  <si>
    <r>
      <t>sakabelo bunikis mowyoba 50mm</t>
    </r>
    <r>
      <rPr>
        <sz val="10"/>
        <rFont val="Calibri"/>
        <family val="2"/>
      </rPr>
      <t>²</t>
    </r>
    <r>
      <rPr>
        <sz val="10"/>
        <rFont val="Arachveulebrivi Thin"/>
        <family val="2"/>
      </rPr>
      <t xml:space="preserve"> kabelisTvis</t>
    </r>
  </si>
  <si>
    <r>
      <t>sakabelo bunikis mowyoba 25mm</t>
    </r>
    <r>
      <rPr>
        <sz val="10"/>
        <rFont val="Calibri"/>
        <family val="2"/>
      </rPr>
      <t>²</t>
    </r>
    <r>
      <rPr>
        <sz val="10"/>
        <rFont val="Arachveulebrivi Thin"/>
        <family val="2"/>
      </rPr>
      <t xml:space="preserve"> kabelisTvis</t>
    </r>
  </si>
  <si>
    <r>
      <t>sakabelo bunikis mowyoba 16mm</t>
    </r>
    <r>
      <rPr>
        <sz val="10"/>
        <rFont val="Calibri"/>
        <family val="2"/>
      </rPr>
      <t>²</t>
    </r>
    <r>
      <rPr>
        <sz val="10"/>
        <rFont val="Arachveulebrivi Thin"/>
        <family val="2"/>
      </rPr>
      <t xml:space="preserve"> kabelisTvis</t>
    </r>
  </si>
  <si>
    <r>
      <t xml:space="preserve">gamSvi-maregulirebelimowyobiloba </t>
    </r>
    <r>
      <rPr>
        <sz val="10"/>
        <rFont val="Calibri"/>
        <family val="2"/>
      </rPr>
      <t>ДНАТ</t>
    </r>
    <r>
      <rPr>
        <sz val="10"/>
        <rFont val="Arachveulebrivi Thin"/>
        <family val="2"/>
      </rPr>
      <t>-150-sTvis</t>
    </r>
  </si>
  <si>
    <r>
      <t xml:space="preserve">gamSvi-maregulirebelimowyobiloba </t>
    </r>
    <r>
      <rPr>
        <sz val="10"/>
        <rFont val="Calibri"/>
        <family val="2"/>
      </rPr>
      <t>ДНАТ</t>
    </r>
    <r>
      <rPr>
        <sz val="10"/>
        <rFont val="Arachveulebrivi Thin"/>
        <family val="2"/>
      </rPr>
      <t>-250-sTvis</t>
    </r>
  </si>
  <si>
    <r>
      <rPr>
        <sz val="10"/>
        <rFont val="Calibri"/>
        <family val="2"/>
      </rPr>
      <t>ДНАТ</t>
    </r>
    <r>
      <rPr>
        <sz val="10"/>
        <rFont val="Arachveulebrivi Thin"/>
        <family val="2"/>
      </rPr>
      <t xml:space="preserve">-s tipis naTura 250vt 220v </t>
    </r>
    <r>
      <rPr>
        <sz val="10"/>
        <rFont val="Calibri"/>
        <family val="2"/>
      </rPr>
      <t>IP</t>
    </r>
    <r>
      <rPr>
        <sz val="10"/>
        <rFont val="Arachveulebrivi Thin"/>
        <family val="2"/>
      </rPr>
      <t>65Sesrulebis</t>
    </r>
  </si>
  <si>
    <r>
      <rPr>
        <sz val="10"/>
        <rFont val="Calibri"/>
        <family val="2"/>
      </rPr>
      <t>ДНАТ</t>
    </r>
    <r>
      <rPr>
        <sz val="10"/>
        <rFont val="Arachveulebrivi Thin"/>
        <family val="2"/>
      </rPr>
      <t xml:space="preserve">-s -tipis naTura 150vt 220v </t>
    </r>
    <r>
      <rPr>
        <sz val="10"/>
        <rFont val="Calibri"/>
        <family val="2"/>
      </rPr>
      <t>IP</t>
    </r>
    <r>
      <rPr>
        <sz val="10"/>
        <rFont val="Arachveulebrivi Thin"/>
        <family val="2"/>
      </rPr>
      <t>65Sesrulebis</t>
    </r>
  </si>
  <si>
    <t>sadeni aluminis erTZarRviani, plastmasis izolaciiT  kveTiT 2,5mm²</t>
  </si>
  <si>
    <r>
      <t>sakabelo ganmxoloeba 35mm</t>
    </r>
    <r>
      <rPr>
        <sz val="10"/>
        <rFont val="Calibri"/>
        <family val="2"/>
      </rPr>
      <t>²</t>
    </r>
    <r>
      <rPr>
        <sz val="10"/>
        <rFont val="Arachveulebrivi Thin"/>
        <family val="2"/>
      </rPr>
      <t xml:space="preserve"> kveTis kabelisaTvis</t>
    </r>
  </si>
  <si>
    <r>
      <t>sakabelo ganmxoloeba 16mm</t>
    </r>
    <r>
      <rPr>
        <sz val="10"/>
        <rFont val="Calibri"/>
        <family val="2"/>
      </rPr>
      <t>²</t>
    </r>
    <r>
      <rPr>
        <sz val="10"/>
        <rFont val="Arachveulebrivi Thin"/>
        <family val="2"/>
      </rPr>
      <t xml:space="preserve"> kveTis kabelisaTvis</t>
    </r>
  </si>
  <si>
    <r>
      <t>sakabelo bunikis mowyoba 35mm</t>
    </r>
    <r>
      <rPr>
        <sz val="10"/>
        <rFont val="Calibri"/>
        <family val="2"/>
      </rPr>
      <t>²</t>
    </r>
    <r>
      <rPr>
        <sz val="10"/>
        <rFont val="Arachveulebrivi Thin"/>
        <family val="2"/>
      </rPr>
      <t xml:space="preserve"> kabelisTvis</t>
    </r>
  </si>
  <si>
    <r>
      <t xml:space="preserve">foladis mili </t>
    </r>
    <r>
      <rPr>
        <sz val="10"/>
        <rFont val="Calibri"/>
        <family val="2"/>
      </rPr>
      <t>Ø</t>
    </r>
    <r>
      <rPr>
        <sz val="10"/>
        <rFont val="Arachveulebrivi Thin"/>
        <family val="2"/>
      </rPr>
      <t xml:space="preserve">=40mm 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</si>
</sst>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_-;\-* #,##0.00_-;_-* &quot;-&quot;??_-;_-@_-"/>
    <numFmt numFmtId="181" formatCode="0.000"/>
    <numFmt numFmtId="182" formatCode="0.0"/>
    <numFmt numFmtId="183" formatCode="0.0000"/>
    <numFmt numFmtId="184" formatCode="0.00000"/>
    <numFmt numFmtId="185" formatCode="_-* #,##0.000_-;\-* #,##0.000_-;_-* &quot;-&quot;??_-;_-@_-"/>
    <numFmt numFmtId="186" formatCode="_-* #,##0.0000_-;\-* #,##0.0000_-;_-* &quot;-&quot;??_-;_-@_-"/>
    <numFmt numFmtId="187" formatCode="_-* #,##0.000_р_._-;\-* #,##0.000_р_._-;_-* &quot;-&quot;??_р_._-;_-@_-"/>
    <numFmt numFmtId="188" formatCode="_-* #,##0_-;\-* #,##0_-;_-* &quot;-&quot;??_-;_-@_-"/>
    <numFmt numFmtId="189" formatCode="0.000000"/>
    <numFmt numFmtId="190" formatCode="_-* #,##0.000_р_._-;\-* #,##0.000_р_._-;_-* &quot;-&quot;???_р_._-;_-@_-"/>
    <numFmt numFmtId="191" formatCode="_(* #,##0.00_);_(* \(#,##0.00\);_(* &quot;-&quot;??_);_(@_)"/>
    <numFmt numFmtId="192" formatCode="_-* #,##0.00_р_._-;\-* #,##0.00_р_._-;_-* &quot;-&quot;???_р_._-;_-@_-"/>
    <numFmt numFmtId="193" formatCode="_(* #,##0.0_);_(* \(#,##0.0\);_(* &quot;-&quot;??_);_(@_)"/>
    <numFmt numFmtId="194" formatCode="_(* #,##0_);_(* \(#,##0\);_(* &quot;-&quot;??_);_(@_)"/>
    <numFmt numFmtId="195" formatCode="_-* #,##0.0_р_._-;\-* #,##0.0_р_._-;_-* &quot;-&quot;?_р_._-;_-@_-"/>
    <numFmt numFmtId="196" formatCode="_-* #,##0.000\ _L_a_r_i_-;\-* #,##0.000\ _L_a_r_i_-;_-* &quot;-&quot;???\ _L_a_r_i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achveulebrivi Thin"/>
      <family val="2"/>
    </font>
    <font>
      <b/>
      <sz val="10"/>
      <name val="Arachveulebrivi Thin"/>
      <family val="2"/>
    </font>
    <font>
      <b/>
      <sz val="11"/>
      <name val="Arachveulebrivi Thin"/>
      <family val="2"/>
    </font>
    <font>
      <sz val="10"/>
      <name val="Arial CYR"/>
      <family val="0"/>
    </font>
    <font>
      <b/>
      <sz val="10"/>
      <name val="AcadNusx"/>
      <family val="0"/>
    </font>
    <font>
      <b/>
      <sz val="10"/>
      <name val="Arial"/>
      <family val="2"/>
    </font>
    <font>
      <sz val="10"/>
      <name val="Calibri"/>
      <family val="2"/>
    </font>
    <font>
      <sz val="10"/>
      <name val="Cambria"/>
      <family val="1"/>
    </font>
    <font>
      <u val="single"/>
      <sz val="10"/>
      <name val="Arachveulebrivi Thin"/>
      <family val="2"/>
    </font>
    <font>
      <b/>
      <vertAlign val="superscript"/>
      <sz val="10"/>
      <name val="Arachveulebrivi Thin"/>
      <family val="2"/>
    </font>
    <font>
      <sz val="10"/>
      <name val="AcadNusx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>
        <color indexed="63"/>
      </bottom>
    </border>
  </borders>
  <cellStyleXfs count="8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6" fillId="39" borderId="2" applyNumberFormat="0" applyAlignment="0" applyProtection="0"/>
    <xf numFmtId="0" fontId="6" fillId="39" borderId="2" applyNumberFormat="0" applyAlignment="0" applyProtection="0"/>
    <xf numFmtId="0" fontId="6" fillId="39" borderId="2" applyNumberFormat="0" applyAlignment="0" applyProtection="0"/>
    <xf numFmtId="0" fontId="6" fillId="39" borderId="2" applyNumberFormat="0" applyAlignment="0" applyProtection="0"/>
    <xf numFmtId="0" fontId="6" fillId="39" borderId="2" applyNumberFormat="0" applyAlignment="0" applyProtection="0"/>
    <xf numFmtId="0" fontId="6" fillId="39" borderId="2" applyNumberFormat="0" applyAlignment="0" applyProtection="0"/>
    <xf numFmtId="0" fontId="6" fillId="39" borderId="2" applyNumberFormat="0" applyAlignment="0" applyProtection="0"/>
    <xf numFmtId="0" fontId="6" fillId="39" borderId="2" applyNumberFormat="0" applyAlignment="0" applyProtection="0"/>
    <xf numFmtId="0" fontId="6" fillId="39" borderId="2" applyNumberFormat="0" applyAlignment="0" applyProtection="0"/>
    <xf numFmtId="0" fontId="6" fillId="39" borderId="2" applyNumberFormat="0" applyAlignment="0" applyProtection="0"/>
    <xf numFmtId="0" fontId="6" fillId="39" borderId="2" applyNumberFormat="0" applyAlignment="0" applyProtection="0"/>
    <xf numFmtId="0" fontId="6" fillId="39" borderId="2" applyNumberFormat="0" applyAlignment="0" applyProtection="0"/>
    <xf numFmtId="0" fontId="6" fillId="3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7" fillId="0" borderId="0" applyFont="0" applyFill="0" applyBorder="0" applyAlignment="0" applyProtection="0"/>
    <xf numFmtId="18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17" fillId="38" borderId="8" applyNumberFormat="0" applyAlignment="0" applyProtection="0"/>
    <xf numFmtId="0" fontId="17" fillId="38" borderId="8" applyNumberFormat="0" applyAlignment="0" applyProtection="0"/>
    <xf numFmtId="0" fontId="17" fillId="38" borderId="8" applyNumberFormat="0" applyAlignment="0" applyProtection="0"/>
    <xf numFmtId="0" fontId="17" fillId="38" borderId="8" applyNumberFormat="0" applyAlignment="0" applyProtection="0"/>
    <xf numFmtId="0" fontId="17" fillId="38" borderId="8" applyNumberFormat="0" applyAlignment="0" applyProtection="0"/>
    <xf numFmtId="0" fontId="17" fillId="38" borderId="8" applyNumberFormat="0" applyAlignment="0" applyProtection="0"/>
    <xf numFmtId="0" fontId="17" fillId="38" borderId="8" applyNumberFormat="0" applyAlignment="0" applyProtection="0"/>
    <xf numFmtId="0" fontId="17" fillId="38" borderId="8" applyNumberFormat="0" applyAlignment="0" applyProtection="0"/>
    <xf numFmtId="0" fontId="17" fillId="38" borderId="8" applyNumberFormat="0" applyAlignment="0" applyProtection="0"/>
    <xf numFmtId="0" fontId="17" fillId="38" borderId="8" applyNumberFormat="0" applyAlignment="0" applyProtection="0"/>
    <xf numFmtId="0" fontId="17" fillId="38" borderId="8" applyNumberFormat="0" applyAlignment="0" applyProtection="0"/>
    <xf numFmtId="0" fontId="17" fillId="38" borderId="8" applyNumberFormat="0" applyAlignment="0" applyProtection="0"/>
    <xf numFmtId="0" fontId="17" fillId="38" borderId="8" applyNumberFormat="0" applyAlignment="0" applyProtection="0"/>
    <xf numFmtId="0" fontId="17" fillId="38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4" fillId="48" borderId="10" applyNumberFormat="0" applyAlignment="0" applyProtection="0"/>
    <xf numFmtId="0" fontId="35" fillId="49" borderId="11" applyNumberFormat="0" applyAlignment="0" applyProtection="0"/>
    <xf numFmtId="0" fontId="36" fillId="49" borderId="10" applyNumberFormat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50" borderId="16" applyNumberFormat="0" applyAlignment="0" applyProtection="0"/>
    <xf numFmtId="0" fontId="42" fillId="0" borderId="0" applyNumberFormat="0" applyFill="0" applyBorder="0" applyAlignment="0" applyProtection="0"/>
    <xf numFmtId="0" fontId="43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5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18" applyNumberFormat="0" applyFill="0" applyAlignment="0" applyProtection="0"/>
    <xf numFmtId="0" fontId="4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8" fillId="54" borderId="0" applyNumberFormat="0" applyBorder="0" applyAlignment="0" applyProtection="0"/>
  </cellStyleXfs>
  <cellXfs count="587">
    <xf numFmtId="0" fontId="0" fillId="0" borderId="0" xfId="0" applyFont="1" applyAlignment="1">
      <alignment/>
    </xf>
    <xf numFmtId="181" fontId="22" fillId="0" borderId="19" xfId="0" applyNumberFormat="1" applyFont="1" applyBorder="1" applyAlignment="1">
      <alignment horizontal="center"/>
    </xf>
    <xf numFmtId="0" fontId="22" fillId="0" borderId="0" xfId="666" applyFont="1" applyBorder="1">
      <alignment/>
      <protection/>
    </xf>
    <xf numFmtId="0" fontId="22" fillId="0" borderId="0" xfId="854" applyFont="1" applyBorder="1">
      <alignment/>
      <protection/>
    </xf>
    <xf numFmtId="0" fontId="22" fillId="0" borderId="0" xfId="662" applyFont="1" applyBorder="1">
      <alignment/>
      <protection/>
    </xf>
    <xf numFmtId="0" fontId="22" fillId="0" borderId="19" xfId="722" applyFont="1" applyBorder="1" applyAlignment="1">
      <alignment horizontal="left" vertical="center" wrapText="1"/>
      <protection/>
    </xf>
    <xf numFmtId="0" fontId="22" fillId="0" borderId="0" xfId="853" applyFont="1" applyFill="1" applyBorder="1" applyAlignment="1">
      <alignment horizontal="center"/>
      <protection/>
    </xf>
    <xf numFmtId="0" fontId="23" fillId="0" borderId="20" xfId="758" applyFont="1" applyFill="1" applyBorder="1" applyAlignment="1">
      <alignment horizontal="center" vertical="center"/>
      <protection/>
    </xf>
    <xf numFmtId="0" fontId="23" fillId="0" borderId="20" xfId="853" applyFont="1" applyFill="1" applyBorder="1" applyAlignment="1">
      <alignment horizontal="center" vertical="center"/>
      <protection/>
    </xf>
    <xf numFmtId="0" fontId="26" fillId="0" borderId="20" xfId="0" applyFont="1" applyFill="1" applyBorder="1" applyAlignment="1">
      <alignment horizontal="center" vertical="center" wrapText="1"/>
    </xf>
    <xf numFmtId="0" fontId="26" fillId="0" borderId="20" xfId="0" applyNumberFormat="1" applyFont="1" applyFill="1" applyBorder="1" applyAlignment="1">
      <alignment horizontal="center" vertical="center" wrapText="1"/>
    </xf>
    <xf numFmtId="0" fontId="22" fillId="0" borderId="0" xfId="853" applyFont="1" applyFill="1" applyAlignment="1">
      <alignment horizontal="center"/>
      <protection/>
    </xf>
    <xf numFmtId="0" fontId="23" fillId="55" borderId="20" xfId="758" applyFont="1" applyFill="1" applyBorder="1" applyAlignment="1">
      <alignment horizontal="center" vertical="center"/>
      <protection/>
    </xf>
    <xf numFmtId="0" fontId="27" fillId="55" borderId="20" xfId="758" applyFont="1" applyFill="1" applyBorder="1" applyAlignment="1">
      <alignment horizontal="center" vertical="center"/>
      <protection/>
    </xf>
    <xf numFmtId="0" fontId="22" fillId="0" borderId="20" xfId="853" applyFont="1" applyFill="1" applyBorder="1" applyAlignment="1">
      <alignment horizontal="center" vertical="center"/>
      <protection/>
    </xf>
    <xf numFmtId="0" fontId="2" fillId="55" borderId="20" xfId="758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56" borderId="20" xfId="758" applyFont="1" applyFill="1" applyBorder="1" applyAlignment="1">
      <alignment horizontal="center"/>
      <protection/>
    </xf>
    <xf numFmtId="0" fontId="22" fillId="56" borderId="20" xfId="758" applyFont="1" applyFill="1" applyBorder="1" applyAlignment="1">
      <alignment horizontal="center"/>
      <protection/>
    </xf>
    <xf numFmtId="0" fontId="23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3" fillId="56" borderId="20" xfId="758" applyFont="1" applyFill="1" applyBorder="1" applyAlignment="1">
      <alignment horizontal="center" vertical="center"/>
      <protection/>
    </xf>
    <xf numFmtId="0" fontId="22" fillId="56" borderId="20" xfId="758" applyFont="1" applyFill="1" applyBorder="1" applyAlignment="1">
      <alignment horizontal="center" vertical="center"/>
      <protection/>
    </xf>
    <xf numFmtId="0" fontId="22" fillId="0" borderId="0" xfId="852" applyFont="1" applyAlignment="1">
      <alignment horizontal="center"/>
      <protection/>
    </xf>
    <xf numFmtId="0" fontId="22" fillId="0" borderId="0" xfId="852" applyFont="1" applyBorder="1" applyAlignment="1">
      <alignment horizontal="center"/>
      <protection/>
    </xf>
    <xf numFmtId="0" fontId="23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81" fontId="22" fillId="0" borderId="20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3" fillId="0" borderId="20" xfId="755" applyFont="1" applyBorder="1" applyAlignment="1">
      <alignment horizontal="center" vertical="center" wrapText="1"/>
      <protection/>
    </xf>
    <xf numFmtId="0" fontId="22" fillId="0" borderId="20" xfId="755" applyFont="1" applyBorder="1" applyAlignment="1">
      <alignment horizontal="left" vertical="center" wrapText="1"/>
      <protection/>
    </xf>
    <xf numFmtId="0" fontId="23" fillId="0" borderId="22" xfId="755" applyFont="1" applyBorder="1" applyAlignment="1">
      <alignment horizontal="center" vertical="center" wrapText="1"/>
      <protection/>
    </xf>
    <xf numFmtId="2" fontId="22" fillId="0" borderId="20" xfId="755" applyNumberFormat="1" applyFont="1" applyBorder="1" applyAlignment="1">
      <alignment horizontal="center" vertical="center" wrapText="1"/>
      <protection/>
    </xf>
    <xf numFmtId="0" fontId="22" fillId="0" borderId="0" xfId="755" applyFont="1" applyBorder="1" applyAlignment="1">
      <alignment horizontal="center" vertical="center" wrapText="1"/>
      <protection/>
    </xf>
    <xf numFmtId="0" fontId="23" fillId="0" borderId="19" xfId="675" applyFont="1" applyBorder="1" applyAlignment="1">
      <alignment horizontal="center" vertical="center" wrapText="1"/>
      <protection/>
    </xf>
    <xf numFmtId="0" fontId="22" fillId="0" borderId="19" xfId="675" applyFont="1" applyBorder="1" applyAlignment="1">
      <alignment horizontal="left" vertical="center" wrapText="1"/>
      <protection/>
    </xf>
    <xf numFmtId="0" fontId="23" fillId="0" borderId="0" xfId="675" applyFont="1" applyBorder="1" applyAlignment="1">
      <alignment horizontal="center" vertical="center" wrapText="1"/>
      <protection/>
    </xf>
    <xf numFmtId="181" fontId="22" fillId="0" borderId="19" xfId="675" applyNumberFormat="1" applyFont="1" applyBorder="1" applyAlignment="1">
      <alignment horizontal="center" vertical="center" wrapText="1"/>
      <protection/>
    </xf>
    <xf numFmtId="2" fontId="22" fillId="0" borderId="19" xfId="675" applyNumberFormat="1" applyFont="1" applyBorder="1" applyAlignment="1">
      <alignment horizontal="center" vertical="center" wrapText="1"/>
      <protection/>
    </xf>
    <xf numFmtId="0" fontId="22" fillId="0" borderId="0" xfId="675" applyFont="1" applyBorder="1" applyAlignment="1">
      <alignment horizontal="center" vertical="center" wrapText="1"/>
      <protection/>
    </xf>
    <xf numFmtId="0" fontId="22" fillId="0" borderId="0" xfId="675" applyFont="1" applyAlignment="1">
      <alignment horizontal="center" vertical="center" wrapText="1"/>
      <protection/>
    </xf>
    <xf numFmtId="0" fontId="23" fillId="0" borderId="23" xfId="675" applyFont="1" applyBorder="1" applyAlignment="1">
      <alignment horizontal="center"/>
      <protection/>
    </xf>
    <xf numFmtId="0" fontId="22" fillId="0" borderId="23" xfId="675" applyFont="1" applyBorder="1" applyAlignment="1">
      <alignment horizontal="left"/>
      <protection/>
    </xf>
    <xf numFmtId="0" fontId="22" fillId="0" borderId="24" xfId="675" applyFont="1" applyBorder="1" applyAlignment="1">
      <alignment horizontal="center"/>
      <protection/>
    </xf>
    <xf numFmtId="2" fontId="22" fillId="0" borderId="23" xfId="675" applyNumberFormat="1" applyFont="1" applyBorder="1" applyAlignment="1">
      <alignment horizontal="center"/>
      <protection/>
    </xf>
    <xf numFmtId="0" fontId="22" fillId="0" borderId="0" xfId="675" applyFont="1" applyBorder="1" applyAlignment="1">
      <alignment horizontal="center"/>
      <protection/>
    </xf>
    <xf numFmtId="0" fontId="22" fillId="0" borderId="0" xfId="675" applyFont="1" applyAlignment="1">
      <alignment horizontal="center"/>
      <protection/>
    </xf>
    <xf numFmtId="0" fontId="23" fillId="0" borderId="19" xfId="0" applyFont="1" applyBorder="1" applyAlignment="1">
      <alignment horizontal="center"/>
    </xf>
    <xf numFmtId="0" fontId="22" fillId="0" borderId="19" xfId="0" applyFont="1" applyBorder="1" applyAlignment="1">
      <alignment horizontal="left"/>
    </xf>
    <xf numFmtId="0" fontId="22" fillId="0" borderId="19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181" fontId="22" fillId="0" borderId="19" xfId="0" applyNumberFormat="1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center" vertical="center" wrapText="1"/>
    </xf>
    <xf numFmtId="0" fontId="23" fillId="0" borderId="25" xfId="654" applyFont="1" applyBorder="1" applyAlignment="1">
      <alignment horizontal="center"/>
      <protection/>
    </xf>
    <xf numFmtId="0" fontId="22" fillId="0" borderId="25" xfId="654" applyFont="1" applyBorder="1" applyAlignment="1">
      <alignment horizontal="left"/>
      <protection/>
    </xf>
    <xf numFmtId="0" fontId="22" fillId="0" borderId="21" xfId="654" applyFont="1" applyBorder="1" applyAlignment="1">
      <alignment horizontal="center"/>
      <protection/>
    </xf>
    <xf numFmtId="181" fontId="22" fillId="0" borderId="25" xfId="654" applyNumberFormat="1" applyFont="1" applyBorder="1" applyAlignment="1">
      <alignment horizontal="center"/>
      <protection/>
    </xf>
    <xf numFmtId="0" fontId="22" fillId="0" borderId="25" xfId="654" applyFont="1" applyBorder="1" applyAlignment="1">
      <alignment horizontal="center"/>
      <protection/>
    </xf>
    <xf numFmtId="0" fontId="22" fillId="0" borderId="0" xfId="654" applyFont="1">
      <alignment/>
      <protection/>
    </xf>
    <xf numFmtId="0" fontId="23" fillId="0" borderId="23" xfId="654" applyFont="1" applyBorder="1" applyAlignment="1">
      <alignment horizontal="center"/>
      <protection/>
    </xf>
    <xf numFmtId="0" fontId="22" fillId="0" borderId="23" xfId="654" applyFont="1" applyBorder="1" applyAlignment="1">
      <alignment horizontal="left"/>
      <protection/>
    </xf>
    <xf numFmtId="0" fontId="23" fillId="0" borderId="24" xfId="654" applyFont="1" applyBorder="1" applyAlignment="1">
      <alignment horizontal="center"/>
      <protection/>
    </xf>
    <xf numFmtId="181" fontId="22" fillId="0" borderId="23" xfId="654" applyNumberFormat="1" applyFont="1" applyBorder="1" applyAlignment="1">
      <alignment horizontal="center"/>
      <protection/>
    </xf>
    <xf numFmtId="0" fontId="22" fillId="0" borderId="23" xfId="654" applyFont="1" applyBorder="1" applyAlignment="1">
      <alignment horizontal="center"/>
      <protection/>
    </xf>
    <xf numFmtId="0" fontId="23" fillId="0" borderId="20" xfId="0" applyFont="1" applyBorder="1" applyAlignment="1">
      <alignment horizontal="center" vertical="center" wrapText="1"/>
    </xf>
    <xf numFmtId="2" fontId="22" fillId="0" borderId="20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9" xfId="757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22" fillId="0" borderId="19" xfId="757" applyFont="1" applyBorder="1" applyAlignment="1">
      <alignment horizontal="center"/>
      <protection/>
    </xf>
    <xf numFmtId="0" fontId="23" fillId="0" borderId="25" xfId="0" applyFont="1" applyBorder="1" applyAlignment="1">
      <alignment horizontal="center" vertical="center"/>
    </xf>
    <xf numFmtId="0" fontId="22" fillId="0" borderId="25" xfId="0" applyFont="1" applyBorder="1" applyAlignment="1">
      <alignment horizontal="left" vertical="center" wrapText="1"/>
    </xf>
    <xf numFmtId="181" fontId="22" fillId="0" borderId="25" xfId="0" applyNumberFormat="1" applyFont="1" applyBorder="1" applyAlignment="1">
      <alignment horizontal="center" vertical="center"/>
    </xf>
    <xf numFmtId="0" fontId="22" fillId="0" borderId="25" xfId="757" applyFont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center"/>
    </xf>
    <xf numFmtId="181" fontId="22" fillId="0" borderId="23" xfId="0" applyNumberFormat="1" applyFont="1" applyBorder="1" applyAlignment="1">
      <alignment horizontal="center"/>
    </xf>
    <xf numFmtId="0" fontId="22" fillId="0" borderId="23" xfId="757" applyFont="1" applyBorder="1" applyAlignment="1">
      <alignment horizontal="center"/>
      <protection/>
    </xf>
    <xf numFmtId="0" fontId="23" fillId="0" borderId="19" xfId="681" applyFont="1" applyBorder="1" applyAlignment="1">
      <alignment horizontal="center"/>
      <protection/>
    </xf>
    <xf numFmtId="0" fontId="22" fillId="0" borderId="19" xfId="681" applyFont="1" applyBorder="1" applyAlignment="1">
      <alignment horizontal="left"/>
      <protection/>
    </xf>
    <xf numFmtId="0" fontId="23" fillId="0" borderId="0" xfId="681" applyFont="1" applyBorder="1" applyAlignment="1">
      <alignment horizontal="center"/>
      <protection/>
    </xf>
    <xf numFmtId="181" fontId="22" fillId="0" borderId="19" xfId="681" applyNumberFormat="1" applyFont="1" applyBorder="1" applyAlignment="1">
      <alignment horizontal="center"/>
      <protection/>
    </xf>
    <xf numFmtId="0" fontId="22" fillId="0" borderId="0" xfId="681" applyFont="1" applyAlignment="1">
      <alignment horizontal="center"/>
      <protection/>
    </xf>
    <xf numFmtId="0" fontId="23" fillId="0" borderId="23" xfId="681" applyFont="1" applyBorder="1" applyAlignment="1">
      <alignment horizontal="center"/>
      <protection/>
    </xf>
    <xf numFmtId="0" fontId="22" fillId="0" borderId="23" xfId="681" applyFont="1" applyBorder="1" applyAlignment="1">
      <alignment horizontal="left"/>
      <protection/>
    </xf>
    <xf numFmtId="0" fontId="22" fillId="0" borderId="24" xfId="681" applyFont="1" applyBorder="1" applyAlignment="1">
      <alignment horizontal="center"/>
      <protection/>
    </xf>
    <xf numFmtId="181" fontId="22" fillId="0" borderId="23" xfId="681" applyNumberFormat="1" applyFont="1" applyBorder="1" applyAlignment="1">
      <alignment horizontal="center"/>
      <protection/>
    </xf>
    <xf numFmtId="0" fontId="23" fillId="0" borderId="25" xfId="654" applyFont="1" applyBorder="1" applyAlignment="1">
      <alignment horizontal="center" vertical="center" wrapText="1"/>
      <protection/>
    </xf>
    <xf numFmtId="0" fontId="22" fillId="0" borderId="25" xfId="654" applyFont="1" applyBorder="1" applyAlignment="1">
      <alignment horizontal="left" vertical="center" wrapText="1"/>
      <protection/>
    </xf>
    <xf numFmtId="0" fontId="23" fillId="0" borderId="21" xfId="654" applyFont="1" applyBorder="1" applyAlignment="1">
      <alignment horizontal="center" vertical="center" wrapText="1"/>
      <protection/>
    </xf>
    <xf numFmtId="181" fontId="22" fillId="0" borderId="25" xfId="654" applyNumberFormat="1" applyFont="1" applyBorder="1" applyAlignment="1">
      <alignment horizontal="center" vertical="center" wrapText="1"/>
      <protection/>
    </xf>
    <xf numFmtId="0" fontId="22" fillId="0" borderId="25" xfId="758" applyFont="1" applyBorder="1" applyAlignment="1">
      <alignment horizontal="center" vertical="center" wrapText="1"/>
      <protection/>
    </xf>
    <xf numFmtId="0" fontId="22" fillId="0" borderId="0" xfId="654" applyFont="1" applyAlignment="1">
      <alignment horizontal="center" vertical="center" wrapText="1"/>
      <protection/>
    </xf>
    <xf numFmtId="0" fontId="23" fillId="0" borderId="23" xfId="654" applyFont="1" applyBorder="1" applyAlignment="1">
      <alignment horizontal="center" vertical="center" wrapText="1"/>
      <protection/>
    </xf>
    <xf numFmtId="0" fontId="22" fillId="0" borderId="23" xfId="654" applyFont="1" applyBorder="1" applyAlignment="1">
      <alignment horizontal="left" vertical="center" wrapText="1"/>
      <protection/>
    </xf>
    <xf numFmtId="0" fontId="22" fillId="0" borderId="24" xfId="654" applyFont="1" applyBorder="1" applyAlignment="1">
      <alignment horizontal="center" vertical="center" wrapText="1"/>
      <protection/>
    </xf>
    <xf numFmtId="181" fontId="22" fillId="0" borderId="23" xfId="654" applyNumberFormat="1" applyFont="1" applyBorder="1" applyAlignment="1">
      <alignment horizontal="center" vertical="center" wrapText="1"/>
      <protection/>
    </xf>
    <xf numFmtId="2" fontId="22" fillId="0" borderId="23" xfId="758" applyNumberFormat="1" applyFont="1" applyBorder="1" applyAlignment="1">
      <alignment horizontal="center" vertical="center" wrapText="1"/>
      <protection/>
    </xf>
    <xf numFmtId="0" fontId="23" fillId="0" borderId="19" xfId="654" applyFont="1" applyBorder="1" applyAlignment="1">
      <alignment horizontal="center"/>
      <protection/>
    </xf>
    <xf numFmtId="0" fontId="22" fillId="0" borderId="19" xfId="654" applyFont="1" applyBorder="1" applyAlignment="1">
      <alignment horizontal="left"/>
      <protection/>
    </xf>
    <xf numFmtId="0" fontId="23" fillId="0" borderId="0" xfId="654" applyFont="1" applyBorder="1" applyAlignment="1">
      <alignment horizontal="center"/>
      <protection/>
    </xf>
    <xf numFmtId="181" fontId="22" fillId="0" borderId="19" xfId="654" applyNumberFormat="1" applyFont="1" applyBorder="1" applyAlignment="1">
      <alignment horizontal="center"/>
      <protection/>
    </xf>
    <xf numFmtId="2" fontId="22" fillId="0" borderId="19" xfId="758" applyNumberFormat="1" applyFont="1" applyBorder="1" applyAlignment="1">
      <alignment horizontal="center"/>
      <protection/>
    </xf>
    <xf numFmtId="0" fontId="22" fillId="0" borderId="0" xfId="654" applyFont="1" applyAlignment="1">
      <alignment horizontal="center"/>
      <protection/>
    </xf>
    <xf numFmtId="0" fontId="22" fillId="0" borderId="24" xfId="654" applyFont="1" applyBorder="1" applyAlignment="1">
      <alignment horizontal="center"/>
      <protection/>
    </xf>
    <xf numFmtId="2" fontId="22" fillId="0" borderId="23" xfId="758" applyNumberFormat="1" applyFont="1" applyBorder="1" applyAlignment="1">
      <alignment horizontal="center"/>
      <protection/>
    </xf>
    <xf numFmtId="0" fontId="23" fillId="0" borderId="19" xfId="654" applyFont="1" applyBorder="1" applyAlignment="1">
      <alignment horizontal="center" vertical="center" wrapText="1"/>
      <protection/>
    </xf>
    <xf numFmtId="0" fontId="22" fillId="0" borderId="19" xfId="654" applyFont="1" applyBorder="1" applyAlignment="1">
      <alignment horizontal="left" vertical="center" wrapText="1"/>
      <protection/>
    </xf>
    <xf numFmtId="0" fontId="23" fillId="0" borderId="0" xfId="654" applyFont="1" applyBorder="1" applyAlignment="1">
      <alignment horizontal="center" vertical="center" wrapText="1"/>
      <protection/>
    </xf>
    <xf numFmtId="181" fontId="22" fillId="0" borderId="19" xfId="654" applyNumberFormat="1" applyFont="1" applyBorder="1" applyAlignment="1">
      <alignment horizontal="center" vertical="center" wrapText="1"/>
      <protection/>
    </xf>
    <xf numFmtId="2" fontId="22" fillId="0" borderId="19" xfId="758" applyNumberFormat="1" applyFont="1" applyBorder="1" applyAlignment="1">
      <alignment horizontal="center" vertical="center" wrapText="1"/>
      <protection/>
    </xf>
    <xf numFmtId="0" fontId="22" fillId="0" borderId="23" xfId="758" applyFont="1" applyBorder="1" applyAlignment="1">
      <alignment horizontal="center"/>
      <protection/>
    </xf>
    <xf numFmtId="2" fontId="22" fillId="0" borderId="25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2" fontId="22" fillId="0" borderId="23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 vertical="center" wrapText="1"/>
    </xf>
    <xf numFmtId="181" fontId="22" fillId="0" borderId="25" xfId="0" applyNumberFormat="1" applyFont="1" applyBorder="1" applyAlignment="1">
      <alignment horizontal="center" vertical="center" wrapText="1"/>
    </xf>
    <xf numFmtId="2" fontId="22" fillId="0" borderId="25" xfId="0" applyNumberFormat="1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183" fontId="22" fillId="0" borderId="19" xfId="0" applyNumberFormat="1" applyFont="1" applyBorder="1" applyAlignment="1">
      <alignment horizontal="center"/>
    </xf>
    <xf numFmtId="2" fontId="22" fillId="0" borderId="19" xfId="0" applyNumberFormat="1" applyFont="1" applyBorder="1" applyAlignment="1">
      <alignment horizontal="center"/>
    </xf>
    <xf numFmtId="0" fontId="22" fillId="0" borderId="20" xfId="0" applyFont="1" applyBorder="1" applyAlignment="1">
      <alignment horizontal="left" vertical="center"/>
    </xf>
    <xf numFmtId="0" fontId="23" fillId="0" borderId="22" xfId="0" applyFont="1" applyBorder="1" applyAlignment="1">
      <alignment horizontal="center" vertical="center"/>
    </xf>
    <xf numFmtId="181" fontId="22" fillId="0" borderId="20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181" fontId="22" fillId="0" borderId="19" xfId="0" applyNumberFormat="1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center" vertical="center"/>
    </xf>
    <xf numFmtId="1" fontId="22" fillId="0" borderId="19" xfId="0" applyNumberFormat="1" applyFont="1" applyBorder="1" applyAlignment="1">
      <alignment horizontal="center"/>
    </xf>
    <xf numFmtId="1" fontId="22" fillId="0" borderId="23" xfId="0" applyNumberFormat="1" applyFont="1" applyBorder="1" applyAlignment="1">
      <alignment horizontal="center"/>
    </xf>
    <xf numFmtId="0" fontId="23" fillId="0" borderId="25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center" vertical="center" wrapText="1"/>
    </xf>
    <xf numFmtId="181" fontId="22" fillId="0" borderId="25" xfId="0" applyNumberFormat="1" applyFont="1" applyFill="1" applyBorder="1" applyAlignment="1">
      <alignment horizontal="center" vertical="center" wrapText="1"/>
    </xf>
    <xf numFmtId="2" fontId="22" fillId="0" borderId="25" xfId="0" applyNumberFormat="1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/>
    </xf>
    <xf numFmtId="0" fontId="22" fillId="0" borderId="25" xfId="0" applyFont="1" applyBorder="1" applyAlignment="1">
      <alignment horizontal="left"/>
    </xf>
    <xf numFmtId="0" fontId="23" fillId="0" borderId="21" xfId="0" applyFont="1" applyBorder="1" applyAlignment="1">
      <alignment horizontal="center"/>
    </xf>
    <xf numFmtId="181" fontId="22" fillId="0" borderId="25" xfId="0" applyNumberFormat="1" applyFont="1" applyBorder="1" applyAlignment="1">
      <alignment horizontal="center"/>
    </xf>
    <xf numFmtId="2" fontId="22" fillId="0" borderId="25" xfId="0" applyNumberFormat="1" applyFont="1" applyBorder="1" applyAlignment="1">
      <alignment horizontal="center"/>
    </xf>
    <xf numFmtId="2" fontId="23" fillId="0" borderId="19" xfId="675" applyNumberFormat="1" applyFont="1" applyBorder="1" applyAlignment="1">
      <alignment horizontal="center" vertical="center" wrapText="1"/>
      <protection/>
    </xf>
    <xf numFmtId="0" fontId="22" fillId="0" borderId="19" xfId="675" applyFont="1" applyBorder="1" applyAlignment="1">
      <alignment horizontal="center" vertical="center" wrapText="1"/>
      <protection/>
    </xf>
    <xf numFmtId="0" fontId="23" fillId="0" borderId="19" xfId="675" applyFont="1" applyBorder="1" applyAlignment="1">
      <alignment horizontal="center"/>
      <protection/>
    </xf>
    <xf numFmtId="0" fontId="22" fillId="0" borderId="19" xfId="675" applyFont="1" applyBorder="1" applyAlignment="1">
      <alignment horizontal="left"/>
      <protection/>
    </xf>
    <xf numFmtId="181" fontId="22" fillId="0" borderId="19" xfId="675" applyNumberFormat="1" applyFont="1" applyBorder="1" applyAlignment="1">
      <alignment horizontal="center"/>
      <protection/>
    </xf>
    <xf numFmtId="2" fontId="22" fillId="0" borderId="19" xfId="675" applyNumberFormat="1" applyFont="1" applyBorder="1" applyAlignment="1">
      <alignment horizontal="center"/>
      <protection/>
    </xf>
    <xf numFmtId="0" fontId="22" fillId="0" borderId="0" xfId="857" applyFont="1" applyAlignment="1">
      <alignment horizontal="center"/>
      <protection/>
    </xf>
    <xf numFmtId="0" fontId="22" fillId="0" borderId="0" xfId="857" applyFont="1" applyBorder="1" applyAlignment="1">
      <alignment horizontal="center"/>
      <protection/>
    </xf>
    <xf numFmtId="0" fontId="22" fillId="0" borderId="0" xfId="857" applyFont="1" applyAlignment="1">
      <alignment horizontal="center" vertical="center" wrapText="1"/>
      <protection/>
    </xf>
    <xf numFmtId="0" fontId="23" fillId="0" borderId="23" xfId="675" applyFont="1" applyBorder="1" applyAlignment="1">
      <alignment horizontal="center" vertical="center" wrapText="1"/>
      <protection/>
    </xf>
    <xf numFmtId="0" fontId="22" fillId="0" borderId="23" xfId="675" applyFont="1" applyBorder="1" applyAlignment="1">
      <alignment horizontal="left" vertical="center" wrapText="1"/>
      <protection/>
    </xf>
    <xf numFmtId="0" fontId="22" fillId="0" borderId="24" xfId="675" applyFont="1" applyBorder="1" applyAlignment="1">
      <alignment horizontal="center" vertical="center" wrapText="1"/>
      <protection/>
    </xf>
    <xf numFmtId="181" fontId="22" fillId="0" borderId="23" xfId="675" applyNumberFormat="1" applyFont="1" applyBorder="1" applyAlignment="1">
      <alignment horizontal="center" vertical="center" wrapText="1"/>
      <protection/>
    </xf>
    <xf numFmtId="2" fontId="22" fillId="0" borderId="23" xfId="675" applyNumberFormat="1" applyFont="1" applyBorder="1" applyAlignment="1">
      <alignment horizontal="center" vertical="center" wrapText="1"/>
      <protection/>
    </xf>
    <xf numFmtId="0" fontId="22" fillId="0" borderId="19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2" fillId="0" borderId="19" xfId="654" applyFont="1" applyBorder="1" applyAlignment="1">
      <alignment horizontal="center"/>
      <protection/>
    </xf>
    <xf numFmtId="0" fontId="23" fillId="0" borderId="2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center" vertical="center" wrapText="1"/>
    </xf>
    <xf numFmtId="181" fontId="22" fillId="0" borderId="20" xfId="0" applyNumberFormat="1" applyFont="1" applyFill="1" applyBorder="1" applyAlignment="1">
      <alignment horizontal="center" vertical="center" wrapText="1"/>
    </xf>
    <xf numFmtId="2" fontId="22" fillId="0" borderId="20" xfId="0" applyNumberFormat="1" applyFont="1" applyFill="1" applyBorder="1" applyAlignment="1">
      <alignment horizontal="center" vertical="center" wrapText="1"/>
    </xf>
    <xf numFmtId="0" fontId="22" fillId="0" borderId="25" xfId="757" applyFont="1" applyBorder="1" applyAlignment="1">
      <alignment horizontal="center" vertical="center" wrapText="1"/>
      <protection/>
    </xf>
    <xf numFmtId="181" fontId="23" fillId="0" borderId="25" xfId="0" applyNumberFormat="1" applyFont="1" applyBorder="1" applyAlignment="1">
      <alignment horizontal="center" vertical="center" wrapText="1"/>
    </xf>
    <xf numFmtId="1" fontId="22" fillId="0" borderId="25" xfId="0" applyNumberFormat="1" applyFont="1" applyBorder="1" applyAlignment="1">
      <alignment horizontal="center" vertical="center" wrapText="1"/>
    </xf>
    <xf numFmtId="181" fontId="23" fillId="0" borderId="25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horizontal="center"/>
    </xf>
    <xf numFmtId="2" fontId="22" fillId="0" borderId="20" xfId="0" applyNumberFormat="1" applyFont="1" applyBorder="1" applyAlignment="1">
      <alignment horizontal="center" vertical="center"/>
    </xf>
    <xf numFmtId="181" fontId="23" fillId="0" borderId="20" xfId="0" applyNumberFormat="1" applyFont="1" applyBorder="1" applyAlignment="1">
      <alignment horizontal="center" vertical="center" wrapText="1"/>
    </xf>
    <xf numFmtId="2" fontId="23" fillId="0" borderId="20" xfId="755" applyNumberFormat="1" applyFont="1" applyBorder="1" applyAlignment="1">
      <alignment horizontal="center" vertical="center" wrapText="1"/>
      <protection/>
    </xf>
    <xf numFmtId="181" fontId="23" fillId="0" borderId="19" xfId="675" applyNumberFormat="1" applyFont="1" applyBorder="1" applyAlignment="1">
      <alignment horizontal="center" vertical="center" wrapText="1"/>
      <protection/>
    </xf>
    <xf numFmtId="181" fontId="23" fillId="0" borderId="19" xfId="0" applyNumberFormat="1" applyFont="1" applyBorder="1" applyAlignment="1">
      <alignment horizontal="center"/>
    </xf>
    <xf numFmtId="181" fontId="23" fillId="0" borderId="19" xfId="654" applyNumberFormat="1" applyFont="1" applyBorder="1" applyAlignment="1">
      <alignment horizontal="center"/>
      <protection/>
    </xf>
    <xf numFmtId="181" fontId="23" fillId="0" borderId="23" xfId="654" applyNumberFormat="1" applyFont="1" applyBorder="1" applyAlignment="1">
      <alignment horizontal="center"/>
      <protection/>
    </xf>
    <xf numFmtId="0" fontId="23" fillId="0" borderId="21" xfId="0" applyFont="1" applyBorder="1" applyAlignment="1">
      <alignment horizontal="center" wrapText="1"/>
    </xf>
    <xf numFmtId="181" fontId="23" fillId="0" borderId="25" xfId="0" applyNumberFormat="1" applyFont="1" applyBorder="1" applyAlignment="1">
      <alignment horizontal="center" wrapText="1"/>
    </xf>
    <xf numFmtId="0" fontId="22" fillId="0" borderId="0" xfId="0" applyFont="1" applyAlignment="1">
      <alignment/>
    </xf>
    <xf numFmtId="181" fontId="23" fillId="0" borderId="19" xfId="681" applyNumberFormat="1" applyFont="1" applyBorder="1" applyAlignment="1">
      <alignment horizontal="center"/>
      <protection/>
    </xf>
    <xf numFmtId="181" fontId="23" fillId="0" borderId="25" xfId="654" applyNumberFormat="1" applyFont="1" applyBorder="1" applyAlignment="1">
      <alignment horizontal="center" vertical="center" wrapText="1"/>
      <protection/>
    </xf>
    <xf numFmtId="181" fontId="23" fillId="0" borderId="19" xfId="654" applyNumberFormat="1" applyFont="1" applyBorder="1" applyAlignment="1">
      <alignment horizontal="center" vertical="center" wrapText="1"/>
      <protection/>
    </xf>
    <xf numFmtId="0" fontId="23" fillId="0" borderId="26" xfId="759" applyFont="1" applyBorder="1" applyAlignment="1">
      <alignment horizontal="center" vertical="center"/>
      <protection/>
    </xf>
    <xf numFmtId="1" fontId="23" fillId="0" borderId="25" xfId="0" applyNumberFormat="1" applyFont="1" applyBorder="1" applyAlignment="1">
      <alignment horizontal="center" vertical="center"/>
    </xf>
    <xf numFmtId="2" fontId="23" fillId="0" borderId="25" xfId="0" applyNumberFormat="1" applyFont="1" applyBorder="1" applyAlignment="1">
      <alignment horizontal="center" vertical="center"/>
    </xf>
    <xf numFmtId="0" fontId="22" fillId="0" borderId="0" xfId="654" applyFont="1" applyBorder="1" applyAlignment="1">
      <alignment horizontal="center"/>
      <protection/>
    </xf>
    <xf numFmtId="0" fontId="23" fillId="0" borderId="27" xfId="759" applyFont="1" applyBorder="1" applyAlignment="1">
      <alignment horizontal="center" vertical="center"/>
      <protection/>
    </xf>
    <xf numFmtId="1" fontId="22" fillId="0" borderId="19" xfId="0" applyNumberFormat="1" applyFont="1" applyBorder="1" applyAlignment="1">
      <alignment horizontal="center" vertical="center"/>
    </xf>
    <xf numFmtId="0" fontId="23" fillId="0" borderId="28" xfId="759" applyFont="1" applyBorder="1" applyAlignment="1">
      <alignment horizontal="center" vertical="center"/>
      <protection/>
    </xf>
    <xf numFmtId="0" fontId="22" fillId="0" borderId="23" xfId="0" applyFont="1" applyBorder="1" applyAlignment="1">
      <alignment horizontal="left" vertical="center"/>
    </xf>
    <xf numFmtId="1" fontId="22" fillId="0" borderId="23" xfId="0" applyNumberFormat="1" applyFont="1" applyBorder="1" applyAlignment="1">
      <alignment horizontal="center" vertical="center"/>
    </xf>
    <xf numFmtId="181" fontId="22" fillId="0" borderId="23" xfId="0" applyNumberFormat="1" applyFont="1" applyBorder="1" applyAlignment="1">
      <alignment horizontal="center" vertical="center"/>
    </xf>
    <xf numFmtId="2" fontId="22" fillId="0" borderId="23" xfId="0" applyNumberFormat="1" applyFont="1" applyBorder="1" applyAlignment="1">
      <alignment horizontal="center" vertical="center"/>
    </xf>
    <xf numFmtId="1" fontId="23" fillId="0" borderId="19" xfId="0" applyNumberFormat="1" applyFont="1" applyBorder="1" applyAlignment="1">
      <alignment horizontal="center" vertical="center"/>
    </xf>
    <xf numFmtId="181" fontId="23" fillId="0" borderId="19" xfId="0" applyNumberFormat="1" applyFont="1" applyBorder="1" applyAlignment="1">
      <alignment horizontal="center" vertical="center"/>
    </xf>
    <xf numFmtId="2" fontId="23" fillId="0" borderId="19" xfId="0" applyNumberFormat="1" applyFont="1" applyBorder="1" applyAlignment="1">
      <alignment horizontal="center" vertical="center"/>
    </xf>
    <xf numFmtId="49" fontId="23" fillId="0" borderId="26" xfId="0" applyNumberFormat="1" applyFont="1" applyBorder="1" applyAlignment="1">
      <alignment horizontal="center" vertical="center"/>
    </xf>
    <xf numFmtId="2" fontId="23" fillId="0" borderId="25" xfId="0" applyNumberFormat="1" applyFont="1" applyFill="1" applyBorder="1" applyAlignment="1">
      <alignment horizontal="center" vertical="center"/>
    </xf>
    <xf numFmtId="49" fontId="23" fillId="0" borderId="27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2" fontId="22" fillId="0" borderId="19" xfId="0" applyNumberFormat="1" applyFont="1" applyFill="1" applyBorder="1" applyAlignment="1">
      <alignment horizontal="center" vertical="center"/>
    </xf>
    <xf numFmtId="49" fontId="23" fillId="0" borderId="28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2" fontId="22" fillId="0" borderId="23" xfId="0" applyNumberFormat="1" applyFont="1" applyFill="1" applyBorder="1" applyAlignment="1">
      <alignment horizontal="center" vertical="center"/>
    </xf>
    <xf numFmtId="2" fontId="23" fillId="0" borderId="20" xfId="0" applyNumberFormat="1" applyFont="1" applyBorder="1" applyAlignment="1">
      <alignment horizontal="center" vertical="center" wrapText="1"/>
    </xf>
    <xf numFmtId="182" fontId="22" fillId="0" borderId="20" xfId="0" applyNumberFormat="1" applyFont="1" applyBorder="1" applyAlignment="1">
      <alignment horizontal="center" vertical="center" wrapText="1"/>
    </xf>
    <xf numFmtId="181" fontId="23" fillId="0" borderId="19" xfId="0" applyNumberFormat="1" applyFont="1" applyBorder="1" applyAlignment="1">
      <alignment horizontal="center" vertical="center" wrapText="1"/>
    </xf>
    <xf numFmtId="49" fontId="23" fillId="0" borderId="25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 wrapText="1"/>
    </xf>
    <xf numFmtId="49" fontId="23" fillId="0" borderId="19" xfId="0" applyNumberFormat="1" applyFont="1" applyBorder="1" applyAlignment="1">
      <alignment horizontal="center" vertical="center"/>
    </xf>
    <xf numFmtId="0" fontId="22" fillId="0" borderId="29" xfId="0" applyFont="1" applyBorder="1" applyAlignment="1">
      <alignment horizontal="left"/>
    </xf>
    <xf numFmtId="49" fontId="23" fillId="0" borderId="23" xfId="0" applyNumberFormat="1" applyFont="1" applyBorder="1" applyAlignment="1">
      <alignment horizontal="center" vertical="center"/>
    </xf>
    <xf numFmtId="0" fontId="22" fillId="0" borderId="30" xfId="0" applyFont="1" applyBorder="1" applyAlignment="1">
      <alignment horizontal="left" vertical="center"/>
    </xf>
    <xf numFmtId="181" fontId="23" fillId="0" borderId="2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2" fontId="23" fillId="0" borderId="19" xfId="0" applyNumberFormat="1" applyFont="1" applyBorder="1" applyAlignment="1">
      <alignment horizontal="center" vertical="center" wrapText="1"/>
    </xf>
    <xf numFmtId="181" fontId="23" fillId="0" borderId="25" xfId="0" applyNumberFormat="1" applyFont="1" applyBorder="1" applyAlignment="1">
      <alignment horizontal="center"/>
    </xf>
    <xf numFmtId="181" fontId="23" fillId="0" borderId="25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2" fontId="23" fillId="0" borderId="19" xfId="0" applyNumberFormat="1" applyFont="1" applyFill="1" applyBorder="1" applyAlignment="1">
      <alignment horizontal="center" vertical="center"/>
    </xf>
    <xf numFmtId="0" fontId="22" fillId="0" borderId="29" xfId="0" applyFont="1" applyBorder="1" applyAlignment="1">
      <alignment horizontal="left" vertical="center"/>
    </xf>
    <xf numFmtId="183" fontId="22" fillId="0" borderId="23" xfId="0" applyNumberFormat="1" applyFont="1" applyBorder="1" applyAlignment="1">
      <alignment horizontal="center"/>
    </xf>
    <xf numFmtId="2" fontId="22" fillId="0" borderId="23" xfId="757" applyNumberFormat="1" applyFont="1" applyBorder="1" applyAlignment="1">
      <alignment horizontal="center"/>
      <protection/>
    </xf>
    <xf numFmtId="0" fontId="23" fillId="0" borderId="26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center" vertical="center" wrapText="1"/>
    </xf>
    <xf numFmtId="181" fontId="22" fillId="0" borderId="23" xfId="0" applyNumberFormat="1" applyFont="1" applyBorder="1" applyAlignment="1">
      <alignment horizontal="center" vertical="center" wrapText="1"/>
    </xf>
    <xf numFmtId="2" fontId="22" fillId="0" borderId="23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" fillId="0" borderId="0" xfId="854" applyFont="1">
      <alignment/>
      <protection/>
    </xf>
    <xf numFmtId="0" fontId="23" fillId="0" borderId="20" xfId="854" applyFont="1" applyBorder="1" applyAlignment="1">
      <alignment horizontal="center" vertical="center" wrapText="1"/>
      <protection/>
    </xf>
    <xf numFmtId="0" fontId="22" fillId="0" borderId="20" xfId="854" applyFont="1" applyBorder="1" applyAlignment="1">
      <alignment horizontal="left" vertical="center" wrapText="1"/>
      <protection/>
    </xf>
    <xf numFmtId="0" fontId="23" fillId="0" borderId="22" xfId="854" applyFont="1" applyBorder="1" applyAlignment="1">
      <alignment horizontal="center" vertical="center" wrapText="1"/>
      <protection/>
    </xf>
    <xf numFmtId="181" fontId="23" fillId="0" borderId="20" xfId="854" applyNumberFormat="1" applyFont="1" applyBorder="1" applyAlignment="1">
      <alignment horizontal="center" vertical="center" wrapText="1"/>
      <protection/>
    </xf>
    <xf numFmtId="0" fontId="22" fillId="0" borderId="20" xfId="854" applyFont="1" applyBorder="1" applyAlignment="1">
      <alignment horizontal="center" vertical="center" wrapText="1"/>
      <protection/>
    </xf>
    <xf numFmtId="0" fontId="22" fillId="0" borderId="0" xfId="854" applyFont="1" applyAlignment="1">
      <alignment horizontal="center" vertical="center" wrapText="1"/>
      <protection/>
    </xf>
    <xf numFmtId="0" fontId="23" fillId="0" borderId="25" xfId="854" applyFont="1" applyBorder="1" applyAlignment="1">
      <alignment horizontal="center"/>
      <protection/>
    </xf>
    <xf numFmtId="0" fontId="22" fillId="0" borderId="25" xfId="854" applyFont="1" applyBorder="1" applyAlignment="1">
      <alignment horizontal="left"/>
      <protection/>
    </xf>
    <xf numFmtId="0" fontId="22" fillId="0" borderId="21" xfId="854" applyFont="1" applyBorder="1" applyAlignment="1">
      <alignment horizontal="center"/>
      <protection/>
    </xf>
    <xf numFmtId="181" fontId="22" fillId="0" borderId="25" xfId="854" applyNumberFormat="1" applyFont="1" applyBorder="1" applyAlignment="1">
      <alignment horizontal="center"/>
      <protection/>
    </xf>
    <xf numFmtId="2" fontId="22" fillId="0" borderId="25" xfId="854" applyNumberFormat="1" applyFont="1" applyBorder="1" applyAlignment="1">
      <alignment horizontal="center"/>
      <protection/>
    </xf>
    <xf numFmtId="0" fontId="22" fillId="0" borderId="0" xfId="854" applyFont="1">
      <alignment/>
      <protection/>
    </xf>
    <xf numFmtId="0" fontId="23" fillId="0" borderId="19" xfId="854" applyFont="1" applyBorder="1" applyAlignment="1">
      <alignment horizontal="center"/>
      <protection/>
    </xf>
    <xf numFmtId="0" fontId="22" fillId="0" borderId="19" xfId="854" applyFont="1" applyBorder="1" applyAlignment="1">
      <alignment horizontal="left"/>
      <protection/>
    </xf>
    <xf numFmtId="0" fontId="22" fillId="0" borderId="0" xfId="854" applyFont="1" applyBorder="1" applyAlignment="1">
      <alignment horizontal="center"/>
      <protection/>
    </xf>
    <xf numFmtId="181" fontId="22" fillId="0" borderId="19" xfId="854" applyNumberFormat="1" applyFont="1" applyBorder="1" applyAlignment="1">
      <alignment horizontal="center"/>
      <protection/>
    </xf>
    <xf numFmtId="2" fontId="22" fillId="0" borderId="19" xfId="854" applyNumberFormat="1" applyFont="1" applyBorder="1" applyAlignment="1">
      <alignment horizontal="center"/>
      <protection/>
    </xf>
    <xf numFmtId="0" fontId="23" fillId="0" borderId="23" xfId="854" applyFont="1" applyBorder="1" applyAlignment="1">
      <alignment horizontal="center"/>
      <protection/>
    </xf>
    <xf numFmtId="0" fontId="22" fillId="0" borderId="23" xfId="854" applyFont="1" applyBorder="1" applyAlignment="1">
      <alignment horizontal="left"/>
      <protection/>
    </xf>
    <xf numFmtId="0" fontId="23" fillId="0" borderId="24" xfId="854" applyFont="1" applyBorder="1" applyAlignment="1">
      <alignment horizontal="center"/>
      <protection/>
    </xf>
    <xf numFmtId="181" fontId="23" fillId="0" borderId="23" xfId="854" applyNumberFormat="1" applyFont="1" applyBorder="1" applyAlignment="1">
      <alignment horizontal="center"/>
      <protection/>
    </xf>
    <xf numFmtId="2" fontId="22" fillId="0" borderId="23" xfId="854" applyNumberFormat="1" applyFont="1" applyBorder="1" applyAlignment="1">
      <alignment horizontal="center"/>
      <protection/>
    </xf>
    <xf numFmtId="0" fontId="22" fillId="0" borderId="0" xfId="854" applyFont="1" applyAlignment="1">
      <alignment vertical="center" wrapText="1"/>
      <protection/>
    </xf>
    <xf numFmtId="0" fontId="22" fillId="0" borderId="25" xfId="854" applyFont="1" applyBorder="1" applyAlignment="1">
      <alignment horizontal="center"/>
      <protection/>
    </xf>
    <xf numFmtId="0" fontId="22" fillId="0" borderId="23" xfId="854" applyFont="1" applyBorder="1" applyAlignment="1">
      <alignment horizontal="center"/>
      <protection/>
    </xf>
    <xf numFmtId="0" fontId="23" fillId="0" borderId="23" xfId="854" applyFont="1" applyBorder="1" applyAlignment="1">
      <alignment horizontal="center" vertical="center" wrapText="1"/>
      <protection/>
    </xf>
    <xf numFmtId="0" fontId="22" fillId="0" borderId="23" xfId="854" applyFont="1" applyBorder="1" applyAlignment="1">
      <alignment horizontal="left" vertical="center" wrapText="1"/>
      <protection/>
    </xf>
    <xf numFmtId="181" fontId="23" fillId="0" borderId="23" xfId="854" applyNumberFormat="1" applyFont="1" applyBorder="1" applyAlignment="1">
      <alignment horizontal="center" vertical="center" wrapText="1"/>
      <protection/>
    </xf>
    <xf numFmtId="2" fontId="23" fillId="0" borderId="23" xfId="854" applyNumberFormat="1" applyFont="1" applyBorder="1" applyAlignment="1">
      <alignment horizontal="center" vertical="center" wrapText="1"/>
      <protection/>
    </xf>
    <xf numFmtId="0" fontId="22" fillId="0" borderId="23" xfId="854" applyFont="1" applyBorder="1" applyAlignment="1">
      <alignment horizontal="center" vertical="center" wrapText="1"/>
      <protection/>
    </xf>
    <xf numFmtId="0" fontId="23" fillId="0" borderId="25" xfId="854" applyFont="1" applyBorder="1" applyAlignment="1">
      <alignment horizontal="center" vertical="center" wrapText="1"/>
      <protection/>
    </xf>
    <xf numFmtId="0" fontId="22" fillId="0" borderId="19" xfId="854" applyFont="1" applyBorder="1" applyAlignment="1">
      <alignment horizontal="left" vertical="center" wrapText="1"/>
      <protection/>
    </xf>
    <xf numFmtId="0" fontId="23" fillId="0" borderId="0" xfId="854" applyFont="1" applyBorder="1" applyAlignment="1">
      <alignment horizontal="center" vertical="center" wrapText="1"/>
      <protection/>
    </xf>
    <xf numFmtId="181" fontId="23" fillId="0" borderId="19" xfId="854" applyNumberFormat="1" applyFont="1" applyBorder="1" applyAlignment="1">
      <alignment horizontal="center" vertical="center" wrapText="1"/>
      <protection/>
    </xf>
    <xf numFmtId="2" fontId="22" fillId="0" borderId="19" xfId="854" applyNumberFormat="1" applyFont="1" applyBorder="1" applyAlignment="1">
      <alignment horizontal="center" vertical="center" wrapText="1"/>
      <protection/>
    </xf>
    <xf numFmtId="0" fontId="22" fillId="0" borderId="30" xfId="854" applyFont="1" applyBorder="1" applyAlignment="1">
      <alignment horizontal="left"/>
      <protection/>
    </xf>
    <xf numFmtId="0" fontId="22" fillId="0" borderId="25" xfId="675" applyFont="1" applyBorder="1" applyAlignment="1">
      <alignment horizontal="left" vertical="center" wrapText="1"/>
      <protection/>
    </xf>
    <xf numFmtId="0" fontId="23" fillId="0" borderId="21" xfId="854" applyFont="1" applyBorder="1" applyAlignment="1">
      <alignment horizontal="center" vertical="center" wrapText="1"/>
      <protection/>
    </xf>
    <xf numFmtId="181" fontId="23" fillId="0" borderId="25" xfId="854" applyNumberFormat="1" applyFont="1" applyBorder="1" applyAlignment="1">
      <alignment horizontal="center" vertical="center" wrapText="1"/>
      <protection/>
    </xf>
    <xf numFmtId="2" fontId="22" fillId="0" borderId="25" xfId="854" applyNumberFormat="1" applyFont="1" applyBorder="1" applyAlignment="1">
      <alignment horizontal="center" vertical="center" wrapText="1"/>
      <protection/>
    </xf>
    <xf numFmtId="0" fontId="22" fillId="0" borderId="0" xfId="854" applyFont="1" applyBorder="1" applyAlignment="1">
      <alignment horizontal="center" vertical="center" wrapText="1"/>
      <protection/>
    </xf>
    <xf numFmtId="0" fontId="22" fillId="0" borderId="24" xfId="854" applyFont="1" applyBorder="1" applyAlignment="1">
      <alignment horizontal="center"/>
      <protection/>
    </xf>
    <xf numFmtId="0" fontId="22" fillId="0" borderId="0" xfId="854" applyFont="1" applyAlignment="1">
      <alignment horizontal="center"/>
      <protection/>
    </xf>
    <xf numFmtId="0" fontId="23" fillId="0" borderId="25" xfId="675" applyFont="1" applyBorder="1" applyAlignment="1">
      <alignment horizontal="center" vertical="center"/>
      <protection/>
    </xf>
    <xf numFmtId="0" fontId="23" fillId="0" borderId="21" xfId="675" applyFont="1" applyBorder="1" applyAlignment="1">
      <alignment horizontal="center" vertical="center"/>
      <protection/>
    </xf>
    <xf numFmtId="2" fontId="23" fillId="0" borderId="25" xfId="675" applyNumberFormat="1" applyFont="1" applyBorder="1" applyAlignment="1">
      <alignment horizontal="center" vertical="center"/>
      <protection/>
    </xf>
    <xf numFmtId="2" fontId="22" fillId="0" borderId="25" xfId="675" applyNumberFormat="1" applyFont="1" applyBorder="1" applyAlignment="1">
      <alignment horizontal="center" vertical="center"/>
      <protection/>
    </xf>
    <xf numFmtId="0" fontId="22" fillId="0" borderId="0" xfId="675" applyFont="1" applyBorder="1" applyAlignment="1">
      <alignment horizontal="center" vertical="center"/>
      <protection/>
    </xf>
    <xf numFmtId="0" fontId="23" fillId="0" borderId="19" xfId="675" applyFont="1" applyBorder="1" applyAlignment="1">
      <alignment horizontal="center" vertical="center"/>
      <protection/>
    </xf>
    <xf numFmtId="0" fontId="23" fillId="0" borderId="0" xfId="675" applyFont="1" applyBorder="1" applyAlignment="1">
      <alignment horizontal="center" vertical="center"/>
      <protection/>
    </xf>
    <xf numFmtId="2" fontId="23" fillId="0" borderId="19" xfId="675" applyNumberFormat="1" applyFont="1" applyBorder="1" applyAlignment="1">
      <alignment horizontal="center" vertical="center"/>
      <protection/>
    </xf>
    <xf numFmtId="2" fontId="22" fillId="0" borderId="19" xfId="675" applyNumberFormat="1" applyFont="1" applyBorder="1" applyAlignment="1">
      <alignment horizontal="center" vertical="center"/>
      <protection/>
    </xf>
    <xf numFmtId="0" fontId="23" fillId="0" borderId="20" xfId="722" applyFont="1" applyBorder="1" applyAlignment="1">
      <alignment horizontal="center" vertical="center"/>
      <protection/>
    </xf>
    <xf numFmtId="0" fontId="22" fillId="0" borderId="20" xfId="722" applyFont="1" applyBorder="1" applyAlignment="1">
      <alignment horizontal="left" vertical="center"/>
      <protection/>
    </xf>
    <xf numFmtId="0" fontId="23" fillId="0" borderId="22" xfId="722" applyFont="1" applyBorder="1" applyAlignment="1">
      <alignment horizontal="center" vertical="center"/>
      <protection/>
    </xf>
    <xf numFmtId="2" fontId="22" fillId="0" borderId="20" xfId="854" applyNumberFormat="1" applyFont="1" applyBorder="1" applyAlignment="1">
      <alignment horizontal="center" vertical="center"/>
      <protection/>
    </xf>
    <xf numFmtId="49" fontId="23" fillId="0" borderId="19" xfId="851" applyNumberFormat="1" applyFont="1" applyBorder="1" applyAlignment="1">
      <alignment horizontal="center" vertical="center"/>
      <protection/>
    </xf>
    <xf numFmtId="2" fontId="23" fillId="0" borderId="19" xfId="851" applyNumberFormat="1" applyFont="1" applyBorder="1" applyAlignment="1">
      <alignment horizontal="center" vertical="center"/>
      <protection/>
    </xf>
    <xf numFmtId="2" fontId="30" fillId="0" borderId="19" xfId="851" applyNumberFormat="1" applyFont="1" applyBorder="1" applyAlignment="1">
      <alignment horizontal="center" vertical="center"/>
      <protection/>
    </xf>
    <xf numFmtId="49" fontId="23" fillId="0" borderId="23" xfId="851" applyNumberFormat="1" applyFont="1" applyBorder="1" applyAlignment="1">
      <alignment horizontal="center" vertical="center"/>
      <protection/>
    </xf>
    <xf numFmtId="2" fontId="22" fillId="0" borderId="23" xfId="851" applyNumberFormat="1" applyFont="1" applyBorder="1" applyAlignment="1">
      <alignment horizontal="left" vertical="center" wrapText="1"/>
      <protection/>
    </xf>
    <xf numFmtId="2" fontId="22" fillId="0" borderId="23" xfId="851" applyNumberFormat="1" applyFont="1" applyBorder="1" applyAlignment="1">
      <alignment horizontal="center" vertical="center"/>
      <protection/>
    </xf>
    <xf numFmtId="2" fontId="22" fillId="0" borderId="19" xfId="851" applyNumberFormat="1" applyFont="1" applyBorder="1" applyAlignment="1">
      <alignment horizontal="left" vertical="center" wrapText="1"/>
      <protection/>
    </xf>
    <xf numFmtId="0" fontId="23" fillId="0" borderId="20" xfId="854" applyFont="1" applyFill="1" applyBorder="1" applyAlignment="1">
      <alignment horizontal="center" vertical="center"/>
      <protection/>
    </xf>
    <xf numFmtId="0" fontId="22" fillId="0" borderId="20" xfId="854" applyFont="1" applyBorder="1" applyAlignment="1">
      <alignment horizontal="left" vertical="center"/>
      <protection/>
    </xf>
    <xf numFmtId="0" fontId="23" fillId="0" borderId="31" xfId="854" applyFont="1" applyBorder="1" applyAlignment="1">
      <alignment horizontal="center" vertical="center" wrapText="1"/>
      <protection/>
    </xf>
    <xf numFmtId="182" fontId="23" fillId="0" borderId="20" xfId="854" applyNumberFormat="1" applyFont="1" applyFill="1" applyBorder="1" applyAlignment="1">
      <alignment horizontal="center" vertical="center"/>
      <protection/>
    </xf>
    <xf numFmtId="0" fontId="22" fillId="0" borderId="20" xfId="854" applyFont="1" applyFill="1" applyBorder="1" applyAlignment="1">
      <alignment horizontal="center" vertical="center"/>
      <protection/>
    </xf>
    <xf numFmtId="0" fontId="23" fillId="0" borderId="20" xfId="759" applyFont="1" applyBorder="1" applyAlignment="1">
      <alignment horizontal="center" vertical="center"/>
      <protection/>
    </xf>
    <xf numFmtId="0" fontId="22" fillId="0" borderId="22" xfId="759" applyFont="1" applyBorder="1" applyAlignment="1">
      <alignment horizontal="left" vertical="center" wrapText="1"/>
      <protection/>
    </xf>
    <xf numFmtId="0" fontId="23" fillId="0" borderId="32" xfId="759" applyFont="1" applyBorder="1" applyAlignment="1">
      <alignment horizontal="center" vertical="center"/>
      <protection/>
    </xf>
    <xf numFmtId="0" fontId="22" fillId="0" borderId="31" xfId="759" applyFont="1" applyBorder="1" applyAlignment="1">
      <alignment horizontal="center" vertical="center"/>
      <protection/>
    </xf>
    <xf numFmtId="0" fontId="23" fillId="0" borderId="20" xfId="854" applyFont="1" applyBorder="1" applyAlignment="1">
      <alignment horizontal="center" vertical="center"/>
      <protection/>
    </xf>
    <xf numFmtId="181" fontId="23" fillId="0" borderId="20" xfId="854" applyNumberFormat="1" applyFont="1" applyBorder="1" applyAlignment="1">
      <alignment horizontal="center" vertical="center"/>
      <protection/>
    </xf>
    <xf numFmtId="0" fontId="22" fillId="0" borderId="0" xfId="854" applyFont="1" applyAlignment="1">
      <alignment horizontal="center" vertical="center"/>
      <protection/>
    </xf>
    <xf numFmtId="0" fontId="23" fillId="0" borderId="25" xfId="722" applyFont="1" applyBorder="1" applyAlignment="1">
      <alignment horizontal="center" vertical="center" wrapText="1"/>
      <protection/>
    </xf>
    <xf numFmtId="0" fontId="22" fillId="0" borderId="25" xfId="722" applyFont="1" applyBorder="1" applyAlignment="1">
      <alignment horizontal="left" vertical="center" wrapText="1"/>
      <protection/>
    </xf>
    <xf numFmtId="0" fontId="23" fillId="0" borderId="21" xfId="722" applyFont="1" applyBorder="1" applyAlignment="1">
      <alignment horizontal="center" vertical="center" wrapText="1"/>
      <protection/>
    </xf>
    <xf numFmtId="181" fontId="23" fillId="0" borderId="25" xfId="722" applyNumberFormat="1" applyFont="1" applyBorder="1" applyAlignment="1">
      <alignment horizontal="center" vertical="center" wrapText="1"/>
      <protection/>
    </xf>
    <xf numFmtId="0" fontId="2" fillId="0" borderId="0" xfId="854" applyFont="1" applyAlignment="1">
      <alignment vertical="center" wrapText="1"/>
      <protection/>
    </xf>
    <xf numFmtId="0" fontId="23" fillId="0" borderId="19" xfId="722" applyFont="1" applyBorder="1" applyAlignment="1">
      <alignment horizontal="center"/>
      <protection/>
    </xf>
    <xf numFmtId="0" fontId="22" fillId="0" borderId="19" xfId="722" applyFont="1" applyBorder="1" applyAlignment="1">
      <alignment horizontal="left"/>
      <protection/>
    </xf>
    <xf numFmtId="0" fontId="22" fillId="0" borderId="0" xfId="722" applyFont="1" applyBorder="1" applyAlignment="1">
      <alignment horizontal="center"/>
      <protection/>
    </xf>
    <xf numFmtId="184" fontId="22" fillId="0" borderId="19" xfId="722" applyNumberFormat="1" applyFont="1" applyBorder="1" applyAlignment="1">
      <alignment horizontal="center"/>
      <protection/>
    </xf>
    <xf numFmtId="0" fontId="22" fillId="0" borderId="19" xfId="854" applyFont="1" applyBorder="1" applyAlignment="1">
      <alignment horizontal="center"/>
      <protection/>
    </xf>
    <xf numFmtId="0" fontId="2" fillId="0" borderId="0" xfId="854" applyFont="1">
      <alignment/>
      <protection/>
    </xf>
    <xf numFmtId="181" fontId="22" fillId="0" borderId="19" xfId="722" applyNumberFormat="1" applyFont="1" applyBorder="1" applyAlignment="1">
      <alignment horizontal="center"/>
      <protection/>
    </xf>
    <xf numFmtId="0" fontId="23" fillId="0" borderId="23" xfId="722" applyFont="1" applyBorder="1" applyAlignment="1">
      <alignment horizontal="center"/>
      <protection/>
    </xf>
    <xf numFmtId="0" fontId="22" fillId="0" borderId="23" xfId="722" applyFont="1" applyBorder="1" applyAlignment="1">
      <alignment horizontal="left"/>
      <protection/>
    </xf>
    <xf numFmtId="0" fontId="22" fillId="0" borderId="24" xfId="722" applyFont="1" applyBorder="1" applyAlignment="1">
      <alignment horizontal="center"/>
      <protection/>
    </xf>
    <xf numFmtId="181" fontId="22" fillId="0" borderId="23" xfId="722" applyNumberFormat="1" applyFont="1" applyBorder="1" applyAlignment="1">
      <alignment horizontal="center"/>
      <protection/>
    </xf>
    <xf numFmtId="0" fontId="23" fillId="0" borderId="25" xfId="666" applyFont="1" applyFill="1" applyBorder="1" applyAlignment="1">
      <alignment horizontal="center" vertical="center"/>
      <protection/>
    </xf>
    <xf numFmtId="0" fontId="22" fillId="0" borderId="25" xfId="666" applyFont="1" applyFill="1" applyBorder="1" applyAlignment="1">
      <alignment horizontal="left" vertical="center" wrapText="1"/>
      <protection/>
    </xf>
    <xf numFmtId="0" fontId="23" fillId="0" borderId="25" xfId="666" applyFont="1" applyFill="1" applyBorder="1" applyAlignment="1">
      <alignment horizontal="center" vertical="center" wrapText="1"/>
      <protection/>
    </xf>
    <xf numFmtId="2" fontId="23" fillId="0" borderId="25" xfId="854" applyNumberFormat="1" applyFont="1" applyFill="1" applyBorder="1" applyAlignment="1">
      <alignment horizontal="center" vertical="center"/>
      <protection/>
    </xf>
    <xf numFmtId="0" fontId="22" fillId="0" borderId="25" xfId="666" applyFont="1" applyFill="1" applyBorder="1" applyAlignment="1">
      <alignment horizontal="center" vertical="center"/>
      <protection/>
    </xf>
    <xf numFmtId="0" fontId="23" fillId="0" borderId="19" xfId="666" applyFont="1" applyFill="1" applyBorder="1" applyAlignment="1">
      <alignment horizontal="center" vertical="center"/>
      <protection/>
    </xf>
    <xf numFmtId="0" fontId="22" fillId="0" borderId="19" xfId="666" applyFont="1" applyFill="1" applyBorder="1" applyAlignment="1">
      <alignment horizontal="left" vertical="center" wrapText="1"/>
      <protection/>
    </xf>
    <xf numFmtId="0" fontId="22" fillId="0" borderId="19" xfId="666" applyFont="1" applyFill="1" applyBorder="1" applyAlignment="1">
      <alignment horizontal="center" vertical="center"/>
      <protection/>
    </xf>
    <xf numFmtId="2" fontId="22" fillId="0" borderId="19" xfId="741" applyNumberFormat="1" applyFont="1" applyFill="1" applyBorder="1" applyAlignment="1">
      <alignment horizontal="center" vertical="center"/>
      <protection/>
    </xf>
    <xf numFmtId="0" fontId="23" fillId="0" borderId="23" xfId="666" applyFont="1" applyFill="1" applyBorder="1" applyAlignment="1">
      <alignment horizontal="center" vertical="center"/>
      <protection/>
    </xf>
    <xf numFmtId="0" fontId="22" fillId="0" borderId="23" xfId="666" applyFont="1" applyFill="1" applyBorder="1" applyAlignment="1">
      <alignment horizontal="left" vertical="center" wrapText="1"/>
      <protection/>
    </xf>
    <xf numFmtId="0" fontId="22" fillId="0" borderId="23" xfId="666" applyFont="1" applyFill="1" applyBorder="1" applyAlignment="1">
      <alignment horizontal="center" vertical="center"/>
      <protection/>
    </xf>
    <xf numFmtId="2" fontId="22" fillId="0" borderId="23" xfId="741" applyNumberFormat="1" applyFont="1" applyFill="1" applyBorder="1" applyAlignment="1">
      <alignment horizontal="center" vertical="center"/>
      <protection/>
    </xf>
    <xf numFmtId="184" fontId="22" fillId="0" borderId="19" xfId="662" applyNumberFormat="1" applyFont="1" applyFill="1" applyBorder="1" applyAlignment="1">
      <alignment horizontal="center" vertical="center"/>
      <protection/>
    </xf>
    <xf numFmtId="0" fontId="22" fillId="0" borderId="19" xfId="662" applyFont="1" applyFill="1" applyBorder="1" applyAlignment="1">
      <alignment horizontal="center" vertical="center"/>
      <protection/>
    </xf>
    <xf numFmtId="0" fontId="22" fillId="0" borderId="23" xfId="662" applyFont="1" applyFill="1" applyBorder="1" applyAlignment="1">
      <alignment horizontal="center" vertical="center"/>
      <protection/>
    </xf>
    <xf numFmtId="2" fontId="23" fillId="0" borderId="25" xfId="741" applyNumberFormat="1" applyFont="1" applyFill="1" applyBorder="1" applyAlignment="1">
      <alignment horizontal="center" vertical="center"/>
      <protection/>
    </xf>
    <xf numFmtId="49" fontId="23" fillId="0" borderId="20" xfId="854" applyNumberFormat="1" applyFont="1" applyBorder="1" applyAlignment="1">
      <alignment horizontal="center" vertical="center"/>
      <protection/>
    </xf>
    <xf numFmtId="0" fontId="22" fillId="0" borderId="0" xfId="654" applyFont="1" applyBorder="1" applyAlignment="1">
      <alignment horizontal="center" vertical="center"/>
      <protection/>
    </xf>
    <xf numFmtId="0" fontId="22" fillId="0" borderId="0" xfId="654" applyFont="1" applyAlignment="1">
      <alignment horizontal="center" vertical="center"/>
      <protection/>
    </xf>
    <xf numFmtId="0" fontId="23" fillId="57" borderId="25" xfId="722" applyFont="1" applyFill="1" applyBorder="1" applyAlignment="1">
      <alignment horizontal="center" vertical="center" wrapText="1"/>
      <protection/>
    </xf>
    <xf numFmtId="2" fontId="23" fillId="0" borderId="25" xfId="722" applyNumberFormat="1" applyFont="1" applyBorder="1" applyAlignment="1">
      <alignment horizontal="center" vertical="center" wrapText="1"/>
      <protection/>
    </xf>
    <xf numFmtId="0" fontId="2" fillId="0" borderId="0" xfId="854" applyFont="1" applyAlignment="1">
      <alignment horizontal="center" vertical="center" wrapText="1"/>
      <protection/>
    </xf>
    <xf numFmtId="0" fontId="23" fillId="0" borderId="19" xfId="722" applyFont="1" applyBorder="1" applyAlignment="1">
      <alignment horizontal="center" vertical="center" wrapText="1"/>
      <protection/>
    </xf>
    <xf numFmtId="0" fontId="22" fillId="0" borderId="0" xfId="722" applyFont="1" applyBorder="1" applyAlignment="1">
      <alignment horizontal="center" vertical="center" wrapText="1"/>
      <protection/>
    </xf>
    <xf numFmtId="2" fontId="22" fillId="0" borderId="19" xfId="722" applyNumberFormat="1" applyFont="1" applyBorder="1" applyAlignment="1">
      <alignment horizontal="center" vertical="center" wrapText="1"/>
      <protection/>
    </xf>
    <xf numFmtId="0" fontId="2" fillId="0" borderId="0" xfId="854" applyFont="1" applyAlignment="1">
      <alignment horizontal="center" vertical="center" wrapText="1"/>
      <protection/>
    </xf>
    <xf numFmtId="2" fontId="22" fillId="0" borderId="23" xfId="722" applyNumberFormat="1" applyFont="1" applyBorder="1" applyAlignment="1">
      <alignment horizontal="center"/>
      <protection/>
    </xf>
    <xf numFmtId="0" fontId="23" fillId="0" borderId="25" xfId="722" applyFont="1" applyBorder="1" applyAlignment="1">
      <alignment horizontal="center" vertical="center"/>
      <protection/>
    </xf>
    <xf numFmtId="0" fontId="23" fillId="0" borderId="21" xfId="722" applyFont="1" applyBorder="1" applyAlignment="1">
      <alignment horizontal="center" vertical="center"/>
      <protection/>
    </xf>
    <xf numFmtId="2" fontId="22" fillId="0" borderId="25" xfId="854" applyNumberFormat="1" applyFont="1" applyBorder="1" applyAlignment="1">
      <alignment horizontal="center" vertical="center"/>
      <protection/>
    </xf>
    <xf numFmtId="0" fontId="2" fillId="0" borderId="0" xfId="854" applyFont="1" applyAlignment="1">
      <alignment vertical="center"/>
      <protection/>
    </xf>
    <xf numFmtId="0" fontId="23" fillId="0" borderId="19" xfId="722" applyFont="1" applyBorder="1" applyAlignment="1">
      <alignment horizontal="center" vertical="center"/>
      <protection/>
    </xf>
    <xf numFmtId="0" fontId="22" fillId="0" borderId="0" xfId="722" applyFont="1" applyBorder="1" applyAlignment="1">
      <alignment horizontal="center" vertical="center"/>
      <protection/>
    </xf>
    <xf numFmtId="181" fontId="22" fillId="0" borderId="19" xfId="722" applyNumberFormat="1" applyFont="1" applyBorder="1" applyAlignment="1">
      <alignment horizontal="center" vertical="center"/>
      <protection/>
    </xf>
    <xf numFmtId="2" fontId="22" fillId="0" borderId="19" xfId="854" applyNumberFormat="1" applyFont="1" applyBorder="1" applyAlignment="1">
      <alignment horizontal="center" vertical="center"/>
      <protection/>
    </xf>
    <xf numFmtId="0" fontId="22" fillId="0" borderId="19" xfId="854" applyFont="1" applyBorder="1" applyAlignment="1">
      <alignment horizontal="center" vertical="center"/>
      <protection/>
    </xf>
    <xf numFmtId="0" fontId="23" fillId="0" borderId="25" xfId="722" applyFont="1" applyBorder="1" applyAlignment="1">
      <alignment horizontal="center"/>
      <protection/>
    </xf>
    <xf numFmtId="0" fontId="22" fillId="0" borderId="25" xfId="722" applyFont="1" applyBorder="1" applyAlignment="1">
      <alignment horizontal="left"/>
      <protection/>
    </xf>
    <xf numFmtId="0" fontId="23" fillId="0" borderId="21" xfId="722" applyFont="1" applyBorder="1" applyAlignment="1">
      <alignment horizontal="center"/>
      <protection/>
    </xf>
    <xf numFmtId="181" fontId="23" fillId="0" borderId="25" xfId="722" applyNumberFormat="1" applyFont="1" applyBorder="1" applyAlignment="1">
      <alignment horizontal="center"/>
      <protection/>
    </xf>
    <xf numFmtId="0" fontId="23" fillId="0" borderId="25" xfId="755" applyFont="1" applyBorder="1" applyAlignment="1">
      <alignment horizontal="center"/>
      <protection/>
    </xf>
    <xf numFmtId="0" fontId="22" fillId="0" borderId="25" xfId="755" applyFont="1" applyBorder="1" applyAlignment="1">
      <alignment horizontal="left"/>
      <protection/>
    </xf>
    <xf numFmtId="0" fontId="23" fillId="0" borderId="21" xfId="755" applyFont="1" applyBorder="1" applyAlignment="1">
      <alignment horizontal="center"/>
      <protection/>
    </xf>
    <xf numFmtId="181" fontId="23" fillId="0" borderId="25" xfId="755" applyNumberFormat="1" applyFont="1" applyBorder="1" applyAlignment="1">
      <alignment horizontal="center"/>
      <protection/>
    </xf>
    <xf numFmtId="182" fontId="23" fillId="0" borderId="25" xfId="755" applyNumberFormat="1" applyFont="1" applyBorder="1" applyAlignment="1">
      <alignment horizontal="center"/>
      <protection/>
    </xf>
    <xf numFmtId="2" fontId="22" fillId="0" borderId="25" xfId="755" applyNumberFormat="1" applyFont="1" applyBorder="1" applyAlignment="1">
      <alignment horizontal="center"/>
      <protection/>
    </xf>
    <xf numFmtId="0" fontId="22" fillId="0" borderId="0" xfId="755" applyFont="1" applyAlignment="1">
      <alignment horizontal="center"/>
      <protection/>
    </xf>
    <xf numFmtId="0" fontId="23" fillId="0" borderId="19" xfId="755" applyFont="1" applyBorder="1" applyAlignment="1">
      <alignment horizontal="center"/>
      <protection/>
    </xf>
    <xf numFmtId="0" fontId="22" fillId="0" borderId="19" xfId="755" applyFont="1" applyBorder="1" applyAlignment="1">
      <alignment horizontal="left"/>
      <protection/>
    </xf>
    <xf numFmtId="0" fontId="22" fillId="0" borderId="0" xfId="755" applyFont="1" applyBorder="1" applyAlignment="1">
      <alignment horizontal="center"/>
      <protection/>
    </xf>
    <xf numFmtId="181" fontId="22" fillId="0" borderId="19" xfId="755" applyNumberFormat="1" applyFont="1" applyBorder="1" applyAlignment="1">
      <alignment horizontal="center"/>
      <protection/>
    </xf>
    <xf numFmtId="2" fontId="22" fillId="0" borderId="19" xfId="755" applyNumberFormat="1" applyFont="1" applyBorder="1" applyAlignment="1">
      <alignment horizontal="center"/>
      <protection/>
    </xf>
    <xf numFmtId="0" fontId="23" fillId="0" borderId="19" xfId="755" applyFont="1" applyBorder="1" applyAlignment="1">
      <alignment horizontal="center" vertical="center" wrapText="1"/>
      <protection/>
    </xf>
    <xf numFmtId="181" fontId="22" fillId="0" borderId="19" xfId="755" applyNumberFormat="1" applyFont="1" applyBorder="1" applyAlignment="1">
      <alignment horizontal="center" vertical="center" wrapText="1"/>
      <protection/>
    </xf>
    <xf numFmtId="2" fontId="22" fillId="0" borderId="19" xfId="755" applyNumberFormat="1" applyFont="1" applyBorder="1" applyAlignment="1">
      <alignment horizontal="center" vertical="center" wrapText="1"/>
      <protection/>
    </xf>
    <xf numFmtId="0" fontId="22" fillId="0" borderId="0" xfId="755" applyFont="1" applyAlignment="1">
      <alignment horizontal="center" vertical="center" wrapText="1"/>
      <protection/>
    </xf>
    <xf numFmtId="0" fontId="22" fillId="0" borderId="19" xfId="755" applyFont="1" applyBorder="1" applyAlignment="1">
      <alignment horizontal="left" vertical="center" wrapText="1"/>
      <protection/>
    </xf>
    <xf numFmtId="0" fontId="23" fillId="0" borderId="23" xfId="755" applyFont="1" applyBorder="1" applyAlignment="1">
      <alignment horizontal="center" vertical="center" wrapText="1"/>
      <protection/>
    </xf>
    <xf numFmtId="0" fontId="22" fillId="0" borderId="23" xfId="755" applyFont="1" applyBorder="1" applyAlignment="1">
      <alignment horizontal="left" vertical="center" wrapText="1"/>
      <protection/>
    </xf>
    <xf numFmtId="0" fontId="22" fillId="0" borderId="24" xfId="755" applyFont="1" applyBorder="1" applyAlignment="1">
      <alignment horizontal="center" vertical="center" wrapText="1"/>
      <protection/>
    </xf>
    <xf numFmtId="181" fontId="22" fillId="0" borderId="23" xfId="755" applyNumberFormat="1" applyFont="1" applyBorder="1" applyAlignment="1">
      <alignment horizontal="center" vertical="center" wrapText="1"/>
      <protection/>
    </xf>
    <xf numFmtId="2" fontId="22" fillId="0" borderId="23" xfId="755" applyNumberFormat="1" applyFont="1" applyBorder="1" applyAlignment="1">
      <alignment horizontal="center" vertical="center" wrapText="1"/>
      <protection/>
    </xf>
    <xf numFmtId="0" fontId="23" fillId="0" borderId="25" xfId="759" applyFont="1" applyBorder="1" applyAlignment="1">
      <alignment horizontal="center" vertical="center"/>
      <protection/>
    </xf>
    <xf numFmtId="0" fontId="22" fillId="0" borderId="0" xfId="759" applyFont="1" applyBorder="1" applyAlignment="1">
      <alignment horizontal="left" wrapText="1"/>
      <protection/>
    </xf>
    <xf numFmtId="49" fontId="23" fillId="0" borderId="19" xfId="854" applyNumberFormat="1" applyFont="1" applyBorder="1" applyAlignment="1">
      <alignment horizontal="center" vertical="center"/>
      <protection/>
    </xf>
    <xf numFmtId="0" fontId="23" fillId="0" borderId="19" xfId="759" applyFont="1" applyBorder="1" applyAlignment="1">
      <alignment horizontal="center"/>
      <protection/>
    </xf>
    <xf numFmtId="0" fontId="22" fillId="0" borderId="29" xfId="759" applyFont="1" applyBorder="1" applyAlignment="1">
      <alignment horizontal="center"/>
      <protection/>
    </xf>
    <xf numFmtId="0" fontId="23" fillId="0" borderId="23" xfId="759" applyFont="1" applyBorder="1" applyAlignment="1">
      <alignment horizontal="center" vertical="center"/>
      <protection/>
    </xf>
    <xf numFmtId="49" fontId="22" fillId="0" borderId="19" xfId="854" applyNumberFormat="1" applyFont="1" applyBorder="1" applyAlignment="1">
      <alignment horizontal="center" vertical="center"/>
      <protection/>
    </xf>
    <xf numFmtId="2" fontId="22" fillId="0" borderId="29" xfId="759" applyNumberFormat="1" applyFont="1" applyBorder="1" applyAlignment="1">
      <alignment horizontal="center"/>
      <protection/>
    </xf>
    <xf numFmtId="0" fontId="2" fillId="0" borderId="0" xfId="854" applyFont="1" applyAlignment="1">
      <alignment wrapText="1"/>
      <protection/>
    </xf>
    <xf numFmtId="2" fontId="22" fillId="0" borderId="20" xfId="854" applyNumberFormat="1" applyFont="1" applyBorder="1" applyAlignment="1">
      <alignment horizontal="center" vertical="center" wrapText="1"/>
      <protection/>
    </xf>
    <xf numFmtId="0" fontId="22" fillId="0" borderId="25" xfId="854" applyFont="1" applyBorder="1" applyAlignment="1">
      <alignment horizontal="left" vertical="center" wrapText="1"/>
      <protection/>
    </xf>
    <xf numFmtId="0" fontId="22" fillId="0" borderId="21" xfId="854" applyFont="1" applyBorder="1" applyAlignment="1">
      <alignment horizontal="center" vertical="center" wrapText="1"/>
      <protection/>
    </xf>
    <xf numFmtId="181" fontId="22" fillId="0" borderId="25" xfId="854" applyNumberFormat="1" applyFont="1" applyBorder="1" applyAlignment="1">
      <alignment horizontal="center" vertical="center" wrapText="1"/>
      <protection/>
    </xf>
    <xf numFmtId="0" fontId="22" fillId="0" borderId="25" xfId="854" applyFont="1" applyBorder="1" applyAlignment="1">
      <alignment horizontal="center" vertical="center" wrapText="1"/>
      <protection/>
    </xf>
    <xf numFmtId="0" fontId="2" fillId="0" borderId="0" xfId="854" applyFont="1" applyAlignment="1">
      <alignment vertical="center"/>
      <protection/>
    </xf>
    <xf numFmtId="0" fontId="23" fillId="0" borderId="19" xfId="666" applyFont="1" applyFill="1" applyBorder="1" applyAlignment="1">
      <alignment horizontal="center" vertical="center" wrapText="1"/>
      <protection/>
    </xf>
    <xf numFmtId="2" fontId="23" fillId="0" borderId="19" xfId="741" applyNumberFormat="1" applyFont="1" applyFill="1" applyBorder="1" applyAlignment="1">
      <alignment horizontal="center" vertical="center"/>
      <protection/>
    </xf>
    <xf numFmtId="0" fontId="22" fillId="0" borderId="21" xfId="759" applyFont="1" applyBorder="1" applyAlignment="1">
      <alignment horizontal="left" wrapText="1"/>
      <protection/>
    </xf>
    <xf numFmtId="49" fontId="23" fillId="0" borderId="25" xfId="854" applyNumberFormat="1" applyFont="1" applyBorder="1" applyAlignment="1">
      <alignment horizontal="center" vertical="center"/>
      <protection/>
    </xf>
    <xf numFmtId="0" fontId="23" fillId="0" borderId="25" xfId="759" applyFont="1" applyBorder="1" applyAlignment="1">
      <alignment horizontal="center"/>
      <protection/>
    </xf>
    <xf numFmtId="0" fontId="22" fillId="0" borderId="33" xfId="759" applyFont="1" applyBorder="1" applyAlignment="1">
      <alignment horizontal="center"/>
      <protection/>
    </xf>
    <xf numFmtId="0" fontId="22" fillId="0" borderId="24" xfId="759" applyFont="1" applyBorder="1" applyAlignment="1">
      <alignment horizontal="left" wrapText="1"/>
      <protection/>
    </xf>
    <xf numFmtId="49" fontId="22" fillId="0" borderId="23" xfId="854" applyNumberFormat="1" applyFont="1" applyBorder="1" applyAlignment="1">
      <alignment horizontal="center" vertical="center"/>
      <protection/>
    </xf>
    <xf numFmtId="2" fontId="22" fillId="0" borderId="23" xfId="854" applyNumberFormat="1" applyFont="1" applyBorder="1" applyAlignment="1">
      <alignment horizontal="center" vertical="center"/>
      <protection/>
    </xf>
    <xf numFmtId="2" fontId="22" fillId="0" borderId="30" xfId="759" applyNumberFormat="1" applyFont="1" applyBorder="1" applyAlignment="1">
      <alignment horizontal="center"/>
      <protection/>
    </xf>
    <xf numFmtId="183" fontId="22" fillId="0" borderId="19" xfId="854" applyNumberFormat="1" applyFont="1" applyBorder="1" applyAlignment="1">
      <alignment horizontal="center"/>
      <protection/>
    </xf>
    <xf numFmtId="181" fontId="22" fillId="0" borderId="23" xfId="854" applyNumberFormat="1" applyFont="1" applyBorder="1" applyAlignment="1">
      <alignment horizontal="center"/>
      <protection/>
    </xf>
    <xf numFmtId="0" fontId="23" fillId="0" borderId="25" xfId="854" applyFont="1" applyBorder="1" applyAlignment="1">
      <alignment horizontal="center" vertical="center"/>
      <protection/>
    </xf>
    <xf numFmtId="0" fontId="23" fillId="0" borderId="21" xfId="854" applyFont="1" applyBorder="1" applyAlignment="1">
      <alignment horizontal="center" vertical="center"/>
      <protection/>
    </xf>
    <xf numFmtId="181" fontId="23" fillId="0" borderId="25" xfId="854" applyNumberFormat="1" applyFont="1" applyBorder="1" applyAlignment="1">
      <alignment horizontal="center" vertical="center"/>
      <protection/>
    </xf>
    <xf numFmtId="0" fontId="22" fillId="0" borderId="0" xfId="854" applyFont="1" applyBorder="1" applyAlignment="1">
      <alignment horizontal="center" vertical="center"/>
      <protection/>
    </xf>
    <xf numFmtId="0" fontId="23" fillId="0" borderId="21" xfId="654" applyFont="1" applyBorder="1" applyAlignment="1">
      <alignment horizontal="center"/>
      <protection/>
    </xf>
    <xf numFmtId="181" fontId="23" fillId="0" borderId="25" xfId="654" applyNumberFormat="1" applyFont="1" applyBorder="1" applyAlignment="1">
      <alignment horizontal="center"/>
      <protection/>
    </xf>
    <xf numFmtId="2" fontId="22" fillId="0" borderId="25" xfId="758" applyNumberFormat="1" applyFont="1" applyBorder="1" applyAlignment="1">
      <alignment horizontal="center"/>
      <protection/>
    </xf>
    <xf numFmtId="0" fontId="23" fillId="56" borderId="20" xfId="755" applyFont="1" applyFill="1" applyBorder="1" applyAlignment="1">
      <alignment horizontal="center"/>
      <protection/>
    </xf>
    <xf numFmtId="0" fontId="23" fillId="56" borderId="20" xfId="737" applyFont="1" applyFill="1" applyBorder="1" applyAlignment="1">
      <alignment horizontal="center"/>
      <protection/>
    </xf>
    <xf numFmtId="0" fontId="22" fillId="56" borderId="22" xfId="755" applyFont="1" applyFill="1" applyBorder="1" applyAlignment="1">
      <alignment horizontal="center"/>
      <protection/>
    </xf>
    <xf numFmtId="0" fontId="22" fillId="56" borderId="20" xfId="755" applyFont="1" applyFill="1" applyBorder="1" applyAlignment="1">
      <alignment horizontal="center"/>
      <protection/>
    </xf>
    <xf numFmtId="0" fontId="23" fillId="0" borderId="22" xfId="854" applyFont="1" applyBorder="1" applyAlignment="1">
      <alignment horizontal="center" vertical="center"/>
      <protection/>
    </xf>
    <xf numFmtId="0" fontId="22" fillId="0" borderId="20" xfId="854" applyFont="1" applyBorder="1" applyAlignment="1">
      <alignment horizontal="center" vertical="center"/>
      <protection/>
    </xf>
    <xf numFmtId="0" fontId="22" fillId="0" borderId="0" xfId="854" applyFont="1" applyAlignment="1">
      <alignment vertical="center"/>
      <protection/>
    </xf>
    <xf numFmtId="0" fontId="23" fillId="0" borderId="25" xfId="657" applyFont="1" applyBorder="1" applyAlignment="1">
      <alignment horizontal="center"/>
      <protection/>
    </xf>
    <xf numFmtId="0" fontId="22" fillId="0" borderId="25" xfId="657" applyFont="1" applyBorder="1" applyAlignment="1">
      <alignment horizontal="left"/>
      <protection/>
    </xf>
    <xf numFmtId="0" fontId="23" fillId="0" borderId="21" xfId="657" applyFont="1" applyBorder="1" applyAlignment="1">
      <alignment horizontal="center"/>
      <protection/>
    </xf>
    <xf numFmtId="181" fontId="23" fillId="0" borderId="25" xfId="657" applyNumberFormat="1" applyFont="1" applyBorder="1" applyAlignment="1">
      <alignment horizontal="center"/>
      <protection/>
    </xf>
    <xf numFmtId="0" fontId="22" fillId="0" borderId="25" xfId="758" applyFont="1" applyBorder="1" applyAlignment="1">
      <alignment horizontal="center"/>
      <protection/>
    </xf>
    <xf numFmtId="0" fontId="22" fillId="0" borderId="0" xfId="657" applyFont="1">
      <alignment/>
      <protection/>
    </xf>
    <xf numFmtId="0" fontId="23" fillId="0" borderId="23" xfId="657" applyFont="1" applyBorder="1" applyAlignment="1">
      <alignment horizontal="center"/>
      <protection/>
    </xf>
    <xf numFmtId="0" fontId="22" fillId="0" borderId="23" xfId="657" applyFont="1" applyBorder="1" applyAlignment="1">
      <alignment horizontal="left"/>
      <protection/>
    </xf>
    <xf numFmtId="0" fontId="22" fillId="0" borderId="24" xfId="657" applyFont="1" applyBorder="1" applyAlignment="1">
      <alignment horizontal="center"/>
      <protection/>
    </xf>
    <xf numFmtId="181" fontId="22" fillId="0" borderId="23" xfId="657" applyNumberFormat="1" applyFont="1" applyBorder="1" applyAlignment="1">
      <alignment horizontal="center"/>
      <protection/>
    </xf>
    <xf numFmtId="0" fontId="23" fillId="0" borderId="20" xfId="755" applyFont="1" applyBorder="1" applyAlignment="1">
      <alignment horizontal="center" vertical="center"/>
      <protection/>
    </xf>
    <xf numFmtId="0" fontId="22" fillId="0" borderId="20" xfId="755" applyFont="1" applyBorder="1" applyAlignment="1">
      <alignment horizontal="left" vertical="center"/>
      <protection/>
    </xf>
    <xf numFmtId="0" fontId="23" fillId="0" borderId="22" xfId="755" applyFont="1" applyBorder="1" applyAlignment="1">
      <alignment horizontal="center" vertical="center"/>
      <protection/>
    </xf>
    <xf numFmtId="181" fontId="23" fillId="0" borderId="20" xfId="755" applyNumberFormat="1" applyFont="1" applyBorder="1" applyAlignment="1">
      <alignment horizontal="center" vertical="center"/>
      <protection/>
    </xf>
    <xf numFmtId="0" fontId="22" fillId="0" borderId="20" xfId="755" applyFont="1" applyBorder="1" applyAlignment="1">
      <alignment horizontal="center" vertical="center"/>
      <protection/>
    </xf>
    <xf numFmtId="0" fontId="22" fillId="0" borderId="0" xfId="755" applyFont="1" applyAlignment="1">
      <alignment vertical="center"/>
      <protection/>
    </xf>
    <xf numFmtId="0" fontId="22" fillId="0" borderId="21" xfId="654" applyFont="1" applyBorder="1" applyAlignment="1">
      <alignment horizontal="center" vertical="center" wrapText="1"/>
      <protection/>
    </xf>
    <xf numFmtId="0" fontId="22" fillId="0" borderId="0" xfId="654" applyFont="1" applyAlignment="1">
      <alignment vertical="center" wrapText="1"/>
      <protection/>
    </xf>
    <xf numFmtId="181" fontId="22" fillId="56" borderId="20" xfId="755" applyNumberFormat="1" applyFont="1" applyFill="1" applyBorder="1" applyAlignment="1">
      <alignment horizontal="center"/>
      <protection/>
    </xf>
    <xf numFmtId="2" fontId="22" fillId="56" borderId="20" xfId="755" applyNumberFormat="1" applyFont="1" applyFill="1" applyBorder="1" applyAlignment="1">
      <alignment horizontal="center"/>
      <protection/>
    </xf>
    <xf numFmtId="181" fontId="23" fillId="0" borderId="20" xfId="755" applyNumberFormat="1" applyFont="1" applyBorder="1" applyAlignment="1">
      <alignment horizontal="center" vertical="center" wrapText="1"/>
      <protection/>
    </xf>
    <xf numFmtId="0" fontId="22" fillId="0" borderId="20" xfId="755" applyFont="1" applyBorder="1" applyAlignment="1">
      <alignment horizontal="center" vertical="center" wrapText="1"/>
      <protection/>
    </xf>
    <xf numFmtId="0" fontId="23" fillId="0" borderId="19" xfId="657" applyFont="1" applyBorder="1" applyAlignment="1">
      <alignment horizontal="center" vertical="center" wrapText="1"/>
      <protection/>
    </xf>
    <xf numFmtId="0" fontId="22" fillId="0" borderId="19" xfId="657" applyFont="1" applyBorder="1" applyAlignment="1">
      <alignment horizontal="left" vertical="center" wrapText="1"/>
      <protection/>
    </xf>
    <xf numFmtId="0" fontId="23" fillId="0" borderId="0" xfId="657" applyFont="1" applyBorder="1" applyAlignment="1">
      <alignment horizontal="center" vertical="center" wrapText="1"/>
      <protection/>
    </xf>
    <xf numFmtId="181" fontId="23" fillId="0" borderId="19" xfId="657" applyNumberFormat="1" applyFont="1" applyBorder="1" applyAlignment="1">
      <alignment horizontal="center" vertical="center" wrapText="1"/>
      <protection/>
    </xf>
    <xf numFmtId="2" fontId="22" fillId="0" borderId="19" xfId="657" applyNumberFormat="1" applyFont="1" applyBorder="1" applyAlignment="1">
      <alignment horizontal="center" vertical="center" wrapText="1"/>
      <protection/>
    </xf>
    <xf numFmtId="0" fontId="22" fillId="0" borderId="0" xfId="657" applyFont="1" applyBorder="1" applyAlignment="1">
      <alignment horizontal="center" vertical="center" wrapText="1"/>
      <protection/>
    </xf>
    <xf numFmtId="0" fontId="23" fillId="0" borderId="0" xfId="755" applyFont="1" applyBorder="1" applyAlignment="1">
      <alignment horizontal="center"/>
      <protection/>
    </xf>
    <xf numFmtId="181" fontId="23" fillId="0" borderId="19" xfId="755" applyNumberFormat="1" applyFont="1" applyBorder="1" applyAlignment="1">
      <alignment horizontal="center"/>
      <protection/>
    </xf>
    <xf numFmtId="0" fontId="22" fillId="0" borderId="19" xfId="755" applyFont="1" applyBorder="1" applyAlignment="1">
      <alignment horizontal="center"/>
      <protection/>
    </xf>
    <xf numFmtId="0" fontId="23" fillId="0" borderId="19" xfId="756" applyFont="1" applyBorder="1" applyAlignment="1">
      <alignment horizontal="center" vertical="center"/>
      <protection/>
    </xf>
    <xf numFmtId="0" fontId="22" fillId="0" borderId="19" xfId="756" applyFont="1" applyBorder="1" applyAlignment="1">
      <alignment horizontal="left" vertical="center" wrapText="1"/>
      <protection/>
    </xf>
    <xf numFmtId="0" fontId="22" fillId="0" borderId="0" xfId="756" applyFont="1" applyBorder="1" applyAlignment="1">
      <alignment horizontal="center" vertical="center"/>
      <protection/>
    </xf>
    <xf numFmtId="181" fontId="22" fillId="0" borderId="19" xfId="756" applyNumberFormat="1" applyFont="1" applyBorder="1" applyAlignment="1">
      <alignment horizontal="center" vertical="center"/>
      <protection/>
    </xf>
    <xf numFmtId="182" fontId="22" fillId="0" borderId="19" xfId="756" applyNumberFormat="1" applyFont="1" applyBorder="1" applyAlignment="1">
      <alignment horizontal="center" vertical="center"/>
      <protection/>
    </xf>
    <xf numFmtId="2" fontId="22" fillId="0" borderId="19" xfId="756" applyNumberFormat="1" applyFont="1" applyBorder="1" applyAlignment="1">
      <alignment horizontal="center" vertical="center"/>
      <protection/>
    </xf>
    <xf numFmtId="0" fontId="22" fillId="0" borderId="0" xfId="756" applyFont="1" applyAlignment="1">
      <alignment horizontal="center" vertical="center"/>
      <protection/>
    </xf>
    <xf numFmtId="0" fontId="23" fillId="0" borderId="23" xfId="756" applyFont="1" applyBorder="1" applyAlignment="1">
      <alignment horizontal="center" vertical="center"/>
      <protection/>
    </xf>
    <xf numFmtId="0" fontId="22" fillId="0" borderId="23" xfId="756" applyFont="1" applyBorder="1" applyAlignment="1">
      <alignment horizontal="left" vertical="center" wrapText="1"/>
      <protection/>
    </xf>
    <xf numFmtId="0" fontId="22" fillId="0" borderId="24" xfId="756" applyFont="1" applyBorder="1" applyAlignment="1">
      <alignment horizontal="center" vertical="center"/>
      <protection/>
    </xf>
    <xf numFmtId="181" fontId="22" fillId="0" borderId="23" xfId="756" applyNumberFormat="1" applyFont="1" applyBorder="1" applyAlignment="1">
      <alignment horizontal="center" vertical="center"/>
      <protection/>
    </xf>
    <xf numFmtId="182" fontId="22" fillId="0" borderId="23" xfId="756" applyNumberFormat="1" applyFont="1" applyBorder="1" applyAlignment="1">
      <alignment horizontal="center" vertical="center"/>
      <protection/>
    </xf>
    <xf numFmtId="2" fontId="22" fillId="0" borderId="23" xfId="756" applyNumberFormat="1" applyFont="1" applyBorder="1" applyAlignment="1">
      <alignment horizontal="center" vertical="center"/>
      <protection/>
    </xf>
    <xf numFmtId="2" fontId="23" fillId="0" borderId="20" xfId="854" applyNumberFormat="1" applyFont="1" applyBorder="1" applyAlignment="1">
      <alignment horizontal="center" vertical="center" wrapText="1"/>
      <protection/>
    </xf>
    <xf numFmtId="0" fontId="23" fillId="0" borderId="23" xfId="854" applyFont="1" applyBorder="1" applyAlignment="1">
      <alignment horizontal="center" vertical="center"/>
      <protection/>
    </xf>
    <xf numFmtId="0" fontId="22" fillId="0" borderId="23" xfId="854" applyFont="1" applyBorder="1" applyAlignment="1">
      <alignment horizontal="center" vertical="center"/>
      <protection/>
    </xf>
    <xf numFmtId="0" fontId="23" fillId="0" borderId="19" xfId="756" applyFont="1" applyBorder="1" applyAlignment="1">
      <alignment horizontal="center"/>
      <protection/>
    </xf>
    <xf numFmtId="0" fontId="22" fillId="0" borderId="19" xfId="756" applyFont="1" applyBorder="1" applyAlignment="1">
      <alignment horizontal="left"/>
      <protection/>
    </xf>
    <xf numFmtId="0" fontId="23" fillId="0" borderId="0" xfId="756" applyFont="1" applyBorder="1" applyAlignment="1">
      <alignment horizontal="center"/>
      <protection/>
    </xf>
    <xf numFmtId="181" fontId="23" fillId="0" borderId="19" xfId="756" applyNumberFormat="1" applyFont="1" applyBorder="1" applyAlignment="1">
      <alignment horizontal="center"/>
      <protection/>
    </xf>
    <xf numFmtId="0" fontId="22" fillId="0" borderId="19" xfId="756" applyFont="1" applyBorder="1" applyAlignment="1">
      <alignment horizontal="center"/>
      <protection/>
    </xf>
    <xf numFmtId="0" fontId="32" fillId="0" borderId="0" xfId="756" applyFont="1" applyAlignment="1">
      <alignment horizontal="center"/>
      <protection/>
    </xf>
    <xf numFmtId="0" fontId="23" fillId="0" borderId="23" xfId="756" applyFont="1" applyBorder="1" applyAlignment="1">
      <alignment horizontal="center" vertical="center" wrapText="1"/>
      <protection/>
    </xf>
    <xf numFmtId="0" fontId="22" fillId="0" borderId="24" xfId="756" applyFont="1" applyBorder="1" applyAlignment="1">
      <alignment horizontal="center" vertical="center" wrapText="1"/>
      <protection/>
    </xf>
    <xf numFmtId="181" fontId="22" fillId="0" borderId="23" xfId="756" applyNumberFormat="1" applyFont="1" applyBorder="1" applyAlignment="1">
      <alignment horizontal="center" vertical="center" wrapText="1"/>
      <protection/>
    </xf>
    <xf numFmtId="182" fontId="22" fillId="0" borderId="23" xfId="756" applyNumberFormat="1" applyFont="1" applyBorder="1" applyAlignment="1">
      <alignment horizontal="center" vertical="center" wrapText="1"/>
      <protection/>
    </xf>
    <xf numFmtId="2" fontId="22" fillId="0" borderId="23" xfId="756" applyNumberFormat="1" applyFont="1" applyBorder="1" applyAlignment="1">
      <alignment horizontal="center" vertical="center" wrapText="1"/>
      <protection/>
    </xf>
    <xf numFmtId="0" fontId="32" fillId="0" borderId="0" xfId="756" applyFont="1" applyAlignment="1">
      <alignment horizontal="center" vertical="center" wrapText="1"/>
      <protection/>
    </xf>
    <xf numFmtId="0" fontId="23" fillId="0" borderId="19" xfId="755" applyFont="1" applyBorder="1" applyAlignment="1">
      <alignment horizontal="center" vertical="center"/>
      <protection/>
    </xf>
    <xf numFmtId="0" fontId="22" fillId="0" borderId="19" xfId="755" applyFont="1" applyBorder="1" applyAlignment="1">
      <alignment horizontal="left" vertical="center"/>
      <protection/>
    </xf>
    <xf numFmtId="0" fontId="23" fillId="0" borderId="0" xfId="755" applyFont="1" applyBorder="1" applyAlignment="1">
      <alignment horizontal="center" vertical="center"/>
      <protection/>
    </xf>
    <xf numFmtId="181" fontId="23" fillId="0" borderId="19" xfId="755" applyNumberFormat="1" applyFont="1" applyBorder="1" applyAlignment="1">
      <alignment horizontal="center" vertical="center"/>
      <protection/>
    </xf>
    <xf numFmtId="0" fontId="22" fillId="0" borderId="19" xfId="755" applyFont="1" applyBorder="1" applyAlignment="1">
      <alignment horizontal="center" vertical="center"/>
      <protection/>
    </xf>
    <xf numFmtId="0" fontId="22" fillId="0" borderId="0" xfId="755" applyFont="1" applyAlignment="1">
      <alignment horizontal="center" vertical="center"/>
      <protection/>
    </xf>
    <xf numFmtId="2" fontId="23" fillId="0" borderId="20" xfId="854" applyNumberFormat="1" applyFont="1" applyBorder="1" applyAlignment="1">
      <alignment horizontal="center" vertical="center"/>
      <protection/>
    </xf>
    <xf numFmtId="0" fontId="23" fillId="0" borderId="19" xfId="854" applyFont="1" applyBorder="1" applyAlignment="1">
      <alignment horizontal="center" vertical="center"/>
      <protection/>
    </xf>
    <xf numFmtId="0" fontId="22" fillId="0" borderId="19" xfId="854" applyFont="1" applyBorder="1" applyAlignment="1">
      <alignment horizontal="left" vertical="center"/>
      <protection/>
    </xf>
    <xf numFmtId="0" fontId="23" fillId="0" borderId="0" xfId="854" applyFont="1" applyBorder="1" applyAlignment="1">
      <alignment horizontal="center" vertical="center"/>
      <protection/>
    </xf>
    <xf numFmtId="181" fontId="23" fillId="0" borderId="19" xfId="854" applyNumberFormat="1" applyFont="1" applyBorder="1" applyAlignment="1">
      <alignment horizontal="center" vertical="center"/>
      <protection/>
    </xf>
    <xf numFmtId="0" fontId="22" fillId="0" borderId="0" xfId="852" applyFont="1" applyBorder="1" applyAlignment="1">
      <alignment horizontal="center" vertical="center"/>
      <protection/>
    </xf>
    <xf numFmtId="0" fontId="22" fillId="0" borderId="0" xfId="852" applyFont="1" applyAlignment="1">
      <alignment horizontal="center" vertical="center"/>
      <protection/>
    </xf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686" applyFont="1" applyBorder="1" applyAlignment="1">
      <alignment horizontal="center" vertical="center" wrapText="1"/>
      <protection/>
    </xf>
    <xf numFmtId="0" fontId="22" fillId="0" borderId="20" xfId="686" applyFont="1" applyBorder="1" applyAlignment="1">
      <alignment horizontal="left" vertical="center" wrapText="1"/>
      <protection/>
    </xf>
    <xf numFmtId="0" fontId="23" fillId="0" borderId="22" xfId="686" applyFont="1" applyBorder="1" applyAlignment="1">
      <alignment horizontal="center" vertical="center" wrapText="1"/>
      <protection/>
    </xf>
    <xf numFmtId="181" fontId="23" fillId="0" borderId="20" xfId="686" applyNumberFormat="1" applyFont="1" applyBorder="1" applyAlignment="1">
      <alignment horizontal="center" vertical="center" wrapText="1"/>
      <protection/>
    </xf>
    <xf numFmtId="0" fontId="22" fillId="0" borderId="20" xfId="654" applyFont="1" applyBorder="1" applyAlignment="1">
      <alignment horizontal="center" vertical="center" wrapText="1"/>
      <protection/>
    </xf>
    <xf numFmtId="0" fontId="22" fillId="0" borderId="0" xfId="654" applyFont="1" applyBorder="1" applyAlignment="1">
      <alignment horizontal="center" vertical="center" wrapText="1"/>
      <protection/>
    </xf>
    <xf numFmtId="0" fontId="23" fillId="56" borderId="20" xfId="758" applyFont="1" applyFill="1" applyBorder="1" applyAlignment="1">
      <alignment horizontal="left" vertical="center"/>
      <protection/>
    </xf>
    <xf numFmtId="2" fontId="23" fillId="0" borderId="25" xfId="0" applyNumberFormat="1" applyFont="1" applyBorder="1" applyAlignment="1">
      <alignment horizontal="center" vertical="center" wrapText="1"/>
    </xf>
    <xf numFmtId="0" fontId="23" fillId="0" borderId="0" xfId="852" applyFont="1" applyAlignment="1">
      <alignment horizontal="center"/>
      <protection/>
    </xf>
    <xf numFmtId="0" fontId="22" fillId="0" borderId="0" xfId="852" applyFont="1" applyAlignment="1">
      <alignment horizontal="left"/>
      <protection/>
    </xf>
    <xf numFmtId="183" fontId="23" fillId="0" borderId="20" xfId="0" applyNumberFormat="1" applyFont="1" applyFill="1" applyBorder="1" applyAlignment="1">
      <alignment horizontal="center" vertical="center" wrapText="1"/>
    </xf>
    <xf numFmtId="182" fontId="23" fillId="0" borderId="20" xfId="755" applyNumberFormat="1" applyFont="1" applyFill="1" applyBorder="1" applyAlignment="1">
      <alignment horizontal="center" vertical="center" wrapText="1"/>
      <protection/>
    </xf>
    <xf numFmtId="2" fontId="23" fillId="0" borderId="19" xfId="675" applyNumberFormat="1" applyFont="1" applyFill="1" applyBorder="1" applyAlignment="1">
      <alignment horizontal="center" vertical="center" wrapText="1"/>
      <protection/>
    </xf>
    <xf numFmtId="2" fontId="22" fillId="0" borderId="23" xfId="675" applyNumberFormat="1" applyFont="1" applyFill="1" applyBorder="1" applyAlignment="1">
      <alignment horizontal="center"/>
      <protection/>
    </xf>
    <xf numFmtId="181" fontId="23" fillId="0" borderId="19" xfId="0" applyNumberFormat="1" applyFont="1" applyFill="1" applyBorder="1" applyAlignment="1">
      <alignment horizontal="center"/>
    </xf>
    <xf numFmtId="181" fontId="23" fillId="0" borderId="19" xfId="0" applyNumberFormat="1" applyFont="1" applyFill="1" applyBorder="1" applyAlignment="1">
      <alignment horizontal="center" vertical="center" wrapText="1"/>
    </xf>
    <xf numFmtId="181" fontId="22" fillId="0" borderId="25" xfId="654" applyNumberFormat="1" applyFont="1" applyFill="1" applyBorder="1" applyAlignment="1">
      <alignment horizontal="center"/>
      <protection/>
    </xf>
    <xf numFmtId="181" fontId="23" fillId="0" borderId="23" xfId="686" applyNumberFormat="1" applyFont="1" applyFill="1" applyBorder="1" applyAlignment="1">
      <alignment horizontal="center" wrapText="1"/>
      <protection/>
    </xf>
    <xf numFmtId="181" fontId="22" fillId="0" borderId="19" xfId="0" applyNumberFormat="1" applyFont="1" applyFill="1" applyBorder="1" applyAlignment="1">
      <alignment horizontal="center"/>
    </xf>
    <xf numFmtId="181" fontId="23" fillId="0" borderId="25" xfId="0" applyNumberFormat="1" applyFont="1" applyFill="1" applyBorder="1" applyAlignment="1">
      <alignment horizontal="center" vertical="center"/>
    </xf>
    <xf numFmtId="181" fontId="22" fillId="0" borderId="23" xfId="0" applyNumberFormat="1" applyFont="1" applyFill="1" applyBorder="1" applyAlignment="1">
      <alignment horizontal="center"/>
    </xf>
    <xf numFmtId="181" fontId="23" fillId="0" borderId="19" xfId="681" applyNumberFormat="1" applyFont="1" applyFill="1" applyBorder="1" applyAlignment="1">
      <alignment horizontal="center"/>
      <protection/>
    </xf>
    <xf numFmtId="181" fontId="22" fillId="0" borderId="23" xfId="681" applyNumberFormat="1" applyFont="1" applyFill="1" applyBorder="1" applyAlignment="1">
      <alignment horizontal="center"/>
      <protection/>
    </xf>
    <xf numFmtId="181" fontId="23" fillId="0" borderId="25" xfId="654" applyNumberFormat="1" applyFont="1" applyFill="1" applyBorder="1" applyAlignment="1">
      <alignment horizontal="center" vertical="center" wrapText="1"/>
      <protection/>
    </xf>
    <xf numFmtId="181" fontId="22" fillId="0" borderId="23" xfId="654" applyNumberFormat="1" applyFont="1" applyFill="1" applyBorder="1" applyAlignment="1">
      <alignment horizontal="center" vertical="center" wrapText="1"/>
      <protection/>
    </xf>
    <xf numFmtId="181" fontId="23" fillId="0" borderId="19" xfId="654" applyNumberFormat="1" applyFont="1" applyFill="1" applyBorder="1" applyAlignment="1">
      <alignment horizontal="center"/>
      <protection/>
    </xf>
    <xf numFmtId="2" fontId="22" fillId="0" borderId="23" xfId="654" applyNumberFormat="1" applyFont="1" applyFill="1" applyBorder="1" applyAlignment="1">
      <alignment horizontal="center"/>
      <protection/>
    </xf>
    <xf numFmtId="181" fontId="23" fillId="0" borderId="19" xfId="654" applyNumberFormat="1" applyFont="1" applyFill="1" applyBorder="1" applyAlignment="1">
      <alignment horizontal="center" vertical="center" wrapText="1"/>
      <protection/>
    </xf>
    <xf numFmtId="181" fontId="22" fillId="0" borderId="23" xfId="654" applyNumberFormat="1" applyFont="1" applyFill="1" applyBorder="1" applyAlignment="1">
      <alignment horizontal="center"/>
      <protection/>
    </xf>
    <xf numFmtId="181" fontId="23" fillId="0" borderId="20" xfId="0" applyNumberFormat="1" applyFont="1" applyFill="1" applyBorder="1" applyAlignment="1">
      <alignment horizontal="center" vertical="center"/>
    </xf>
    <xf numFmtId="2" fontId="23" fillId="0" borderId="25" xfId="0" applyNumberFormat="1" applyFont="1" applyFill="1" applyBorder="1" applyAlignment="1">
      <alignment horizontal="center" vertical="center" wrapText="1"/>
    </xf>
    <xf numFmtId="181" fontId="23" fillId="0" borderId="19" xfId="0" applyNumberFormat="1" applyFont="1" applyFill="1" applyBorder="1" applyAlignment="1">
      <alignment horizontal="center" vertical="center"/>
    </xf>
    <xf numFmtId="182" fontId="23" fillId="0" borderId="20" xfId="755" applyNumberFormat="1" applyFont="1" applyBorder="1" applyAlignment="1">
      <alignment horizontal="center" vertical="center" wrapText="1"/>
      <protection/>
    </xf>
    <xf numFmtId="181" fontId="23" fillId="0" borderId="23" xfId="686" applyNumberFormat="1" applyFont="1" applyBorder="1" applyAlignment="1">
      <alignment horizontal="center" wrapText="1"/>
      <protection/>
    </xf>
    <xf numFmtId="2" fontId="22" fillId="0" borderId="23" xfId="654" applyNumberFormat="1" applyFont="1" applyBorder="1" applyAlignment="1">
      <alignment horizontal="center"/>
      <protection/>
    </xf>
    <xf numFmtId="183" fontId="23" fillId="0" borderId="20" xfId="0" applyNumberFormat="1" applyFont="1" applyBorder="1" applyAlignment="1">
      <alignment horizontal="center" vertical="center" wrapText="1"/>
    </xf>
    <xf numFmtId="182" fontId="23" fillId="0" borderId="20" xfId="0" applyNumberFormat="1" applyFont="1" applyBorder="1" applyAlignment="1">
      <alignment horizontal="center" vertical="center" wrapText="1"/>
    </xf>
    <xf numFmtId="2" fontId="23" fillId="0" borderId="23" xfId="686" applyNumberFormat="1" applyFont="1" applyBorder="1" applyAlignment="1">
      <alignment horizontal="center" wrapText="1"/>
      <protection/>
    </xf>
    <xf numFmtId="2" fontId="23" fillId="0" borderId="23" xfId="854" applyNumberFormat="1" applyFont="1" applyBorder="1" applyAlignment="1">
      <alignment horizontal="center"/>
      <protection/>
    </xf>
    <xf numFmtId="2" fontId="23" fillId="0" borderId="19" xfId="854" applyNumberFormat="1" applyFont="1" applyBorder="1" applyAlignment="1">
      <alignment horizontal="center" vertical="center" wrapText="1"/>
      <protection/>
    </xf>
    <xf numFmtId="2" fontId="23" fillId="0" borderId="25" xfId="854" applyNumberFormat="1" applyFont="1" applyBorder="1" applyAlignment="1">
      <alignment horizontal="center" vertical="center" wrapText="1"/>
      <protection/>
    </xf>
    <xf numFmtId="182" fontId="23" fillId="0" borderId="25" xfId="854" applyNumberFormat="1" applyFont="1" applyBorder="1" applyAlignment="1">
      <alignment horizontal="center" vertical="center" wrapText="1"/>
      <protection/>
    </xf>
    <xf numFmtId="182" fontId="23" fillId="0" borderId="20" xfId="722" applyNumberFormat="1" applyFont="1" applyBorder="1" applyAlignment="1">
      <alignment horizontal="center" vertical="center"/>
      <protection/>
    </xf>
    <xf numFmtId="2" fontId="23" fillId="0" borderId="20" xfId="759" applyNumberFormat="1" applyFont="1" applyBorder="1" applyAlignment="1">
      <alignment horizontal="center" vertical="center"/>
      <protection/>
    </xf>
    <xf numFmtId="182" fontId="23" fillId="0" borderId="20" xfId="854" applyNumberFormat="1" applyFont="1" applyBorder="1" applyAlignment="1">
      <alignment horizontal="center" vertical="center"/>
      <protection/>
    </xf>
    <xf numFmtId="2" fontId="23" fillId="58" borderId="20" xfId="759" applyNumberFormat="1" applyFont="1" applyFill="1" applyBorder="1" applyAlignment="1">
      <alignment horizontal="center" vertical="center"/>
      <protection/>
    </xf>
    <xf numFmtId="2" fontId="23" fillId="0" borderId="25" xfId="722" applyNumberFormat="1" applyFont="1" applyBorder="1" applyAlignment="1">
      <alignment horizontal="center" vertical="center"/>
      <protection/>
    </xf>
    <xf numFmtId="2" fontId="23" fillId="0" borderId="25" xfId="722" applyNumberFormat="1" applyFont="1" applyBorder="1" applyAlignment="1">
      <alignment horizontal="center"/>
      <protection/>
    </xf>
    <xf numFmtId="2" fontId="23" fillId="0" borderId="19" xfId="759" applyNumberFormat="1" applyFont="1" applyBorder="1" applyAlignment="1">
      <alignment horizontal="center" vertical="center"/>
      <protection/>
    </xf>
    <xf numFmtId="2" fontId="22" fillId="0" borderId="23" xfId="759" applyNumberFormat="1" applyFont="1" applyBorder="1" applyAlignment="1">
      <alignment horizontal="center"/>
      <protection/>
    </xf>
    <xf numFmtId="2" fontId="23" fillId="0" borderId="25" xfId="759" applyNumberFormat="1" applyFont="1" applyBorder="1" applyAlignment="1">
      <alignment horizontal="center" vertical="center"/>
      <protection/>
    </xf>
    <xf numFmtId="2" fontId="23" fillId="0" borderId="25" xfId="657" applyNumberFormat="1" applyFont="1" applyBorder="1" applyAlignment="1">
      <alignment horizontal="center"/>
      <protection/>
    </xf>
    <xf numFmtId="2" fontId="23" fillId="58" borderId="25" xfId="854" applyNumberFormat="1" applyFont="1" applyFill="1" applyBorder="1" applyAlignment="1">
      <alignment horizontal="center" vertical="center" wrapText="1"/>
      <protection/>
    </xf>
    <xf numFmtId="2" fontId="23" fillId="58" borderId="25" xfId="854" applyNumberFormat="1" applyFont="1" applyFill="1" applyBorder="1" applyAlignment="1">
      <alignment horizontal="center" vertical="center"/>
      <protection/>
    </xf>
    <xf numFmtId="182" fontId="23" fillId="0" borderId="20" xfId="755" applyNumberFormat="1" applyFont="1" applyBorder="1" applyAlignment="1">
      <alignment horizontal="center" vertical="center"/>
      <protection/>
    </xf>
    <xf numFmtId="2" fontId="23" fillId="0" borderId="23" xfId="654" applyNumberFormat="1" applyFont="1" applyBorder="1" applyAlignment="1">
      <alignment horizontal="center"/>
      <protection/>
    </xf>
    <xf numFmtId="2" fontId="23" fillId="0" borderId="19" xfId="657" applyNumberFormat="1" applyFont="1" applyBorder="1" applyAlignment="1">
      <alignment horizontal="center" vertical="center" wrapText="1"/>
      <protection/>
    </xf>
    <xf numFmtId="182" fontId="23" fillId="0" borderId="19" xfId="755" applyNumberFormat="1" applyFont="1" applyBorder="1" applyAlignment="1">
      <alignment horizontal="center"/>
      <protection/>
    </xf>
    <xf numFmtId="2" fontId="23" fillId="0" borderId="23" xfId="854" applyNumberFormat="1" applyFont="1" applyBorder="1" applyAlignment="1">
      <alignment horizontal="center" vertical="center"/>
      <protection/>
    </xf>
    <xf numFmtId="2" fontId="23" fillId="0" borderId="19" xfId="756" applyNumberFormat="1" applyFont="1" applyBorder="1" applyAlignment="1">
      <alignment horizontal="center"/>
      <protection/>
    </xf>
    <xf numFmtId="182" fontId="23" fillId="0" borderId="19" xfId="755" applyNumberFormat="1" applyFont="1" applyBorder="1" applyAlignment="1">
      <alignment horizontal="center" vertical="center"/>
      <protection/>
    </xf>
    <xf numFmtId="183" fontId="23" fillId="0" borderId="20" xfId="0" applyNumberFormat="1" applyFont="1" applyBorder="1" applyAlignment="1">
      <alignment horizontal="center" vertical="center"/>
    </xf>
    <xf numFmtId="2" fontId="23" fillId="0" borderId="20" xfId="686" applyNumberFormat="1" applyFont="1" applyBorder="1" applyAlignment="1">
      <alignment horizontal="center" vertical="center" wrapText="1"/>
      <protection/>
    </xf>
    <xf numFmtId="0" fontId="24" fillId="0" borderId="0" xfId="852" applyFont="1" applyAlignment="1">
      <alignment horizontal="center" wrapText="1"/>
      <protection/>
    </xf>
    <xf numFmtId="0" fontId="23" fillId="59" borderId="32" xfId="852" applyFont="1" applyFill="1" applyBorder="1" applyAlignment="1">
      <alignment horizontal="center" vertical="center"/>
      <protection/>
    </xf>
    <xf numFmtId="0" fontId="23" fillId="59" borderId="22" xfId="852" applyFont="1" applyFill="1" applyBorder="1" applyAlignment="1">
      <alignment horizontal="center" vertical="center"/>
      <protection/>
    </xf>
    <xf numFmtId="0" fontId="23" fillId="59" borderId="31" xfId="852" applyFont="1" applyFill="1" applyBorder="1" applyAlignment="1">
      <alignment horizontal="center" vertical="center"/>
      <protection/>
    </xf>
    <xf numFmtId="0" fontId="23" fillId="59" borderId="32" xfId="852" applyFont="1" applyFill="1" applyBorder="1" applyAlignment="1">
      <alignment horizontal="center" vertical="center" wrapText="1"/>
      <protection/>
    </xf>
    <xf numFmtId="0" fontId="23" fillId="59" borderId="22" xfId="852" applyFont="1" applyFill="1" applyBorder="1" applyAlignment="1">
      <alignment horizontal="center" vertical="center" wrapText="1"/>
      <protection/>
    </xf>
    <xf numFmtId="0" fontId="23" fillId="59" borderId="31" xfId="852" applyFont="1" applyFill="1" applyBorder="1" applyAlignment="1">
      <alignment horizontal="center" vertical="center" wrapText="1"/>
      <protection/>
    </xf>
    <xf numFmtId="0" fontId="23" fillId="59" borderId="32" xfId="857" applyFont="1" applyFill="1" applyBorder="1" applyAlignment="1">
      <alignment horizontal="center" vertical="center"/>
      <protection/>
    </xf>
    <xf numFmtId="0" fontId="23" fillId="59" borderId="22" xfId="857" applyFont="1" applyFill="1" applyBorder="1" applyAlignment="1">
      <alignment horizontal="center" vertical="center"/>
      <protection/>
    </xf>
    <xf numFmtId="0" fontId="23" fillId="59" borderId="31" xfId="857" applyFont="1" applyFill="1" applyBorder="1" applyAlignment="1">
      <alignment horizontal="center" vertical="center"/>
      <protection/>
    </xf>
    <xf numFmtId="0" fontId="23" fillId="59" borderId="32" xfId="654" applyFont="1" applyFill="1" applyBorder="1" applyAlignment="1">
      <alignment horizontal="center" vertical="center" wrapText="1"/>
      <protection/>
    </xf>
    <xf numFmtId="0" fontId="23" fillId="59" borderId="22" xfId="654" applyFont="1" applyFill="1" applyBorder="1" applyAlignment="1">
      <alignment horizontal="center" vertical="center" wrapText="1"/>
      <protection/>
    </xf>
    <xf numFmtId="0" fontId="23" fillId="59" borderId="31" xfId="654" applyFont="1" applyFill="1" applyBorder="1" applyAlignment="1">
      <alignment horizontal="center" vertical="center" wrapText="1"/>
      <protection/>
    </xf>
    <xf numFmtId="0" fontId="23" fillId="59" borderId="32" xfId="854" applyFont="1" applyFill="1" applyBorder="1" applyAlignment="1">
      <alignment horizontal="center" vertical="center" wrapText="1"/>
      <protection/>
    </xf>
    <xf numFmtId="0" fontId="23" fillId="59" borderId="22" xfId="854" applyFont="1" applyFill="1" applyBorder="1" applyAlignment="1">
      <alignment horizontal="center" vertical="center" wrapText="1"/>
      <protection/>
    </xf>
    <xf numFmtId="0" fontId="23" fillId="59" borderId="31" xfId="854" applyFont="1" applyFill="1" applyBorder="1" applyAlignment="1">
      <alignment horizontal="center" vertical="center" wrapText="1"/>
      <protection/>
    </xf>
    <xf numFmtId="0" fontId="24" fillId="0" borderId="24" xfId="853" applyFont="1" applyFill="1" applyBorder="1" applyAlignment="1">
      <alignment horizontal="center" vertical="center"/>
      <protection/>
    </xf>
  </cellXfs>
  <cellStyles count="855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2 3 2" xfId="20"/>
    <cellStyle name="20% - Accent1 2 4" xfId="21"/>
    <cellStyle name="20% - Accent1 2 4 2" xfId="22"/>
    <cellStyle name="20% - Accent1 2 5" xfId="23"/>
    <cellStyle name="20% - Accent1 2 5 2" xfId="24"/>
    <cellStyle name="20% - Accent1 2 6" xfId="25"/>
    <cellStyle name="20% - Accent1 3" xfId="26"/>
    <cellStyle name="20% - Accent1 3 2" xfId="27"/>
    <cellStyle name="20% - Accent1 4" xfId="28"/>
    <cellStyle name="20% - Accent1 4 2" xfId="29"/>
    <cellStyle name="20% - Accent1 4 2 2" xfId="30"/>
    <cellStyle name="20% - Accent1 4 3" xfId="31"/>
    <cellStyle name="20% - Accent1 5" xfId="32"/>
    <cellStyle name="20% - Accent1 5 2" xfId="33"/>
    <cellStyle name="20% - Accent1 6" xfId="34"/>
    <cellStyle name="20% - Accent1 6 2" xfId="35"/>
    <cellStyle name="20% - Accent1 7" xfId="36"/>
    <cellStyle name="20% - Accent1 7 2" xfId="37"/>
    <cellStyle name="20% - Accent1_Q.W. ADMINISTRACIULI SENOBA" xfId="38"/>
    <cellStyle name="20% - Accent2" xfId="39"/>
    <cellStyle name="20% - Accent2 2" xfId="40"/>
    <cellStyle name="20% - Accent2 2 2" xfId="41"/>
    <cellStyle name="20% - Accent2 2 2 2" xfId="42"/>
    <cellStyle name="20% - Accent2 2 3" xfId="43"/>
    <cellStyle name="20% - Accent2 2 3 2" xfId="44"/>
    <cellStyle name="20% - Accent2 2 4" xfId="45"/>
    <cellStyle name="20% - Accent2 2 4 2" xfId="46"/>
    <cellStyle name="20% - Accent2 2 5" xfId="47"/>
    <cellStyle name="20% - Accent2 2 5 2" xfId="48"/>
    <cellStyle name="20% - Accent2 2 6" xfId="49"/>
    <cellStyle name="20% - Accent2 3" xfId="50"/>
    <cellStyle name="20% - Accent2 3 2" xfId="51"/>
    <cellStyle name="20% - Accent2 4" xfId="52"/>
    <cellStyle name="20% - Accent2 4 2" xfId="53"/>
    <cellStyle name="20% - Accent2 4 2 2" xfId="54"/>
    <cellStyle name="20% - Accent2 4 3" xfId="55"/>
    <cellStyle name="20% - Accent2 5" xfId="56"/>
    <cellStyle name="20% - Accent2 5 2" xfId="57"/>
    <cellStyle name="20% - Accent2 6" xfId="58"/>
    <cellStyle name="20% - Accent2 6 2" xfId="59"/>
    <cellStyle name="20% - Accent2 7" xfId="60"/>
    <cellStyle name="20% - Accent2 7 2" xfId="61"/>
    <cellStyle name="20% - Accent2_Q.W. ADMINISTRACIULI SENOBA" xfId="62"/>
    <cellStyle name="20% - Accent3" xfId="63"/>
    <cellStyle name="20% - Accent3 2" xfId="64"/>
    <cellStyle name="20% - Accent3 2 2" xfId="65"/>
    <cellStyle name="20% - Accent3 2 2 2" xfId="66"/>
    <cellStyle name="20% - Accent3 2 3" xfId="67"/>
    <cellStyle name="20% - Accent3 2 3 2" xfId="68"/>
    <cellStyle name="20% - Accent3 2 4" xfId="69"/>
    <cellStyle name="20% - Accent3 2 4 2" xfId="70"/>
    <cellStyle name="20% - Accent3 2 5" xfId="71"/>
    <cellStyle name="20% - Accent3 2 5 2" xfId="72"/>
    <cellStyle name="20% - Accent3 2 6" xfId="73"/>
    <cellStyle name="20% - Accent3 3" xfId="74"/>
    <cellStyle name="20% - Accent3 3 2" xfId="75"/>
    <cellStyle name="20% - Accent3 4" xfId="76"/>
    <cellStyle name="20% - Accent3 4 2" xfId="77"/>
    <cellStyle name="20% - Accent3 4 2 2" xfId="78"/>
    <cellStyle name="20% - Accent3 4 3" xfId="79"/>
    <cellStyle name="20% - Accent3 5" xfId="80"/>
    <cellStyle name="20% - Accent3 5 2" xfId="81"/>
    <cellStyle name="20% - Accent3 6" xfId="82"/>
    <cellStyle name="20% - Accent3 6 2" xfId="83"/>
    <cellStyle name="20% - Accent3 7" xfId="84"/>
    <cellStyle name="20% - Accent3 7 2" xfId="85"/>
    <cellStyle name="20% - Accent3_Q.W. ADMINISTRACIULI SENOBA" xfId="86"/>
    <cellStyle name="20% - Accent4" xfId="87"/>
    <cellStyle name="20% - Accent4 2" xfId="88"/>
    <cellStyle name="20% - Accent4 2 2" xfId="89"/>
    <cellStyle name="20% - Accent4 2 2 2" xfId="90"/>
    <cellStyle name="20% - Accent4 2 3" xfId="91"/>
    <cellStyle name="20% - Accent4 2 3 2" xfId="92"/>
    <cellStyle name="20% - Accent4 2 4" xfId="93"/>
    <cellStyle name="20% - Accent4 2 4 2" xfId="94"/>
    <cellStyle name="20% - Accent4 2 5" xfId="95"/>
    <cellStyle name="20% - Accent4 2 5 2" xfId="96"/>
    <cellStyle name="20% - Accent4 2 6" xfId="97"/>
    <cellStyle name="20% - Accent4 3" xfId="98"/>
    <cellStyle name="20% - Accent4 3 2" xfId="99"/>
    <cellStyle name="20% - Accent4 4" xfId="100"/>
    <cellStyle name="20% - Accent4 4 2" xfId="101"/>
    <cellStyle name="20% - Accent4 4 2 2" xfId="102"/>
    <cellStyle name="20% - Accent4 4 3" xfId="103"/>
    <cellStyle name="20% - Accent4 5" xfId="104"/>
    <cellStyle name="20% - Accent4 5 2" xfId="105"/>
    <cellStyle name="20% - Accent4 6" xfId="106"/>
    <cellStyle name="20% - Accent4 6 2" xfId="107"/>
    <cellStyle name="20% - Accent4 7" xfId="108"/>
    <cellStyle name="20% - Accent4 7 2" xfId="109"/>
    <cellStyle name="20% - Accent4_Q.W. ADMINISTRACIULI SENOBA" xfId="110"/>
    <cellStyle name="20% - Accent5" xfId="111"/>
    <cellStyle name="20% - Accent5 2" xfId="112"/>
    <cellStyle name="20% - Accent5 2 2" xfId="113"/>
    <cellStyle name="20% - Accent5 2 2 2" xfId="114"/>
    <cellStyle name="20% - Accent5 2 3" xfId="115"/>
    <cellStyle name="20% - Accent5 2 3 2" xfId="116"/>
    <cellStyle name="20% - Accent5 2 4" xfId="117"/>
    <cellStyle name="20% - Accent5 2 4 2" xfId="118"/>
    <cellStyle name="20% - Accent5 2 5" xfId="119"/>
    <cellStyle name="20% - Accent5 2 5 2" xfId="120"/>
    <cellStyle name="20% - Accent5 2 6" xfId="121"/>
    <cellStyle name="20% - Accent5 3" xfId="122"/>
    <cellStyle name="20% - Accent5 3 2" xfId="123"/>
    <cellStyle name="20% - Accent5 4" xfId="124"/>
    <cellStyle name="20% - Accent5 4 2" xfId="125"/>
    <cellStyle name="20% - Accent5 4 2 2" xfId="126"/>
    <cellStyle name="20% - Accent5 4 3" xfId="127"/>
    <cellStyle name="20% - Accent5 5" xfId="128"/>
    <cellStyle name="20% - Accent5 5 2" xfId="129"/>
    <cellStyle name="20% - Accent5 6" xfId="130"/>
    <cellStyle name="20% - Accent5 6 2" xfId="131"/>
    <cellStyle name="20% - Accent5 7" xfId="132"/>
    <cellStyle name="20% - Accent5 7 2" xfId="133"/>
    <cellStyle name="20% - Accent5_Q.W. ADMINISTRACIULI SENOBA" xfId="134"/>
    <cellStyle name="20% - Accent6" xfId="135"/>
    <cellStyle name="20% - Accent6 2" xfId="136"/>
    <cellStyle name="20% - Accent6 2 2" xfId="137"/>
    <cellStyle name="20% - Accent6 2 2 2" xfId="138"/>
    <cellStyle name="20% - Accent6 2 3" xfId="139"/>
    <cellStyle name="20% - Accent6 2 3 2" xfId="140"/>
    <cellStyle name="20% - Accent6 2 4" xfId="141"/>
    <cellStyle name="20% - Accent6 2 4 2" xfId="142"/>
    <cellStyle name="20% - Accent6 2 5" xfId="143"/>
    <cellStyle name="20% - Accent6 2 5 2" xfId="144"/>
    <cellStyle name="20% - Accent6 2 6" xfId="145"/>
    <cellStyle name="20% - Accent6 3" xfId="146"/>
    <cellStyle name="20% - Accent6 3 2" xfId="147"/>
    <cellStyle name="20% - Accent6 4" xfId="148"/>
    <cellStyle name="20% - Accent6 4 2" xfId="149"/>
    <cellStyle name="20% - Accent6 4 2 2" xfId="150"/>
    <cellStyle name="20% - Accent6 4 3" xfId="151"/>
    <cellStyle name="20% - Accent6 5" xfId="152"/>
    <cellStyle name="20% - Accent6 5 2" xfId="153"/>
    <cellStyle name="20% - Accent6 6" xfId="154"/>
    <cellStyle name="20% - Accent6 6 2" xfId="155"/>
    <cellStyle name="20% - Accent6 7" xfId="156"/>
    <cellStyle name="20% - Accent6 7 2" xfId="157"/>
    <cellStyle name="20% - Accent6_Q.W. ADMINISTRACIULI SENOBA" xfId="158"/>
    <cellStyle name="20% - Акцент1" xfId="159"/>
    <cellStyle name="20% - Акцент2" xfId="160"/>
    <cellStyle name="20% - Акцент3" xfId="161"/>
    <cellStyle name="20% - Акцент4" xfId="162"/>
    <cellStyle name="20% - Акцент5" xfId="163"/>
    <cellStyle name="20% - Акцент6" xfId="164"/>
    <cellStyle name="40% - Accent1" xfId="165"/>
    <cellStyle name="40% - Accent1 2" xfId="166"/>
    <cellStyle name="40% - Accent1 2 2" xfId="167"/>
    <cellStyle name="40% - Accent1 2 2 2" xfId="168"/>
    <cellStyle name="40% - Accent1 2 3" xfId="169"/>
    <cellStyle name="40% - Accent1 2 3 2" xfId="170"/>
    <cellStyle name="40% - Accent1 2 4" xfId="171"/>
    <cellStyle name="40% - Accent1 2 4 2" xfId="172"/>
    <cellStyle name="40% - Accent1 2 5" xfId="173"/>
    <cellStyle name="40% - Accent1 2 5 2" xfId="174"/>
    <cellStyle name="40% - Accent1 2 6" xfId="175"/>
    <cellStyle name="40% - Accent1 3" xfId="176"/>
    <cellStyle name="40% - Accent1 3 2" xfId="177"/>
    <cellStyle name="40% - Accent1 4" xfId="178"/>
    <cellStyle name="40% - Accent1 4 2" xfId="179"/>
    <cellStyle name="40% - Accent1 4 2 2" xfId="180"/>
    <cellStyle name="40% - Accent1 4 3" xfId="181"/>
    <cellStyle name="40% - Accent1 5" xfId="182"/>
    <cellStyle name="40% - Accent1 5 2" xfId="183"/>
    <cellStyle name="40% - Accent1 6" xfId="184"/>
    <cellStyle name="40% - Accent1 6 2" xfId="185"/>
    <cellStyle name="40% - Accent1 7" xfId="186"/>
    <cellStyle name="40% - Accent1 7 2" xfId="187"/>
    <cellStyle name="40% - Accent1_Q.W. ADMINISTRACIULI SENOBA" xfId="188"/>
    <cellStyle name="40% - Accent2" xfId="189"/>
    <cellStyle name="40% - Accent2 2" xfId="190"/>
    <cellStyle name="40% - Accent2 2 2" xfId="191"/>
    <cellStyle name="40% - Accent2 2 2 2" xfId="192"/>
    <cellStyle name="40% - Accent2 2 3" xfId="193"/>
    <cellStyle name="40% - Accent2 2 3 2" xfId="194"/>
    <cellStyle name="40% - Accent2 2 4" xfId="195"/>
    <cellStyle name="40% - Accent2 2 4 2" xfId="196"/>
    <cellStyle name="40% - Accent2 2 5" xfId="197"/>
    <cellStyle name="40% - Accent2 2 5 2" xfId="198"/>
    <cellStyle name="40% - Accent2 2 6" xfId="199"/>
    <cellStyle name="40% - Accent2 3" xfId="200"/>
    <cellStyle name="40% - Accent2 3 2" xfId="201"/>
    <cellStyle name="40% - Accent2 4" xfId="202"/>
    <cellStyle name="40% - Accent2 4 2" xfId="203"/>
    <cellStyle name="40% - Accent2 4 2 2" xfId="204"/>
    <cellStyle name="40% - Accent2 4 3" xfId="205"/>
    <cellStyle name="40% - Accent2 5" xfId="206"/>
    <cellStyle name="40% - Accent2 5 2" xfId="207"/>
    <cellStyle name="40% - Accent2 6" xfId="208"/>
    <cellStyle name="40% - Accent2 6 2" xfId="209"/>
    <cellStyle name="40% - Accent2 7" xfId="210"/>
    <cellStyle name="40% - Accent2 7 2" xfId="211"/>
    <cellStyle name="40% - Accent2_Q.W. ADMINISTRACIULI SENOBA" xfId="212"/>
    <cellStyle name="40% - Accent3" xfId="213"/>
    <cellStyle name="40% - Accent3 2" xfId="214"/>
    <cellStyle name="40% - Accent3 2 2" xfId="215"/>
    <cellStyle name="40% - Accent3 2 2 2" xfId="216"/>
    <cellStyle name="40% - Accent3 2 3" xfId="217"/>
    <cellStyle name="40% - Accent3 2 3 2" xfId="218"/>
    <cellStyle name="40% - Accent3 2 4" xfId="219"/>
    <cellStyle name="40% - Accent3 2 4 2" xfId="220"/>
    <cellStyle name="40% - Accent3 2 5" xfId="221"/>
    <cellStyle name="40% - Accent3 2 5 2" xfId="222"/>
    <cellStyle name="40% - Accent3 2 6" xfId="223"/>
    <cellStyle name="40% - Accent3 3" xfId="224"/>
    <cellStyle name="40% - Accent3 3 2" xfId="225"/>
    <cellStyle name="40% - Accent3 4" xfId="226"/>
    <cellStyle name="40% - Accent3 4 2" xfId="227"/>
    <cellStyle name="40% - Accent3 4 2 2" xfId="228"/>
    <cellStyle name="40% - Accent3 4 3" xfId="229"/>
    <cellStyle name="40% - Accent3 5" xfId="230"/>
    <cellStyle name="40% - Accent3 5 2" xfId="231"/>
    <cellStyle name="40% - Accent3 6" xfId="232"/>
    <cellStyle name="40% - Accent3 6 2" xfId="233"/>
    <cellStyle name="40% - Accent3 7" xfId="234"/>
    <cellStyle name="40% - Accent3 7 2" xfId="235"/>
    <cellStyle name="40% - Accent3_Q.W. ADMINISTRACIULI SENOBA" xfId="236"/>
    <cellStyle name="40% - Accent4" xfId="237"/>
    <cellStyle name="40% - Accent4 2" xfId="238"/>
    <cellStyle name="40% - Accent4 2 2" xfId="239"/>
    <cellStyle name="40% - Accent4 2 2 2" xfId="240"/>
    <cellStyle name="40% - Accent4 2 3" xfId="241"/>
    <cellStyle name="40% - Accent4 2 3 2" xfId="242"/>
    <cellStyle name="40% - Accent4 2 4" xfId="243"/>
    <cellStyle name="40% - Accent4 2 4 2" xfId="244"/>
    <cellStyle name="40% - Accent4 2 5" xfId="245"/>
    <cellStyle name="40% - Accent4 2 5 2" xfId="246"/>
    <cellStyle name="40% - Accent4 2 6" xfId="247"/>
    <cellStyle name="40% - Accent4 3" xfId="248"/>
    <cellStyle name="40% - Accent4 3 2" xfId="249"/>
    <cellStyle name="40% - Accent4 4" xfId="250"/>
    <cellStyle name="40% - Accent4 4 2" xfId="251"/>
    <cellStyle name="40% - Accent4 4 2 2" xfId="252"/>
    <cellStyle name="40% - Accent4 4 3" xfId="253"/>
    <cellStyle name="40% - Accent4 5" xfId="254"/>
    <cellStyle name="40% - Accent4 5 2" xfId="255"/>
    <cellStyle name="40% - Accent4 6" xfId="256"/>
    <cellStyle name="40% - Accent4 6 2" xfId="257"/>
    <cellStyle name="40% - Accent4 7" xfId="258"/>
    <cellStyle name="40% - Accent4 7 2" xfId="259"/>
    <cellStyle name="40% - Accent4_Q.W. ADMINISTRACIULI SENOBA" xfId="260"/>
    <cellStyle name="40% - Accent5" xfId="261"/>
    <cellStyle name="40% - Accent5 2" xfId="262"/>
    <cellStyle name="40% - Accent5 2 2" xfId="263"/>
    <cellStyle name="40% - Accent5 2 2 2" xfId="264"/>
    <cellStyle name="40% - Accent5 2 3" xfId="265"/>
    <cellStyle name="40% - Accent5 2 3 2" xfId="266"/>
    <cellStyle name="40% - Accent5 2 4" xfId="267"/>
    <cellStyle name="40% - Accent5 2 4 2" xfId="268"/>
    <cellStyle name="40% - Accent5 2 5" xfId="269"/>
    <cellStyle name="40% - Accent5 2 5 2" xfId="270"/>
    <cellStyle name="40% - Accent5 2 6" xfId="271"/>
    <cellStyle name="40% - Accent5 3" xfId="272"/>
    <cellStyle name="40% - Accent5 3 2" xfId="273"/>
    <cellStyle name="40% - Accent5 4" xfId="274"/>
    <cellStyle name="40% - Accent5 4 2" xfId="275"/>
    <cellStyle name="40% - Accent5 4 2 2" xfId="276"/>
    <cellStyle name="40% - Accent5 4 3" xfId="277"/>
    <cellStyle name="40% - Accent5 5" xfId="278"/>
    <cellStyle name="40% - Accent5 5 2" xfId="279"/>
    <cellStyle name="40% - Accent5 6" xfId="280"/>
    <cellStyle name="40% - Accent5 6 2" xfId="281"/>
    <cellStyle name="40% - Accent5 7" xfId="282"/>
    <cellStyle name="40% - Accent5 7 2" xfId="283"/>
    <cellStyle name="40% - Accent5_Q.W. ADMINISTRACIULI SENOBA" xfId="284"/>
    <cellStyle name="40% - Accent6" xfId="285"/>
    <cellStyle name="40% - Accent6 2" xfId="286"/>
    <cellStyle name="40% - Accent6 2 2" xfId="287"/>
    <cellStyle name="40% - Accent6 2 2 2" xfId="288"/>
    <cellStyle name="40% - Accent6 2 3" xfId="289"/>
    <cellStyle name="40% - Accent6 2 3 2" xfId="290"/>
    <cellStyle name="40% - Accent6 2 4" xfId="291"/>
    <cellStyle name="40% - Accent6 2 4 2" xfId="292"/>
    <cellStyle name="40% - Accent6 2 5" xfId="293"/>
    <cellStyle name="40% - Accent6 2 5 2" xfId="294"/>
    <cellStyle name="40% - Accent6 2 6" xfId="295"/>
    <cellStyle name="40% - Accent6 3" xfId="296"/>
    <cellStyle name="40% - Accent6 3 2" xfId="297"/>
    <cellStyle name="40% - Accent6 4" xfId="298"/>
    <cellStyle name="40% - Accent6 4 2" xfId="299"/>
    <cellStyle name="40% - Accent6 4 2 2" xfId="300"/>
    <cellStyle name="40% - Accent6 4 3" xfId="301"/>
    <cellStyle name="40% - Accent6 5" xfId="302"/>
    <cellStyle name="40% - Accent6 5 2" xfId="303"/>
    <cellStyle name="40% - Accent6 6" xfId="304"/>
    <cellStyle name="40% - Accent6 6 2" xfId="305"/>
    <cellStyle name="40% - Accent6 7" xfId="306"/>
    <cellStyle name="40% - Accent6 7 2" xfId="307"/>
    <cellStyle name="40% - Accent6_Q.W. ADMINISTRACIULI SENOBA" xfId="308"/>
    <cellStyle name="40% - Акцент1" xfId="309"/>
    <cellStyle name="40% - Акцент2" xfId="310"/>
    <cellStyle name="40% - Акцент3" xfId="311"/>
    <cellStyle name="40% - Акцент4" xfId="312"/>
    <cellStyle name="40% - Акцент5" xfId="313"/>
    <cellStyle name="40% - Акцент6" xfId="314"/>
    <cellStyle name="60% - Accent1" xfId="315"/>
    <cellStyle name="60% - Accent1 2" xfId="316"/>
    <cellStyle name="60% - Accent1 2 2" xfId="317"/>
    <cellStyle name="60% - Accent1 2 3" xfId="318"/>
    <cellStyle name="60% - Accent1 2 4" xfId="319"/>
    <cellStyle name="60% - Accent1 2 5" xfId="320"/>
    <cellStyle name="60% - Accent1 3" xfId="321"/>
    <cellStyle name="60% - Accent1 4" xfId="322"/>
    <cellStyle name="60% - Accent1 4 2" xfId="323"/>
    <cellStyle name="60% - Accent1 5" xfId="324"/>
    <cellStyle name="60% - Accent1 6" xfId="325"/>
    <cellStyle name="60% - Accent1 7" xfId="326"/>
    <cellStyle name="60% - Accent2" xfId="327"/>
    <cellStyle name="60% - Accent2 2" xfId="328"/>
    <cellStyle name="60% - Accent2 2 2" xfId="329"/>
    <cellStyle name="60% - Accent2 2 3" xfId="330"/>
    <cellStyle name="60% - Accent2 2 4" xfId="331"/>
    <cellStyle name="60% - Accent2 2 5" xfId="332"/>
    <cellStyle name="60% - Accent2 3" xfId="333"/>
    <cellStyle name="60% - Accent2 4" xfId="334"/>
    <cellStyle name="60% - Accent2 4 2" xfId="335"/>
    <cellStyle name="60% - Accent2 5" xfId="336"/>
    <cellStyle name="60% - Accent2 6" xfId="337"/>
    <cellStyle name="60% - Accent2 7" xfId="338"/>
    <cellStyle name="60% - Accent3" xfId="339"/>
    <cellStyle name="60% - Accent3 2" xfId="340"/>
    <cellStyle name="60% - Accent3 2 2" xfId="341"/>
    <cellStyle name="60% - Accent3 2 3" xfId="342"/>
    <cellStyle name="60% - Accent3 2 4" xfId="343"/>
    <cellStyle name="60% - Accent3 2 5" xfId="344"/>
    <cellStyle name="60% - Accent3 3" xfId="345"/>
    <cellStyle name="60% - Accent3 4" xfId="346"/>
    <cellStyle name="60% - Accent3 4 2" xfId="347"/>
    <cellStyle name="60% - Accent3 5" xfId="348"/>
    <cellStyle name="60% - Accent3 6" xfId="349"/>
    <cellStyle name="60% - Accent3 7" xfId="350"/>
    <cellStyle name="60% - Accent4" xfId="351"/>
    <cellStyle name="60% - Accent4 2" xfId="352"/>
    <cellStyle name="60% - Accent4 2 2" xfId="353"/>
    <cellStyle name="60% - Accent4 2 3" xfId="354"/>
    <cellStyle name="60% - Accent4 2 4" xfId="355"/>
    <cellStyle name="60% - Accent4 2 5" xfId="356"/>
    <cellStyle name="60% - Accent4 3" xfId="357"/>
    <cellStyle name="60% - Accent4 4" xfId="358"/>
    <cellStyle name="60% - Accent4 4 2" xfId="359"/>
    <cellStyle name="60% - Accent4 5" xfId="360"/>
    <cellStyle name="60% - Accent4 6" xfId="361"/>
    <cellStyle name="60% - Accent4 7" xfId="362"/>
    <cellStyle name="60% - Accent5" xfId="363"/>
    <cellStyle name="60% - Accent5 2" xfId="364"/>
    <cellStyle name="60% - Accent5 2 2" xfId="365"/>
    <cellStyle name="60% - Accent5 2 3" xfId="366"/>
    <cellStyle name="60% - Accent5 2 4" xfId="367"/>
    <cellStyle name="60% - Accent5 2 5" xfId="368"/>
    <cellStyle name="60% - Accent5 3" xfId="369"/>
    <cellStyle name="60% - Accent5 4" xfId="370"/>
    <cellStyle name="60% - Accent5 4 2" xfId="371"/>
    <cellStyle name="60% - Accent5 5" xfId="372"/>
    <cellStyle name="60% - Accent5 6" xfId="373"/>
    <cellStyle name="60% - Accent5 7" xfId="374"/>
    <cellStyle name="60% - Accent6" xfId="375"/>
    <cellStyle name="60% - Accent6 2" xfId="376"/>
    <cellStyle name="60% - Accent6 2 2" xfId="377"/>
    <cellStyle name="60% - Accent6 2 3" xfId="378"/>
    <cellStyle name="60% - Accent6 2 4" xfId="379"/>
    <cellStyle name="60% - Accent6 2 5" xfId="380"/>
    <cellStyle name="60% - Accent6 3" xfId="381"/>
    <cellStyle name="60% - Accent6 4" xfId="382"/>
    <cellStyle name="60% - Accent6 4 2" xfId="383"/>
    <cellStyle name="60% - Accent6 5" xfId="384"/>
    <cellStyle name="60% - Accent6 6" xfId="385"/>
    <cellStyle name="60% - Accent6 7" xfId="386"/>
    <cellStyle name="60% - Акцент1" xfId="387"/>
    <cellStyle name="60% - Акцент2" xfId="388"/>
    <cellStyle name="60% - Акцент3" xfId="389"/>
    <cellStyle name="60% - Акцент4" xfId="390"/>
    <cellStyle name="60% - Акцент5" xfId="391"/>
    <cellStyle name="60% - Акцент6" xfId="392"/>
    <cellStyle name="Accent1" xfId="393"/>
    <cellStyle name="Accent1 2" xfId="394"/>
    <cellStyle name="Accent1 2 2" xfId="395"/>
    <cellStyle name="Accent1 2 3" xfId="396"/>
    <cellStyle name="Accent1 2 4" xfId="397"/>
    <cellStyle name="Accent1 2 5" xfId="398"/>
    <cellStyle name="Accent1 3" xfId="399"/>
    <cellStyle name="Accent1 4" xfId="400"/>
    <cellStyle name="Accent1 4 2" xfId="401"/>
    <cellStyle name="Accent1 5" xfId="402"/>
    <cellStyle name="Accent1 6" xfId="403"/>
    <cellStyle name="Accent1 7" xfId="404"/>
    <cellStyle name="Accent2" xfId="405"/>
    <cellStyle name="Accent2 2" xfId="406"/>
    <cellStyle name="Accent2 2 2" xfId="407"/>
    <cellStyle name="Accent2 2 3" xfId="408"/>
    <cellStyle name="Accent2 2 4" xfId="409"/>
    <cellStyle name="Accent2 2 5" xfId="410"/>
    <cellStyle name="Accent2 3" xfId="411"/>
    <cellStyle name="Accent2 4" xfId="412"/>
    <cellStyle name="Accent2 4 2" xfId="413"/>
    <cellStyle name="Accent2 5" xfId="414"/>
    <cellStyle name="Accent2 6" xfId="415"/>
    <cellStyle name="Accent2 7" xfId="416"/>
    <cellStyle name="Accent3" xfId="417"/>
    <cellStyle name="Accent3 2" xfId="418"/>
    <cellStyle name="Accent3 2 2" xfId="419"/>
    <cellStyle name="Accent3 2 3" xfId="420"/>
    <cellStyle name="Accent3 2 4" xfId="421"/>
    <cellStyle name="Accent3 2 5" xfId="422"/>
    <cellStyle name="Accent3 3" xfId="423"/>
    <cellStyle name="Accent3 4" xfId="424"/>
    <cellStyle name="Accent3 4 2" xfId="425"/>
    <cellStyle name="Accent3 5" xfId="426"/>
    <cellStyle name="Accent3 6" xfId="427"/>
    <cellStyle name="Accent3 7" xfId="428"/>
    <cellStyle name="Accent4" xfId="429"/>
    <cellStyle name="Accent4 2" xfId="430"/>
    <cellStyle name="Accent4 2 2" xfId="431"/>
    <cellStyle name="Accent4 2 3" xfId="432"/>
    <cellStyle name="Accent4 2 4" xfId="433"/>
    <cellStyle name="Accent4 2 5" xfId="434"/>
    <cellStyle name="Accent4 3" xfId="435"/>
    <cellStyle name="Accent4 4" xfId="436"/>
    <cellStyle name="Accent4 4 2" xfId="437"/>
    <cellStyle name="Accent4 5" xfId="438"/>
    <cellStyle name="Accent4 6" xfId="439"/>
    <cellStyle name="Accent4 7" xfId="440"/>
    <cellStyle name="Accent5" xfId="441"/>
    <cellStyle name="Accent5 2" xfId="442"/>
    <cellStyle name="Accent5 2 2" xfId="443"/>
    <cellStyle name="Accent5 2 3" xfId="444"/>
    <cellStyle name="Accent5 2 4" xfId="445"/>
    <cellStyle name="Accent5 2 5" xfId="446"/>
    <cellStyle name="Accent5 3" xfId="447"/>
    <cellStyle name="Accent5 4" xfId="448"/>
    <cellStyle name="Accent5 4 2" xfId="449"/>
    <cellStyle name="Accent5 5" xfId="450"/>
    <cellStyle name="Accent5 6" xfId="451"/>
    <cellStyle name="Accent5 7" xfId="452"/>
    <cellStyle name="Accent6" xfId="453"/>
    <cellStyle name="Accent6 2" xfId="454"/>
    <cellStyle name="Accent6 2 2" xfId="455"/>
    <cellStyle name="Accent6 2 3" xfId="456"/>
    <cellStyle name="Accent6 2 4" xfId="457"/>
    <cellStyle name="Accent6 2 5" xfId="458"/>
    <cellStyle name="Accent6 3" xfId="459"/>
    <cellStyle name="Accent6 4" xfId="460"/>
    <cellStyle name="Accent6 4 2" xfId="461"/>
    <cellStyle name="Accent6 5" xfId="462"/>
    <cellStyle name="Accent6 6" xfId="463"/>
    <cellStyle name="Accent6 7" xfId="464"/>
    <cellStyle name="Bad" xfId="465"/>
    <cellStyle name="Bad 2" xfId="466"/>
    <cellStyle name="Bad 2 2" xfId="467"/>
    <cellStyle name="Bad 2 3" xfId="468"/>
    <cellStyle name="Bad 2 4" xfId="469"/>
    <cellStyle name="Bad 2 5" xfId="470"/>
    <cellStyle name="Bad 3" xfId="471"/>
    <cellStyle name="Bad 4" xfId="472"/>
    <cellStyle name="Bad 4 2" xfId="473"/>
    <cellStyle name="Bad 5" xfId="474"/>
    <cellStyle name="Bad 6" xfId="475"/>
    <cellStyle name="Bad 7" xfId="476"/>
    <cellStyle name="Calculation" xfId="477"/>
    <cellStyle name="Calculation 2" xfId="478"/>
    <cellStyle name="Calculation 2 2" xfId="479"/>
    <cellStyle name="Calculation 2 3" xfId="480"/>
    <cellStyle name="Calculation 2 4" xfId="481"/>
    <cellStyle name="Calculation 2 5" xfId="482"/>
    <cellStyle name="Calculation 2_anakia II etapi.xls sm. defeqturi" xfId="483"/>
    <cellStyle name="Calculation 3" xfId="484"/>
    <cellStyle name="Calculation 4" xfId="485"/>
    <cellStyle name="Calculation 4 2" xfId="486"/>
    <cellStyle name="Calculation 4_anakia II etapi.xls sm. defeqturi" xfId="487"/>
    <cellStyle name="Calculation 5" xfId="488"/>
    <cellStyle name="Calculation 6" xfId="489"/>
    <cellStyle name="Calculation 7" xfId="490"/>
    <cellStyle name="Check Cell" xfId="491"/>
    <cellStyle name="Check Cell 2" xfId="492"/>
    <cellStyle name="Check Cell 2 2" xfId="493"/>
    <cellStyle name="Check Cell 2 3" xfId="494"/>
    <cellStyle name="Check Cell 2 4" xfId="495"/>
    <cellStyle name="Check Cell 2 5" xfId="496"/>
    <cellStyle name="Check Cell 2_anakia II etapi.xls sm. defeqturi" xfId="497"/>
    <cellStyle name="Check Cell 3" xfId="498"/>
    <cellStyle name="Check Cell 4" xfId="499"/>
    <cellStyle name="Check Cell 4 2" xfId="500"/>
    <cellStyle name="Check Cell 4_anakia II etapi.xls sm. defeqturi" xfId="501"/>
    <cellStyle name="Check Cell 5" xfId="502"/>
    <cellStyle name="Check Cell 6" xfId="503"/>
    <cellStyle name="Check Cell 7" xfId="504"/>
    <cellStyle name="Comma" xfId="505"/>
    <cellStyle name="Comma [0]" xfId="506"/>
    <cellStyle name="Comma 10" xfId="507"/>
    <cellStyle name="Comma 10 2" xfId="508"/>
    <cellStyle name="Comma 11" xfId="509"/>
    <cellStyle name="Comma 12" xfId="510"/>
    <cellStyle name="Comma 12 2" xfId="511"/>
    <cellStyle name="Comma 12 3" xfId="512"/>
    <cellStyle name="Comma 12 4" xfId="513"/>
    <cellStyle name="Comma 12 5" xfId="514"/>
    <cellStyle name="Comma 12 6" xfId="515"/>
    <cellStyle name="Comma 12 7" xfId="516"/>
    <cellStyle name="Comma 12 8" xfId="517"/>
    <cellStyle name="Comma 13" xfId="518"/>
    <cellStyle name="Comma 14" xfId="519"/>
    <cellStyle name="Comma 15" xfId="520"/>
    <cellStyle name="Comma 16" xfId="521"/>
    <cellStyle name="Comma 2" xfId="522"/>
    <cellStyle name="Comma 2 2" xfId="523"/>
    <cellStyle name="Comma 2 2 2" xfId="524"/>
    <cellStyle name="Comma 2 2 3" xfId="525"/>
    <cellStyle name="Comma 2 3" xfId="526"/>
    <cellStyle name="Comma 3" xfId="527"/>
    <cellStyle name="Comma 4" xfId="528"/>
    <cellStyle name="Comma 5" xfId="529"/>
    <cellStyle name="Comma 6" xfId="530"/>
    <cellStyle name="Comma 7" xfId="531"/>
    <cellStyle name="Comma 8" xfId="532"/>
    <cellStyle name="Comma 9" xfId="533"/>
    <cellStyle name="Currency" xfId="534"/>
    <cellStyle name="Currency [0]" xfId="535"/>
    <cellStyle name="Explanatory Text" xfId="536"/>
    <cellStyle name="Explanatory Text 2" xfId="537"/>
    <cellStyle name="Explanatory Text 2 2" xfId="538"/>
    <cellStyle name="Explanatory Text 2 3" xfId="539"/>
    <cellStyle name="Explanatory Text 2 4" xfId="540"/>
    <cellStyle name="Explanatory Text 2 5" xfId="541"/>
    <cellStyle name="Explanatory Text 3" xfId="542"/>
    <cellStyle name="Explanatory Text 4" xfId="543"/>
    <cellStyle name="Explanatory Text 4 2" xfId="544"/>
    <cellStyle name="Explanatory Text 5" xfId="545"/>
    <cellStyle name="Explanatory Text 6" xfId="546"/>
    <cellStyle name="Explanatory Text 7" xfId="547"/>
    <cellStyle name="Good" xfId="548"/>
    <cellStyle name="Good 2" xfId="549"/>
    <cellStyle name="Good 2 2" xfId="550"/>
    <cellStyle name="Good 2 3" xfId="551"/>
    <cellStyle name="Good 2 4" xfId="552"/>
    <cellStyle name="Good 2 5" xfId="553"/>
    <cellStyle name="Good 3" xfId="554"/>
    <cellStyle name="Good 4" xfId="555"/>
    <cellStyle name="Good 4 2" xfId="556"/>
    <cellStyle name="Good 5" xfId="557"/>
    <cellStyle name="Good 6" xfId="558"/>
    <cellStyle name="Good 7" xfId="559"/>
    <cellStyle name="Heading 1" xfId="560"/>
    <cellStyle name="Heading 1 2" xfId="561"/>
    <cellStyle name="Heading 1 2 2" xfId="562"/>
    <cellStyle name="Heading 1 2 3" xfId="563"/>
    <cellStyle name="Heading 1 2 4" xfId="564"/>
    <cellStyle name="Heading 1 2 5" xfId="565"/>
    <cellStyle name="Heading 1 2_anakia II etapi.xls sm. defeqturi" xfId="566"/>
    <cellStyle name="Heading 1 3" xfId="567"/>
    <cellStyle name="Heading 1 4" xfId="568"/>
    <cellStyle name="Heading 1 4 2" xfId="569"/>
    <cellStyle name="Heading 1 4_anakia II etapi.xls sm. defeqturi" xfId="570"/>
    <cellStyle name="Heading 1 5" xfId="571"/>
    <cellStyle name="Heading 1 6" xfId="572"/>
    <cellStyle name="Heading 1 7" xfId="573"/>
    <cellStyle name="Heading 2" xfId="574"/>
    <cellStyle name="Heading 2 2" xfId="575"/>
    <cellStyle name="Heading 2 2 2" xfId="576"/>
    <cellStyle name="Heading 2 2 3" xfId="577"/>
    <cellStyle name="Heading 2 2 4" xfId="578"/>
    <cellStyle name="Heading 2 2 5" xfId="579"/>
    <cellStyle name="Heading 2 2_anakia II etapi.xls sm. defeqturi" xfId="580"/>
    <cellStyle name="Heading 2 3" xfId="581"/>
    <cellStyle name="Heading 2 4" xfId="582"/>
    <cellStyle name="Heading 2 4 2" xfId="583"/>
    <cellStyle name="Heading 2 4_anakia II etapi.xls sm. defeqturi" xfId="584"/>
    <cellStyle name="Heading 2 5" xfId="585"/>
    <cellStyle name="Heading 2 6" xfId="586"/>
    <cellStyle name="Heading 2 7" xfId="587"/>
    <cellStyle name="Heading 3" xfId="588"/>
    <cellStyle name="Heading 3 2" xfId="589"/>
    <cellStyle name="Heading 3 2 2" xfId="590"/>
    <cellStyle name="Heading 3 2 3" xfId="591"/>
    <cellStyle name="Heading 3 2 4" xfId="592"/>
    <cellStyle name="Heading 3 2 5" xfId="593"/>
    <cellStyle name="Heading 3 2_anakia II etapi.xls sm. defeqturi" xfId="594"/>
    <cellStyle name="Heading 3 3" xfId="595"/>
    <cellStyle name="Heading 3 4" xfId="596"/>
    <cellStyle name="Heading 3 4 2" xfId="597"/>
    <cellStyle name="Heading 3 4_anakia II etapi.xls sm. defeqturi" xfId="598"/>
    <cellStyle name="Heading 3 5" xfId="599"/>
    <cellStyle name="Heading 3 6" xfId="600"/>
    <cellStyle name="Heading 3 7" xfId="601"/>
    <cellStyle name="Heading 4" xfId="602"/>
    <cellStyle name="Heading 4 2" xfId="603"/>
    <cellStyle name="Heading 4 2 2" xfId="604"/>
    <cellStyle name="Heading 4 2 3" xfId="605"/>
    <cellStyle name="Heading 4 2 4" xfId="606"/>
    <cellStyle name="Heading 4 2 5" xfId="607"/>
    <cellStyle name="Heading 4 3" xfId="608"/>
    <cellStyle name="Heading 4 4" xfId="609"/>
    <cellStyle name="Heading 4 4 2" xfId="610"/>
    <cellStyle name="Heading 4 5" xfId="611"/>
    <cellStyle name="Heading 4 6" xfId="612"/>
    <cellStyle name="Heading 4 7" xfId="613"/>
    <cellStyle name="Input" xfId="614"/>
    <cellStyle name="Input 2" xfId="615"/>
    <cellStyle name="Input 2 2" xfId="616"/>
    <cellStyle name="Input 2 3" xfId="617"/>
    <cellStyle name="Input 2 4" xfId="618"/>
    <cellStyle name="Input 2 5" xfId="619"/>
    <cellStyle name="Input 2_anakia II etapi.xls sm. defeqturi" xfId="620"/>
    <cellStyle name="Input 3" xfId="621"/>
    <cellStyle name="Input 4" xfId="622"/>
    <cellStyle name="Input 4 2" xfId="623"/>
    <cellStyle name="Input 4_anakia II etapi.xls sm. defeqturi" xfId="624"/>
    <cellStyle name="Input 5" xfId="625"/>
    <cellStyle name="Input 6" xfId="626"/>
    <cellStyle name="Input 7" xfId="627"/>
    <cellStyle name="Linked Cell" xfId="628"/>
    <cellStyle name="Linked Cell 2" xfId="629"/>
    <cellStyle name="Linked Cell 2 2" xfId="630"/>
    <cellStyle name="Linked Cell 2 3" xfId="631"/>
    <cellStyle name="Linked Cell 2 4" xfId="632"/>
    <cellStyle name="Linked Cell 2 5" xfId="633"/>
    <cellStyle name="Linked Cell 2_anakia II etapi.xls sm. defeqturi" xfId="634"/>
    <cellStyle name="Linked Cell 3" xfId="635"/>
    <cellStyle name="Linked Cell 4" xfId="636"/>
    <cellStyle name="Linked Cell 4 2" xfId="637"/>
    <cellStyle name="Linked Cell 4_anakia II etapi.xls sm. defeqturi" xfId="638"/>
    <cellStyle name="Linked Cell 5" xfId="639"/>
    <cellStyle name="Linked Cell 6" xfId="640"/>
    <cellStyle name="Linked Cell 7" xfId="641"/>
    <cellStyle name="Neutral" xfId="642"/>
    <cellStyle name="Neutral 2" xfId="643"/>
    <cellStyle name="Neutral 2 2" xfId="644"/>
    <cellStyle name="Neutral 2 3" xfId="645"/>
    <cellStyle name="Neutral 2 4" xfId="646"/>
    <cellStyle name="Neutral 2 5" xfId="647"/>
    <cellStyle name="Neutral 3" xfId="648"/>
    <cellStyle name="Neutral 4" xfId="649"/>
    <cellStyle name="Neutral 4 2" xfId="650"/>
    <cellStyle name="Neutral 5" xfId="651"/>
    <cellStyle name="Neutral 6" xfId="652"/>
    <cellStyle name="Neutral 7" xfId="653"/>
    <cellStyle name="Normal 10" xfId="654"/>
    <cellStyle name="Normal 10 2" xfId="655"/>
    <cellStyle name="Normal 11" xfId="656"/>
    <cellStyle name="Normal 11 2" xfId="657"/>
    <cellStyle name="Normal 11 2 2" xfId="658"/>
    <cellStyle name="Normal 11 3" xfId="659"/>
    <cellStyle name="Normal 11_GAZI-2010" xfId="660"/>
    <cellStyle name="Normal 12" xfId="661"/>
    <cellStyle name="Normal 12 2" xfId="662"/>
    <cellStyle name="Normal 13" xfId="663"/>
    <cellStyle name="Normal 13 2" xfId="664"/>
    <cellStyle name="Normal 13 3" xfId="665"/>
    <cellStyle name="Normal 13 4" xfId="666"/>
    <cellStyle name="Normal 13 5" xfId="667"/>
    <cellStyle name="Normal 13_GAZI-2010" xfId="668"/>
    <cellStyle name="Normal 14" xfId="669"/>
    <cellStyle name="Normal 14 2" xfId="670"/>
    <cellStyle name="Normal 14 3" xfId="671"/>
    <cellStyle name="Normal 14 3 2" xfId="672"/>
    <cellStyle name="Normal 14 4" xfId="673"/>
    <cellStyle name="Normal 14 5" xfId="674"/>
    <cellStyle name="Normal 14_anakia II etapi.xls sm. defeqturi" xfId="675"/>
    <cellStyle name="Normal 15" xfId="676"/>
    <cellStyle name="Normal 16" xfId="677"/>
    <cellStyle name="Normal 16 2" xfId="678"/>
    <cellStyle name="Normal 16 3" xfId="679"/>
    <cellStyle name="Normal 16_axalq.skola" xfId="680"/>
    <cellStyle name="Normal 17" xfId="681"/>
    <cellStyle name="Normal 18" xfId="682"/>
    <cellStyle name="Normal 19" xfId="683"/>
    <cellStyle name="Normal 2" xfId="684"/>
    <cellStyle name="Normal 2 10" xfId="685"/>
    <cellStyle name="Normal 2 2" xfId="686"/>
    <cellStyle name="Normal 2 2 2" xfId="687"/>
    <cellStyle name="Normal 2 2 3" xfId="688"/>
    <cellStyle name="Normal 2 2 4" xfId="689"/>
    <cellStyle name="Normal 2 2 5" xfId="690"/>
    <cellStyle name="Normal 2 2 6" xfId="691"/>
    <cellStyle name="Normal 2 2 7" xfId="692"/>
    <cellStyle name="Normal 2 2_2D4CD000" xfId="693"/>
    <cellStyle name="Normal 2 3" xfId="694"/>
    <cellStyle name="Normal 2 4" xfId="695"/>
    <cellStyle name="Normal 2 5" xfId="696"/>
    <cellStyle name="Normal 2 6" xfId="697"/>
    <cellStyle name="Normal 2 7" xfId="698"/>
    <cellStyle name="Normal 2 7 2" xfId="699"/>
    <cellStyle name="Normal 2 7 3" xfId="700"/>
    <cellStyle name="Normal 2 7_anakia II etapi.xls sm. defeqturi" xfId="701"/>
    <cellStyle name="Normal 2 8" xfId="702"/>
    <cellStyle name="Normal 2 9" xfId="703"/>
    <cellStyle name="Normal 2_anakia II etapi.xls sm. defeqturi" xfId="704"/>
    <cellStyle name="Normal 20" xfId="705"/>
    <cellStyle name="Normal 21" xfId="706"/>
    <cellStyle name="Normal 22" xfId="707"/>
    <cellStyle name="Normal 23" xfId="708"/>
    <cellStyle name="Normal 24" xfId="709"/>
    <cellStyle name="Normal 25" xfId="710"/>
    <cellStyle name="Normal 26" xfId="711"/>
    <cellStyle name="Normal 27" xfId="712"/>
    <cellStyle name="Normal 28" xfId="713"/>
    <cellStyle name="Normal 29" xfId="714"/>
    <cellStyle name="Normal 29 2" xfId="715"/>
    <cellStyle name="Normal 3" xfId="716"/>
    <cellStyle name="Normal 3 2" xfId="717"/>
    <cellStyle name="Normal 3 2 2" xfId="718"/>
    <cellStyle name="Normal 3 2_anakia II etapi.xls sm. defeqturi" xfId="719"/>
    <cellStyle name="Normal 30" xfId="720"/>
    <cellStyle name="Normal 30 2" xfId="721"/>
    <cellStyle name="Normal 31" xfId="722"/>
    <cellStyle name="Normal 32" xfId="723"/>
    <cellStyle name="Normal 32 2" xfId="724"/>
    <cellStyle name="Normal 32 3" xfId="725"/>
    <cellStyle name="Normal 32 3 2" xfId="726"/>
    <cellStyle name="Normal 33" xfId="727"/>
    <cellStyle name="Normal 33 2" xfId="728"/>
    <cellStyle name="Normal 34" xfId="729"/>
    <cellStyle name="Normal 35" xfId="730"/>
    <cellStyle name="Normal 35 2" xfId="731"/>
    <cellStyle name="Normal 35 3" xfId="732"/>
    <cellStyle name="Normal 36" xfId="733"/>
    <cellStyle name="Normal 37" xfId="734"/>
    <cellStyle name="Normal 38" xfId="735"/>
    <cellStyle name="Normal 4" xfId="736"/>
    <cellStyle name="Normal 5" xfId="737"/>
    <cellStyle name="Normal 5 2" xfId="738"/>
    <cellStyle name="Normal 5 2 2" xfId="739"/>
    <cellStyle name="Normal 5 3" xfId="740"/>
    <cellStyle name="Normal 5 4" xfId="741"/>
    <cellStyle name="Normal 5_Copy of SAN2010" xfId="742"/>
    <cellStyle name="Normal 6" xfId="743"/>
    <cellStyle name="Normal 7" xfId="744"/>
    <cellStyle name="Normal 8" xfId="745"/>
    <cellStyle name="Normal 8 2" xfId="746"/>
    <cellStyle name="Normal 8_2D4CD000" xfId="747"/>
    <cellStyle name="Normal 9" xfId="748"/>
    <cellStyle name="Normal 9 2" xfId="749"/>
    <cellStyle name="Normal 9 2 2" xfId="750"/>
    <cellStyle name="Normal 9 2 3" xfId="751"/>
    <cellStyle name="Normal 9 2 4" xfId="752"/>
    <cellStyle name="Normal 9 2_anakia II etapi.xls sm. defeqturi" xfId="753"/>
    <cellStyle name="Normal 9_2D4CD000" xfId="754"/>
    <cellStyle name="Normal_axalqalaqis skola " xfId="755"/>
    <cellStyle name="Normal_Book1 2" xfId="756"/>
    <cellStyle name="Normal_gare wyalsadfenigagarini 10" xfId="757"/>
    <cellStyle name="Normal_gare wyalsadfenigagarini 2 2" xfId="758"/>
    <cellStyle name="Normal_gare wyalsadfenigagarini 2_SMSH2008-IIkv ." xfId="759"/>
    <cellStyle name="Note" xfId="760"/>
    <cellStyle name="Note 2" xfId="761"/>
    <cellStyle name="Note 2 2" xfId="762"/>
    <cellStyle name="Note 2 3" xfId="763"/>
    <cellStyle name="Note 2 4" xfId="764"/>
    <cellStyle name="Note 2 5" xfId="765"/>
    <cellStyle name="Note 2_anakia II etapi.xls sm. defeqturi" xfId="766"/>
    <cellStyle name="Note 3" xfId="767"/>
    <cellStyle name="Note 4" xfId="768"/>
    <cellStyle name="Note 4 2" xfId="769"/>
    <cellStyle name="Note 4_anakia II etapi.xls sm. defeqturi" xfId="770"/>
    <cellStyle name="Note 5" xfId="771"/>
    <cellStyle name="Note 6" xfId="772"/>
    <cellStyle name="Note 7" xfId="773"/>
    <cellStyle name="Output" xfId="774"/>
    <cellStyle name="Output 2" xfId="775"/>
    <cellStyle name="Output 2 2" xfId="776"/>
    <cellStyle name="Output 2 3" xfId="777"/>
    <cellStyle name="Output 2 4" xfId="778"/>
    <cellStyle name="Output 2 5" xfId="779"/>
    <cellStyle name="Output 2_anakia II etapi.xls sm. defeqturi" xfId="780"/>
    <cellStyle name="Output 3" xfId="781"/>
    <cellStyle name="Output 4" xfId="782"/>
    <cellStyle name="Output 4 2" xfId="783"/>
    <cellStyle name="Output 4_anakia II etapi.xls sm. defeqturi" xfId="784"/>
    <cellStyle name="Output 5" xfId="785"/>
    <cellStyle name="Output 6" xfId="786"/>
    <cellStyle name="Output 7" xfId="787"/>
    <cellStyle name="Percent" xfId="788"/>
    <cellStyle name="Percent 2" xfId="789"/>
    <cellStyle name="Percent 3" xfId="790"/>
    <cellStyle name="Percent 4" xfId="791"/>
    <cellStyle name="Percent 5" xfId="792"/>
    <cellStyle name="Style 1" xfId="793"/>
    <cellStyle name="Title" xfId="794"/>
    <cellStyle name="Title 2" xfId="795"/>
    <cellStyle name="Title 2 2" xfId="796"/>
    <cellStyle name="Title 2 3" xfId="797"/>
    <cellStyle name="Title 2 4" xfId="798"/>
    <cellStyle name="Title 2 5" xfId="799"/>
    <cellStyle name="Title 3" xfId="800"/>
    <cellStyle name="Title 4" xfId="801"/>
    <cellStyle name="Title 4 2" xfId="802"/>
    <cellStyle name="Title 5" xfId="803"/>
    <cellStyle name="Title 6" xfId="804"/>
    <cellStyle name="Title 7" xfId="805"/>
    <cellStyle name="Total" xfId="806"/>
    <cellStyle name="Total 2" xfId="807"/>
    <cellStyle name="Total 2 2" xfId="808"/>
    <cellStyle name="Total 2 3" xfId="809"/>
    <cellStyle name="Total 2 4" xfId="810"/>
    <cellStyle name="Total 2 5" xfId="811"/>
    <cellStyle name="Total 2_anakia II etapi.xls sm. defeqturi" xfId="812"/>
    <cellStyle name="Total 3" xfId="813"/>
    <cellStyle name="Total 4" xfId="814"/>
    <cellStyle name="Total 4 2" xfId="815"/>
    <cellStyle name="Total 4_anakia II etapi.xls sm. defeqturi" xfId="816"/>
    <cellStyle name="Total 5" xfId="817"/>
    <cellStyle name="Total 6" xfId="818"/>
    <cellStyle name="Total 7" xfId="819"/>
    <cellStyle name="Warning Text" xfId="820"/>
    <cellStyle name="Warning Text 2" xfId="821"/>
    <cellStyle name="Warning Text 2 2" xfId="822"/>
    <cellStyle name="Warning Text 2 3" xfId="823"/>
    <cellStyle name="Warning Text 2 4" xfId="824"/>
    <cellStyle name="Warning Text 2 5" xfId="825"/>
    <cellStyle name="Warning Text 3" xfId="826"/>
    <cellStyle name="Warning Text 4" xfId="827"/>
    <cellStyle name="Warning Text 4 2" xfId="828"/>
    <cellStyle name="Warning Text 5" xfId="829"/>
    <cellStyle name="Warning Text 6" xfId="830"/>
    <cellStyle name="Warning Text 7" xfId="831"/>
    <cellStyle name="Акцент1" xfId="832"/>
    <cellStyle name="Акцент2" xfId="833"/>
    <cellStyle name="Акцент3" xfId="834"/>
    <cellStyle name="Акцент4" xfId="835"/>
    <cellStyle name="Акцент5" xfId="836"/>
    <cellStyle name="Акцент6" xfId="837"/>
    <cellStyle name="Ввод " xfId="838"/>
    <cellStyle name="Вывод" xfId="839"/>
    <cellStyle name="Вычисление" xfId="840"/>
    <cellStyle name="Заголовок 1" xfId="841"/>
    <cellStyle name="Заголовок 2" xfId="842"/>
    <cellStyle name="Заголовок 3" xfId="843"/>
    <cellStyle name="Заголовок 4" xfId="844"/>
    <cellStyle name="Итог" xfId="845"/>
    <cellStyle name="Контрольная ячейка" xfId="846"/>
    <cellStyle name="Название" xfId="847"/>
    <cellStyle name="Нейтральный" xfId="848"/>
    <cellStyle name="Обычный 2" xfId="849"/>
    <cellStyle name="Обычный 3" xfId="850"/>
    <cellStyle name="Обычный 3 2" xfId="851"/>
    <cellStyle name="Обычный 4" xfId="852"/>
    <cellStyle name="Обычный 4 2" xfId="853"/>
    <cellStyle name="Обычный 5" xfId="854"/>
    <cellStyle name="Обычный 6" xfId="855"/>
    <cellStyle name="Обычный 6 2" xfId="856"/>
    <cellStyle name="Обычный_SAN2008-I" xfId="857"/>
    <cellStyle name="Плохой" xfId="858"/>
    <cellStyle name="Пояснение" xfId="859"/>
    <cellStyle name="Примечание" xfId="860"/>
    <cellStyle name="Процентный 2" xfId="861"/>
    <cellStyle name="Процентный 3" xfId="862"/>
    <cellStyle name="Связанная ячейка" xfId="863"/>
    <cellStyle name="Текст предупреждения" xfId="864"/>
    <cellStyle name="Финансовый 2" xfId="865"/>
    <cellStyle name="Финансовый 2 2" xfId="866"/>
    <cellStyle name="Финансовый 3" xfId="867"/>
    <cellStyle name="Хороший" xfId="8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08"/>
  <sheetViews>
    <sheetView tabSelected="1" zoomScale="110" zoomScaleNormal="110" zoomScalePageLayoutView="0" workbookViewId="0" topLeftCell="A1">
      <selection activeCell="N5" sqref="N5"/>
    </sheetView>
  </sheetViews>
  <sheetFormatPr defaultColWidth="9.140625" defaultRowHeight="15"/>
  <cols>
    <col min="1" max="1" width="3.8515625" style="515" customWidth="1"/>
    <col min="2" max="2" width="49.28125" style="516" customWidth="1"/>
    <col min="3" max="3" width="11.421875" style="24" customWidth="1"/>
    <col min="4" max="4" width="10.8515625" style="24" hidden="1" customWidth="1"/>
    <col min="5" max="5" width="13.7109375" style="24" customWidth="1"/>
    <col min="6" max="6" width="13.57421875" style="24" customWidth="1"/>
    <col min="7" max="16384" width="9.140625" style="24" customWidth="1"/>
  </cols>
  <sheetData>
    <row r="1" spans="1:6" ht="51.75" customHeight="1">
      <c r="A1" s="570" t="s">
        <v>266</v>
      </c>
      <c r="B1" s="570"/>
      <c r="C1" s="570"/>
      <c r="D1" s="570"/>
      <c r="E1" s="570"/>
      <c r="F1" s="570"/>
    </row>
    <row r="2" spans="1:6" s="6" customFormat="1" ht="30" customHeight="1">
      <c r="A2" s="586" t="s">
        <v>260</v>
      </c>
      <c r="B2" s="586"/>
      <c r="C2" s="586"/>
      <c r="D2" s="586"/>
      <c r="E2" s="586"/>
      <c r="F2" s="586"/>
    </row>
    <row r="3" spans="1:6" s="11" customFormat="1" ht="42" customHeight="1">
      <c r="A3" s="7" t="s">
        <v>261</v>
      </c>
      <c r="B3" s="8" t="s">
        <v>262</v>
      </c>
      <c r="C3" s="9" t="s">
        <v>263</v>
      </c>
      <c r="D3" s="14"/>
      <c r="E3" s="10" t="s">
        <v>264</v>
      </c>
      <c r="F3" s="10" t="s">
        <v>265</v>
      </c>
    </row>
    <row r="4" spans="1:6" s="11" customFormat="1" ht="13.5">
      <c r="A4" s="12">
        <v>1</v>
      </c>
      <c r="B4" s="13">
        <v>2</v>
      </c>
      <c r="C4" s="12">
        <v>3</v>
      </c>
      <c r="D4" s="15"/>
      <c r="E4" s="13">
        <v>4</v>
      </c>
      <c r="F4" s="12">
        <v>5</v>
      </c>
    </row>
    <row r="5" spans="1:15" ht="21.75" customHeight="1">
      <c r="A5" s="571" t="s">
        <v>46</v>
      </c>
      <c r="B5" s="572"/>
      <c r="C5" s="572"/>
      <c r="D5" s="572"/>
      <c r="E5" s="572"/>
      <c r="F5" s="573"/>
      <c r="G5" s="25"/>
      <c r="H5" s="25"/>
      <c r="I5" s="25"/>
      <c r="J5" s="25"/>
      <c r="K5" s="25"/>
      <c r="L5" s="25"/>
      <c r="M5" s="25"/>
      <c r="N5" s="25"/>
      <c r="O5" s="25"/>
    </row>
    <row r="6" spans="1:15" ht="13.5">
      <c r="A6" s="18"/>
      <c r="B6" s="18" t="s">
        <v>90</v>
      </c>
      <c r="C6" s="19"/>
      <c r="D6" s="19"/>
      <c r="E6" s="19"/>
      <c r="F6" s="19"/>
      <c r="G6" s="25"/>
      <c r="H6" s="25"/>
      <c r="I6" s="25"/>
      <c r="J6" s="25"/>
      <c r="K6" s="25"/>
      <c r="L6" s="25"/>
      <c r="M6" s="25"/>
      <c r="N6" s="25"/>
      <c r="O6" s="25"/>
    </row>
    <row r="7" spans="1:6" s="31" customFormat="1" ht="45.75" customHeight="1">
      <c r="A7" s="26">
        <v>1</v>
      </c>
      <c r="B7" s="27" t="s">
        <v>47</v>
      </c>
      <c r="C7" s="28" t="s">
        <v>269</v>
      </c>
      <c r="D7" s="29"/>
      <c r="E7" s="517">
        <v>0.8105</v>
      </c>
      <c r="F7" s="30"/>
    </row>
    <row r="8" spans="1:6" s="36" customFormat="1" ht="27">
      <c r="A8" s="32">
        <v>2</v>
      </c>
      <c r="B8" s="33" t="s">
        <v>115</v>
      </c>
      <c r="C8" s="34" t="s">
        <v>48</v>
      </c>
      <c r="D8" s="35"/>
      <c r="E8" s="518">
        <v>600</v>
      </c>
      <c r="F8" s="35"/>
    </row>
    <row r="9" spans="1:7" s="43" customFormat="1" ht="33" customHeight="1">
      <c r="A9" s="37">
        <v>3</v>
      </c>
      <c r="B9" s="38" t="s">
        <v>73</v>
      </c>
      <c r="C9" s="39" t="s">
        <v>48</v>
      </c>
      <c r="D9" s="40"/>
      <c r="E9" s="519">
        <v>88</v>
      </c>
      <c r="F9" s="41"/>
      <c r="G9" s="42"/>
    </row>
    <row r="10" spans="1:7" s="49" customFormat="1" ht="13.5">
      <c r="A10" s="44"/>
      <c r="B10" s="45" t="s">
        <v>12</v>
      </c>
      <c r="C10" s="46" t="s">
        <v>48</v>
      </c>
      <c r="D10" s="47">
        <v>1.1</v>
      </c>
      <c r="E10" s="520">
        <f>E9*D10</f>
        <v>96.80000000000001</v>
      </c>
      <c r="F10" s="47"/>
      <c r="G10" s="48"/>
    </row>
    <row r="11" spans="1:6" s="53" customFormat="1" ht="13.5">
      <c r="A11" s="50">
        <v>4</v>
      </c>
      <c r="B11" s="51" t="s">
        <v>74</v>
      </c>
      <c r="C11" s="17" t="s">
        <v>48</v>
      </c>
      <c r="D11" s="1"/>
      <c r="E11" s="521">
        <v>286.5</v>
      </c>
      <c r="F11" s="52"/>
    </row>
    <row r="12" spans="1:7" s="49" customFormat="1" ht="13.5">
      <c r="A12" s="44"/>
      <c r="B12" s="45" t="s">
        <v>12</v>
      </c>
      <c r="C12" s="46" t="s">
        <v>48</v>
      </c>
      <c r="D12" s="47">
        <v>1.1</v>
      </c>
      <c r="E12" s="520">
        <f>E11*D12</f>
        <v>315.15000000000003</v>
      </c>
      <c r="F12" s="47"/>
      <c r="G12" s="48"/>
    </row>
    <row r="13" spans="1:6" s="53" customFormat="1" ht="13.5">
      <c r="A13" s="50">
        <v>5</v>
      </c>
      <c r="B13" s="51" t="s">
        <v>75</v>
      </c>
      <c r="C13" s="17" t="s">
        <v>48</v>
      </c>
      <c r="D13" s="1"/>
      <c r="E13" s="521">
        <v>776.5</v>
      </c>
      <c r="F13" s="52"/>
    </row>
    <row r="14" spans="1:7" s="49" customFormat="1" ht="13.5">
      <c r="A14" s="44"/>
      <c r="B14" s="45" t="s">
        <v>76</v>
      </c>
      <c r="C14" s="46" t="s">
        <v>48</v>
      </c>
      <c r="D14" s="47">
        <v>1.1</v>
      </c>
      <c r="E14" s="520">
        <f>E13*D14</f>
        <v>854.1500000000001</v>
      </c>
      <c r="F14" s="47"/>
      <c r="G14" s="48"/>
    </row>
    <row r="15" spans="1:6" s="31" customFormat="1" ht="33.75" customHeight="1">
      <c r="A15" s="54">
        <v>6</v>
      </c>
      <c r="B15" s="55" t="s">
        <v>84</v>
      </c>
      <c r="C15" s="16" t="s">
        <v>0</v>
      </c>
      <c r="D15" s="56"/>
      <c r="E15" s="522">
        <v>600</v>
      </c>
      <c r="F15" s="57"/>
    </row>
    <row r="16" spans="1:6" s="63" customFormat="1" ht="13.5">
      <c r="A16" s="58">
        <v>7</v>
      </c>
      <c r="B16" s="59" t="s">
        <v>1</v>
      </c>
      <c r="C16" s="60"/>
      <c r="D16" s="61"/>
      <c r="E16" s="523"/>
      <c r="F16" s="62"/>
    </row>
    <row r="17" spans="1:6" s="63" customFormat="1" ht="13.5">
      <c r="A17" s="64"/>
      <c r="B17" s="65" t="s">
        <v>22</v>
      </c>
      <c r="C17" s="66" t="s">
        <v>2</v>
      </c>
      <c r="D17" s="67"/>
      <c r="E17" s="524">
        <f>1410.5*1.9</f>
        <v>2679.95</v>
      </c>
      <c r="F17" s="68"/>
    </row>
    <row r="18" spans="1:14" s="73" customFormat="1" ht="33.75" customHeight="1">
      <c r="A18" s="69">
        <v>8</v>
      </c>
      <c r="B18" s="27" t="s">
        <v>77</v>
      </c>
      <c r="C18" s="28" t="s">
        <v>27</v>
      </c>
      <c r="D18" s="29"/>
      <c r="E18" s="517">
        <f>474*0.08/100</f>
        <v>0.37920000000000004</v>
      </c>
      <c r="F18" s="70"/>
      <c r="G18" s="71"/>
      <c r="H18" s="71"/>
      <c r="I18" s="71"/>
      <c r="J18" s="71"/>
      <c r="K18" s="72"/>
      <c r="L18" s="72"/>
      <c r="M18" s="72"/>
      <c r="N18" s="72"/>
    </row>
    <row r="19" spans="1:6" s="72" customFormat="1" ht="42" customHeight="1">
      <c r="A19" s="54">
        <v>9</v>
      </c>
      <c r="B19" s="55" t="s">
        <v>34</v>
      </c>
      <c r="C19" s="16" t="s">
        <v>0</v>
      </c>
      <c r="D19" s="56"/>
      <c r="E19" s="522">
        <v>95</v>
      </c>
      <c r="F19" s="74"/>
    </row>
    <row r="20" spans="1:6" s="75" customFormat="1" ht="13.5">
      <c r="A20" s="50"/>
      <c r="B20" s="51" t="s">
        <v>33</v>
      </c>
      <c r="C20" s="75" t="s">
        <v>0</v>
      </c>
      <c r="D20" s="1">
        <v>1.22</v>
      </c>
      <c r="E20" s="525">
        <f>E19*D20</f>
        <v>115.89999999999999</v>
      </c>
      <c r="F20" s="76"/>
    </row>
    <row r="21" spans="1:6" s="81" customFormat="1" ht="27">
      <c r="A21" s="77">
        <v>10</v>
      </c>
      <c r="B21" s="78" t="s">
        <v>37</v>
      </c>
      <c r="C21" s="21" t="s">
        <v>24</v>
      </c>
      <c r="D21" s="79"/>
      <c r="E21" s="526">
        <v>0.95</v>
      </c>
      <c r="F21" s="80"/>
    </row>
    <row r="22" spans="1:6" s="75" customFormat="1" ht="13.5">
      <c r="A22" s="82"/>
      <c r="B22" s="83" t="s">
        <v>35</v>
      </c>
      <c r="C22" s="84" t="s">
        <v>0</v>
      </c>
      <c r="D22" s="85">
        <v>126</v>
      </c>
      <c r="E22" s="527">
        <f>E21*D22</f>
        <v>119.69999999999999</v>
      </c>
      <c r="F22" s="86"/>
    </row>
    <row r="23" spans="1:6" s="91" customFormat="1" ht="13.5">
      <c r="A23" s="87">
        <v>11</v>
      </c>
      <c r="B23" s="88" t="s">
        <v>270</v>
      </c>
      <c r="C23" s="89" t="s">
        <v>2</v>
      </c>
      <c r="D23" s="90"/>
      <c r="E23" s="528">
        <f>475*0.6/1000</f>
        <v>0.285</v>
      </c>
      <c r="F23" s="76"/>
    </row>
    <row r="24" spans="1:6" s="91" customFormat="1" ht="13.5">
      <c r="A24" s="92"/>
      <c r="B24" s="93" t="s">
        <v>78</v>
      </c>
      <c r="C24" s="94" t="s">
        <v>2</v>
      </c>
      <c r="D24" s="95">
        <v>1.03</v>
      </c>
      <c r="E24" s="529">
        <f>E23*D24</f>
        <v>0.29355</v>
      </c>
      <c r="F24" s="86"/>
    </row>
    <row r="25" spans="1:6" s="101" customFormat="1" ht="40.5">
      <c r="A25" s="96">
        <v>12</v>
      </c>
      <c r="B25" s="97" t="s">
        <v>271</v>
      </c>
      <c r="C25" s="98" t="s">
        <v>15</v>
      </c>
      <c r="D25" s="99"/>
      <c r="E25" s="530">
        <v>4.74</v>
      </c>
      <c r="F25" s="100"/>
    </row>
    <row r="26" spans="1:6" s="101" customFormat="1" ht="13.5">
      <c r="A26" s="102"/>
      <c r="B26" s="103" t="s">
        <v>79</v>
      </c>
      <c r="C26" s="104" t="s">
        <v>2</v>
      </c>
      <c r="D26" s="105">
        <f>9.68+1.21*4</f>
        <v>14.52</v>
      </c>
      <c r="E26" s="531">
        <f>E25*D26</f>
        <v>68.8248</v>
      </c>
      <c r="F26" s="106"/>
    </row>
    <row r="27" spans="1:6" s="112" customFormat="1" ht="13.5">
      <c r="A27" s="107">
        <v>13</v>
      </c>
      <c r="B27" s="108" t="s">
        <v>272</v>
      </c>
      <c r="C27" s="109" t="s">
        <v>2</v>
      </c>
      <c r="D27" s="110"/>
      <c r="E27" s="532">
        <f>475*0.3/1000</f>
        <v>0.1425</v>
      </c>
      <c r="F27" s="111"/>
    </row>
    <row r="28" spans="1:6" s="112" customFormat="1" ht="13.5">
      <c r="A28" s="64"/>
      <c r="B28" s="65" t="s">
        <v>78</v>
      </c>
      <c r="C28" s="113" t="s">
        <v>2</v>
      </c>
      <c r="D28" s="67">
        <v>1.03</v>
      </c>
      <c r="E28" s="533">
        <f>E27*D28</f>
        <v>0.146775</v>
      </c>
      <c r="F28" s="114"/>
    </row>
    <row r="29" spans="1:6" s="101" customFormat="1" ht="27">
      <c r="A29" s="115">
        <v>14</v>
      </c>
      <c r="B29" s="116" t="s">
        <v>273</v>
      </c>
      <c r="C29" s="117" t="s">
        <v>15</v>
      </c>
      <c r="D29" s="118"/>
      <c r="E29" s="534">
        <f>E25</f>
        <v>4.74</v>
      </c>
      <c r="F29" s="119"/>
    </row>
    <row r="30" spans="1:6" s="112" customFormat="1" ht="13.5">
      <c r="A30" s="64"/>
      <c r="B30" s="65" t="s">
        <v>80</v>
      </c>
      <c r="C30" s="113" t="s">
        <v>2</v>
      </c>
      <c r="D30" s="67">
        <v>10.3</v>
      </c>
      <c r="E30" s="535">
        <f>E29*D30</f>
        <v>48.822</v>
      </c>
      <c r="F30" s="120"/>
    </row>
    <row r="31" spans="1:6" s="122" customFormat="1" ht="27">
      <c r="A31" s="77">
        <v>15</v>
      </c>
      <c r="B31" s="78" t="s">
        <v>274</v>
      </c>
      <c r="C31" s="21" t="s">
        <v>11</v>
      </c>
      <c r="D31" s="79"/>
      <c r="E31" s="526">
        <v>719</v>
      </c>
      <c r="F31" s="121"/>
    </row>
    <row r="32" spans="1:6" s="53" customFormat="1" ht="13.5">
      <c r="A32" s="82"/>
      <c r="B32" s="83" t="s">
        <v>275</v>
      </c>
      <c r="C32" s="84" t="s">
        <v>11</v>
      </c>
      <c r="D32" s="85">
        <v>1.01</v>
      </c>
      <c r="E32" s="527">
        <f>E31*D32</f>
        <v>726.19</v>
      </c>
      <c r="F32" s="123"/>
    </row>
    <row r="33" spans="1:6" s="122" customFormat="1" ht="27">
      <c r="A33" s="77">
        <v>16</v>
      </c>
      <c r="B33" s="78" t="s">
        <v>276</v>
      </c>
      <c r="C33" s="21" t="s">
        <v>11</v>
      </c>
      <c r="D33" s="79"/>
      <c r="E33" s="526">
        <v>383</v>
      </c>
      <c r="F33" s="121"/>
    </row>
    <row r="34" spans="1:6" s="53" customFormat="1" ht="13.5">
      <c r="A34" s="82"/>
      <c r="B34" s="83" t="s">
        <v>277</v>
      </c>
      <c r="C34" s="84" t="s">
        <v>11</v>
      </c>
      <c r="D34" s="85">
        <v>1.01</v>
      </c>
      <c r="E34" s="527">
        <f>E33*D34</f>
        <v>386.83</v>
      </c>
      <c r="F34" s="123"/>
    </row>
    <row r="35" spans="1:6" s="72" customFormat="1" ht="13.5">
      <c r="A35" s="124">
        <v>17</v>
      </c>
      <c r="B35" s="78" t="s">
        <v>278</v>
      </c>
      <c r="C35" s="20" t="s">
        <v>11</v>
      </c>
      <c r="D35" s="125"/>
      <c r="E35" s="224">
        <v>16.5</v>
      </c>
      <c r="F35" s="126"/>
    </row>
    <row r="36" spans="1:6" s="75" customFormat="1" ht="13.5">
      <c r="A36" s="82"/>
      <c r="B36" s="83" t="s">
        <v>279</v>
      </c>
      <c r="C36" s="84" t="s">
        <v>11</v>
      </c>
      <c r="D36" s="85">
        <v>0.995</v>
      </c>
      <c r="E36" s="527">
        <f>E35*D36</f>
        <v>16.4175</v>
      </c>
      <c r="F36" s="123"/>
    </row>
    <row r="37" spans="1:6" s="72" customFormat="1" ht="27">
      <c r="A37" s="124">
        <v>18</v>
      </c>
      <c r="B37" s="78" t="s">
        <v>280</v>
      </c>
      <c r="C37" s="20" t="s">
        <v>11</v>
      </c>
      <c r="D37" s="125"/>
      <c r="E37" s="224">
        <v>16.5</v>
      </c>
      <c r="F37" s="127"/>
    </row>
    <row r="38" spans="1:6" s="75" customFormat="1" ht="13.5">
      <c r="A38" s="50"/>
      <c r="B38" s="51" t="s">
        <v>81</v>
      </c>
      <c r="C38" s="75" t="s">
        <v>2</v>
      </c>
      <c r="D38" s="128">
        <v>0.00074</v>
      </c>
      <c r="E38" s="525">
        <f>E37*D38</f>
        <v>0.01221</v>
      </c>
      <c r="F38" s="129"/>
    </row>
    <row r="39" spans="1:6" s="75" customFormat="1" ht="13.5">
      <c r="A39" s="82"/>
      <c r="B39" s="83" t="s">
        <v>82</v>
      </c>
      <c r="C39" s="84" t="s">
        <v>3</v>
      </c>
      <c r="D39" s="85">
        <v>0.188</v>
      </c>
      <c r="E39" s="527">
        <f>E37*D39</f>
        <v>3.102</v>
      </c>
      <c r="F39" s="123"/>
    </row>
    <row r="40" spans="1:6" s="73" customFormat="1" ht="27">
      <c r="A40" s="124">
        <v>19</v>
      </c>
      <c r="B40" s="78" t="s">
        <v>281</v>
      </c>
      <c r="C40" s="20" t="s">
        <v>11</v>
      </c>
      <c r="D40" s="125"/>
      <c r="E40" s="224">
        <v>21</v>
      </c>
      <c r="F40" s="126"/>
    </row>
    <row r="41" spans="1:6" s="53" customFormat="1" ht="13.5">
      <c r="A41" s="82"/>
      <c r="B41" s="83" t="s">
        <v>282</v>
      </c>
      <c r="C41" s="84" t="s">
        <v>11</v>
      </c>
      <c r="D41" s="85">
        <v>1.01</v>
      </c>
      <c r="E41" s="527">
        <f>E40*D41</f>
        <v>21.21</v>
      </c>
      <c r="F41" s="123"/>
    </row>
    <row r="42" spans="1:6" s="75" customFormat="1" ht="29.25" customHeight="1">
      <c r="A42" s="26">
        <v>20</v>
      </c>
      <c r="B42" s="130" t="s">
        <v>71</v>
      </c>
      <c r="C42" s="131" t="s">
        <v>72</v>
      </c>
      <c r="D42" s="132"/>
      <c r="E42" s="536">
        <v>10</v>
      </c>
      <c r="F42" s="133"/>
    </row>
    <row r="43" spans="1:6" s="73" customFormat="1" ht="40.5">
      <c r="A43" s="124">
        <v>21</v>
      </c>
      <c r="B43" s="78" t="s">
        <v>283</v>
      </c>
      <c r="C43" s="20" t="s">
        <v>0</v>
      </c>
      <c r="D43" s="125"/>
      <c r="E43" s="514">
        <v>3.68</v>
      </c>
      <c r="F43" s="126"/>
    </row>
    <row r="44" spans="1:6" s="122" customFormat="1" ht="13.5">
      <c r="A44" s="134"/>
      <c r="B44" s="55" t="s">
        <v>284</v>
      </c>
      <c r="C44" s="81" t="s">
        <v>9</v>
      </c>
      <c r="D44" s="135" t="s">
        <v>4</v>
      </c>
      <c r="E44" s="135">
        <v>2</v>
      </c>
      <c r="F44" s="136"/>
    </row>
    <row r="45" spans="1:6" s="122" customFormat="1" ht="13.5">
      <c r="A45" s="134"/>
      <c r="B45" s="55" t="s">
        <v>285</v>
      </c>
      <c r="C45" s="81" t="s">
        <v>9</v>
      </c>
      <c r="D45" s="135" t="s">
        <v>4</v>
      </c>
      <c r="E45" s="135">
        <v>2</v>
      </c>
      <c r="F45" s="136"/>
    </row>
    <row r="46" spans="1:6" s="53" customFormat="1" ht="13.5">
      <c r="A46" s="50"/>
      <c r="B46" s="51" t="s">
        <v>49</v>
      </c>
      <c r="C46" s="75" t="s">
        <v>0</v>
      </c>
      <c r="D46" s="1">
        <v>0.41</v>
      </c>
      <c r="E46" s="1">
        <f>E43*D46</f>
        <v>1.5088</v>
      </c>
      <c r="F46" s="129"/>
    </row>
    <row r="47" spans="1:6" s="53" customFormat="1" ht="13.5">
      <c r="A47" s="50"/>
      <c r="B47" s="51" t="s">
        <v>50</v>
      </c>
      <c r="C47" s="75" t="s">
        <v>2</v>
      </c>
      <c r="D47" s="1">
        <v>0.061</v>
      </c>
      <c r="E47" s="1">
        <f>E43*D47</f>
        <v>0.22448</v>
      </c>
      <c r="F47" s="137"/>
    </row>
    <row r="48" spans="1:6" s="53" customFormat="1" ht="13.5">
      <c r="A48" s="50"/>
      <c r="B48" s="51" t="s">
        <v>30</v>
      </c>
      <c r="C48" s="75" t="s">
        <v>0</v>
      </c>
      <c r="D48" s="1">
        <v>0.157</v>
      </c>
      <c r="E48" s="1">
        <f>E43*D48</f>
        <v>0.57776</v>
      </c>
      <c r="F48" s="137"/>
    </row>
    <row r="49" spans="1:6" s="53" customFormat="1" ht="13.5">
      <c r="A49" s="50"/>
      <c r="B49" s="51" t="s">
        <v>55</v>
      </c>
      <c r="C49" s="75" t="s">
        <v>9</v>
      </c>
      <c r="D49" s="1" t="s">
        <v>4</v>
      </c>
      <c r="E49" s="129">
        <v>10</v>
      </c>
      <c r="F49" s="137"/>
    </row>
    <row r="50" spans="1:6" s="53" customFormat="1" ht="13.5">
      <c r="A50" s="82"/>
      <c r="B50" s="83" t="s">
        <v>286</v>
      </c>
      <c r="C50" s="84" t="s">
        <v>9</v>
      </c>
      <c r="D50" s="85" t="s">
        <v>4</v>
      </c>
      <c r="E50" s="123">
        <v>2</v>
      </c>
      <c r="F50" s="138"/>
    </row>
    <row r="51" spans="1:6" s="73" customFormat="1" ht="40.5">
      <c r="A51" s="139">
        <v>22</v>
      </c>
      <c r="B51" s="140" t="s">
        <v>287</v>
      </c>
      <c r="C51" s="141" t="s">
        <v>0</v>
      </c>
      <c r="D51" s="142"/>
      <c r="E51" s="537">
        <v>23.54</v>
      </c>
      <c r="F51" s="143"/>
    </row>
    <row r="52" spans="1:6" s="122" customFormat="1" ht="13.5">
      <c r="A52" s="134"/>
      <c r="B52" s="55" t="s">
        <v>288</v>
      </c>
      <c r="C52" s="81" t="s">
        <v>9</v>
      </c>
      <c r="D52" s="135" t="s">
        <v>4</v>
      </c>
      <c r="E52" s="135">
        <v>11</v>
      </c>
      <c r="F52" s="136"/>
    </row>
    <row r="53" spans="1:6" s="122" customFormat="1" ht="13.5">
      <c r="A53" s="134"/>
      <c r="B53" s="55" t="s">
        <v>289</v>
      </c>
      <c r="C53" s="81" t="s">
        <v>9</v>
      </c>
      <c r="D53" s="135" t="s">
        <v>4</v>
      </c>
      <c r="E53" s="135">
        <v>11</v>
      </c>
      <c r="F53" s="136"/>
    </row>
    <row r="54" spans="1:6" s="53" customFormat="1" ht="13.5">
      <c r="A54" s="50"/>
      <c r="B54" s="51" t="s">
        <v>49</v>
      </c>
      <c r="C54" s="75" t="s">
        <v>0</v>
      </c>
      <c r="D54" s="1">
        <v>0.41</v>
      </c>
      <c r="E54" s="1">
        <f>E51*D54</f>
        <v>9.651399999999999</v>
      </c>
      <c r="F54" s="129"/>
    </row>
    <row r="55" spans="1:6" s="53" customFormat="1" ht="13.5">
      <c r="A55" s="50"/>
      <c r="B55" s="51" t="s">
        <v>50</v>
      </c>
      <c r="C55" s="75" t="s">
        <v>2</v>
      </c>
      <c r="D55" s="1">
        <v>0.061</v>
      </c>
      <c r="E55" s="1">
        <f>E51*D55</f>
        <v>1.43594</v>
      </c>
      <c r="F55" s="137"/>
    </row>
    <row r="56" spans="1:6" s="53" customFormat="1" ht="13.5">
      <c r="A56" s="50"/>
      <c r="B56" s="51" t="s">
        <v>30</v>
      </c>
      <c r="C56" s="75" t="s">
        <v>0</v>
      </c>
      <c r="D56" s="1">
        <v>0.157</v>
      </c>
      <c r="E56" s="1">
        <f>E51*D56</f>
        <v>3.69578</v>
      </c>
      <c r="F56" s="137"/>
    </row>
    <row r="57" spans="1:6" s="53" customFormat="1" ht="13.5">
      <c r="A57" s="50"/>
      <c r="B57" s="51" t="s">
        <v>55</v>
      </c>
      <c r="C57" s="75" t="s">
        <v>9</v>
      </c>
      <c r="D57" s="1" t="s">
        <v>4</v>
      </c>
      <c r="E57" s="129">
        <v>55</v>
      </c>
      <c r="F57" s="137"/>
    </row>
    <row r="58" spans="1:6" s="53" customFormat="1" ht="13.5">
      <c r="A58" s="82"/>
      <c r="B58" s="83" t="s">
        <v>286</v>
      </c>
      <c r="C58" s="84" t="s">
        <v>9</v>
      </c>
      <c r="D58" s="85" t="s">
        <v>4</v>
      </c>
      <c r="E58" s="123">
        <v>11</v>
      </c>
      <c r="F58" s="138"/>
    </row>
    <row r="59" spans="1:6" s="73" customFormat="1" ht="41.25" customHeight="1">
      <c r="A59" s="69">
        <v>23</v>
      </c>
      <c r="B59" s="27" t="s">
        <v>56</v>
      </c>
      <c r="C59" s="28" t="s">
        <v>0</v>
      </c>
      <c r="D59" s="29"/>
      <c r="E59" s="177">
        <f>16*0.59</f>
        <v>9.44</v>
      </c>
      <c r="F59" s="70"/>
    </row>
    <row r="60" spans="1:6" s="75" customFormat="1" ht="13.5">
      <c r="A60" s="144">
        <v>24</v>
      </c>
      <c r="B60" s="145" t="s">
        <v>57</v>
      </c>
      <c r="C60" s="146" t="s">
        <v>9</v>
      </c>
      <c r="D60" s="147"/>
      <c r="E60" s="223">
        <v>32</v>
      </c>
      <c r="F60" s="148"/>
    </row>
    <row r="61" spans="1:6" s="75" customFormat="1" ht="13.5">
      <c r="A61" s="50"/>
      <c r="B61" s="51" t="s">
        <v>58</v>
      </c>
      <c r="C61" s="75" t="s">
        <v>9</v>
      </c>
      <c r="D61" s="1">
        <v>1</v>
      </c>
      <c r="E61" s="1">
        <f>E60*D61</f>
        <v>32</v>
      </c>
      <c r="F61" s="129"/>
    </row>
    <row r="62" spans="1:6" s="75" customFormat="1" ht="13.5">
      <c r="A62" s="50"/>
      <c r="B62" s="51" t="s">
        <v>59</v>
      </c>
      <c r="C62" s="75" t="s">
        <v>5</v>
      </c>
      <c r="D62" s="1">
        <v>3.91</v>
      </c>
      <c r="E62" s="1">
        <f>E60*D62</f>
        <v>125.12</v>
      </c>
      <c r="F62" s="129"/>
    </row>
    <row r="63" spans="1:6" s="75" customFormat="1" ht="13.5">
      <c r="A63" s="82"/>
      <c r="B63" s="83" t="s">
        <v>60</v>
      </c>
      <c r="C63" s="84" t="s">
        <v>9</v>
      </c>
      <c r="D63" s="85">
        <v>2</v>
      </c>
      <c r="E63" s="85">
        <f>E60*D63</f>
        <v>64</v>
      </c>
      <c r="F63" s="123"/>
    </row>
    <row r="64" spans="1:6" s="75" customFormat="1" ht="13.5">
      <c r="A64" s="144">
        <v>25</v>
      </c>
      <c r="B64" s="145" t="s">
        <v>61</v>
      </c>
      <c r="C64" s="146" t="s">
        <v>9</v>
      </c>
      <c r="D64" s="147"/>
      <c r="E64" s="223">
        <v>12</v>
      </c>
      <c r="F64" s="148"/>
    </row>
    <row r="65" spans="1:6" s="75" customFormat="1" ht="13.5">
      <c r="A65" s="50"/>
      <c r="B65" s="51" t="s">
        <v>62</v>
      </c>
      <c r="C65" s="75" t="s">
        <v>9</v>
      </c>
      <c r="D65" s="1">
        <v>1</v>
      </c>
      <c r="E65" s="1">
        <f>E64*D65</f>
        <v>12</v>
      </c>
      <c r="F65" s="129"/>
    </row>
    <row r="66" spans="1:6" s="75" customFormat="1" ht="13.5">
      <c r="A66" s="50"/>
      <c r="B66" s="51" t="s">
        <v>59</v>
      </c>
      <c r="C66" s="75" t="s">
        <v>5</v>
      </c>
      <c r="D66" s="1">
        <v>2</v>
      </c>
      <c r="E66" s="1">
        <f>E64*D66</f>
        <v>24</v>
      </c>
      <c r="F66" s="129"/>
    </row>
    <row r="67" spans="1:6" s="75" customFormat="1" ht="13.5">
      <c r="A67" s="82"/>
      <c r="B67" s="83" t="s">
        <v>63</v>
      </c>
      <c r="C67" s="84" t="s">
        <v>9</v>
      </c>
      <c r="D67" s="85">
        <v>2</v>
      </c>
      <c r="E67" s="85">
        <f>E64*D67</f>
        <v>24</v>
      </c>
      <c r="F67" s="123"/>
    </row>
    <row r="68" spans="1:6" s="75" customFormat="1" ht="13.5">
      <c r="A68" s="144">
        <v>26</v>
      </c>
      <c r="B68" s="145" t="s">
        <v>64</v>
      </c>
      <c r="C68" s="146" t="s">
        <v>9</v>
      </c>
      <c r="D68" s="147"/>
      <c r="E68" s="223">
        <v>10</v>
      </c>
      <c r="F68" s="148"/>
    </row>
    <row r="69" spans="1:6" s="75" customFormat="1" ht="13.5">
      <c r="A69" s="50"/>
      <c r="B69" s="51" t="s">
        <v>65</v>
      </c>
      <c r="C69" s="75" t="s">
        <v>9</v>
      </c>
      <c r="D69" s="1">
        <v>1</v>
      </c>
      <c r="E69" s="1">
        <f>E68*D69</f>
        <v>10</v>
      </c>
      <c r="F69" s="129"/>
    </row>
    <row r="70" spans="1:6" s="53" customFormat="1" ht="13.5">
      <c r="A70" s="50"/>
      <c r="B70" s="51" t="s">
        <v>59</v>
      </c>
      <c r="C70" s="75" t="s">
        <v>5</v>
      </c>
      <c r="D70" s="1">
        <v>1.1</v>
      </c>
      <c r="E70" s="1">
        <f>E68*D70</f>
        <v>11</v>
      </c>
      <c r="F70" s="129"/>
    </row>
    <row r="71" spans="1:6" s="53" customFormat="1" ht="13.5">
      <c r="A71" s="82"/>
      <c r="B71" s="83" t="s">
        <v>66</v>
      </c>
      <c r="C71" s="84" t="s">
        <v>9</v>
      </c>
      <c r="D71" s="85">
        <v>2</v>
      </c>
      <c r="E71" s="85">
        <f>E68*D71</f>
        <v>20</v>
      </c>
      <c r="F71" s="123"/>
    </row>
    <row r="72" spans="1:6" s="53" customFormat="1" ht="17.25" customHeight="1">
      <c r="A72" s="144">
        <v>27</v>
      </c>
      <c r="B72" s="145" t="s">
        <v>67</v>
      </c>
      <c r="C72" s="146" t="s">
        <v>9</v>
      </c>
      <c r="D72" s="147"/>
      <c r="E72" s="223">
        <f>E73+E74</f>
        <v>65</v>
      </c>
      <c r="F72" s="148"/>
    </row>
    <row r="73" spans="1:6" s="53" customFormat="1" ht="13.5">
      <c r="A73" s="50"/>
      <c r="B73" s="51" t="s">
        <v>68</v>
      </c>
      <c r="C73" s="75" t="s">
        <v>9</v>
      </c>
      <c r="D73" s="1" t="s">
        <v>4</v>
      </c>
      <c r="E73" s="1">
        <v>52</v>
      </c>
      <c r="F73" s="129"/>
    </row>
    <row r="74" spans="1:6" s="53" customFormat="1" ht="13.5">
      <c r="A74" s="50"/>
      <c r="B74" s="51" t="s">
        <v>69</v>
      </c>
      <c r="C74" s="75" t="s">
        <v>9</v>
      </c>
      <c r="D74" s="1" t="s">
        <v>4</v>
      </c>
      <c r="E74" s="1">
        <v>13</v>
      </c>
      <c r="F74" s="129"/>
    </row>
    <row r="75" spans="1:6" s="53" customFormat="1" ht="13.5">
      <c r="A75" s="50"/>
      <c r="B75" s="51" t="s">
        <v>51</v>
      </c>
      <c r="C75" s="75" t="s">
        <v>5</v>
      </c>
      <c r="D75" s="1">
        <v>1.1</v>
      </c>
      <c r="E75" s="1">
        <f>E72*D75</f>
        <v>71.5</v>
      </c>
      <c r="F75" s="129"/>
    </row>
    <row r="76" spans="1:6" s="53" customFormat="1" ht="13.5">
      <c r="A76" s="82"/>
      <c r="B76" s="83" t="s">
        <v>52</v>
      </c>
      <c r="C76" s="84" t="s">
        <v>9</v>
      </c>
      <c r="D76" s="85">
        <v>2</v>
      </c>
      <c r="E76" s="85">
        <f>E72*D76</f>
        <v>130</v>
      </c>
      <c r="F76" s="123"/>
    </row>
    <row r="77" spans="1:6" s="42" customFormat="1" ht="33" customHeight="1">
      <c r="A77" s="37">
        <v>28</v>
      </c>
      <c r="B77" s="38" t="s">
        <v>70</v>
      </c>
      <c r="C77" s="39" t="s">
        <v>9</v>
      </c>
      <c r="D77" s="40"/>
      <c r="E77" s="149">
        <f>SUM(E78:E118)</f>
        <v>726</v>
      </c>
      <c r="F77" s="150"/>
    </row>
    <row r="78" spans="1:6" s="155" customFormat="1" ht="15.75" customHeight="1">
      <c r="A78" s="151"/>
      <c r="B78" s="152" t="s">
        <v>290</v>
      </c>
      <c r="C78" s="48" t="s">
        <v>9</v>
      </c>
      <c r="D78" s="153" t="s">
        <v>4</v>
      </c>
      <c r="E78" s="154">
        <v>2</v>
      </c>
      <c r="F78" s="154"/>
    </row>
    <row r="79" spans="1:58" s="155" customFormat="1" ht="15.75" customHeight="1">
      <c r="A79" s="151"/>
      <c r="B79" s="152" t="s">
        <v>291</v>
      </c>
      <c r="C79" s="48" t="s">
        <v>9</v>
      </c>
      <c r="D79" s="153" t="s">
        <v>4</v>
      </c>
      <c r="E79" s="154">
        <v>8</v>
      </c>
      <c r="F79" s="154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</row>
    <row r="80" spans="1:58" s="155" customFormat="1" ht="15.75" customHeight="1">
      <c r="A80" s="151"/>
      <c r="B80" s="152" t="s">
        <v>292</v>
      </c>
      <c r="C80" s="48" t="s">
        <v>9</v>
      </c>
      <c r="D80" s="153" t="s">
        <v>4</v>
      </c>
      <c r="E80" s="154">
        <v>2</v>
      </c>
      <c r="F80" s="154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</row>
    <row r="81" spans="1:6" s="155" customFormat="1" ht="15.75" customHeight="1">
      <c r="A81" s="151"/>
      <c r="B81" s="152" t="s">
        <v>293</v>
      </c>
      <c r="C81" s="48" t="s">
        <v>9</v>
      </c>
      <c r="D81" s="153" t="s">
        <v>4</v>
      </c>
      <c r="E81" s="154">
        <v>5</v>
      </c>
      <c r="F81" s="154"/>
    </row>
    <row r="82" spans="1:6" s="155" customFormat="1" ht="15.75" customHeight="1">
      <c r="A82" s="151"/>
      <c r="B82" s="152" t="s">
        <v>294</v>
      </c>
      <c r="C82" s="48" t="s">
        <v>9</v>
      </c>
      <c r="D82" s="153" t="s">
        <v>4</v>
      </c>
      <c r="E82" s="154">
        <v>4</v>
      </c>
      <c r="F82" s="154"/>
    </row>
    <row r="83" spans="1:58" s="155" customFormat="1" ht="15.75" customHeight="1">
      <c r="A83" s="151"/>
      <c r="B83" s="152" t="s">
        <v>295</v>
      </c>
      <c r="C83" s="48" t="s">
        <v>9</v>
      </c>
      <c r="D83" s="153" t="s">
        <v>4</v>
      </c>
      <c r="E83" s="154">
        <v>4</v>
      </c>
      <c r="F83" s="154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</row>
    <row r="84" spans="1:6" s="155" customFormat="1" ht="15.75" customHeight="1">
      <c r="A84" s="151"/>
      <c r="B84" s="152" t="s">
        <v>296</v>
      </c>
      <c r="C84" s="48" t="s">
        <v>9</v>
      </c>
      <c r="D84" s="153" t="s">
        <v>4</v>
      </c>
      <c r="E84" s="154">
        <v>4</v>
      </c>
      <c r="F84" s="154"/>
    </row>
    <row r="85" spans="1:6" s="155" customFormat="1" ht="15.75" customHeight="1">
      <c r="A85" s="151"/>
      <c r="B85" s="152" t="s">
        <v>297</v>
      </c>
      <c r="C85" s="48" t="s">
        <v>9</v>
      </c>
      <c r="D85" s="153" t="s">
        <v>4</v>
      </c>
      <c r="E85" s="154">
        <v>2</v>
      </c>
      <c r="F85" s="154"/>
    </row>
    <row r="86" spans="1:6" s="155" customFormat="1" ht="15.75" customHeight="1">
      <c r="A86" s="151"/>
      <c r="B86" s="152" t="s">
        <v>298</v>
      </c>
      <c r="C86" s="48" t="s">
        <v>9</v>
      </c>
      <c r="D86" s="153" t="s">
        <v>4</v>
      </c>
      <c r="E86" s="154">
        <v>5</v>
      </c>
      <c r="F86" s="154"/>
    </row>
    <row r="87" spans="1:6" s="155" customFormat="1" ht="15.75" customHeight="1">
      <c r="A87" s="151"/>
      <c r="B87" s="152" t="s">
        <v>299</v>
      </c>
      <c r="C87" s="48" t="s">
        <v>9</v>
      </c>
      <c r="D87" s="153" t="s">
        <v>4</v>
      </c>
      <c r="E87" s="154">
        <v>2</v>
      </c>
      <c r="F87" s="154"/>
    </row>
    <row r="88" spans="1:6" s="155" customFormat="1" ht="15.75" customHeight="1">
      <c r="A88" s="151"/>
      <c r="B88" s="152" t="s">
        <v>300</v>
      </c>
      <c r="C88" s="48" t="s">
        <v>9</v>
      </c>
      <c r="D88" s="153" t="s">
        <v>4</v>
      </c>
      <c r="E88" s="154">
        <v>1</v>
      </c>
      <c r="F88" s="154"/>
    </row>
    <row r="89" spans="1:6" s="155" customFormat="1" ht="15.75" customHeight="1">
      <c r="A89" s="151"/>
      <c r="B89" s="152" t="s">
        <v>301</v>
      </c>
      <c r="C89" s="48" t="s">
        <v>9</v>
      </c>
      <c r="D89" s="153" t="s">
        <v>4</v>
      </c>
      <c r="E89" s="154">
        <v>35</v>
      </c>
      <c r="F89" s="154"/>
    </row>
    <row r="90" spans="1:6" s="155" customFormat="1" ht="15.75" customHeight="1">
      <c r="A90" s="151"/>
      <c r="B90" s="152" t="s">
        <v>302</v>
      </c>
      <c r="C90" s="48" t="s">
        <v>9</v>
      </c>
      <c r="D90" s="153" t="s">
        <v>4</v>
      </c>
      <c r="E90" s="154">
        <v>8</v>
      </c>
      <c r="F90" s="154"/>
    </row>
    <row r="91" spans="1:6" s="155" customFormat="1" ht="15.75" customHeight="1">
      <c r="A91" s="151"/>
      <c r="B91" s="152" t="s">
        <v>303</v>
      </c>
      <c r="C91" s="48" t="s">
        <v>9</v>
      </c>
      <c r="D91" s="153" t="s">
        <v>4</v>
      </c>
      <c r="E91" s="154">
        <v>1</v>
      </c>
      <c r="F91" s="154"/>
    </row>
    <row r="92" spans="1:6" s="155" customFormat="1" ht="15.75" customHeight="1">
      <c r="A92" s="151"/>
      <c r="B92" s="152" t="s">
        <v>304</v>
      </c>
      <c r="C92" s="48" t="s">
        <v>9</v>
      </c>
      <c r="D92" s="153" t="s">
        <v>4</v>
      </c>
      <c r="E92" s="154">
        <v>1</v>
      </c>
      <c r="F92" s="154"/>
    </row>
    <row r="93" spans="1:6" s="155" customFormat="1" ht="15.75" customHeight="1">
      <c r="A93" s="151"/>
      <c r="B93" s="152" t="s">
        <v>305</v>
      </c>
      <c r="C93" s="48" t="s">
        <v>9</v>
      </c>
      <c r="D93" s="153" t="s">
        <v>4</v>
      </c>
      <c r="E93" s="154">
        <v>34</v>
      </c>
      <c r="F93" s="154"/>
    </row>
    <row r="94" spans="1:6" s="155" customFormat="1" ht="15.75" customHeight="1">
      <c r="A94" s="151"/>
      <c r="B94" s="152" t="s">
        <v>306</v>
      </c>
      <c r="C94" s="48" t="s">
        <v>9</v>
      </c>
      <c r="D94" s="153" t="s">
        <v>4</v>
      </c>
      <c r="E94" s="154">
        <v>2</v>
      </c>
      <c r="F94" s="154"/>
    </row>
    <row r="95" spans="1:6" s="155" customFormat="1" ht="15.75" customHeight="1">
      <c r="A95" s="151"/>
      <c r="B95" s="152" t="s">
        <v>307</v>
      </c>
      <c r="C95" s="48" t="s">
        <v>9</v>
      </c>
      <c r="D95" s="153" t="s">
        <v>4</v>
      </c>
      <c r="E95" s="154">
        <v>41</v>
      </c>
      <c r="F95" s="154"/>
    </row>
    <row r="96" spans="1:6" s="155" customFormat="1" ht="15.75" customHeight="1">
      <c r="A96" s="151"/>
      <c r="B96" s="152" t="s">
        <v>308</v>
      </c>
      <c r="C96" s="48" t="s">
        <v>9</v>
      </c>
      <c r="D96" s="153" t="s">
        <v>4</v>
      </c>
      <c r="E96" s="154">
        <v>13</v>
      </c>
      <c r="F96" s="154"/>
    </row>
    <row r="97" spans="1:6" s="155" customFormat="1" ht="15.75" customHeight="1">
      <c r="A97" s="151"/>
      <c r="B97" s="152" t="s">
        <v>309</v>
      </c>
      <c r="C97" s="48" t="s">
        <v>9</v>
      </c>
      <c r="D97" s="153" t="s">
        <v>4</v>
      </c>
      <c r="E97" s="154">
        <v>38</v>
      </c>
      <c r="F97" s="154"/>
    </row>
    <row r="98" spans="1:6" s="155" customFormat="1" ht="15.75" customHeight="1">
      <c r="A98" s="151"/>
      <c r="B98" s="152" t="s">
        <v>310</v>
      </c>
      <c r="C98" s="48" t="s">
        <v>9</v>
      </c>
      <c r="D98" s="153" t="s">
        <v>4</v>
      </c>
      <c r="E98" s="154">
        <v>13</v>
      </c>
      <c r="F98" s="154"/>
    </row>
    <row r="99" spans="1:6" s="157" customFormat="1" ht="18.75" customHeight="1">
      <c r="A99" s="37"/>
      <c r="B99" s="38" t="s">
        <v>311</v>
      </c>
      <c r="C99" s="42" t="s">
        <v>9</v>
      </c>
      <c r="D99" s="40" t="s">
        <v>4</v>
      </c>
      <c r="E99" s="41">
        <v>9</v>
      </c>
      <c r="F99" s="41"/>
    </row>
    <row r="100" spans="1:6" s="157" customFormat="1" ht="18.75" customHeight="1">
      <c r="A100" s="37"/>
      <c r="B100" s="38" t="s">
        <v>312</v>
      </c>
      <c r="C100" s="42" t="s">
        <v>9</v>
      </c>
      <c r="D100" s="40" t="s">
        <v>4</v>
      </c>
      <c r="E100" s="41">
        <v>50</v>
      </c>
      <c r="F100" s="41"/>
    </row>
    <row r="101" spans="1:6" s="157" customFormat="1" ht="18.75" customHeight="1">
      <c r="A101" s="37"/>
      <c r="B101" s="38" t="s">
        <v>313</v>
      </c>
      <c r="C101" s="42" t="s">
        <v>9</v>
      </c>
      <c r="D101" s="40" t="s">
        <v>4</v>
      </c>
      <c r="E101" s="41">
        <v>12</v>
      </c>
      <c r="F101" s="41"/>
    </row>
    <row r="102" spans="1:6" s="157" customFormat="1" ht="18.75" customHeight="1">
      <c r="A102" s="37"/>
      <c r="B102" s="38" t="s">
        <v>314</v>
      </c>
      <c r="C102" s="42" t="s">
        <v>9</v>
      </c>
      <c r="D102" s="40" t="s">
        <v>4</v>
      </c>
      <c r="E102" s="41">
        <v>2</v>
      </c>
      <c r="F102" s="41"/>
    </row>
    <row r="103" spans="1:6" s="157" customFormat="1" ht="18.75" customHeight="1">
      <c r="A103" s="37"/>
      <c r="B103" s="38" t="s">
        <v>315</v>
      </c>
      <c r="C103" s="42" t="s">
        <v>9</v>
      </c>
      <c r="D103" s="40" t="s">
        <v>4</v>
      </c>
      <c r="E103" s="41">
        <v>1</v>
      </c>
      <c r="F103" s="41"/>
    </row>
    <row r="104" spans="1:6" s="157" customFormat="1" ht="18.75" customHeight="1">
      <c r="A104" s="37"/>
      <c r="B104" s="38" t="s">
        <v>316</v>
      </c>
      <c r="C104" s="42" t="s">
        <v>9</v>
      </c>
      <c r="D104" s="40" t="s">
        <v>4</v>
      </c>
      <c r="E104" s="41">
        <v>1</v>
      </c>
      <c r="F104" s="41"/>
    </row>
    <row r="105" spans="1:6" s="157" customFormat="1" ht="18.75" customHeight="1">
      <c r="A105" s="37"/>
      <c r="B105" s="38" t="s">
        <v>317</v>
      </c>
      <c r="C105" s="42" t="s">
        <v>9</v>
      </c>
      <c r="D105" s="40" t="s">
        <v>4</v>
      </c>
      <c r="E105" s="41">
        <v>87</v>
      </c>
      <c r="F105" s="41"/>
    </row>
    <row r="106" spans="1:6" s="157" customFormat="1" ht="18.75" customHeight="1">
      <c r="A106" s="37"/>
      <c r="B106" s="38" t="s">
        <v>318</v>
      </c>
      <c r="C106" s="42" t="s">
        <v>9</v>
      </c>
      <c r="D106" s="40" t="s">
        <v>4</v>
      </c>
      <c r="E106" s="41">
        <v>26</v>
      </c>
      <c r="F106" s="41"/>
    </row>
    <row r="107" spans="1:6" s="157" customFormat="1" ht="33.75" customHeight="1">
      <c r="A107" s="37"/>
      <c r="B107" s="38" t="s">
        <v>319</v>
      </c>
      <c r="C107" s="42" t="s">
        <v>9</v>
      </c>
      <c r="D107" s="40" t="s">
        <v>4</v>
      </c>
      <c r="E107" s="41">
        <v>20</v>
      </c>
      <c r="F107" s="41"/>
    </row>
    <row r="108" spans="1:6" s="157" customFormat="1" ht="33.75" customHeight="1">
      <c r="A108" s="37"/>
      <c r="B108" s="38" t="s">
        <v>320</v>
      </c>
      <c r="C108" s="42" t="s">
        <v>9</v>
      </c>
      <c r="D108" s="40" t="s">
        <v>4</v>
      </c>
      <c r="E108" s="41">
        <v>104</v>
      </c>
      <c r="F108" s="41"/>
    </row>
    <row r="109" spans="1:6" s="157" customFormat="1" ht="33.75" customHeight="1">
      <c r="A109" s="37"/>
      <c r="B109" s="38" t="s">
        <v>321</v>
      </c>
      <c r="C109" s="42" t="s">
        <v>9</v>
      </c>
      <c r="D109" s="40" t="s">
        <v>4</v>
      </c>
      <c r="E109" s="41">
        <v>26</v>
      </c>
      <c r="F109" s="41"/>
    </row>
    <row r="110" spans="1:6" s="157" customFormat="1" ht="18.75" customHeight="1">
      <c r="A110" s="37"/>
      <c r="B110" s="38" t="s">
        <v>322</v>
      </c>
      <c r="C110" s="42" t="s">
        <v>9</v>
      </c>
      <c r="D110" s="40" t="s">
        <v>4</v>
      </c>
      <c r="E110" s="41">
        <v>26</v>
      </c>
      <c r="F110" s="41"/>
    </row>
    <row r="111" spans="1:6" s="157" customFormat="1" ht="18.75" customHeight="1">
      <c r="A111" s="37"/>
      <c r="B111" s="38" t="s">
        <v>323</v>
      </c>
      <c r="C111" s="42" t="s">
        <v>9</v>
      </c>
      <c r="D111" s="40" t="s">
        <v>4</v>
      </c>
      <c r="E111" s="41">
        <v>104</v>
      </c>
      <c r="F111" s="41"/>
    </row>
    <row r="112" spans="1:6" s="157" customFormat="1" ht="18.75" customHeight="1">
      <c r="A112" s="37"/>
      <c r="B112" s="38" t="s">
        <v>324</v>
      </c>
      <c r="C112" s="42" t="s">
        <v>9</v>
      </c>
      <c r="D112" s="40" t="s">
        <v>4</v>
      </c>
      <c r="E112" s="41">
        <v>20</v>
      </c>
      <c r="F112" s="41"/>
    </row>
    <row r="113" spans="1:6" s="157" customFormat="1" ht="18.75" customHeight="1">
      <c r="A113" s="37"/>
      <c r="B113" s="38" t="s">
        <v>325</v>
      </c>
      <c r="C113" s="42" t="s">
        <v>9</v>
      </c>
      <c r="D113" s="40" t="s">
        <v>4</v>
      </c>
      <c r="E113" s="41">
        <v>2</v>
      </c>
      <c r="F113" s="41"/>
    </row>
    <row r="114" spans="1:6" s="157" customFormat="1" ht="18.75" customHeight="1">
      <c r="A114" s="37"/>
      <c r="B114" s="38" t="s">
        <v>326</v>
      </c>
      <c r="C114" s="42" t="s">
        <v>9</v>
      </c>
      <c r="D114" s="40" t="s">
        <v>4</v>
      </c>
      <c r="E114" s="41">
        <v>1</v>
      </c>
      <c r="F114" s="41"/>
    </row>
    <row r="115" spans="1:16" s="157" customFormat="1" ht="18.75" customHeight="1">
      <c r="A115" s="37"/>
      <c r="B115" s="38" t="s">
        <v>327</v>
      </c>
      <c r="C115" s="42" t="s">
        <v>9</v>
      </c>
      <c r="D115" s="40" t="s">
        <v>4</v>
      </c>
      <c r="E115" s="41">
        <v>1</v>
      </c>
      <c r="F115" s="41"/>
      <c r="P115" s="157" t="s">
        <v>268</v>
      </c>
    </row>
    <row r="116" spans="1:6" s="157" customFormat="1" ht="18.75" customHeight="1">
      <c r="A116" s="37"/>
      <c r="B116" s="38" t="s">
        <v>328</v>
      </c>
      <c r="C116" s="42" t="s">
        <v>9</v>
      </c>
      <c r="D116" s="40" t="s">
        <v>4</v>
      </c>
      <c r="E116" s="41">
        <v>1</v>
      </c>
      <c r="F116" s="41"/>
    </row>
    <row r="117" spans="1:6" s="157" customFormat="1" ht="18.75" customHeight="1">
      <c r="A117" s="37"/>
      <c r="B117" s="38" t="s">
        <v>329</v>
      </c>
      <c r="C117" s="42" t="s">
        <v>9</v>
      </c>
      <c r="D117" s="40" t="s">
        <v>4</v>
      </c>
      <c r="E117" s="41">
        <v>5</v>
      </c>
      <c r="F117" s="41"/>
    </row>
    <row r="118" spans="1:6" s="157" customFormat="1" ht="18.75" customHeight="1">
      <c r="A118" s="158"/>
      <c r="B118" s="159" t="s">
        <v>330</v>
      </c>
      <c r="C118" s="160" t="s">
        <v>9</v>
      </c>
      <c r="D118" s="161" t="s">
        <v>4</v>
      </c>
      <c r="E118" s="162">
        <v>3</v>
      </c>
      <c r="F118" s="162"/>
    </row>
    <row r="119" spans="1:6" s="122" customFormat="1" ht="30" customHeight="1">
      <c r="A119" s="134">
        <v>29</v>
      </c>
      <c r="B119" s="163" t="s">
        <v>253</v>
      </c>
      <c r="C119" s="164" t="s">
        <v>9</v>
      </c>
      <c r="D119" s="135"/>
      <c r="E119" s="538">
        <v>75</v>
      </c>
      <c r="F119" s="136"/>
    </row>
    <row r="120" spans="1:15" ht="18.75" customHeight="1">
      <c r="A120" s="18"/>
      <c r="B120" s="22" t="s">
        <v>83</v>
      </c>
      <c r="C120" s="19"/>
      <c r="D120" s="19"/>
      <c r="E120" s="19"/>
      <c r="F120" s="19"/>
      <c r="G120" s="25"/>
      <c r="H120" s="25"/>
      <c r="I120" s="25"/>
      <c r="J120" s="25"/>
      <c r="K120" s="25"/>
      <c r="L120" s="25"/>
      <c r="M120" s="25"/>
      <c r="N120" s="25"/>
      <c r="O120" s="25"/>
    </row>
    <row r="121" spans="1:6" s="36" customFormat="1" ht="30.75" customHeight="1">
      <c r="A121" s="32">
        <v>1</v>
      </c>
      <c r="B121" s="33" t="s">
        <v>115</v>
      </c>
      <c r="C121" s="34" t="s">
        <v>48</v>
      </c>
      <c r="D121" s="35"/>
      <c r="E121" s="539">
        <v>100</v>
      </c>
      <c r="F121" s="35"/>
    </row>
    <row r="122" spans="1:7" s="43" customFormat="1" ht="33" customHeight="1">
      <c r="A122" s="37">
        <v>2</v>
      </c>
      <c r="B122" s="38" t="s">
        <v>73</v>
      </c>
      <c r="C122" s="39" t="s">
        <v>48</v>
      </c>
      <c r="D122" s="40"/>
      <c r="E122" s="149">
        <v>28</v>
      </c>
      <c r="F122" s="41"/>
      <c r="G122" s="42"/>
    </row>
    <row r="123" spans="1:7" s="49" customFormat="1" ht="13.5">
      <c r="A123" s="44"/>
      <c r="B123" s="45" t="s">
        <v>12</v>
      </c>
      <c r="C123" s="46" t="s">
        <v>48</v>
      </c>
      <c r="D123" s="47">
        <v>1.1</v>
      </c>
      <c r="E123" s="47">
        <f>E122*D123</f>
        <v>30.800000000000004</v>
      </c>
      <c r="F123" s="47"/>
      <c r="G123" s="48"/>
    </row>
    <row r="124" spans="1:6" s="53" customFormat="1" ht="13.5">
      <c r="A124" s="50">
        <v>3</v>
      </c>
      <c r="B124" s="51" t="s">
        <v>74</v>
      </c>
      <c r="C124" s="17" t="s">
        <v>48</v>
      </c>
      <c r="D124" s="1"/>
      <c r="E124" s="180">
        <v>350</v>
      </c>
      <c r="F124" s="52"/>
    </row>
    <row r="125" spans="1:7" s="49" customFormat="1" ht="13.5">
      <c r="A125" s="44"/>
      <c r="B125" s="45" t="s">
        <v>12</v>
      </c>
      <c r="C125" s="46" t="s">
        <v>48</v>
      </c>
      <c r="D125" s="47">
        <v>1.1</v>
      </c>
      <c r="E125" s="47">
        <f>E124*D125</f>
        <v>385.00000000000006</v>
      </c>
      <c r="F125" s="47"/>
      <c r="G125" s="48"/>
    </row>
    <row r="126" spans="1:6" s="31" customFormat="1" ht="33.75" customHeight="1">
      <c r="A126" s="69">
        <v>4</v>
      </c>
      <c r="B126" s="27" t="s">
        <v>84</v>
      </c>
      <c r="C126" s="28" t="s">
        <v>0</v>
      </c>
      <c r="D126" s="29"/>
      <c r="E126" s="177">
        <v>100</v>
      </c>
      <c r="F126" s="70"/>
    </row>
    <row r="127" spans="1:6" s="63" customFormat="1" ht="13.5">
      <c r="A127" s="107">
        <v>5</v>
      </c>
      <c r="B127" s="108" t="s">
        <v>1</v>
      </c>
      <c r="C127" s="109"/>
      <c r="D127" s="110"/>
      <c r="E127" s="110"/>
      <c r="F127" s="165"/>
    </row>
    <row r="128" spans="1:6" s="63" customFormat="1" ht="13.5">
      <c r="A128" s="64"/>
      <c r="B128" s="65" t="s">
        <v>22</v>
      </c>
      <c r="C128" s="66" t="s">
        <v>2</v>
      </c>
      <c r="D128" s="67"/>
      <c r="E128" s="540">
        <f>94*1.9</f>
        <v>178.6</v>
      </c>
      <c r="F128" s="68"/>
    </row>
    <row r="129" spans="1:14" s="73" customFormat="1" ht="36.75" customHeight="1">
      <c r="A129" s="166">
        <v>6</v>
      </c>
      <c r="B129" s="167" t="s">
        <v>254</v>
      </c>
      <c r="C129" s="168" t="s">
        <v>27</v>
      </c>
      <c r="D129" s="169"/>
      <c r="E129" s="517">
        <f>134*0.08/100</f>
        <v>0.1072</v>
      </c>
      <c r="F129" s="170"/>
      <c r="G129" s="72"/>
      <c r="H129" s="72"/>
      <c r="I129" s="72"/>
      <c r="J129" s="72"/>
      <c r="K129" s="72"/>
      <c r="L129" s="72"/>
      <c r="M129" s="72"/>
      <c r="N129" s="72"/>
    </row>
    <row r="130" spans="1:6" s="72" customFormat="1" ht="42" customHeight="1">
      <c r="A130" s="124">
        <v>7</v>
      </c>
      <c r="B130" s="78" t="s">
        <v>34</v>
      </c>
      <c r="C130" s="20" t="s">
        <v>0</v>
      </c>
      <c r="D130" s="125"/>
      <c r="E130" s="172">
        <v>26.8</v>
      </c>
      <c r="F130" s="171"/>
    </row>
    <row r="131" spans="1:6" s="75" customFormat="1" ht="13.5">
      <c r="A131" s="82"/>
      <c r="B131" s="83" t="s">
        <v>33</v>
      </c>
      <c r="C131" s="84" t="s">
        <v>0</v>
      </c>
      <c r="D131" s="85">
        <v>1.22</v>
      </c>
      <c r="E131" s="85">
        <f>E130*D131</f>
        <v>32.696</v>
      </c>
      <c r="F131" s="86"/>
    </row>
    <row r="132" spans="1:6" s="81" customFormat="1" ht="27">
      <c r="A132" s="77">
        <v>8</v>
      </c>
      <c r="B132" s="78" t="s">
        <v>37</v>
      </c>
      <c r="C132" s="21" t="s">
        <v>24</v>
      </c>
      <c r="D132" s="79"/>
      <c r="E132" s="174">
        <v>0.268</v>
      </c>
      <c r="F132" s="80"/>
    </row>
    <row r="133" spans="1:6" s="75" customFormat="1" ht="13.5">
      <c r="A133" s="82"/>
      <c r="B133" s="83" t="s">
        <v>35</v>
      </c>
      <c r="C133" s="84" t="s">
        <v>0</v>
      </c>
      <c r="D133" s="85">
        <v>126</v>
      </c>
      <c r="E133" s="85">
        <f>E132*D133</f>
        <v>33.768</v>
      </c>
      <c r="F133" s="86"/>
    </row>
    <row r="134" spans="1:6" s="91" customFormat="1" ht="13.5">
      <c r="A134" s="87">
        <v>9</v>
      </c>
      <c r="B134" s="88" t="s">
        <v>270</v>
      </c>
      <c r="C134" s="89" t="s">
        <v>2</v>
      </c>
      <c r="D134" s="90"/>
      <c r="E134" s="186">
        <f>134*0.6/1000</f>
        <v>0.08039999999999999</v>
      </c>
      <c r="F134" s="76"/>
    </row>
    <row r="135" spans="1:6" s="91" customFormat="1" ht="13.5">
      <c r="A135" s="92"/>
      <c r="B135" s="93" t="s">
        <v>78</v>
      </c>
      <c r="C135" s="94" t="s">
        <v>2</v>
      </c>
      <c r="D135" s="95">
        <v>1.03</v>
      </c>
      <c r="E135" s="95">
        <f>E134*D135</f>
        <v>0.08281199999999998</v>
      </c>
      <c r="F135" s="86"/>
    </row>
    <row r="136" spans="1:6" s="101" customFormat="1" ht="40.5">
      <c r="A136" s="96">
        <v>10</v>
      </c>
      <c r="B136" s="97" t="s">
        <v>271</v>
      </c>
      <c r="C136" s="98" t="s">
        <v>15</v>
      </c>
      <c r="D136" s="99"/>
      <c r="E136" s="187">
        <v>1.34</v>
      </c>
      <c r="F136" s="100"/>
    </row>
    <row r="137" spans="1:6" s="101" customFormat="1" ht="13.5">
      <c r="A137" s="102"/>
      <c r="B137" s="103" t="s">
        <v>79</v>
      </c>
      <c r="C137" s="104" t="s">
        <v>2</v>
      </c>
      <c r="D137" s="105">
        <f>9.68+1.21*4</f>
        <v>14.52</v>
      </c>
      <c r="E137" s="105">
        <f>E136*D137</f>
        <v>19.4568</v>
      </c>
      <c r="F137" s="106"/>
    </row>
    <row r="138" spans="1:6" s="112" customFormat="1" ht="13.5">
      <c r="A138" s="107">
        <v>11</v>
      </c>
      <c r="B138" s="108" t="s">
        <v>272</v>
      </c>
      <c r="C138" s="109" t="s">
        <v>2</v>
      </c>
      <c r="D138" s="110"/>
      <c r="E138" s="181">
        <f>134*0.3/1000</f>
        <v>0.04019999999999999</v>
      </c>
      <c r="F138" s="111"/>
    </row>
    <row r="139" spans="1:6" s="112" customFormat="1" ht="13.5">
      <c r="A139" s="64"/>
      <c r="B139" s="65" t="s">
        <v>78</v>
      </c>
      <c r="C139" s="113" t="s">
        <v>2</v>
      </c>
      <c r="D139" s="67">
        <v>1.03</v>
      </c>
      <c r="E139" s="541">
        <f>E138*D139</f>
        <v>0.04140599999999999</v>
      </c>
      <c r="F139" s="114"/>
    </row>
    <row r="140" spans="1:6" s="101" customFormat="1" ht="27">
      <c r="A140" s="115">
        <v>12</v>
      </c>
      <c r="B140" s="116" t="s">
        <v>273</v>
      </c>
      <c r="C140" s="117" t="s">
        <v>15</v>
      </c>
      <c r="D140" s="118"/>
      <c r="E140" s="188">
        <f>E136</f>
        <v>1.34</v>
      </c>
      <c r="F140" s="119"/>
    </row>
    <row r="141" spans="1:6" s="112" customFormat="1" ht="13.5">
      <c r="A141" s="64"/>
      <c r="B141" s="65" t="s">
        <v>80</v>
      </c>
      <c r="C141" s="113" t="s">
        <v>2</v>
      </c>
      <c r="D141" s="67">
        <v>10.3</v>
      </c>
      <c r="E141" s="67">
        <f>E140*D141</f>
        <v>13.802000000000001</v>
      </c>
      <c r="F141" s="120"/>
    </row>
    <row r="142" spans="1:15" s="73" customFormat="1" ht="27">
      <c r="A142" s="124">
        <v>13</v>
      </c>
      <c r="B142" s="78" t="s">
        <v>331</v>
      </c>
      <c r="C142" s="20" t="s">
        <v>11</v>
      </c>
      <c r="D142" s="125"/>
      <c r="E142" s="514">
        <v>8.5</v>
      </c>
      <c r="F142" s="126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1:6" s="53" customFormat="1" ht="13.5">
      <c r="A143" s="82"/>
      <c r="B143" s="83" t="s">
        <v>332</v>
      </c>
      <c r="C143" s="84" t="s">
        <v>11</v>
      </c>
      <c r="D143" s="85">
        <v>1.01</v>
      </c>
      <c r="E143" s="123">
        <f>E142*D143</f>
        <v>8.585</v>
      </c>
      <c r="F143" s="123"/>
    </row>
    <row r="144" spans="1:6" s="81" customFormat="1" ht="27">
      <c r="A144" s="77">
        <v>14</v>
      </c>
      <c r="B144" s="78" t="s">
        <v>333</v>
      </c>
      <c r="C144" s="21" t="s">
        <v>11</v>
      </c>
      <c r="D144" s="79"/>
      <c r="E144" s="191">
        <v>48</v>
      </c>
      <c r="F144" s="121"/>
    </row>
    <row r="145" spans="1:6" s="75" customFormat="1" ht="13.5">
      <c r="A145" s="82"/>
      <c r="B145" s="83" t="s">
        <v>334</v>
      </c>
      <c r="C145" s="84" t="s">
        <v>11</v>
      </c>
      <c r="D145" s="85">
        <v>1.01</v>
      </c>
      <c r="E145" s="123">
        <f>E144*D145</f>
        <v>48.480000000000004</v>
      </c>
      <c r="F145" s="123"/>
    </row>
    <row r="146" spans="1:6" s="81" customFormat="1" ht="27">
      <c r="A146" s="77">
        <v>15</v>
      </c>
      <c r="B146" s="78" t="s">
        <v>335</v>
      </c>
      <c r="C146" s="21" t="s">
        <v>11</v>
      </c>
      <c r="D146" s="79"/>
      <c r="E146" s="191">
        <v>176</v>
      </c>
      <c r="F146" s="121"/>
    </row>
    <row r="147" spans="1:6" s="75" customFormat="1" ht="13.5">
      <c r="A147" s="82"/>
      <c r="B147" s="83" t="s">
        <v>336</v>
      </c>
      <c r="C147" s="84" t="s">
        <v>11</v>
      </c>
      <c r="D147" s="85">
        <v>1.01</v>
      </c>
      <c r="E147" s="123">
        <f>E146*D147</f>
        <v>177.76</v>
      </c>
      <c r="F147" s="123"/>
    </row>
    <row r="148" spans="1:6" s="81" customFormat="1" ht="27">
      <c r="A148" s="77">
        <v>16</v>
      </c>
      <c r="B148" s="78" t="s">
        <v>337</v>
      </c>
      <c r="C148" s="21" t="s">
        <v>11</v>
      </c>
      <c r="D148" s="79"/>
      <c r="E148" s="191">
        <v>61</v>
      </c>
      <c r="F148" s="121"/>
    </row>
    <row r="149" spans="1:6" s="75" customFormat="1" ht="13.5">
      <c r="A149" s="82"/>
      <c r="B149" s="83" t="s">
        <v>338</v>
      </c>
      <c r="C149" s="84" t="s">
        <v>11</v>
      </c>
      <c r="D149" s="85">
        <v>1.01</v>
      </c>
      <c r="E149" s="123">
        <f>E148*D149</f>
        <v>61.61</v>
      </c>
      <c r="F149" s="123"/>
    </row>
    <row r="150" spans="1:6" s="73" customFormat="1" ht="42" customHeight="1">
      <c r="A150" s="124">
        <v>17</v>
      </c>
      <c r="B150" s="78" t="s">
        <v>339</v>
      </c>
      <c r="C150" s="20" t="s">
        <v>53</v>
      </c>
      <c r="D150" s="172"/>
      <c r="E150" s="224">
        <v>7</v>
      </c>
      <c r="F150" s="173"/>
    </row>
    <row r="151" spans="1:6" s="53" customFormat="1" ht="13.5">
      <c r="A151" s="82"/>
      <c r="B151" s="83" t="s">
        <v>340</v>
      </c>
      <c r="C151" s="84" t="s">
        <v>11</v>
      </c>
      <c r="D151" s="85">
        <v>0.4</v>
      </c>
      <c r="E151" s="527">
        <f>E150*D151</f>
        <v>2.8000000000000003</v>
      </c>
      <c r="F151" s="123"/>
    </row>
    <row r="152" spans="1:6" s="122" customFormat="1" ht="27">
      <c r="A152" s="77">
        <v>18</v>
      </c>
      <c r="B152" s="78" t="s">
        <v>341</v>
      </c>
      <c r="C152" s="21" t="s">
        <v>53</v>
      </c>
      <c r="D152" s="174"/>
      <c r="E152" s="526">
        <v>9</v>
      </c>
      <c r="F152" s="121"/>
    </row>
    <row r="153" spans="1:6" s="53" customFormat="1" ht="13.5">
      <c r="A153" s="175"/>
      <c r="B153" s="83" t="s">
        <v>342</v>
      </c>
      <c r="C153" s="84" t="s">
        <v>11</v>
      </c>
      <c r="D153" s="85">
        <v>0.4</v>
      </c>
      <c r="E153" s="527">
        <f>E152*D153</f>
        <v>3.6</v>
      </c>
      <c r="F153" s="123"/>
    </row>
    <row r="154" spans="1:6" s="122" customFormat="1" ht="27">
      <c r="A154" s="77">
        <v>19</v>
      </c>
      <c r="B154" s="78" t="s">
        <v>343</v>
      </c>
      <c r="C154" s="21" t="s">
        <v>53</v>
      </c>
      <c r="D154" s="79"/>
      <c r="E154" s="526">
        <v>50</v>
      </c>
      <c r="F154" s="121"/>
    </row>
    <row r="155" spans="1:6" s="53" customFormat="1" ht="13.5">
      <c r="A155" s="82"/>
      <c r="B155" s="83" t="s">
        <v>344</v>
      </c>
      <c r="C155" s="84" t="s">
        <v>11</v>
      </c>
      <c r="D155" s="85">
        <v>0.4</v>
      </c>
      <c r="E155" s="527">
        <f>E154*D155</f>
        <v>20</v>
      </c>
      <c r="F155" s="123"/>
    </row>
    <row r="156" spans="1:6" s="122" customFormat="1" ht="27">
      <c r="A156" s="77">
        <v>20</v>
      </c>
      <c r="B156" s="78" t="s">
        <v>345</v>
      </c>
      <c r="C156" s="21" t="s">
        <v>53</v>
      </c>
      <c r="D156" s="79"/>
      <c r="E156" s="526">
        <v>12</v>
      </c>
      <c r="F156" s="121"/>
    </row>
    <row r="157" spans="1:6" s="53" customFormat="1" ht="13.5">
      <c r="A157" s="82"/>
      <c r="B157" s="83" t="s">
        <v>346</v>
      </c>
      <c r="C157" s="84" t="s">
        <v>11</v>
      </c>
      <c r="D157" s="85">
        <v>0.4</v>
      </c>
      <c r="E157" s="527">
        <f>E156*D157</f>
        <v>4.800000000000001</v>
      </c>
      <c r="F157" s="123"/>
    </row>
    <row r="158" spans="1:6" s="81" customFormat="1" ht="29.25" customHeight="1">
      <c r="A158" s="26">
        <v>21</v>
      </c>
      <c r="B158" s="130" t="s">
        <v>347</v>
      </c>
      <c r="C158" s="131" t="s">
        <v>11</v>
      </c>
      <c r="D158" s="132"/>
      <c r="E158" s="220">
        <v>719</v>
      </c>
      <c r="F158" s="176"/>
    </row>
    <row r="159" spans="1:6" s="81" customFormat="1" ht="29.25" customHeight="1">
      <c r="A159" s="26">
        <v>22</v>
      </c>
      <c r="B159" s="130" t="s">
        <v>348</v>
      </c>
      <c r="C159" s="131" t="s">
        <v>11</v>
      </c>
      <c r="D159" s="132"/>
      <c r="E159" s="220">
        <v>383</v>
      </c>
      <c r="F159" s="176"/>
    </row>
    <row r="160" spans="1:6" s="75" customFormat="1" ht="25.5" customHeight="1">
      <c r="A160" s="26">
        <v>23</v>
      </c>
      <c r="B160" s="130" t="s">
        <v>349</v>
      </c>
      <c r="C160" s="131" t="s">
        <v>11</v>
      </c>
      <c r="D160" s="132"/>
      <c r="E160" s="220">
        <v>8</v>
      </c>
      <c r="F160" s="176"/>
    </row>
    <row r="161" spans="1:6" s="75" customFormat="1" ht="30.75" customHeight="1">
      <c r="A161" s="26">
        <v>24</v>
      </c>
      <c r="B161" s="130" t="s">
        <v>350</v>
      </c>
      <c r="C161" s="131" t="s">
        <v>11</v>
      </c>
      <c r="D161" s="132"/>
      <c r="E161" s="220">
        <v>200</v>
      </c>
      <c r="F161" s="176"/>
    </row>
    <row r="162" spans="1:6" s="73" customFormat="1" ht="27">
      <c r="A162" s="54">
        <v>25</v>
      </c>
      <c r="B162" s="55" t="s">
        <v>351</v>
      </c>
      <c r="C162" s="16" t="s">
        <v>0</v>
      </c>
      <c r="D162" s="56"/>
      <c r="E162" s="222">
        <v>3.5</v>
      </c>
      <c r="F162" s="57"/>
    </row>
    <row r="163" spans="1:6" s="122" customFormat="1" ht="13.5">
      <c r="A163" s="134"/>
      <c r="B163" s="55" t="s">
        <v>352</v>
      </c>
      <c r="C163" s="81" t="s">
        <v>9</v>
      </c>
      <c r="D163" s="135" t="s">
        <v>4</v>
      </c>
      <c r="E163" s="135">
        <v>5</v>
      </c>
      <c r="F163" s="136"/>
    </row>
    <row r="164" spans="1:6" s="122" customFormat="1" ht="13.5">
      <c r="A164" s="134"/>
      <c r="B164" s="55" t="s">
        <v>353</v>
      </c>
      <c r="C164" s="81" t="s">
        <v>9</v>
      </c>
      <c r="D164" s="135" t="s">
        <v>4</v>
      </c>
      <c r="E164" s="135">
        <v>5</v>
      </c>
      <c r="F164" s="136"/>
    </row>
    <row r="165" spans="1:6" s="53" customFormat="1" ht="13.5">
      <c r="A165" s="50"/>
      <c r="B165" s="51" t="s">
        <v>49</v>
      </c>
      <c r="C165" s="75" t="s">
        <v>0</v>
      </c>
      <c r="D165" s="1">
        <v>0.41</v>
      </c>
      <c r="E165" s="1">
        <f>E162*D165</f>
        <v>1.4349999999999998</v>
      </c>
      <c r="F165" s="129"/>
    </row>
    <row r="166" spans="1:6" s="53" customFormat="1" ht="13.5">
      <c r="A166" s="50"/>
      <c r="B166" s="51" t="s">
        <v>50</v>
      </c>
      <c r="C166" s="75" t="s">
        <v>2</v>
      </c>
      <c r="D166" s="1">
        <v>0.061</v>
      </c>
      <c r="E166" s="1">
        <f>E162*D166</f>
        <v>0.2135</v>
      </c>
      <c r="F166" s="137"/>
    </row>
    <row r="167" spans="1:6" s="53" customFormat="1" ht="13.5">
      <c r="A167" s="50"/>
      <c r="B167" s="51" t="s">
        <v>30</v>
      </c>
      <c r="C167" s="75" t="s">
        <v>0</v>
      </c>
      <c r="D167" s="1">
        <v>0.157</v>
      </c>
      <c r="E167" s="1">
        <f>E162*D167</f>
        <v>0.5495</v>
      </c>
      <c r="F167" s="137"/>
    </row>
    <row r="168" spans="1:6" s="53" customFormat="1" ht="13.5">
      <c r="A168" s="50"/>
      <c r="B168" s="51" t="s">
        <v>55</v>
      </c>
      <c r="C168" s="75" t="s">
        <v>9</v>
      </c>
      <c r="D168" s="1" t="s">
        <v>4</v>
      </c>
      <c r="E168" s="129">
        <v>25</v>
      </c>
      <c r="F168" s="137"/>
    </row>
    <row r="169" spans="1:6" s="53" customFormat="1" ht="13.5">
      <c r="A169" s="50"/>
      <c r="B169" s="51" t="s">
        <v>286</v>
      </c>
      <c r="C169" s="75" t="s">
        <v>9</v>
      </c>
      <c r="D169" s="1" t="s">
        <v>4</v>
      </c>
      <c r="E169" s="123">
        <v>5</v>
      </c>
      <c r="F169" s="137"/>
    </row>
    <row r="170" spans="1:15" s="504" customFormat="1" ht="18.75" customHeight="1">
      <c r="A170" s="571" t="s">
        <v>85</v>
      </c>
      <c r="B170" s="572"/>
      <c r="C170" s="572"/>
      <c r="D170" s="572"/>
      <c r="E170" s="572"/>
      <c r="F170" s="573"/>
      <c r="G170" s="503"/>
      <c r="H170" s="503"/>
      <c r="I170" s="503"/>
      <c r="J170" s="503"/>
      <c r="K170" s="503"/>
      <c r="L170" s="503"/>
      <c r="M170" s="503"/>
      <c r="N170" s="503"/>
      <c r="O170" s="503"/>
    </row>
    <row r="171" spans="1:15" s="504" customFormat="1" ht="18.75" customHeight="1">
      <c r="A171" s="22"/>
      <c r="B171" s="22" t="s">
        <v>91</v>
      </c>
      <c r="C171" s="23"/>
      <c r="D171" s="23"/>
      <c r="E171" s="23"/>
      <c r="F171" s="23"/>
      <c r="G171" s="503"/>
      <c r="H171" s="503"/>
      <c r="I171" s="503"/>
      <c r="J171" s="503"/>
      <c r="K171" s="503"/>
      <c r="L171" s="503"/>
      <c r="M171" s="503"/>
      <c r="N171" s="503"/>
      <c r="O171" s="503"/>
    </row>
    <row r="172" spans="1:6" s="31" customFormat="1" ht="47.25" customHeight="1">
      <c r="A172" s="26">
        <v>1</v>
      </c>
      <c r="B172" s="27" t="s">
        <v>47</v>
      </c>
      <c r="C172" s="28" t="s">
        <v>269</v>
      </c>
      <c r="D172" s="177"/>
      <c r="E172" s="542">
        <v>1.542</v>
      </c>
      <c r="F172" s="30"/>
    </row>
    <row r="173" spans="1:6" s="36" customFormat="1" ht="30.75" customHeight="1">
      <c r="A173" s="32">
        <v>2</v>
      </c>
      <c r="B173" s="33" t="s">
        <v>115</v>
      </c>
      <c r="C173" s="34" t="s">
        <v>48</v>
      </c>
      <c r="D173" s="178"/>
      <c r="E173" s="539">
        <v>1400</v>
      </c>
      <c r="F173" s="35"/>
    </row>
    <row r="174" spans="1:7" s="43" customFormat="1" ht="22.5" customHeight="1">
      <c r="A174" s="37">
        <v>3</v>
      </c>
      <c r="B174" s="38" t="s">
        <v>73</v>
      </c>
      <c r="C174" s="39" t="s">
        <v>48</v>
      </c>
      <c r="D174" s="179"/>
      <c r="E174" s="149">
        <v>95</v>
      </c>
      <c r="F174" s="41"/>
      <c r="G174" s="42"/>
    </row>
    <row r="175" spans="1:7" s="49" customFormat="1" ht="13.5">
      <c r="A175" s="44"/>
      <c r="B175" s="45" t="s">
        <v>12</v>
      </c>
      <c r="C175" s="46" t="s">
        <v>48</v>
      </c>
      <c r="D175" s="47">
        <v>1.1</v>
      </c>
      <c r="E175" s="47">
        <f>E174*D175</f>
        <v>104.50000000000001</v>
      </c>
      <c r="F175" s="47"/>
      <c r="G175" s="48"/>
    </row>
    <row r="176" spans="1:6" s="53" customFormat="1" ht="20.25" customHeight="1">
      <c r="A176" s="50">
        <v>4</v>
      </c>
      <c r="B176" s="51" t="s">
        <v>74</v>
      </c>
      <c r="C176" s="17" t="s">
        <v>48</v>
      </c>
      <c r="D176" s="180"/>
      <c r="E176" s="180">
        <v>386</v>
      </c>
      <c r="F176" s="52"/>
    </row>
    <row r="177" spans="1:7" s="49" customFormat="1" ht="13.5">
      <c r="A177" s="44"/>
      <c r="B177" s="45" t="s">
        <v>12</v>
      </c>
      <c r="C177" s="46" t="s">
        <v>48</v>
      </c>
      <c r="D177" s="47">
        <v>1.1</v>
      </c>
      <c r="E177" s="47">
        <f>E176*D177</f>
        <v>424.6</v>
      </c>
      <c r="F177" s="47"/>
      <c r="G177" s="48"/>
    </row>
    <row r="178" spans="1:6" s="53" customFormat="1" ht="13.5">
      <c r="A178" s="50">
        <v>5</v>
      </c>
      <c r="B178" s="51" t="s">
        <v>75</v>
      </c>
      <c r="C178" s="17" t="s">
        <v>48</v>
      </c>
      <c r="D178" s="180"/>
      <c r="E178" s="180">
        <v>2111.5</v>
      </c>
      <c r="F178" s="52"/>
    </row>
    <row r="179" spans="1:7" s="49" customFormat="1" ht="13.5">
      <c r="A179" s="44"/>
      <c r="B179" s="45" t="s">
        <v>76</v>
      </c>
      <c r="C179" s="46" t="s">
        <v>48</v>
      </c>
      <c r="D179" s="47">
        <v>1.1</v>
      </c>
      <c r="E179" s="47">
        <f>E178*D179</f>
        <v>2322.65</v>
      </c>
      <c r="F179" s="47"/>
      <c r="G179" s="48"/>
    </row>
    <row r="180" spans="1:6" s="31" customFormat="1" ht="33.75" customHeight="1">
      <c r="A180" s="69">
        <v>6</v>
      </c>
      <c r="B180" s="27" t="s">
        <v>84</v>
      </c>
      <c r="C180" s="28" t="s">
        <v>0</v>
      </c>
      <c r="D180" s="177"/>
      <c r="E180" s="177">
        <v>1400</v>
      </c>
      <c r="F180" s="70"/>
    </row>
    <row r="181" spans="1:6" s="63" customFormat="1" ht="13.5">
      <c r="A181" s="107">
        <v>7</v>
      </c>
      <c r="B181" s="108" t="s">
        <v>1</v>
      </c>
      <c r="C181" s="109"/>
      <c r="D181" s="181"/>
      <c r="E181" s="181"/>
      <c r="F181" s="165"/>
    </row>
    <row r="182" spans="1:6" s="63" customFormat="1" ht="13.5">
      <c r="A182" s="64"/>
      <c r="B182" s="65" t="s">
        <v>22</v>
      </c>
      <c r="C182" s="66" t="s">
        <v>2</v>
      </c>
      <c r="D182" s="182"/>
      <c r="E182" s="540">
        <f>2942*1.9</f>
        <v>5589.8</v>
      </c>
      <c r="F182" s="68"/>
    </row>
    <row r="183" spans="1:6" s="72" customFormat="1" ht="21.75" customHeight="1">
      <c r="A183" s="124">
        <v>8</v>
      </c>
      <c r="B183" s="78" t="s">
        <v>89</v>
      </c>
      <c r="C183" s="183" t="s">
        <v>7</v>
      </c>
      <c r="D183" s="184"/>
      <c r="E183" s="184">
        <v>58.84</v>
      </c>
      <c r="F183" s="126"/>
    </row>
    <row r="184" spans="1:6" s="185" customFormat="1" ht="13.5">
      <c r="A184" s="50"/>
      <c r="B184" s="51" t="s">
        <v>87</v>
      </c>
      <c r="C184" s="75" t="s">
        <v>354</v>
      </c>
      <c r="D184" s="1">
        <v>0.46</v>
      </c>
      <c r="E184" s="1">
        <f>E183*D184</f>
        <v>27.0664</v>
      </c>
      <c r="F184" s="129"/>
    </row>
    <row r="185" spans="1:6" s="185" customFormat="1" ht="13.5">
      <c r="A185" s="82"/>
      <c r="B185" s="83" t="s">
        <v>88</v>
      </c>
      <c r="C185" s="84" t="s">
        <v>354</v>
      </c>
      <c r="D185" s="85">
        <v>0.79</v>
      </c>
      <c r="E185" s="85">
        <f>E183*D185</f>
        <v>46.4836</v>
      </c>
      <c r="F185" s="123"/>
    </row>
    <row r="186" spans="1:14" s="73" customFormat="1" ht="30" customHeight="1">
      <c r="A186" s="69">
        <v>9</v>
      </c>
      <c r="B186" s="27" t="s">
        <v>77</v>
      </c>
      <c r="C186" s="28" t="s">
        <v>27</v>
      </c>
      <c r="D186" s="177"/>
      <c r="E186" s="542">
        <f>593*0.08/100</f>
        <v>0.4744</v>
      </c>
      <c r="F186" s="70"/>
      <c r="G186" s="72"/>
      <c r="H186" s="72"/>
      <c r="I186" s="72"/>
      <c r="J186" s="72"/>
      <c r="K186" s="72"/>
      <c r="L186" s="72"/>
      <c r="M186" s="72"/>
      <c r="N186" s="72"/>
    </row>
    <row r="187" spans="1:6" s="72" customFormat="1" ht="42" customHeight="1">
      <c r="A187" s="124">
        <v>10</v>
      </c>
      <c r="B187" s="78" t="s">
        <v>34</v>
      </c>
      <c r="C187" s="20" t="s">
        <v>0</v>
      </c>
      <c r="D187" s="172"/>
      <c r="E187" s="172">
        <v>118.5</v>
      </c>
      <c r="F187" s="171"/>
    </row>
    <row r="188" spans="1:6" s="75" customFormat="1" ht="13.5">
      <c r="A188" s="82"/>
      <c r="B188" s="83" t="s">
        <v>33</v>
      </c>
      <c r="C188" s="84" t="s">
        <v>0</v>
      </c>
      <c r="D188" s="85">
        <v>1.22</v>
      </c>
      <c r="E188" s="85">
        <f>E187*D188</f>
        <v>144.57</v>
      </c>
      <c r="F188" s="86"/>
    </row>
    <row r="189" spans="1:6" s="81" customFormat="1" ht="27">
      <c r="A189" s="77">
        <v>11</v>
      </c>
      <c r="B189" s="78" t="s">
        <v>37</v>
      </c>
      <c r="C189" s="21" t="s">
        <v>24</v>
      </c>
      <c r="D189" s="174"/>
      <c r="E189" s="174">
        <v>1.185</v>
      </c>
      <c r="F189" s="80"/>
    </row>
    <row r="190" spans="1:6" s="75" customFormat="1" ht="13.5">
      <c r="A190" s="82"/>
      <c r="B190" s="83" t="s">
        <v>35</v>
      </c>
      <c r="C190" s="84" t="s">
        <v>0</v>
      </c>
      <c r="D190" s="85">
        <v>126</v>
      </c>
      <c r="E190" s="85">
        <f>E189*D190</f>
        <v>149.31</v>
      </c>
      <c r="F190" s="86"/>
    </row>
    <row r="191" spans="1:6" s="91" customFormat="1" ht="13.5">
      <c r="A191" s="87">
        <v>12</v>
      </c>
      <c r="B191" s="88" t="s">
        <v>270</v>
      </c>
      <c r="C191" s="89" t="s">
        <v>2</v>
      </c>
      <c r="D191" s="186"/>
      <c r="E191" s="186">
        <f>592.5*0.6/1000</f>
        <v>0.3555</v>
      </c>
      <c r="F191" s="76"/>
    </row>
    <row r="192" spans="1:6" s="91" customFormat="1" ht="13.5">
      <c r="A192" s="92"/>
      <c r="B192" s="93" t="s">
        <v>78</v>
      </c>
      <c r="C192" s="94" t="s">
        <v>2</v>
      </c>
      <c r="D192" s="95">
        <v>1.03</v>
      </c>
      <c r="E192" s="95">
        <f>E191*D192</f>
        <v>0.366165</v>
      </c>
      <c r="F192" s="86"/>
    </row>
    <row r="193" spans="1:6" s="101" customFormat="1" ht="40.5">
      <c r="A193" s="96">
        <v>13</v>
      </c>
      <c r="B193" s="97" t="s">
        <v>271</v>
      </c>
      <c r="C193" s="98" t="s">
        <v>15</v>
      </c>
      <c r="D193" s="187"/>
      <c r="E193" s="187">
        <v>5.925</v>
      </c>
      <c r="F193" s="100"/>
    </row>
    <row r="194" spans="1:6" s="101" customFormat="1" ht="13.5">
      <c r="A194" s="102"/>
      <c r="B194" s="103" t="s">
        <v>79</v>
      </c>
      <c r="C194" s="104" t="s">
        <v>2</v>
      </c>
      <c r="D194" s="105">
        <f>9.68+1.21*4</f>
        <v>14.52</v>
      </c>
      <c r="E194" s="105">
        <f>E193*D194</f>
        <v>86.03099999999999</v>
      </c>
      <c r="F194" s="106"/>
    </row>
    <row r="195" spans="1:6" s="112" customFormat="1" ht="13.5">
      <c r="A195" s="107">
        <v>14</v>
      </c>
      <c r="B195" s="108" t="s">
        <v>272</v>
      </c>
      <c r="C195" s="109" t="s">
        <v>2</v>
      </c>
      <c r="D195" s="181"/>
      <c r="E195" s="181">
        <f>592.5*0.3/1000</f>
        <v>0.17775</v>
      </c>
      <c r="F195" s="111"/>
    </row>
    <row r="196" spans="1:6" s="112" customFormat="1" ht="13.5">
      <c r="A196" s="64"/>
      <c r="B196" s="65" t="s">
        <v>78</v>
      </c>
      <c r="C196" s="113" t="s">
        <v>2</v>
      </c>
      <c r="D196" s="67">
        <v>1.03</v>
      </c>
      <c r="E196" s="541">
        <f>E195*D196</f>
        <v>0.1830825</v>
      </c>
      <c r="F196" s="114"/>
    </row>
    <row r="197" spans="1:6" s="101" customFormat="1" ht="27">
      <c r="A197" s="115">
        <v>15</v>
      </c>
      <c r="B197" s="116" t="s">
        <v>273</v>
      </c>
      <c r="C197" s="117" t="s">
        <v>15</v>
      </c>
      <c r="D197" s="188"/>
      <c r="E197" s="188">
        <f>E193</f>
        <v>5.925</v>
      </c>
      <c r="F197" s="119"/>
    </row>
    <row r="198" spans="1:6" s="112" customFormat="1" ht="13.5">
      <c r="A198" s="64"/>
      <c r="B198" s="65" t="s">
        <v>80</v>
      </c>
      <c r="C198" s="113" t="s">
        <v>2</v>
      </c>
      <c r="D198" s="67">
        <v>10.3</v>
      </c>
      <c r="E198" s="67">
        <f>E197*D198</f>
        <v>61.0275</v>
      </c>
      <c r="F198" s="120"/>
    </row>
    <row r="199" spans="1:6" s="73" customFormat="1" ht="27">
      <c r="A199" s="124">
        <v>16</v>
      </c>
      <c r="B199" s="78" t="s">
        <v>355</v>
      </c>
      <c r="C199" s="20" t="s">
        <v>11</v>
      </c>
      <c r="D199" s="172"/>
      <c r="E199" s="514">
        <v>597</v>
      </c>
      <c r="F199" s="126"/>
    </row>
    <row r="200" spans="1:6" s="75" customFormat="1" ht="13.5">
      <c r="A200" s="82"/>
      <c r="B200" s="83" t="s">
        <v>356</v>
      </c>
      <c r="C200" s="84" t="s">
        <v>11</v>
      </c>
      <c r="D200" s="85">
        <v>1.01</v>
      </c>
      <c r="E200" s="85">
        <f>E199*D200</f>
        <v>602.97</v>
      </c>
      <c r="F200" s="123"/>
    </row>
    <row r="201" spans="1:6" s="73" customFormat="1" ht="27">
      <c r="A201" s="124">
        <v>17</v>
      </c>
      <c r="B201" s="78" t="s">
        <v>357</v>
      </c>
      <c r="C201" s="20" t="s">
        <v>11</v>
      </c>
      <c r="D201" s="172"/>
      <c r="E201" s="172">
        <v>352</v>
      </c>
      <c r="F201" s="126"/>
    </row>
    <row r="202" spans="1:6" s="75" customFormat="1" ht="13.5">
      <c r="A202" s="82"/>
      <c r="B202" s="83" t="s">
        <v>358</v>
      </c>
      <c r="C202" s="84" t="s">
        <v>11</v>
      </c>
      <c r="D202" s="85">
        <v>1.01</v>
      </c>
      <c r="E202" s="85">
        <f>E201*D202</f>
        <v>355.52</v>
      </c>
      <c r="F202" s="123"/>
    </row>
    <row r="203" spans="1:15" s="112" customFormat="1" ht="27">
      <c r="A203" s="189">
        <v>18</v>
      </c>
      <c r="B203" s="78" t="s">
        <v>359</v>
      </c>
      <c r="C203" s="190" t="s">
        <v>48</v>
      </c>
      <c r="D203" s="174"/>
      <c r="E203" s="191">
        <v>89.8</v>
      </c>
      <c r="F203" s="121"/>
      <c r="G203" s="192"/>
      <c r="H203" s="192"/>
      <c r="I203" s="192"/>
      <c r="J203" s="192"/>
      <c r="K203" s="192"/>
      <c r="L203" s="192"/>
      <c r="M203" s="192"/>
      <c r="N203" s="192"/>
      <c r="O203" s="192"/>
    </row>
    <row r="204" spans="1:15" s="112" customFormat="1" ht="13.5">
      <c r="A204" s="193"/>
      <c r="B204" s="55" t="s">
        <v>360</v>
      </c>
      <c r="C204" s="194" t="s">
        <v>9</v>
      </c>
      <c r="D204" s="135" t="s">
        <v>4</v>
      </c>
      <c r="E204" s="136">
        <v>159</v>
      </c>
      <c r="F204" s="136"/>
      <c r="G204" s="192"/>
      <c r="H204" s="192"/>
      <c r="I204" s="192"/>
      <c r="J204" s="192"/>
      <c r="K204" s="192"/>
      <c r="L204" s="192"/>
      <c r="M204" s="192"/>
      <c r="N204" s="192"/>
      <c r="O204" s="192"/>
    </row>
    <row r="205" spans="1:15" s="112" customFormat="1" ht="13.5">
      <c r="A205" s="193"/>
      <c r="B205" s="55" t="s">
        <v>361</v>
      </c>
      <c r="C205" s="194" t="s">
        <v>9</v>
      </c>
      <c r="D205" s="135" t="s">
        <v>4</v>
      </c>
      <c r="E205" s="136">
        <v>24</v>
      </c>
      <c r="F205" s="136"/>
      <c r="G205" s="192"/>
      <c r="H205" s="192"/>
      <c r="I205" s="192"/>
      <c r="J205" s="192"/>
      <c r="K205" s="192"/>
      <c r="L205" s="192"/>
      <c r="M205" s="192"/>
      <c r="N205" s="192"/>
      <c r="O205" s="192"/>
    </row>
    <row r="206" spans="1:15" s="112" customFormat="1" ht="13.5">
      <c r="A206" s="193"/>
      <c r="B206" s="55" t="s">
        <v>92</v>
      </c>
      <c r="C206" s="194" t="s">
        <v>48</v>
      </c>
      <c r="D206" s="135">
        <v>0.193</v>
      </c>
      <c r="E206" s="136">
        <f>D206*E203</f>
        <v>17.3314</v>
      </c>
      <c r="F206" s="136"/>
      <c r="G206" s="192"/>
      <c r="H206" s="192"/>
      <c r="I206" s="192"/>
      <c r="J206" s="192"/>
      <c r="K206" s="192"/>
      <c r="L206" s="192"/>
      <c r="M206" s="192"/>
      <c r="N206" s="192"/>
      <c r="O206" s="192"/>
    </row>
    <row r="207" spans="1:15" s="112" customFormat="1" ht="13.5">
      <c r="A207" s="193"/>
      <c r="B207" s="51" t="s">
        <v>30</v>
      </c>
      <c r="C207" s="194" t="s">
        <v>48</v>
      </c>
      <c r="D207" s="135">
        <v>0.413</v>
      </c>
      <c r="E207" s="136">
        <f>D207*E203</f>
        <v>37.087399999999995</v>
      </c>
      <c r="F207" s="136"/>
      <c r="G207" s="192"/>
      <c r="H207" s="192"/>
      <c r="I207" s="192"/>
      <c r="J207" s="192"/>
      <c r="K207" s="192"/>
      <c r="L207" s="192"/>
      <c r="M207" s="192"/>
      <c r="N207" s="192"/>
      <c r="O207" s="192"/>
    </row>
    <row r="208" spans="1:6" s="53" customFormat="1" ht="13.5">
      <c r="A208" s="50"/>
      <c r="B208" s="51" t="s">
        <v>55</v>
      </c>
      <c r="C208" s="75" t="s">
        <v>9</v>
      </c>
      <c r="D208" s="1" t="s">
        <v>4</v>
      </c>
      <c r="E208" s="129">
        <v>575</v>
      </c>
      <c r="F208" s="129"/>
    </row>
    <row r="209" spans="1:15" s="112" customFormat="1" ht="13.5">
      <c r="A209" s="195"/>
      <c r="B209" s="196" t="s">
        <v>54</v>
      </c>
      <c r="C209" s="197" t="s">
        <v>9</v>
      </c>
      <c r="D209" s="198" t="s">
        <v>4</v>
      </c>
      <c r="E209" s="199">
        <v>53</v>
      </c>
      <c r="F209" s="199"/>
      <c r="G209" s="192"/>
      <c r="H209" s="192"/>
      <c r="I209" s="192"/>
      <c r="J209" s="192"/>
      <c r="K209" s="192"/>
      <c r="L209" s="192"/>
      <c r="M209" s="192"/>
      <c r="N209" s="192"/>
      <c r="O209" s="192"/>
    </row>
    <row r="210" spans="1:15" s="112" customFormat="1" ht="27">
      <c r="A210" s="193">
        <v>19</v>
      </c>
      <c r="B210" s="55" t="s">
        <v>362</v>
      </c>
      <c r="C210" s="200" t="s">
        <v>48</v>
      </c>
      <c r="D210" s="201"/>
      <c r="E210" s="202">
        <v>12.2</v>
      </c>
      <c r="F210" s="136"/>
      <c r="G210" s="192"/>
      <c r="H210" s="192"/>
      <c r="I210" s="192"/>
      <c r="J210" s="192"/>
      <c r="K210" s="192"/>
      <c r="L210" s="192"/>
      <c r="M210" s="192"/>
      <c r="N210" s="192"/>
      <c r="O210" s="192"/>
    </row>
    <row r="211" spans="1:15" s="112" customFormat="1" ht="25.5" customHeight="1">
      <c r="A211" s="193"/>
      <c r="B211" s="55" t="s">
        <v>363</v>
      </c>
      <c r="C211" s="194" t="s">
        <v>9</v>
      </c>
      <c r="D211" s="135" t="s">
        <v>4</v>
      </c>
      <c r="E211" s="136">
        <v>11</v>
      </c>
      <c r="F211" s="136"/>
      <c r="G211" s="192"/>
      <c r="H211" s="192"/>
      <c r="I211" s="192"/>
      <c r="J211" s="192"/>
      <c r="K211" s="192"/>
      <c r="L211" s="192"/>
      <c r="M211" s="192"/>
      <c r="N211" s="192"/>
      <c r="O211" s="192"/>
    </row>
    <row r="212" spans="1:15" s="112" customFormat="1" ht="25.5" customHeight="1">
      <c r="A212" s="193"/>
      <c r="B212" s="55" t="s">
        <v>364</v>
      </c>
      <c r="C212" s="194" t="s">
        <v>9</v>
      </c>
      <c r="D212" s="135" t="s">
        <v>4</v>
      </c>
      <c r="E212" s="136">
        <v>2</v>
      </c>
      <c r="F212" s="136"/>
      <c r="G212" s="192"/>
      <c r="H212" s="192"/>
      <c r="I212" s="192"/>
      <c r="J212" s="192"/>
      <c r="K212" s="192"/>
      <c r="L212" s="192"/>
      <c r="M212" s="192"/>
      <c r="N212" s="192"/>
      <c r="O212" s="192"/>
    </row>
    <row r="213" spans="1:15" s="112" customFormat="1" ht="13.5">
      <c r="A213" s="193"/>
      <c r="B213" s="55" t="s">
        <v>92</v>
      </c>
      <c r="C213" s="194" t="s">
        <v>48</v>
      </c>
      <c r="D213" s="135">
        <v>0.199</v>
      </c>
      <c r="E213" s="136">
        <f>D213*E210</f>
        <v>2.4278</v>
      </c>
      <c r="F213" s="136"/>
      <c r="G213" s="192"/>
      <c r="H213" s="192"/>
      <c r="I213" s="192"/>
      <c r="J213" s="192"/>
      <c r="K213" s="192"/>
      <c r="L213" s="192"/>
      <c r="M213" s="192"/>
      <c r="N213" s="192"/>
      <c r="O213" s="192"/>
    </row>
    <row r="214" spans="1:15" s="112" customFormat="1" ht="13.5">
      <c r="A214" s="193"/>
      <c r="B214" s="51" t="s">
        <v>30</v>
      </c>
      <c r="C214" s="194" t="s">
        <v>48</v>
      </c>
      <c r="D214" s="1">
        <v>0.571</v>
      </c>
      <c r="E214" s="136">
        <f>D214*E210</f>
        <v>6.966199999999999</v>
      </c>
      <c r="F214" s="136"/>
      <c r="G214" s="192"/>
      <c r="H214" s="192"/>
      <c r="I214" s="192"/>
      <c r="J214" s="192"/>
      <c r="K214" s="192"/>
      <c r="L214" s="192"/>
      <c r="M214" s="192"/>
      <c r="N214" s="192"/>
      <c r="O214" s="192"/>
    </row>
    <row r="215" spans="1:15" s="53" customFormat="1" ht="13.5">
      <c r="A215" s="50"/>
      <c r="B215" s="51" t="s">
        <v>50</v>
      </c>
      <c r="C215" s="75" t="s">
        <v>2</v>
      </c>
      <c r="D215" s="1" t="s">
        <v>4</v>
      </c>
      <c r="E215" s="128">
        <v>0.0497</v>
      </c>
      <c r="F215" s="129"/>
      <c r="G215" s="75"/>
      <c r="H215" s="75"/>
      <c r="I215" s="75"/>
      <c r="J215" s="75"/>
      <c r="K215" s="75"/>
      <c r="L215" s="75"/>
      <c r="M215" s="75"/>
      <c r="N215" s="75"/>
      <c r="O215" s="75"/>
    </row>
    <row r="216" spans="1:6" s="53" customFormat="1" ht="13.5">
      <c r="A216" s="50"/>
      <c r="B216" s="51" t="s">
        <v>55</v>
      </c>
      <c r="C216" s="75" t="s">
        <v>9</v>
      </c>
      <c r="D216" s="1" t="s">
        <v>4</v>
      </c>
      <c r="E216" s="129">
        <v>40</v>
      </c>
      <c r="F216" s="129"/>
    </row>
    <row r="217" spans="1:15" s="112" customFormat="1" ht="13.5">
      <c r="A217" s="193"/>
      <c r="B217" s="163" t="s">
        <v>54</v>
      </c>
      <c r="C217" s="194" t="s">
        <v>9</v>
      </c>
      <c r="D217" s="135" t="s">
        <v>4</v>
      </c>
      <c r="E217" s="136">
        <v>3</v>
      </c>
      <c r="F217" s="136"/>
      <c r="G217" s="192"/>
      <c r="H217" s="192"/>
      <c r="I217" s="192"/>
      <c r="J217" s="192"/>
      <c r="K217" s="192"/>
      <c r="L217" s="192"/>
      <c r="M217" s="192"/>
      <c r="N217" s="192"/>
      <c r="O217" s="192"/>
    </row>
    <row r="218" spans="1:15" s="112" customFormat="1" ht="36" customHeight="1">
      <c r="A218" s="203" t="s">
        <v>267</v>
      </c>
      <c r="B218" s="78" t="s">
        <v>94</v>
      </c>
      <c r="C218" s="191" t="s">
        <v>53</v>
      </c>
      <c r="D218" s="191"/>
      <c r="E218" s="204">
        <v>4</v>
      </c>
      <c r="F218" s="121"/>
      <c r="G218" s="192"/>
      <c r="H218" s="192"/>
      <c r="I218" s="192"/>
      <c r="J218" s="192"/>
      <c r="K218" s="192"/>
      <c r="L218" s="192"/>
      <c r="M218" s="192"/>
      <c r="N218" s="192"/>
      <c r="O218" s="192"/>
    </row>
    <row r="219" spans="1:15" s="112" customFormat="1" ht="13.5">
      <c r="A219" s="205"/>
      <c r="B219" s="51" t="s">
        <v>16</v>
      </c>
      <c r="C219" s="206" t="s">
        <v>48</v>
      </c>
      <c r="D219" s="136">
        <v>0.05</v>
      </c>
      <c r="E219" s="207">
        <f>D219*E218</f>
        <v>0.2</v>
      </c>
      <c r="F219" s="136"/>
      <c r="G219" s="192"/>
      <c r="H219" s="192"/>
      <c r="I219" s="192"/>
      <c r="J219" s="192"/>
      <c r="K219" s="192"/>
      <c r="L219" s="192"/>
      <c r="M219" s="192"/>
      <c r="N219" s="192"/>
      <c r="O219" s="192"/>
    </row>
    <row r="220" spans="1:15" s="112" customFormat="1" ht="13.5">
      <c r="A220" s="208"/>
      <c r="B220" s="196" t="s">
        <v>12</v>
      </c>
      <c r="C220" s="209" t="s">
        <v>48</v>
      </c>
      <c r="D220" s="199">
        <v>0.2</v>
      </c>
      <c r="E220" s="210">
        <f>D220*E218</f>
        <v>0.8</v>
      </c>
      <c r="F220" s="199"/>
      <c r="G220" s="192"/>
      <c r="H220" s="192"/>
      <c r="I220" s="192"/>
      <c r="J220" s="192"/>
      <c r="K220" s="192"/>
      <c r="L220" s="192"/>
      <c r="M220" s="192"/>
      <c r="N220" s="192"/>
      <c r="O220" s="192"/>
    </row>
    <row r="221" spans="1:6" s="73" customFormat="1" ht="33" customHeight="1">
      <c r="A221" s="69">
        <v>21</v>
      </c>
      <c r="B221" s="27" t="s">
        <v>365</v>
      </c>
      <c r="C221" s="28" t="s">
        <v>29</v>
      </c>
      <c r="D221" s="211"/>
      <c r="E221" s="177">
        <v>9.49</v>
      </c>
      <c r="F221" s="212"/>
    </row>
    <row r="222" spans="1:6" s="73" customFormat="1" ht="38.25" customHeight="1">
      <c r="A222" s="54">
        <v>22</v>
      </c>
      <c r="B222" s="55" t="s">
        <v>95</v>
      </c>
      <c r="C222" s="16" t="s">
        <v>0</v>
      </c>
      <c r="D222" s="213"/>
      <c r="E222" s="213">
        <f>32*0.69</f>
        <v>22.08</v>
      </c>
      <c r="F222" s="57"/>
    </row>
    <row r="223" spans="1:15" ht="20.25" customHeight="1">
      <c r="A223" s="22"/>
      <c r="B223" s="22" t="s">
        <v>96</v>
      </c>
      <c r="C223" s="23"/>
      <c r="D223" s="23"/>
      <c r="E223" s="23"/>
      <c r="F223" s="23"/>
      <c r="G223" s="25"/>
      <c r="H223" s="25"/>
      <c r="I223" s="25"/>
      <c r="J223" s="25"/>
      <c r="K223" s="25"/>
      <c r="L223" s="25"/>
      <c r="M223" s="25"/>
      <c r="N223" s="25"/>
      <c r="O223" s="25"/>
    </row>
    <row r="224" spans="1:6" s="36" customFormat="1" ht="27">
      <c r="A224" s="32">
        <v>1</v>
      </c>
      <c r="B224" s="33" t="s">
        <v>115</v>
      </c>
      <c r="C224" s="34" t="s">
        <v>48</v>
      </c>
      <c r="D224" s="178"/>
      <c r="E224" s="539">
        <v>173</v>
      </c>
      <c r="F224" s="35"/>
    </row>
    <row r="225" spans="1:7" s="43" customFormat="1" ht="33" customHeight="1">
      <c r="A225" s="37">
        <v>2</v>
      </c>
      <c r="B225" s="38" t="s">
        <v>73</v>
      </c>
      <c r="C225" s="39" t="s">
        <v>48</v>
      </c>
      <c r="D225" s="179"/>
      <c r="E225" s="149">
        <v>20.5</v>
      </c>
      <c r="F225" s="41"/>
      <c r="G225" s="42"/>
    </row>
    <row r="226" spans="1:7" s="49" customFormat="1" ht="13.5">
      <c r="A226" s="44"/>
      <c r="B226" s="45" t="s">
        <v>12</v>
      </c>
      <c r="C226" s="46" t="s">
        <v>48</v>
      </c>
      <c r="D226" s="47">
        <v>1.1</v>
      </c>
      <c r="E226" s="47">
        <f>E225*D226</f>
        <v>22.55</v>
      </c>
      <c r="F226" s="47"/>
      <c r="G226" s="48"/>
    </row>
    <row r="227" spans="1:6" s="53" customFormat="1" ht="13.5">
      <c r="A227" s="50">
        <v>3</v>
      </c>
      <c r="B227" s="51" t="s">
        <v>74</v>
      </c>
      <c r="C227" s="17" t="s">
        <v>48</v>
      </c>
      <c r="D227" s="180"/>
      <c r="E227" s="180">
        <v>32.5</v>
      </c>
      <c r="F227" s="52"/>
    </row>
    <row r="228" spans="1:7" s="49" customFormat="1" ht="13.5">
      <c r="A228" s="44"/>
      <c r="B228" s="45" t="s">
        <v>12</v>
      </c>
      <c r="C228" s="46" t="s">
        <v>48</v>
      </c>
      <c r="D228" s="47">
        <v>1.1</v>
      </c>
      <c r="E228" s="47">
        <f>E227*D228</f>
        <v>35.75</v>
      </c>
      <c r="F228" s="47"/>
      <c r="G228" s="48"/>
    </row>
    <row r="229" spans="1:6" s="53" customFormat="1" ht="13.5">
      <c r="A229" s="50">
        <v>4</v>
      </c>
      <c r="B229" s="51" t="s">
        <v>75</v>
      </c>
      <c r="C229" s="17" t="s">
        <v>48</v>
      </c>
      <c r="D229" s="180"/>
      <c r="E229" s="180">
        <v>83</v>
      </c>
      <c r="F229" s="52"/>
    </row>
    <row r="230" spans="1:7" s="49" customFormat="1" ht="13.5">
      <c r="A230" s="44"/>
      <c r="B230" s="45" t="s">
        <v>76</v>
      </c>
      <c r="C230" s="46" t="s">
        <v>48</v>
      </c>
      <c r="D230" s="47">
        <v>1.1</v>
      </c>
      <c r="E230" s="47">
        <f>E229*D230</f>
        <v>91.30000000000001</v>
      </c>
      <c r="F230" s="47"/>
      <c r="G230" s="48"/>
    </row>
    <row r="231" spans="1:6" s="31" customFormat="1" ht="37.5" customHeight="1">
      <c r="A231" s="69">
        <v>5</v>
      </c>
      <c r="B231" s="27" t="s">
        <v>84</v>
      </c>
      <c r="C231" s="28" t="s">
        <v>0</v>
      </c>
      <c r="D231" s="177"/>
      <c r="E231" s="177">
        <v>173</v>
      </c>
      <c r="F231" s="70"/>
    </row>
    <row r="232" spans="1:6" s="63" customFormat="1" ht="13.5">
      <c r="A232" s="107">
        <v>6</v>
      </c>
      <c r="B232" s="108" t="s">
        <v>1</v>
      </c>
      <c r="C232" s="109"/>
      <c r="D232" s="181"/>
      <c r="E232" s="181"/>
      <c r="F232" s="165"/>
    </row>
    <row r="233" spans="1:6" s="63" customFormat="1" ht="13.5">
      <c r="A233" s="64"/>
      <c r="B233" s="65" t="s">
        <v>22</v>
      </c>
      <c r="C233" s="66" t="s">
        <v>2</v>
      </c>
      <c r="D233" s="182"/>
      <c r="E233" s="540">
        <f>173*1.9</f>
        <v>328.7</v>
      </c>
      <c r="F233" s="68"/>
    </row>
    <row r="234" spans="1:14" s="73" customFormat="1" ht="25.5" customHeight="1">
      <c r="A234" s="69">
        <v>7</v>
      </c>
      <c r="B234" s="27" t="s">
        <v>77</v>
      </c>
      <c r="C234" s="28" t="s">
        <v>27</v>
      </c>
      <c r="D234" s="177"/>
      <c r="E234" s="542">
        <f>68*0.08/100</f>
        <v>0.054400000000000004</v>
      </c>
      <c r="F234" s="70"/>
      <c r="G234" s="72"/>
      <c r="H234" s="72"/>
      <c r="I234" s="72"/>
      <c r="J234" s="72"/>
      <c r="K234" s="72"/>
      <c r="L234" s="72"/>
      <c r="M234" s="72"/>
      <c r="N234" s="72"/>
    </row>
    <row r="235" spans="1:6" s="72" customFormat="1" ht="35.25" customHeight="1">
      <c r="A235" s="124">
        <v>8</v>
      </c>
      <c r="B235" s="78" t="s">
        <v>34</v>
      </c>
      <c r="C235" s="20" t="s">
        <v>0</v>
      </c>
      <c r="D235" s="172"/>
      <c r="E235" s="172">
        <v>13.5</v>
      </c>
      <c r="F235" s="171"/>
    </row>
    <row r="236" spans="1:6" s="75" customFormat="1" ht="20.25" customHeight="1">
      <c r="A236" s="82"/>
      <c r="B236" s="83" t="s">
        <v>33</v>
      </c>
      <c r="C236" s="84" t="s">
        <v>0</v>
      </c>
      <c r="D236" s="85">
        <v>1.22</v>
      </c>
      <c r="E236" s="85">
        <f>E235*D236</f>
        <v>16.47</v>
      </c>
      <c r="F236" s="86"/>
    </row>
    <row r="237" spans="1:6" s="81" customFormat="1" ht="27">
      <c r="A237" s="77">
        <v>9</v>
      </c>
      <c r="B237" s="78" t="s">
        <v>37</v>
      </c>
      <c r="C237" s="21" t="s">
        <v>24</v>
      </c>
      <c r="D237" s="174"/>
      <c r="E237" s="174">
        <v>0.135</v>
      </c>
      <c r="F237" s="80"/>
    </row>
    <row r="238" spans="1:6" s="75" customFormat="1" ht="13.5">
      <c r="A238" s="82"/>
      <c r="B238" s="83" t="s">
        <v>35</v>
      </c>
      <c r="C238" s="84" t="s">
        <v>0</v>
      </c>
      <c r="D238" s="85">
        <v>126</v>
      </c>
      <c r="E238" s="85">
        <f>E237*D238</f>
        <v>17.01</v>
      </c>
      <c r="F238" s="86"/>
    </row>
    <row r="239" spans="1:6" s="91" customFormat="1" ht="20.25" customHeight="1">
      <c r="A239" s="87">
        <v>10</v>
      </c>
      <c r="B239" s="88" t="s">
        <v>270</v>
      </c>
      <c r="C239" s="89" t="s">
        <v>2</v>
      </c>
      <c r="D239" s="186"/>
      <c r="E239" s="186">
        <f>68*0.6/1000</f>
        <v>0.040799999999999996</v>
      </c>
      <c r="F239" s="76"/>
    </row>
    <row r="240" spans="1:6" s="91" customFormat="1" ht="13.5">
      <c r="A240" s="92"/>
      <c r="B240" s="93" t="s">
        <v>78</v>
      </c>
      <c r="C240" s="94" t="s">
        <v>2</v>
      </c>
      <c r="D240" s="95">
        <v>1.03</v>
      </c>
      <c r="E240" s="95">
        <f>E239*D240</f>
        <v>0.042024</v>
      </c>
      <c r="F240" s="86"/>
    </row>
    <row r="241" spans="1:6" s="101" customFormat="1" ht="40.5">
      <c r="A241" s="96">
        <v>11</v>
      </c>
      <c r="B241" s="97" t="s">
        <v>271</v>
      </c>
      <c r="C241" s="98" t="s">
        <v>15</v>
      </c>
      <c r="D241" s="187"/>
      <c r="E241" s="187">
        <v>0.68</v>
      </c>
      <c r="F241" s="100"/>
    </row>
    <row r="242" spans="1:6" s="101" customFormat="1" ht="13.5">
      <c r="A242" s="102"/>
      <c r="B242" s="103" t="s">
        <v>79</v>
      </c>
      <c r="C242" s="104" t="s">
        <v>2</v>
      </c>
      <c r="D242" s="105">
        <f>9.68+1.21*4</f>
        <v>14.52</v>
      </c>
      <c r="E242" s="105">
        <f>E241*D242</f>
        <v>9.8736</v>
      </c>
      <c r="F242" s="106"/>
    </row>
    <row r="243" spans="1:6" s="112" customFormat="1" ht="13.5">
      <c r="A243" s="107">
        <v>12</v>
      </c>
      <c r="B243" s="108" t="s">
        <v>272</v>
      </c>
      <c r="C243" s="109" t="s">
        <v>2</v>
      </c>
      <c r="D243" s="181"/>
      <c r="E243" s="181">
        <f>68*0.3/1000</f>
        <v>0.020399999999999998</v>
      </c>
      <c r="F243" s="111"/>
    </row>
    <row r="244" spans="1:6" s="112" customFormat="1" ht="13.5">
      <c r="A244" s="64"/>
      <c r="B244" s="65" t="s">
        <v>78</v>
      </c>
      <c r="C244" s="113" t="s">
        <v>2</v>
      </c>
      <c r="D244" s="67">
        <v>1.03</v>
      </c>
      <c r="E244" s="541">
        <f>E243*D244</f>
        <v>0.021012</v>
      </c>
      <c r="F244" s="114"/>
    </row>
    <row r="245" spans="1:6" s="101" customFormat="1" ht="27">
      <c r="A245" s="115">
        <v>13</v>
      </c>
      <c r="B245" s="116" t="s">
        <v>273</v>
      </c>
      <c r="C245" s="117" t="s">
        <v>15</v>
      </c>
      <c r="D245" s="188"/>
      <c r="E245" s="188">
        <f>E241</f>
        <v>0.68</v>
      </c>
      <c r="F245" s="119"/>
    </row>
    <row r="246" spans="1:6" s="112" customFormat="1" ht="13.5">
      <c r="A246" s="64"/>
      <c r="B246" s="65" t="s">
        <v>80</v>
      </c>
      <c r="C246" s="113" t="s">
        <v>2</v>
      </c>
      <c r="D246" s="67">
        <v>10.3</v>
      </c>
      <c r="E246" s="67">
        <f>E245*D246</f>
        <v>7.004000000000001</v>
      </c>
      <c r="F246" s="120"/>
    </row>
    <row r="247" spans="1:6" s="122" customFormat="1" ht="33" customHeight="1">
      <c r="A247" s="77">
        <v>14</v>
      </c>
      <c r="B247" s="78" t="s">
        <v>366</v>
      </c>
      <c r="C247" s="21" t="s">
        <v>11</v>
      </c>
      <c r="D247" s="174"/>
      <c r="E247" s="191">
        <v>145</v>
      </c>
      <c r="F247" s="121"/>
    </row>
    <row r="248" spans="1:6" s="75" customFormat="1" ht="13.5">
      <c r="A248" s="82"/>
      <c r="B248" s="83" t="s">
        <v>367</v>
      </c>
      <c r="C248" s="84" t="s">
        <v>11</v>
      </c>
      <c r="D248" s="85">
        <v>1.01</v>
      </c>
      <c r="E248" s="85">
        <f>E247*D248</f>
        <v>146.45</v>
      </c>
      <c r="F248" s="123"/>
    </row>
    <row r="249" spans="1:15" s="112" customFormat="1" ht="39.75" customHeight="1">
      <c r="A249" s="214" t="s">
        <v>98</v>
      </c>
      <c r="B249" s="215" t="s">
        <v>97</v>
      </c>
      <c r="C249" s="191" t="s">
        <v>53</v>
      </c>
      <c r="D249" s="191"/>
      <c r="E249" s="204">
        <v>42</v>
      </c>
      <c r="F249" s="121"/>
      <c r="G249" s="192"/>
      <c r="H249" s="192"/>
      <c r="I249" s="192"/>
      <c r="J249" s="192"/>
      <c r="K249" s="192"/>
      <c r="L249" s="192"/>
      <c r="M249" s="192"/>
      <c r="N249" s="192"/>
      <c r="O249" s="192"/>
    </row>
    <row r="250" spans="1:15" s="112" customFormat="1" ht="13.5">
      <c r="A250" s="216"/>
      <c r="B250" s="217" t="s">
        <v>16</v>
      </c>
      <c r="C250" s="206" t="s">
        <v>48</v>
      </c>
      <c r="D250" s="136">
        <v>0.05</v>
      </c>
      <c r="E250" s="207">
        <f>D250*E249</f>
        <v>2.1</v>
      </c>
      <c r="F250" s="136"/>
      <c r="G250" s="192"/>
      <c r="H250" s="192"/>
      <c r="I250" s="192"/>
      <c r="J250" s="192"/>
      <c r="K250" s="192"/>
      <c r="L250" s="192"/>
      <c r="M250" s="192"/>
      <c r="N250" s="192"/>
      <c r="O250" s="192"/>
    </row>
    <row r="251" spans="1:15" s="112" customFormat="1" ht="13.5">
      <c r="A251" s="218"/>
      <c r="B251" s="219" t="s">
        <v>12</v>
      </c>
      <c r="C251" s="209" t="s">
        <v>48</v>
      </c>
      <c r="D251" s="199">
        <v>0.2</v>
      </c>
      <c r="E251" s="210">
        <f>D251*E249</f>
        <v>8.4</v>
      </c>
      <c r="F251" s="199"/>
      <c r="G251" s="192"/>
      <c r="H251" s="192"/>
      <c r="I251" s="192"/>
      <c r="J251" s="192"/>
      <c r="K251" s="192"/>
      <c r="L251" s="192"/>
      <c r="M251" s="192"/>
      <c r="N251" s="192"/>
      <c r="O251" s="192"/>
    </row>
    <row r="252" spans="1:6" s="73" customFormat="1" ht="32.25" customHeight="1">
      <c r="A252" s="69">
        <v>16</v>
      </c>
      <c r="B252" s="27" t="s">
        <v>368</v>
      </c>
      <c r="C252" s="28" t="s">
        <v>29</v>
      </c>
      <c r="D252" s="211"/>
      <c r="E252" s="177">
        <v>1.3</v>
      </c>
      <c r="F252" s="70"/>
    </row>
    <row r="253" spans="1:6" s="221" customFormat="1" ht="25.5" customHeight="1">
      <c r="A253" s="26">
        <v>17</v>
      </c>
      <c r="B253" s="130" t="s">
        <v>18</v>
      </c>
      <c r="C253" s="131" t="s">
        <v>17</v>
      </c>
      <c r="D253" s="220"/>
      <c r="E253" s="220">
        <v>0.18</v>
      </c>
      <c r="F253" s="176"/>
    </row>
    <row r="254" spans="1:6" s="73" customFormat="1" ht="13.5">
      <c r="A254" s="54">
        <v>18</v>
      </c>
      <c r="B254" s="55" t="s">
        <v>28</v>
      </c>
      <c r="C254" s="16" t="s">
        <v>29</v>
      </c>
      <c r="D254" s="222"/>
      <c r="E254" s="213">
        <v>0.18</v>
      </c>
      <c r="F254" s="74"/>
    </row>
    <row r="255" spans="1:6" s="53" customFormat="1" ht="13.5">
      <c r="A255" s="50"/>
      <c r="B255" s="51" t="s">
        <v>31</v>
      </c>
      <c r="C255" s="75" t="s">
        <v>11</v>
      </c>
      <c r="D255" s="129">
        <v>100</v>
      </c>
      <c r="E255" s="129">
        <f>E254*D255</f>
        <v>18</v>
      </c>
      <c r="F255" s="76"/>
    </row>
    <row r="256" spans="1:6" s="53" customFormat="1" ht="13.5">
      <c r="A256" s="50"/>
      <c r="B256" s="51" t="s">
        <v>30</v>
      </c>
      <c r="C256" s="75" t="s">
        <v>0</v>
      </c>
      <c r="D256" s="129">
        <v>5.9</v>
      </c>
      <c r="E256" s="129">
        <f>E254*D256</f>
        <v>1.062</v>
      </c>
      <c r="F256" s="76"/>
    </row>
    <row r="257" spans="1:6" s="53" customFormat="1" ht="13.5">
      <c r="A257" s="50"/>
      <c r="B257" s="51" t="s">
        <v>10</v>
      </c>
      <c r="C257" s="75" t="s">
        <v>0</v>
      </c>
      <c r="D257" s="129">
        <v>0.06</v>
      </c>
      <c r="E257" s="123">
        <f>E254*D257</f>
        <v>0.010799999999999999</v>
      </c>
      <c r="F257" s="76"/>
    </row>
    <row r="258" spans="1:15" ht="20.25" customHeight="1">
      <c r="A258" s="571" t="s">
        <v>99</v>
      </c>
      <c r="B258" s="572"/>
      <c r="C258" s="572"/>
      <c r="D258" s="572"/>
      <c r="E258" s="572"/>
      <c r="F258" s="573"/>
      <c r="G258" s="25"/>
      <c r="H258" s="25"/>
      <c r="I258" s="25"/>
      <c r="J258" s="25"/>
      <c r="K258" s="25"/>
      <c r="L258" s="25"/>
      <c r="M258" s="25"/>
      <c r="N258" s="25"/>
      <c r="O258" s="25"/>
    </row>
    <row r="259" spans="1:6" s="31" customFormat="1" ht="52.5" customHeight="1">
      <c r="A259" s="26">
        <v>1</v>
      </c>
      <c r="B259" s="27" t="s">
        <v>47</v>
      </c>
      <c r="C259" s="28" t="s">
        <v>269</v>
      </c>
      <c r="D259" s="177"/>
      <c r="E259" s="177">
        <v>0.7</v>
      </c>
      <c r="F259" s="30"/>
    </row>
    <row r="260" spans="1:6" s="36" customFormat="1" ht="27">
      <c r="A260" s="32">
        <v>2</v>
      </c>
      <c r="B260" s="33" t="s">
        <v>247</v>
      </c>
      <c r="C260" s="34" t="s">
        <v>48</v>
      </c>
      <c r="D260" s="178"/>
      <c r="E260" s="539">
        <v>458</v>
      </c>
      <c r="F260" s="35"/>
    </row>
    <row r="261" spans="1:7" s="43" customFormat="1" ht="33" customHeight="1">
      <c r="A261" s="37">
        <v>3</v>
      </c>
      <c r="B261" s="38" t="s">
        <v>248</v>
      </c>
      <c r="C261" s="39" t="s">
        <v>48</v>
      </c>
      <c r="D261" s="179"/>
      <c r="E261" s="149">
        <v>37.5</v>
      </c>
      <c r="F261" s="41"/>
      <c r="G261" s="42"/>
    </row>
    <row r="262" spans="1:7" s="49" customFormat="1" ht="13.5">
      <c r="A262" s="44"/>
      <c r="B262" s="45" t="s">
        <v>12</v>
      </c>
      <c r="C262" s="46" t="s">
        <v>48</v>
      </c>
      <c r="D262" s="47">
        <v>1.1</v>
      </c>
      <c r="E262" s="47">
        <f>E261*D262</f>
        <v>41.25</v>
      </c>
      <c r="F262" s="47"/>
      <c r="G262" s="48"/>
    </row>
    <row r="263" spans="1:6" s="53" customFormat="1" ht="13.5">
      <c r="A263" s="50">
        <v>4</v>
      </c>
      <c r="B263" s="51" t="s">
        <v>74</v>
      </c>
      <c r="C263" s="17" t="s">
        <v>48</v>
      </c>
      <c r="D263" s="180"/>
      <c r="E263" s="180">
        <v>200.5</v>
      </c>
      <c r="F263" s="52"/>
    </row>
    <row r="264" spans="1:7" s="49" customFormat="1" ht="13.5">
      <c r="A264" s="44"/>
      <c r="B264" s="45" t="s">
        <v>12</v>
      </c>
      <c r="C264" s="46" t="s">
        <v>48</v>
      </c>
      <c r="D264" s="47">
        <v>1.1</v>
      </c>
      <c r="E264" s="47">
        <f>E263*D264</f>
        <v>220.55</v>
      </c>
      <c r="F264" s="47"/>
      <c r="G264" s="48"/>
    </row>
    <row r="265" spans="1:6" s="53" customFormat="1" ht="13.5">
      <c r="A265" s="50">
        <v>5</v>
      </c>
      <c r="B265" s="51" t="s">
        <v>75</v>
      </c>
      <c r="C265" s="17" t="s">
        <v>48</v>
      </c>
      <c r="D265" s="180"/>
      <c r="E265" s="180">
        <v>860.5</v>
      </c>
      <c r="F265" s="52"/>
    </row>
    <row r="266" spans="1:7" s="49" customFormat="1" ht="13.5">
      <c r="A266" s="44"/>
      <c r="B266" s="45" t="s">
        <v>76</v>
      </c>
      <c r="C266" s="46" t="s">
        <v>48</v>
      </c>
      <c r="D266" s="47">
        <v>1.1</v>
      </c>
      <c r="E266" s="47">
        <f>E265*D266</f>
        <v>946.5500000000001</v>
      </c>
      <c r="F266" s="47"/>
      <c r="G266" s="48"/>
    </row>
    <row r="267" spans="1:6" s="31" customFormat="1" ht="33.75" customHeight="1">
      <c r="A267" s="69">
        <v>6</v>
      </c>
      <c r="B267" s="27" t="s">
        <v>84</v>
      </c>
      <c r="C267" s="28" t="s">
        <v>0</v>
      </c>
      <c r="D267" s="177"/>
      <c r="E267" s="177">
        <v>458</v>
      </c>
      <c r="F267" s="70"/>
    </row>
    <row r="268" spans="1:6" s="63" customFormat="1" ht="13.5">
      <c r="A268" s="107">
        <v>7</v>
      </c>
      <c r="B268" s="108" t="s">
        <v>1</v>
      </c>
      <c r="C268" s="192"/>
      <c r="D268" s="110"/>
      <c r="E268" s="110"/>
      <c r="F268" s="165"/>
    </row>
    <row r="269" spans="1:6" s="63" customFormat="1" ht="13.5">
      <c r="A269" s="64"/>
      <c r="B269" s="65" t="s">
        <v>22</v>
      </c>
      <c r="C269" s="66" t="s">
        <v>2</v>
      </c>
      <c r="D269" s="182"/>
      <c r="E269" s="540">
        <f>1158*1.9</f>
        <v>2200.2</v>
      </c>
      <c r="F269" s="68"/>
    </row>
    <row r="270" spans="1:6" s="221" customFormat="1" ht="13.5">
      <c r="A270" s="144">
        <v>8</v>
      </c>
      <c r="B270" s="145" t="s">
        <v>249</v>
      </c>
      <c r="C270" s="146" t="s">
        <v>7</v>
      </c>
      <c r="D270" s="223"/>
      <c r="E270" s="223">
        <v>19.28</v>
      </c>
      <c r="F270" s="148"/>
    </row>
    <row r="271" spans="1:6" s="221" customFormat="1" ht="13.5">
      <c r="A271" s="50"/>
      <c r="B271" s="51" t="s">
        <v>250</v>
      </c>
      <c r="C271" s="75" t="s">
        <v>354</v>
      </c>
      <c r="D271" s="1">
        <v>0.46</v>
      </c>
      <c r="E271" s="1">
        <f>E270*D271</f>
        <v>8.8688</v>
      </c>
      <c r="F271" s="129"/>
    </row>
    <row r="272" spans="1:6" s="75" customFormat="1" ht="13.5">
      <c r="A272" s="82"/>
      <c r="B272" s="83" t="s">
        <v>251</v>
      </c>
      <c r="C272" s="84" t="s">
        <v>354</v>
      </c>
      <c r="D272" s="85">
        <v>1.23</v>
      </c>
      <c r="E272" s="85">
        <f>E270*D272</f>
        <v>23.7144</v>
      </c>
      <c r="F272" s="123"/>
    </row>
    <row r="273" spans="1:6" s="73" customFormat="1" ht="27">
      <c r="A273" s="124">
        <v>9</v>
      </c>
      <c r="B273" s="78" t="s">
        <v>369</v>
      </c>
      <c r="C273" s="20" t="s">
        <v>11</v>
      </c>
      <c r="D273" s="172"/>
      <c r="E273" s="172">
        <v>281.5</v>
      </c>
      <c r="F273" s="126"/>
    </row>
    <row r="274" spans="1:6" s="75" customFormat="1" ht="13.5">
      <c r="A274" s="82"/>
      <c r="B274" s="83" t="s">
        <v>370</v>
      </c>
      <c r="C274" s="84" t="s">
        <v>11</v>
      </c>
      <c r="D274" s="85">
        <v>1.01</v>
      </c>
      <c r="E274" s="85">
        <f>E273*D274</f>
        <v>284.315</v>
      </c>
      <c r="F274" s="123"/>
    </row>
    <row r="275" spans="1:6" s="73" customFormat="1" ht="27">
      <c r="A275" s="124">
        <v>10</v>
      </c>
      <c r="B275" s="78" t="s">
        <v>371</v>
      </c>
      <c r="C275" s="20" t="s">
        <v>11</v>
      </c>
      <c r="D275" s="172"/>
      <c r="E275" s="172">
        <v>32</v>
      </c>
      <c r="F275" s="126"/>
    </row>
    <row r="276" spans="1:6" s="75" customFormat="1" ht="13.5">
      <c r="A276" s="82"/>
      <c r="B276" s="83" t="s">
        <v>372</v>
      </c>
      <c r="C276" s="84" t="s">
        <v>11</v>
      </c>
      <c r="D276" s="85">
        <v>1.01</v>
      </c>
      <c r="E276" s="85">
        <f>E275*D276</f>
        <v>32.32</v>
      </c>
      <c r="F276" s="123"/>
    </row>
    <row r="277" spans="1:6" s="73" customFormat="1" ht="13.5">
      <c r="A277" s="139">
        <v>11</v>
      </c>
      <c r="B277" s="140" t="s">
        <v>373</v>
      </c>
      <c r="C277" s="141" t="s">
        <v>0</v>
      </c>
      <c r="D277" s="224"/>
      <c r="E277" s="224">
        <v>24.7</v>
      </c>
      <c r="F277" s="143"/>
    </row>
    <row r="278" spans="1:6" s="53" customFormat="1" ht="13.5">
      <c r="A278" s="50"/>
      <c r="B278" s="51" t="s">
        <v>374</v>
      </c>
      <c r="C278" s="75" t="s">
        <v>9</v>
      </c>
      <c r="D278" s="1" t="s">
        <v>107</v>
      </c>
      <c r="E278" s="1">
        <v>36</v>
      </c>
      <c r="F278" s="129"/>
    </row>
    <row r="279" spans="1:6" s="53" customFormat="1" ht="13.5">
      <c r="A279" s="50"/>
      <c r="B279" s="51" t="s">
        <v>375</v>
      </c>
      <c r="C279" s="75" t="s">
        <v>9</v>
      </c>
      <c r="D279" s="1" t="s">
        <v>107</v>
      </c>
      <c r="E279" s="1">
        <v>8</v>
      </c>
      <c r="F279" s="129"/>
    </row>
    <row r="280" spans="1:6" s="73" customFormat="1" ht="13.5">
      <c r="A280" s="50"/>
      <c r="B280" s="51" t="s">
        <v>49</v>
      </c>
      <c r="C280" s="75" t="s">
        <v>0</v>
      </c>
      <c r="D280" s="1">
        <v>0.193</v>
      </c>
      <c r="E280" s="1">
        <f>E277*D280</f>
        <v>4.7671</v>
      </c>
      <c r="F280" s="129"/>
    </row>
    <row r="281" spans="1:6" s="53" customFormat="1" ht="13.5">
      <c r="A281" s="50"/>
      <c r="B281" s="51" t="s">
        <v>50</v>
      </c>
      <c r="C281" s="75" t="s">
        <v>2</v>
      </c>
      <c r="D281" s="1">
        <v>0.016</v>
      </c>
      <c r="E281" s="1">
        <f>E277*D281</f>
        <v>0.3952</v>
      </c>
      <c r="F281" s="129"/>
    </row>
    <row r="282" spans="1:6" s="53" customFormat="1" ht="13.5">
      <c r="A282" s="50"/>
      <c r="B282" s="51" t="s">
        <v>30</v>
      </c>
      <c r="C282" s="75" t="s">
        <v>0</v>
      </c>
      <c r="D282" s="1">
        <v>0.413</v>
      </c>
      <c r="E282" s="1">
        <f>E277*D282</f>
        <v>10.201099999999999</v>
      </c>
      <c r="F282" s="129"/>
    </row>
    <row r="283" spans="1:6" s="53" customFormat="1" ht="13.5">
      <c r="A283" s="50"/>
      <c r="B283" s="51" t="s">
        <v>55</v>
      </c>
      <c r="C283" s="75" t="s">
        <v>9</v>
      </c>
      <c r="D283" s="1" t="s">
        <v>4</v>
      </c>
      <c r="E283" s="129">
        <v>106</v>
      </c>
      <c r="F283" s="129"/>
    </row>
    <row r="284" spans="1:15" s="112" customFormat="1" ht="13.5">
      <c r="A284" s="195"/>
      <c r="B284" s="196" t="s">
        <v>376</v>
      </c>
      <c r="C284" s="197" t="s">
        <v>9</v>
      </c>
      <c r="D284" s="198" t="s">
        <v>4</v>
      </c>
      <c r="E284" s="199">
        <v>14</v>
      </c>
      <c r="F284" s="199"/>
      <c r="G284" s="192"/>
      <c r="H284" s="192"/>
      <c r="I284" s="192"/>
      <c r="J284" s="192"/>
      <c r="K284" s="192"/>
      <c r="L284" s="192"/>
      <c r="M284" s="192"/>
      <c r="N284" s="192"/>
      <c r="O284" s="192"/>
    </row>
    <row r="285" spans="1:15" s="112" customFormat="1" ht="13.5">
      <c r="A285" s="189">
        <v>12</v>
      </c>
      <c r="B285" s="78" t="s">
        <v>377</v>
      </c>
      <c r="C285" s="190" t="s">
        <v>48</v>
      </c>
      <c r="D285" s="174"/>
      <c r="E285" s="191">
        <v>8.02</v>
      </c>
      <c r="F285" s="121"/>
      <c r="G285" s="192"/>
      <c r="H285" s="192"/>
      <c r="I285" s="192"/>
      <c r="J285" s="192"/>
      <c r="K285" s="192"/>
      <c r="L285" s="192"/>
      <c r="M285" s="192"/>
      <c r="N285" s="192"/>
      <c r="O285" s="192"/>
    </row>
    <row r="286" spans="1:15" s="112" customFormat="1" ht="25.5" customHeight="1">
      <c r="A286" s="193"/>
      <c r="B286" s="55" t="s">
        <v>363</v>
      </c>
      <c r="C286" s="194" t="s">
        <v>9</v>
      </c>
      <c r="D286" s="135" t="s">
        <v>4</v>
      </c>
      <c r="E286" s="136">
        <v>5</v>
      </c>
      <c r="F286" s="136"/>
      <c r="G286" s="192"/>
      <c r="H286" s="192"/>
      <c r="I286" s="192"/>
      <c r="J286" s="192"/>
      <c r="K286" s="192"/>
      <c r="L286" s="192"/>
      <c r="M286" s="192"/>
      <c r="N286" s="192"/>
      <c r="O286" s="192"/>
    </row>
    <row r="287" spans="1:15" s="112" customFormat="1" ht="25.5" customHeight="1">
      <c r="A287" s="193"/>
      <c r="B287" s="55" t="s">
        <v>364</v>
      </c>
      <c r="C287" s="194" t="s">
        <v>9</v>
      </c>
      <c r="D287" s="135" t="s">
        <v>4</v>
      </c>
      <c r="E287" s="136">
        <v>1</v>
      </c>
      <c r="F287" s="136"/>
      <c r="G287" s="192"/>
      <c r="H287" s="192"/>
      <c r="I287" s="192"/>
      <c r="J287" s="192"/>
      <c r="K287" s="192"/>
      <c r="L287" s="192"/>
      <c r="M287" s="192"/>
      <c r="N287" s="192"/>
      <c r="O287" s="192"/>
    </row>
    <row r="288" spans="1:15" s="112" customFormat="1" ht="13.5">
      <c r="A288" s="193"/>
      <c r="B288" s="55" t="s">
        <v>92</v>
      </c>
      <c r="C288" s="194" t="s">
        <v>48</v>
      </c>
      <c r="D288" s="135">
        <v>0.199</v>
      </c>
      <c r="E288" s="136">
        <f>D288*E285</f>
        <v>1.59598</v>
      </c>
      <c r="F288" s="136"/>
      <c r="G288" s="192"/>
      <c r="H288" s="192"/>
      <c r="I288" s="192"/>
      <c r="J288" s="192"/>
      <c r="K288" s="192"/>
      <c r="L288" s="192"/>
      <c r="M288" s="192"/>
      <c r="N288" s="192"/>
      <c r="O288" s="192"/>
    </row>
    <row r="289" spans="1:15" s="112" customFormat="1" ht="13.5">
      <c r="A289" s="193"/>
      <c r="B289" s="51" t="s">
        <v>30</v>
      </c>
      <c r="C289" s="194" t="s">
        <v>48</v>
      </c>
      <c r="D289" s="1">
        <v>0.571</v>
      </c>
      <c r="E289" s="136">
        <f>D289*E285</f>
        <v>4.579419999999999</v>
      </c>
      <c r="F289" s="136"/>
      <c r="G289" s="192"/>
      <c r="H289" s="192"/>
      <c r="I289" s="192"/>
      <c r="J289" s="192"/>
      <c r="K289" s="192"/>
      <c r="L289" s="192"/>
      <c r="M289" s="192"/>
      <c r="N289" s="192"/>
      <c r="O289" s="192"/>
    </row>
    <row r="290" spans="1:15" s="53" customFormat="1" ht="13.5">
      <c r="A290" s="50"/>
      <c r="B290" s="51" t="s">
        <v>50</v>
      </c>
      <c r="C290" s="75" t="s">
        <v>2</v>
      </c>
      <c r="D290" s="1" t="s">
        <v>4</v>
      </c>
      <c r="E290" s="128">
        <v>0.0332</v>
      </c>
      <c r="F290" s="129"/>
      <c r="G290" s="75"/>
      <c r="H290" s="75"/>
      <c r="I290" s="75"/>
      <c r="J290" s="75"/>
      <c r="K290" s="75"/>
      <c r="L290" s="75"/>
      <c r="M290" s="75"/>
      <c r="N290" s="75"/>
      <c r="O290" s="75"/>
    </row>
    <row r="291" spans="1:6" s="53" customFormat="1" ht="13.5">
      <c r="A291" s="50"/>
      <c r="B291" s="51" t="s">
        <v>55</v>
      </c>
      <c r="C291" s="75" t="s">
        <v>9</v>
      </c>
      <c r="D291" s="1" t="s">
        <v>4</v>
      </c>
      <c r="E291" s="129">
        <v>17</v>
      </c>
      <c r="F291" s="129"/>
    </row>
    <row r="292" spans="1:15" s="112" customFormat="1" ht="13.5">
      <c r="A292" s="195"/>
      <c r="B292" s="196" t="s">
        <v>54</v>
      </c>
      <c r="C292" s="197" t="s">
        <v>9</v>
      </c>
      <c r="D292" s="198" t="s">
        <v>4</v>
      </c>
      <c r="E292" s="199">
        <v>1</v>
      </c>
      <c r="F292" s="199"/>
      <c r="G292" s="192"/>
      <c r="H292" s="192"/>
      <c r="I292" s="192"/>
      <c r="J292" s="192"/>
      <c r="K292" s="192"/>
      <c r="L292" s="192"/>
      <c r="M292" s="192"/>
      <c r="N292" s="192"/>
      <c r="O292" s="192"/>
    </row>
    <row r="293" spans="1:15" s="112" customFormat="1" ht="42" customHeight="1">
      <c r="A293" s="214" t="s">
        <v>93</v>
      </c>
      <c r="B293" s="225" t="s">
        <v>378</v>
      </c>
      <c r="C293" s="202" t="s">
        <v>53</v>
      </c>
      <c r="D293" s="136"/>
      <c r="E293" s="226">
        <v>42</v>
      </c>
      <c r="F293" s="136"/>
      <c r="G293" s="192"/>
      <c r="H293" s="192"/>
      <c r="I293" s="192"/>
      <c r="J293" s="192"/>
      <c r="K293" s="192"/>
      <c r="L293" s="192"/>
      <c r="M293" s="192"/>
      <c r="N293" s="192"/>
      <c r="O293" s="192"/>
    </row>
    <row r="294" spans="1:15" s="112" customFormat="1" ht="13.5">
      <c r="A294" s="216"/>
      <c r="B294" s="217" t="s">
        <v>16</v>
      </c>
      <c r="C294" s="206" t="s">
        <v>48</v>
      </c>
      <c r="D294" s="136">
        <v>0.05</v>
      </c>
      <c r="E294" s="207">
        <f>D294*E293</f>
        <v>2.1</v>
      </c>
      <c r="F294" s="136"/>
      <c r="G294" s="192"/>
      <c r="H294" s="192"/>
      <c r="I294" s="192"/>
      <c r="J294" s="192"/>
      <c r="K294" s="192"/>
      <c r="L294" s="192"/>
      <c r="M294" s="192"/>
      <c r="N294" s="192"/>
      <c r="O294" s="192"/>
    </row>
    <row r="295" spans="1:15" s="112" customFormat="1" ht="13.5">
      <c r="A295" s="218"/>
      <c r="B295" s="227" t="s">
        <v>12</v>
      </c>
      <c r="C295" s="206" t="s">
        <v>48</v>
      </c>
      <c r="D295" s="136">
        <v>0.2</v>
      </c>
      <c r="E295" s="207">
        <f>D295*E293</f>
        <v>8.4</v>
      </c>
      <c r="F295" s="136"/>
      <c r="G295" s="192"/>
      <c r="H295" s="192"/>
      <c r="I295" s="192"/>
      <c r="J295" s="192"/>
      <c r="K295" s="192"/>
      <c r="L295" s="192"/>
      <c r="M295" s="192"/>
      <c r="N295" s="192"/>
      <c r="O295" s="192"/>
    </row>
    <row r="296" spans="1:15" s="504" customFormat="1" ht="18.75" customHeight="1">
      <c r="A296" s="22"/>
      <c r="B296" s="513" t="s">
        <v>245</v>
      </c>
      <c r="C296" s="23"/>
      <c r="D296" s="23"/>
      <c r="E296" s="23"/>
      <c r="F296" s="23"/>
      <c r="G296" s="503"/>
      <c r="H296" s="503"/>
      <c r="I296" s="503"/>
      <c r="J296" s="503"/>
      <c r="K296" s="503"/>
      <c r="L296" s="503"/>
      <c r="M296" s="503"/>
      <c r="N296" s="503"/>
      <c r="O296" s="503"/>
    </row>
    <row r="297" spans="1:6" s="36" customFormat="1" ht="13.5">
      <c r="A297" s="32">
        <v>1</v>
      </c>
      <c r="B297" s="33" t="s">
        <v>116</v>
      </c>
      <c r="C297" s="34" t="s">
        <v>48</v>
      </c>
      <c r="D297" s="178"/>
      <c r="E297" s="539">
        <v>61.5</v>
      </c>
      <c r="F297" s="35"/>
    </row>
    <row r="298" spans="1:7" s="43" customFormat="1" ht="33" customHeight="1">
      <c r="A298" s="37">
        <v>2</v>
      </c>
      <c r="B298" s="38" t="s">
        <v>73</v>
      </c>
      <c r="C298" s="39" t="s">
        <v>48</v>
      </c>
      <c r="D298" s="179"/>
      <c r="E298" s="149">
        <v>5</v>
      </c>
      <c r="F298" s="41"/>
      <c r="G298" s="42"/>
    </row>
    <row r="299" spans="1:7" s="49" customFormat="1" ht="13.5">
      <c r="A299" s="44"/>
      <c r="B299" s="45" t="s">
        <v>12</v>
      </c>
      <c r="C299" s="46" t="s">
        <v>48</v>
      </c>
      <c r="D299" s="47">
        <v>1.1</v>
      </c>
      <c r="E299" s="47">
        <f>E298*D299</f>
        <v>5.5</v>
      </c>
      <c r="F299" s="47"/>
      <c r="G299" s="48"/>
    </row>
    <row r="300" spans="1:6" s="53" customFormat="1" ht="13.5">
      <c r="A300" s="50">
        <v>3</v>
      </c>
      <c r="B300" s="51" t="s">
        <v>74</v>
      </c>
      <c r="C300" s="17" t="s">
        <v>48</v>
      </c>
      <c r="D300" s="180"/>
      <c r="E300" s="180">
        <v>20</v>
      </c>
      <c r="F300" s="52"/>
    </row>
    <row r="301" spans="1:7" s="49" customFormat="1" ht="13.5">
      <c r="A301" s="44"/>
      <c r="B301" s="45" t="s">
        <v>12</v>
      </c>
      <c r="C301" s="46" t="s">
        <v>48</v>
      </c>
      <c r="D301" s="47">
        <v>1.1</v>
      </c>
      <c r="E301" s="47">
        <f>E300*D301</f>
        <v>22</v>
      </c>
      <c r="F301" s="47"/>
      <c r="G301" s="48"/>
    </row>
    <row r="302" spans="1:6" s="53" customFormat="1" ht="13.5">
      <c r="A302" s="50">
        <v>4</v>
      </c>
      <c r="B302" s="51" t="s">
        <v>75</v>
      </c>
      <c r="C302" s="17" t="s">
        <v>48</v>
      </c>
      <c r="D302" s="180"/>
      <c r="E302" s="180">
        <v>31</v>
      </c>
      <c r="F302" s="52"/>
    </row>
    <row r="303" spans="1:7" s="49" customFormat="1" ht="13.5">
      <c r="A303" s="44"/>
      <c r="B303" s="45" t="s">
        <v>76</v>
      </c>
      <c r="C303" s="46" t="s">
        <v>48</v>
      </c>
      <c r="D303" s="47">
        <v>1.1</v>
      </c>
      <c r="E303" s="47">
        <f>E302*D303</f>
        <v>34.1</v>
      </c>
      <c r="F303" s="47"/>
      <c r="G303" s="48"/>
    </row>
    <row r="304" spans="1:6" s="31" customFormat="1" ht="33.75" customHeight="1">
      <c r="A304" s="69">
        <v>5</v>
      </c>
      <c r="B304" s="27" t="s">
        <v>84</v>
      </c>
      <c r="C304" s="28" t="s">
        <v>0</v>
      </c>
      <c r="D304" s="177"/>
      <c r="E304" s="177">
        <v>61.5</v>
      </c>
      <c r="F304" s="70"/>
    </row>
    <row r="305" spans="1:6" s="63" customFormat="1" ht="13.5">
      <c r="A305" s="107">
        <v>6</v>
      </c>
      <c r="B305" s="108" t="s">
        <v>1</v>
      </c>
      <c r="C305" s="192"/>
      <c r="D305" s="110"/>
      <c r="E305" s="110"/>
      <c r="F305" s="165"/>
    </row>
    <row r="306" spans="1:6" s="63" customFormat="1" ht="13.5">
      <c r="A306" s="64"/>
      <c r="B306" s="65" t="s">
        <v>22</v>
      </c>
      <c r="C306" s="66" t="s">
        <v>2</v>
      </c>
      <c r="D306" s="182"/>
      <c r="E306" s="540">
        <f>61.5*1.9</f>
        <v>116.85</v>
      </c>
      <c r="F306" s="68"/>
    </row>
    <row r="307" spans="1:6" s="73" customFormat="1" ht="27">
      <c r="A307" s="54">
        <v>7</v>
      </c>
      <c r="B307" s="55" t="s">
        <v>379</v>
      </c>
      <c r="C307" s="16" t="s">
        <v>11</v>
      </c>
      <c r="D307" s="213"/>
      <c r="E307" s="213">
        <v>64</v>
      </c>
      <c r="F307" s="57"/>
    </row>
    <row r="308" spans="1:6" s="75" customFormat="1" ht="13.5">
      <c r="A308" s="50"/>
      <c r="B308" s="51" t="s">
        <v>356</v>
      </c>
      <c r="C308" s="75" t="s">
        <v>11</v>
      </c>
      <c r="D308" s="1">
        <v>1.01</v>
      </c>
      <c r="E308" s="1">
        <f>E307*D308</f>
        <v>64.64</v>
      </c>
      <c r="F308" s="129"/>
    </row>
    <row r="309" spans="1:15" s="504" customFormat="1" ht="17.25" customHeight="1">
      <c r="A309" s="22"/>
      <c r="B309" s="513" t="s">
        <v>111</v>
      </c>
      <c r="C309" s="23"/>
      <c r="D309" s="23"/>
      <c r="E309" s="23"/>
      <c r="F309" s="23"/>
      <c r="G309" s="503"/>
      <c r="H309" s="503"/>
      <c r="I309" s="503"/>
      <c r="J309" s="503"/>
      <c r="K309" s="503"/>
      <c r="L309" s="503"/>
      <c r="M309" s="503"/>
      <c r="N309" s="503"/>
      <c r="O309" s="503"/>
    </row>
    <row r="310" spans="1:6" s="31" customFormat="1" ht="63" customHeight="1">
      <c r="A310" s="26">
        <v>1</v>
      </c>
      <c r="B310" s="27" t="s">
        <v>100</v>
      </c>
      <c r="C310" s="28" t="s">
        <v>269</v>
      </c>
      <c r="D310" s="177"/>
      <c r="E310" s="542">
        <v>0.0138</v>
      </c>
      <c r="F310" s="30"/>
    </row>
    <row r="311" spans="1:6" s="36" customFormat="1" ht="13.5">
      <c r="A311" s="32">
        <v>2</v>
      </c>
      <c r="B311" s="33" t="s">
        <v>101</v>
      </c>
      <c r="C311" s="34" t="s">
        <v>48</v>
      </c>
      <c r="D311" s="178"/>
      <c r="E311" s="539">
        <v>2.2</v>
      </c>
      <c r="F311" s="35"/>
    </row>
    <row r="312" spans="1:6" s="31" customFormat="1" ht="33.75" customHeight="1">
      <c r="A312" s="69">
        <v>3</v>
      </c>
      <c r="B312" s="27" t="s">
        <v>84</v>
      </c>
      <c r="C312" s="28" t="s">
        <v>0</v>
      </c>
      <c r="D312" s="177"/>
      <c r="E312" s="543">
        <v>2.2</v>
      </c>
      <c r="F312" s="70"/>
    </row>
    <row r="313" spans="1:6" s="63" customFormat="1" ht="13.5">
      <c r="A313" s="107">
        <v>4</v>
      </c>
      <c r="B313" s="108" t="s">
        <v>1</v>
      </c>
      <c r="C313" s="109"/>
      <c r="D313" s="181"/>
      <c r="E313" s="181"/>
      <c r="F313" s="165"/>
    </row>
    <row r="314" spans="1:6" s="63" customFormat="1" ht="13.5">
      <c r="A314" s="64"/>
      <c r="B314" s="65" t="s">
        <v>22</v>
      </c>
      <c r="C314" s="66" t="s">
        <v>2</v>
      </c>
      <c r="D314" s="182"/>
      <c r="E314" s="540">
        <f>16*1.9</f>
        <v>30.4</v>
      </c>
      <c r="F314" s="68"/>
    </row>
    <row r="315" spans="1:6" s="53" customFormat="1" ht="13.5">
      <c r="A315" s="144">
        <v>5</v>
      </c>
      <c r="B315" s="145" t="s">
        <v>105</v>
      </c>
      <c r="C315" s="146" t="s">
        <v>0</v>
      </c>
      <c r="D315" s="223"/>
      <c r="E315" s="223">
        <f>2.75+7.7</f>
        <v>10.45</v>
      </c>
      <c r="F315" s="148"/>
    </row>
    <row r="316" spans="1:6" s="53" customFormat="1" ht="13.5">
      <c r="A316" s="50"/>
      <c r="B316" s="51" t="s">
        <v>104</v>
      </c>
      <c r="C316" s="75" t="s">
        <v>2</v>
      </c>
      <c r="D316" s="1">
        <v>0.016</v>
      </c>
      <c r="E316" s="1">
        <f>E315*D316</f>
        <v>0.1672</v>
      </c>
      <c r="F316" s="129"/>
    </row>
    <row r="317" spans="1:6" s="53" customFormat="1" ht="13.5">
      <c r="A317" s="50"/>
      <c r="B317" s="51" t="s">
        <v>106</v>
      </c>
      <c r="C317" s="75" t="s">
        <v>0</v>
      </c>
      <c r="D317" s="1" t="s">
        <v>107</v>
      </c>
      <c r="E317" s="1">
        <v>2.75</v>
      </c>
      <c r="F317" s="129"/>
    </row>
    <row r="318" spans="1:6" s="53" customFormat="1" ht="13.5">
      <c r="A318" s="50"/>
      <c r="B318" s="51" t="s">
        <v>108</v>
      </c>
      <c r="C318" s="75" t="s">
        <v>0</v>
      </c>
      <c r="D318" s="1" t="s">
        <v>107</v>
      </c>
      <c r="E318" s="1">
        <v>7.7</v>
      </c>
      <c r="F318" s="129"/>
    </row>
    <row r="319" spans="1:6" s="53" customFormat="1" ht="13.5">
      <c r="A319" s="50"/>
      <c r="B319" s="51" t="s">
        <v>14</v>
      </c>
      <c r="C319" s="75" t="s">
        <v>0</v>
      </c>
      <c r="D319" s="1">
        <v>0.049</v>
      </c>
      <c r="E319" s="1">
        <f>E315*D319</f>
        <v>0.51205</v>
      </c>
      <c r="F319" s="129"/>
    </row>
    <row r="320" spans="1:6" s="221" customFormat="1" ht="13.5">
      <c r="A320" s="82"/>
      <c r="B320" s="83" t="s">
        <v>6</v>
      </c>
      <c r="C320" s="84" t="s">
        <v>0</v>
      </c>
      <c r="D320" s="228">
        <v>0.075</v>
      </c>
      <c r="E320" s="85">
        <f>E315*D320</f>
        <v>0.78375</v>
      </c>
      <c r="F320" s="229"/>
    </row>
    <row r="321" spans="1:6" s="75" customFormat="1" ht="13.5">
      <c r="A321" s="50">
        <v>6</v>
      </c>
      <c r="B321" s="51" t="s">
        <v>102</v>
      </c>
      <c r="C321" s="17" t="s">
        <v>9</v>
      </c>
      <c r="D321" s="180"/>
      <c r="E321" s="180">
        <v>10</v>
      </c>
      <c r="F321" s="129"/>
    </row>
    <row r="322" spans="1:6" s="75" customFormat="1" ht="13.5">
      <c r="A322" s="50"/>
      <c r="B322" s="51" t="s">
        <v>103</v>
      </c>
      <c r="C322" s="75" t="s">
        <v>0</v>
      </c>
      <c r="D322" s="1">
        <v>0.014</v>
      </c>
      <c r="E322" s="1">
        <f>E321*D322</f>
        <v>0.14</v>
      </c>
      <c r="F322" s="129"/>
    </row>
    <row r="323" spans="1:6" s="75" customFormat="1" ht="13.5">
      <c r="A323" s="50"/>
      <c r="B323" s="51" t="s">
        <v>109</v>
      </c>
      <c r="C323" s="75" t="s">
        <v>5</v>
      </c>
      <c r="D323" s="1" t="s">
        <v>107</v>
      </c>
      <c r="E323" s="1">
        <v>135.3</v>
      </c>
      <c r="F323" s="129"/>
    </row>
    <row r="324" spans="1:7" s="53" customFormat="1" ht="13.5">
      <c r="A324" s="82"/>
      <c r="B324" s="83" t="s">
        <v>110</v>
      </c>
      <c r="C324" s="84" t="s">
        <v>9</v>
      </c>
      <c r="D324" s="85">
        <v>1</v>
      </c>
      <c r="E324" s="85">
        <f>E321*D324</f>
        <v>10</v>
      </c>
      <c r="F324" s="123"/>
      <c r="G324" s="75"/>
    </row>
    <row r="325" spans="1:15" s="504" customFormat="1" ht="17.25" customHeight="1">
      <c r="A325" s="22"/>
      <c r="B325" s="513" t="s">
        <v>112</v>
      </c>
      <c r="C325" s="23"/>
      <c r="D325" s="23"/>
      <c r="E325" s="23"/>
      <c r="F325" s="23"/>
      <c r="G325" s="503"/>
      <c r="H325" s="503"/>
      <c r="I325" s="503"/>
      <c r="J325" s="503"/>
      <c r="K325" s="503"/>
      <c r="L325" s="503"/>
      <c r="M325" s="503"/>
      <c r="N325" s="503"/>
      <c r="O325" s="503"/>
    </row>
    <row r="326" spans="1:6" s="31" customFormat="1" ht="63" customHeight="1">
      <c r="A326" s="26">
        <v>1</v>
      </c>
      <c r="B326" s="27" t="s">
        <v>100</v>
      </c>
      <c r="C326" s="28" t="s">
        <v>269</v>
      </c>
      <c r="D326" s="177"/>
      <c r="E326" s="542">
        <v>0.0165</v>
      </c>
      <c r="F326" s="30"/>
    </row>
    <row r="327" spans="1:6" s="36" customFormat="1" ht="42.75" customHeight="1">
      <c r="A327" s="32">
        <v>2</v>
      </c>
      <c r="B327" s="33" t="s">
        <v>101</v>
      </c>
      <c r="C327" s="34" t="s">
        <v>48</v>
      </c>
      <c r="D327" s="178"/>
      <c r="E327" s="539">
        <v>2.5</v>
      </c>
      <c r="F327" s="35"/>
    </row>
    <row r="328" spans="1:6" s="31" customFormat="1" ht="33.75" customHeight="1">
      <c r="A328" s="69">
        <v>3</v>
      </c>
      <c r="B328" s="27" t="s">
        <v>84</v>
      </c>
      <c r="C328" s="28" t="s">
        <v>0</v>
      </c>
      <c r="D328" s="177"/>
      <c r="E328" s="177">
        <v>2.5</v>
      </c>
      <c r="F328" s="70"/>
    </row>
    <row r="329" spans="1:6" s="63" customFormat="1" ht="13.5">
      <c r="A329" s="107">
        <v>4</v>
      </c>
      <c r="B329" s="108" t="s">
        <v>1</v>
      </c>
      <c r="C329" s="192"/>
      <c r="D329" s="110"/>
      <c r="E329" s="110"/>
      <c r="F329" s="165"/>
    </row>
    <row r="330" spans="1:6" s="63" customFormat="1" ht="13.5">
      <c r="A330" s="64"/>
      <c r="B330" s="65" t="s">
        <v>22</v>
      </c>
      <c r="C330" s="66" t="s">
        <v>2</v>
      </c>
      <c r="D330" s="182"/>
      <c r="E330" s="540">
        <f>19*1.9</f>
        <v>36.1</v>
      </c>
      <c r="F330" s="68"/>
    </row>
    <row r="331" spans="1:6" s="53" customFormat="1" ht="13.5">
      <c r="A331" s="144">
        <v>5</v>
      </c>
      <c r="B331" s="145" t="s">
        <v>105</v>
      </c>
      <c r="C331" s="146" t="s">
        <v>0</v>
      </c>
      <c r="D331" s="223"/>
      <c r="E331" s="223">
        <f>3.2+10.4</f>
        <v>13.600000000000001</v>
      </c>
      <c r="F331" s="148"/>
    </row>
    <row r="332" spans="1:6" s="53" customFormat="1" ht="13.5">
      <c r="A332" s="50"/>
      <c r="B332" s="51" t="s">
        <v>104</v>
      </c>
      <c r="C332" s="75" t="s">
        <v>2</v>
      </c>
      <c r="D332" s="1">
        <v>0.016</v>
      </c>
      <c r="E332" s="1">
        <f>E331*D332</f>
        <v>0.21760000000000002</v>
      </c>
      <c r="F332" s="129"/>
    </row>
    <row r="333" spans="1:6" s="53" customFormat="1" ht="13.5">
      <c r="A333" s="50"/>
      <c r="B333" s="51" t="s">
        <v>106</v>
      </c>
      <c r="C333" s="75" t="s">
        <v>0</v>
      </c>
      <c r="D333" s="1" t="s">
        <v>107</v>
      </c>
      <c r="E333" s="1">
        <v>3.2</v>
      </c>
      <c r="F333" s="129"/>
    </row>
    <row r="334" spans="1:6" s="53" customFormat="1" ht="13.5">
      <c r="A334" s="50"/>
      <c r="B334" s="51" t="s">
        <v>108</v>
      </c>
      <c r="C334" s="75" t="s">
        <v>0</v>
      </c>
      <c r="D334" s="1" t="s">
        <v>107</v>
      </c>
      <c r="E334" s="1">
        <v>10.4</v>
      </c>
      <c r="F334" s="129"/>
    </row>
    <row r="335" spans="1:6" s="53" customFormat="1" ht="13.5">
      <c r="A335" s="50"/>
      <c r="B335" s="51" t="s">
        <v>14</v>
      </c>
      <c r="C335" s="75" t="s">
        <v>0</v>
      </c>
      <c r="D335" s="1">
        <v>0.049</v>
      </c>
      <c r="E335" s="1">
        <f>E331*D335</f>
        <v>0.6664000000000001</v>
      </c>
      <c r="F335" s="129"/>
    </row>
    <row r="336" spans="1:6" s="221" customFormat="1" ht="13.5">
      <c r="A336" s="82"/>
      <c r="B336" s="83" t="s">
        <v>6</v>
      </c>
      <c r="C336" s="84" t="s">
        <v>0</v>
      </c>
      <c r="D336" s="228">
        <v>0.075</v>
      </c>
      <c r="E336" s="85">
        <f>E331*D336</f>
        <v>1.02</v>
      </c>
      <c r="F336" s="229"/>
    </row>
    <row r="337" spans="1:6" s="81" customFormat="1" ht="28.5" customHeight="1">
      <c r="A337" s="134">
        <v>6</v>
      </c>
      <c r="B337" s="163" t="s">
        <v>102</v>
      </c>
      <c r="C337" s="230" t="s">
        <v>9</v>
      </c>
      <c r="D337" s="174"/>
      <c r="E337" s="174">
        <v>10</v>
      </c>
      <c r="F337" s="136"/>
    </row>
    <row r="338" spans="1:6" s="75" customFormat="1" ht="13.5">
      <c r="A338" s="50"/>
      <c r="B338" s="51" t="s">
        <v>103</v>
      </c>
      <c r="C338" s="75" t="s">
        <v>0</v>
      </c>
      <c r="D338" s="1">
        <v>0.014</v>
      </c>
      <c r="E338" s="1">
        <f>E337*D338</f>
        <v>0.14</v>
      </c>
      <c r="F338" s="129"/>
    </row>
    <row r="339" spans="1:6" s="75" customFormat="1" ht="13.5">
      <c r="A339" s="50"/>
      <c r="B339" s="51" t="s">
        <v>109</v>
      </c>
      <c r="C339" s="75" t="s">
        <v>11</v>
      </c>
      <c r="D339" s="1" t="s">
        <v>107</v>
      </c>
      <c r="E339" s="1">
        <v>135.3</v>
      </c>
      <c r="F339" s="129"/>
    </row>
    <row r="340" spans="1:7" s="53" customFormat="1" ht="13.5">
      <c r="A340" s="82"/>
      <c r="B340" s="83" t="s">
        <v>110</v>
      </c>
      <c r="C340" s="84" t="s">
        <v>9</v>
      </c>
      <c r="D340" s="85">
        <v>1</v>
      </c>
      <c r="E340" s="85">
        <f>E337*D340</f>
        <v>10</v>
      </c>
      <c r="F340" s="123"/>
      <c r="G340" s="75"/>
    </row>
    <row r="341" spans="1:15" ht="13.5">
      <c r="A341" s="18"/>
      <c r="B341" s="18" t="s">
        <v>255</v>
      </c>
      <c r="C341" s="19"/>
      <c r="D341" s="19"/>
      <c r="E341" s="19"/>
      <c r="F341" s="19"/>
      <c r="G341" s="25"/>
      <c r="H341" s="25"/>
      <c r="I341" s="25"/>
      <c r="J341" s="25"/>
      <c r="K341" s="25"/>
      <c r="L341" s="25"/>
      <c r="M341" s="25"/>
      <c r="N341" s="25"/>
      <c r="O341" s="25"/>
    </row>
    <row r="342" spans="1:6" s="36" customFormat="1" ht="27">
      <c r="A342" s="32">
        <v>1</v>
      </c>
      <c r="B342" s="33" t="s">
        <v>115</v>
      </c>
      <c r="C342" s="34" t="s">
        <v>48</v>
      </c>
      <c r="D342" s="178"/>
      <c r="E342" s="539">
        <v>3.2</v>
      </c>
      <c r="F342" s="35"/>
    </row>
    <row r="343" spans="1:6" s="31" customFormat="1" ht="33.75" customHeight="1">
      <c r="A343" s="69">
        <v>2</v>
      </c>
      <c r="B343" s="27" t="s">
        <v>84</v>
      </c>
      <c r="C343" s="28" t="s">
        <v>0</v>
      </c>
      <c r="D343" s="177"/>
      <c r="E343" s="177">
        <v>3.2</v>
      </c>
      <c r="F343" s="70"/>
    </row>
    <row r="344" spans="1:6" s="63" customFormat="1" ht="13.5">
      <c r="A344" s="107">
        <v>3</v>
      </c>
      <c r="B344" s="108" t="s">
        <v>1</v>
      </c>
      <c r="C344" s="109"/>
      <c r="D344" s="181"/>
      <c r="E344" s="181"/>
      <c r="F344" s="165"/>
    </row>
    <row r="345" spans="1:6" s="63" customFormat="1" ht="13.5">
      <c r="A345" s="64"/>
      <c r="B345" s="65" t="s">
        <v>22</v>
      </c>
      <c r="C345" s="66" t="s">
        <v>2</v>
      </c>
      <c r="D345" s="182"/>
      <c r="E345" s="544">
        <f>3.2*1.9</f>
        <v>6.08</v>
      </c>
      <c r="F345" s="68"/>
    </row>
    <row r="346" spans="1:6" s="53" customFormat="1" ht="13.5">
      <c r="A346" s="144">
        <v>4</v>
      </c>
      <c r="B346" s="145" t="s">
        <v>105</v>
      </c>
      <c r="C346" s="146" t="s">
        <v>0</v>
      </c>
      <c r="D346" s="223"/>
      <c r="E346" s="223">
        <f>0.55+1.54</f>
        <v>2.09</v>
      </c>
      <c r="F346" s="148"/>
    </row>
    <row r="347" spans="1:6" s="53" customFormat="1" ht="13.5">
      <c r="A347" s="50"/>
      <c r="B347" s="51" t="s">
        <v>104</v>
      </c>
      <c r="C347" s="75" t="s">
        <v>2</v>
      </c>
      <c r="D347" s="1">
        <v>0.016</v>
      </c>
      <c r="E347" s="1">
        <f>E346*D347</f>
        <v>0.03344</v>
      </c>
      <c r="F347" s="129"/>
    </row>
    <row r="348" spans="1:6" s="53" customFormat="1" ht="13.5">
      <c r="A348" s="50"/>
      <c r="B348" s="51" t="s">
        <v>106</v>
      </c>
      <c r="C348" s="75" t="s">
        <v>0</v>
      </c>
      <c r="D348" s="1" t="s">
        <v>107</v>
      </c>
      <c r="E348" s="1">
        <v>0.55</v>
      </c>
      <c r="F348" s="129"/>
    </row>
    <row r="349" spans="1:6" s="53" customFormat="1" ht="13.5">
      <c r="A349" s="50"/>
      <c r="B349" s="51" t="s">
        <v>108</v>
      </c>
      <c r="C349" s="75" t="s">
        <v>0</v>
      </c>
      <c r="D349" s="1" t="s">
        <v>107</v>
      </c>
      <c r="E349" s="1">
        <v>1.54</v>
      </c>
      <c r="F349" s="129"/>
    </row>
    <row r="350" spans="1:6" s="53" customFormat="1" ht="13.5">
      <c r="A350" s="50"/>
      <c r="B350" s="51" t="s">
        <v>14</v>
      </c>
      <c r="C350" s="75" t="s">
        <v>0</v>
      </c>
      <c r="D350" s="1">
        <v>0.049</v>
      </c>
      <c r="E350" s="1">
        <f>E346*D350</f>
        <v>0.10241</v>
      </c>
      <c r="F350" s="129"/>
    </row>
    <row r="351" spans="1:6" s="221" customFormat="1" ht="13.5">
      <c r="A351" s="82"/>
      <c r="B351" s="83" t="s">
        <v>6</v>
      </c>
      <c r="C351" s="84" t="s">
        <v>0</v>
      </c>
      <c r="D351" s="228">
        <v>0.075</v>
      </c>
      <c r="E351" s="85">
        <f>E346*D351</f>
        <v>0.15674999999999997</v>
      </c>
      <c r="F351" s="229"/>
    </row>
    <row r="352" spans="1:6" s="72" customFormat="1" ht="13.5">
      <c r="A352" s="54">
        <v>5</v>
      </c>
      <c r="B352" s="55" t="s">
        <v>256</v>
      </c>
      <c r="C352" s="16" t="s">
        <v>9</v>
      </c>
      <c r="D352" s="213"/>
      <c r="E352" s="213">
        <v>2</v>
      </c>
      <c r="F352" s="57"/>
    </row>
    <row r="353" spans="1:6" s="75" customFormat="1" ht="13.5">
      <c r="A353" s="50"/>
      <c r="B353" s="51" t="s">
        <v>103</v>
      </c>
      <c r="C353" s="75" t="s">
        <v>0</v>
      </c>
      <c r="D353" s="1">
        <v>0.014</v>
      </c>
      <c r="E353" s="1">
        <f>E352*D353</f>
        <v>0.028</v>
      </c>
      <c r="F353" s="129"/>
    </row>
    <row r="354" spans="1:7" s="73" customFormat="1" ht="13.5">
      <c r="A354" s="231"/>
      <c r="B354" s="232" t="s">
        <v>257</v>
      </c>
      <c r="C354" s="233" t="s">
        <v>9</v>
      </c>
      <c r="D354" s="234">
        <v>1</v>
      </c>
      <c r="E354" s="234">
        <f>E352*D354</f>
        <v>2</v>
      </c>
      <c r="F354" s="235"/>
      <c r="G354" s="72"/>
    </row>
    <row r="355" spans="1:15" ht="13.5">
      <c r="A355" s="18"/>
      <c r="B355" s="18" t="s">
        <v>258</v>
      </c>
      <c r="C355" s="19"/>
      <c r="D355" s="19"/>
      <c r="E355" s="19"/>
      <c r="F355" s="19"/>
      <c r="G355" s="25"/>
      <c r="H355" s="25"/>
      <c r="I355" s="25"/>
      <c r="J355" s="25"/>
      <c r="K355" s="25"/>
      <c r="L355" s="25"/>
      <c r="M355" s="25"/>
      <c r="N355" s="25"/>
      <c r="O355" s="25"/>
    </row>
    <row r="356" spans="1:6" s="36" customFormat="1" ht="27">
      <c r="A356" s="32">
        <v>1</v>
      </c>
      <c r="B356" s="33" t="s">
        <v>115</v>
      </c>
      <c r="C356" s="34" t="s">
        <v>48</v>
      </c>
      <c r="D356" s="178"/>
      <c r="E356" s="178">
        <v>1.9</v>
      </c>
      <c r="F356" s="35"/>
    </row>
    <row r="357" spans="1:6" s="31" customFormat="1" ht="33.75" customHeight="1">
      <c r="A357" s="69">
        <v>2</v>
      </c>
      <c r="B357" s="27" t="s">
        <v>84</v>
      </c>
      <c r="C357" s="28" t="s">
        <v>0</v>
      </c>
      <c r="D357" s="177"/>
      <c r="E357" s="211">
        <v>1.9</v>
      </c>
      <c r="F357" s="70"/>
    </row>
    <row r="358" spans="1:6" s="63" customFormat="1" ht="13.5">
      <c r="A358" s="107">
        <v>3</v>
      </c>
      <c r="B358" s="108" t="s">
        <v>1</v>
      </c>
      <c r="C358" s="192"/>
      <c r="D358" s="110"/>
      <c r="E358" s="110"/>
      <c r="F358" s="165"/>
    </row>
    <row r="359" spans="1:6" s="63" customFormat="1" ht="13.5">
      <c r="A359" s="64"/>
      <c r="B359" s="65" t="s">
        <v>22</v>
      </c>
      <c r="C359" s="66" t="s">
        <v>2</v>
      </c>
      <c r="D359" s="182"/>
      <c r="E359" s="544">
        <f>1.9*1.9</f>
        <v>3.61</v>
      </c>
      <c r="F359" s="68"/>
    </row>
    <row r="360" spans="1:6" s="53" customFormat="1" ht="13.5">
      <c r="A360" s="144">
        <v>4</v>
      </c>
      <c r="B360" s="145" t="s">
        <v>105</v>
      </c>
      <c r="C360" s="146" t="s">
        <v>0</v>
      </c>
      <c r="D360" s="223"/>
      <c r="E360" s="223">
        <f>0.32+1.04</f>
        <v>1.36</v>
      </c>
      <c r="F360" s="148"/>
    </row>
    <row r="361" spans="1:6" s="53" customFormat="1" ht="13.5">
      <c r="A361" s="50"/>
      <c r="B361" s="51" t="s">
        <v>104</v>
      </c>
      <c r="C361" s="75" t="s">
        <v>2</v>
      </c>
      <c r="D361" s="1">
        <v>0.016</v>
      </c>
      <c r="E361" s="1">
        <f>E360*D361</f>
        <v>0.02176</v>
      </c>
      <c r="F361" s="129"/>
    </row>
    <row r="362" spans="1:6" s="53" customFormat="1" ht="13.5">
      <c r="A362" s="50"/>
      <c r="B362" s="51" t="s">
        <v>106</v>
      </c>
      <c r="C362" s="75" t="s">
        <v>0</v>
      </c>
      <c r="D362" s="1" t="s">
        <v>107</v>
      </c>
      <c r="E362" s="1">
        <v>0.32</v>
      </c>
      <c r="F362" s="129"/>
    </row>
    <row r="363" spans="1:6" s="53" customFormat="1" ht="13.5">
      <c r="A363" s="50"/>
      <c r="B363" s="51" t="s">
        <v>108</v>
      </c>
      <c r="C363" s="75" t="s">
        <v>0</v>
      </c>
      <c r="D363" s="1" t="s">
        <v>107</v>
      </c>
      <c r="E363" s="1">
        <v>1.04</v>
      </c>
      <c r="F363" s="129"/>
    </row>
    <row r="364" spans="1:6" s="53" customFormat="1" ht="13.5">
      <c r="A364" s="50"/>
      <c r="B364" s="51" t="s">
        <v>14</v>
      </c>
      <c r="C364" s="75" t="s">
        <v>0</v>
      </c>
      <c r="D364" s="1">
        <v>0.049</v>
      </c>
      <c r="E364" s="1">
        <f>E360*D364</f>
        <v>0.06664</v>
      </c>
      <c r="F364" s="129"/>
    </row>
    <row r="365" spans="1:6" s="221" customFormat="1" ht="13.5">
      <c r="A365" s="82"/>
      <c r="B365" s="83" t="s">
        <v>6</v>
      </c>
      <c r="C365" s="84" t="s">
        <v>0</v>
      </c>
      <c r="D365" s="228">
        <v>0.075</v>
      </c>
      <c r="E365" s="85">
        <f>E360*D365</f>
        <v>0.10200000000000001</v>
      </c>
      <c r="F365" s="229"/>
    </row>
    <row r="366" spans="1:6" s="72" customFormat="1" ht="13.5">
      <c r="A366" s="54">
        <v>5</v>
      </c>
      <c r="B366" s="55" t="s">
        <v>256</v>
      </c>
      <c r="C366" s="16" t="s">
        <v>9</v>
      </c>
      <c r="D366" s="213"/>
      <c r="E366" s="213">
        <v>1</v>
      </c>
      <c r="F366" s="57"/>
    </row>
    <row r="367" spans="1:6" s="75" customFormat="1" ht="13.5">
      <c r="A367" s="50"/>
      <c r="B367" s="51" t="s">
        <v>103</v>
      </c>
      <c r="C367" s="75" t="s">
        <v>0</v>
      </c>
      <c r="D367" s="1">
        <v>0.014</v>
      </c>
      <c r="E367" s="1">
        <f>E366*D367</f>
        <v>0.014</v>
      </c>
      <c r="F367" s="129"/>
    </row>
    <row r="368" spans="1:7" s="73" customFormat="1" ht="13.5">
      <c r="A368" s="231"/>
      <c r="B368" s="232" t="s">
        <v>257</v>
      </c>
      <c r="C368" s="233" t="s">
        <v>9</v>
      </c>
      <c r="D368" s="234">
        <v>1</v>
      </c>
      <c r="E368" s="234">
        <v>1</v>
      </c>
      <c r="F368" s="235"/>
      <c r="G368" s="72"/>
    </row>
    <row r="369" spans="1:15" s="504" customFormat="1" ht="19.5" customHeight="1">
      <c r="A369" s="571" t="s">
        <v>113</v>
      </c>
      <c r="B369" s="572"/>
      <c r="C369" s="572"/>
      <c r="D369" s="572"/>
      <c r="E369" s="572"/>
      <c r="F369" s="573"/>
      <c r="G369" s="503"/>
      <c r="H369" s="503"/>
      <c r="I369" s="503"/>
      <c r="J369" s="503"/>
      <c r="K369" s="503"/>
      <c r="L369" s="503"/>
      <c r="M369" s="503"/>
      <c r="N369" s="503"/>
      <c r="O369" s="503"/>
    </row>
    <row r="370" spans="1:6" s="36" customFormat="1" ht="13.5">
      <c r="A370" s="32">
        <v>1</v>
      </c>
      <c r="B370" s="33" t="s">
        <v>117</v>
      </c>
      <c r="C370" s="34" t="s">
        <v>48</v>
      </c>
      <c r="D370" s="178"/>
      <c r="E370" s="539">
        <v>581</v>
      </c>
      <c r="F370" s="35"/>
    </row>
    <row r="371" spans="1:6" s="36" customFormat="1" ht="33" customHeight="1">
      <c r="A371" s="32">
        <v>2</v>
      </c>
      <c r="B371" s="33" t="s">
        <v>114</v>
      </c>
      <c r="C371" s="34" t="s">
        <v>48</v>
      </c>
      <c r="D371" s="178"/>
      <c r="E371" s="539">
        <v>283</v>
      </c>
      <c r="F371" s="35"/>
    </row>
    <row r="372" spans="1:7" s="73" customFormat="1" ht="27">
      <c r="A372" s="54">
        <v>3</v>
      </c>
      <c r="B372" s="55" t="s">
        <v>118</v>
      </c>
      <c r="C372" s="16" t="s">
        <v>0</v>
      </c>
      <c r="D372" s="213"/>
      <c r="E372" s="222">
        <v>19</v>
      </c>
      <c r="F372" s="57"/>
      <c r="G372" s="72"/>
    </row>
    <row r="373" spans="1:7" s="53" customFormat="1" ht="13.5">
      <c r="A373" s="82"/>
      <c r="B373" s="83" t="s">
        <v>120</v>
      </c>
      <c r="C373" s="84" t="s">
        <v>0</v>
      </c>
      <c r="D373" s="85">
        <v>1.1</v>
      </c>
      <c r="E373" s="85">
        <f>E372*D373</f>
        <v>20.900000000000002</v>
      </c>
      <c r="F373" s="123"/>
      <c r="G373" s="75"/>
    </row>
    <row r="374" spans="1:6" s="73" customFormat="1" ht="27">
      <c r="A374" s="54">
        <v>4</v>
      </c>
      <c r="B374" s="55" t="s">
        <v>121</v>
      </c>
      <c r="C374" s="16" t="s">
        <v>48</v>
      </c>
      <c r="D374" s="213"/>
      <c r="E374" s="213">
        <v>137.5</v>
      </c>
      <c r="F374" s="236"/>
    </row>
    <row r="375" spans="1:7" s="49" customFormat="1" ht="13.5">
      <c r="A375" s="44"/>
      <c r="B375" s="45" t="s">
        <v>119</v>
      </c>
      <c r="C375" s="46" t="s">
        <v>48</v>
      </c>
      <c r="D375" s="47">
        <v>1.1</v>
      </c>
      <c r="E375" s="47">
        <f>E374*D375</f>
        <v>151.25</v>
      </c>
      <c r="F375" s="47"/>
      <c r="G375" s="48"/>
    </row>
    <row r="376" spans="1:7" s="73" customFormat="1" ht="13.5">
      <c r="A376" s="54">
        <v>5</v>
      </c>
      <c r="B376" s="55" t="s">
        <v>123</v>
      </c>
      <c r="C376" s="16" t="s">
        <v>0</v>
      </c>
      <c r="D376" s="213"/>
      <c r="E376" s="213">
        <v>75.5</v>
      </c>
      <c r="F376" s="57"/>
      <c r="G376" s="72"/>
    </row>
    <row r="377" spans="1:7" s="53" customFormat="1" ht="13.5">
      <c r="A377" s="82"/>
      <c r="B377" s="83" t="s">
        <v>122</v>
      </c>
      <c r="C377" s="84" t="s">
        <v>0</v>
      </c>
      <c r="D377" s="85">
        <v>1.1</v>
      </c>
      <c r="E377" s="85">
        <f>E376*D377</f>
        <v>83.05000000000001</v>
      </c>
      <c r="F377" s="123"/>
      <c r="G377" s="75"/>
    </row>
    <row r="378" spans="1:6" s="53" customFormat="1" ht="13.5">
      <c r="A378" s="50">
        <v>6</v>
      </c>
      <c r="B378" s="51" t="s">
        <v>75</v>
      </c>
      <c r="C378" s="17" t="s">
        <v>48</v>
      </c>
      <c r="D378" s="180"/>
      <c r="E378" s="180">
        <v>621.5</v>
      </c>
      <c r="F378" s="52"/>
    </row>
    <row r="379" spans="1:7" s="49" customFormat="1" ht="13.5">
      <c r="A379" s="44"/>
      <c r="B379" s="45" t="s">
        <v>76</v>
      </c>
      <c r="C379" s="46" t="s">
        <v>48</v>
      </c>
      <c r="D379" s="47">
        <v>1.1</v>
      </c>
      <c r="E379" s="47">
        <f>E378*D379</f>
        <v>683.6500000000001</v>
      </c>
      <c r="F379" s="47"/>
      <c r="G379" s="48"/>
    </row>
    <row r="380" spans="1:6" s="31" customFormat="1" ht="33.75" customHeight="1">
      <c r="A380" s="69">
        <v>7</v>
      </c>
      <c r="B380" s="27" t="s">
        <v>84</v>
      </c>
      <c r="C380" s="28" t="s">
        <v>0</v>
      </c>
      <c r="D380" s="177"/>
      <c r="E380" s="177">
        <v>867</v>
      </c>
      <c r="F380" s="70"/>
    </row>
    <row r="381" spans="1:6" s="63" customFormat="1" ht="13.5">
      <c r="A381" s="107">
        <v>8</v>
      </c>
      <c r="B381" s="108" t="s">
        <v>1</v>
      </c>
      <c r="C381" s="192"/>
      <c r="D381" s="110"/>
      <c r="E381" s="110"/>
      <c r="F381" s="165"/>
    </row>
    <row r="382" spans="1:6" s="63" customFormat="1" ht="13.5">
      <c r="A382" s="64"/>
      <c r="B382" s="65" t="s">
        <v>22</v>
      </c>
      <c r="C382" s="66" t="s">
        <v>2</v>
      </c>
      <c r="D382" s="182"/>
      <c r="E382" s="540">
        <f>867*1.9</f>
        <v>1647.3</v>
      </c>
      <c r="F382" s="68"/>
    </row>
    <row r="383" spans="1:14" s="185" customFormat="1" ht="13.5">
      <c r="A383" s="50">
        <v>9</v>
      </c>
      <c r="B383" s="51" t="s">
        <v>86</v>
      </c>
      <c r="C383" s="17" t="s">
        <v>7</v>
      </c>
      <c r="D383" s="180"/>
      <c r="E383" s="180">
        <v>17.345</v>
      </c>
      <c r="F383" s="129"/>
      <c r="G383" s="221"/>
      <c r="H383" s="221"/>
      <c r="I383" s="221"/>
      <c r="J383" s="221"/>
      <c r="K383" s="221"/>
      <c r="L383" s="221"/>
      <c r="M383" s="221"/>
      <c r="N383" s="221"/>
    </row>
    <row r="384" spans="1:14" s="185" customFormat="1" ht="13.5">
      <c r="A384" s="50"/>
      <c r="B384" s="51" t="s">
        <v>8</v>
      </c>
      <c r="C384" s="52" t="s">
        <v>0</v>
      </c>
      <c r="D384" s="129">
        <v>17</v>
      </c>
      <c r="E384" s="1">
        <v>51</v>
      </c>
      <c r="F384" s="129"/>
      <c r="G384" s="221"/>
      <c r="H384" s="221"/>
      <c r="I384" s="221"/>
      <c r="J384" s="221"/>
      <c r="K384" s="221"/>
      <c r="L384" s="221"/>
      <c r="M384" s="221"/>
      <c r="N384" s="221"/>
    </row>
    <row r="385" spans="1:14" s="185" customFormat="1" ht="13.5">
      <c r="A385" s="82"/>
      <c r="B385" s="83" t="s">
        <v>124</v>
      </c>
      <c r="C385" s="175" t="s">
        <v>2</v>
      </c>
      <c r="D385" s="123">
        <v>0.03</v>
      </c>
      <c r="E385" s="85">
        <v>73.398</v>
      </c>
      <c r="F385" s="123"/>
      <c r="G385" s="221"/>
      <c r="H385" s="221"/>
      <c r="I385" s="221"/>
      <c r="J385" s="221"/>
      <c r="K385" s="221"/>
      <c r="L385" s="221"/>
      <c r="M385" s="221"/>
      <c r="N385" s="221"/>
    </row>
    <row r="386" spans="1:6" s="73" customFormat="1" ht="27">
      <c r="A386" s="124">
        <v>10</v>
      </c>
      <c r="B386" s="78" t="s">
        <v>380</v>
      </c>
      <c r="C386" s="20" t="s">
        <v>11</v>
      </c>
      <c r="D386" s="172"/>
      <c r="E386" s="172">
        <v>188.5</v>
      </c>
      <c r="F386" s="126"/>
    </row>
    <row r="387" spans="1:6" s="75" customFormat="1" ht="13.5">
      <c r="A387" s="82"/>
      <c r="B387" s="83" t="s">
        <v>356</v>
      </c>
      <c r="C387" s="84" t="s">
        <v>11</v>
      </c>
      <c r="D387" s="85">
        <v>1.01</v>
      </c>
      <c r="E387" s="85">
        <f>E386*D387</f>
        <v>190.385</v>
      </c>
      <c r="F387" s="123"/>
    </row>
    <row r="388" spans="1:6" s="73" customFormat="1" ht="13.5">
      <c r="A388" s="124">
        <v>11</v>
      </c>
      <c r="B388" s="78" t="s">
        <v>126</v>
      </c>
      <c r="C388" s="20" t="s">
        <v>7</v>
      </c>
      <c r="D388" s="172"/>
      <c r="E388" s="172">
        <v>1.955</v>
      </c>
      <c r="F388" s="127"/>
    </row>
    <row r="389" spans="1:6" s="53" customFormat="1" ht="13.5">
      <c r="A389" s="50"/>
      <c r="B389" s="51" t="s">
        <v>127</v>
      </c>
      <c r="C389" s="75" t="s">
        <v>3</v>
      </c>
      <c r="D389" s="1">
        <v>105</v>
      </c>
      <c r="E389" s="1">
        <f>E388*D389</f>
        <v>205.275</v>
      </c>
      <c r="F389" s="129"/>
    </row>
    <row r="390" spans="1:6" s="53" customFormat="1" ht="13.5">
      <c r="A390" s="82"/>
      <c r="B390" s="83" t="s">
        <v>125</v>
      </c>
      <c r="C390" s="84" t="s">
        <v>5</v>
      </c>
      <c r="D390" s="85">
        <v>3</v>
      </c>
      <c r="E390" s="85">
        <f>E388*D390</f>
        <v>5.865</v>
      </c>
      <c r="F390" s="123"/>
    </row>
    <row r="391" spans="1:15" s="112" customFormat="1" ht="27">
      <c r="A391" s="193">
        <v>12</v>
      </c>
      <c r="B391" s="55" t="s">
        <v>359</v>
      </c>
      <c r="C391" s="200" t="s">
        <v>48</v>
      </c>
      <c r="D391" s="201"/>
      <c r="E391" s="202">
        <v>18.7</v>
      </c>
      <c r="F391" s="136"/>
      <c r="G391" s="192"/>
      <c r="H391" s="192"/>
      <c r="I391" s="192"/>
      <c r="J391" s="192"/>
      <c r="K391" s="192"/>
      <c r="L391" s="192"/>
      <c r="M391" s="192"/>
      <c r="N391" s="192"/>
      <c r="O391" s="192"/>
    </row>
    <row r="392" spans="1:15" s="112" customFormat="1" ht="13.5">
      <c r="A392" s="193"/>
      <c r="B392" s="55" t="s">
        <v>360</v>
      </c>
      <c r="C392" s="194" t="s">
        <v>9</v>
      </c>
      <c r="D392" s="135" t="s">
        <v>4</v>
      </c>
      <c r="E392" s="136">
        <v>40</v>
      </c>
      <c r="F392" s="136"/>
      <c r="G392" s="192"/>
      <c r="H392" s="192"/>
      <c r="I392" s="192"/>
      <c r="J392" s="192"/>
      <c r="K392" s="192"/>
      <c r="L392" s="192"/>
      <c r="M392" s="192"/>
      <c r="N392" s="192"/>
      <c r="O392" s="192"/>
    </row>
    <row r="393" spans="1:15" s="112" customFormat="1" ht="13.5">
      <c r="A393" s="193"/>
      <c r="B393" s="55" t="s">
        <v>361</v>
      </c>
      <c r="C393" s="194" t="s">
        <v>9</v>
      </c>
      <c r="D393" s="135" t="s">
        <v>4</v>
      </c>
      <c r="E393" s="136">
        <v>5</v>
      </c>
      <c r="F393" s="136"/>
      <c r="G393" s="192"/>
      <c r="H393" s="192"/>
      <c r="I393" s="192"/>
      <c r="J393" s="192"/>
      <c r="K393" s="192"/>
      <c r="L393" s="192"/>
      <c r="M393" s="192"/>
      <c r="N393" s="192"/>
      <c r="O393" s="192"/>
    </row>
    <row r="394" spans="1:15" s="112" customFormat="1" ht="13.5">
      <c r="A394" s="193"/>
      <c r="B394" s="55" t="s">
        <v>92</v>
      </c>
      <c r="C394" s="194" t="s">
        <v>48</v>
      </c>
      <c r="D394" s="135">
        <v>0.193</v>
      </c>
      <c r="E394" s="136">
        <f>D394*E391</f>
        <v>3.6090999999999998</v>
      </c>
      <c r="F394" s="136"/>
      <c r="G394" s="192"/>
      <c r="H394" s="192"/>
      <c r="I394" s="192"/>
      <c r="J394" s="192"/>
      <c r="K394" s="192"/>
      <c r="L394" s="192"/>
      <c r="M394" s="192"/>
      <c r="N394" s="192"/>
      <c r="O394" s="192"/>
    </row>
    <row r="395" spans="1:15" s="112" customFormat="1" ht="13.5">
      <c r="A395" s="193"/>
      <c r="B395" s="51" t="s">
        <v>30</v>
      </c>
      <c r="C395" s="194" t="s">
        <v>48</v>
      </c>
      <c r="D395" s="135">
        <v>0.413</v>
      </c>
      <c r="E395" s="136">
        <f>D395*E391</f>
        <v>7.7231</v>
      </c>
      <c r="F395" s="136"/>
      <c r="G395" s="192"/>
      <c r="H395" s="192"/>
      <c r="I395" s="192"/>
      <c r="J395" s="192"/>
      <c r="K395" s="192"/>
      <c r="L395" s="192"/>
      <c r="M395" s="192"/>
      <c r="N395" s="192"/>
      <c r="O395" s="192"/>
    </row>
    <row r="396" spans="1:6" s="53" customFormat="1" ht="13.5">
      <c r="A396" s="50"/>
      <c r="B396" s="51" t="s">
        <v>55</v>
      </c>
      <c r="C396" s="75" t="s">
        <v>9</v>
      </c>
      <c r="D396" s="1" t="s">
        <v>4</v>
      </c>
      <c r="E396" s="129">
        <v>140</v>
      </c>
      <c r="F396" s="129"/>
    </row>
    <row r="397" spans="1:15" s="112" customFormat="1" ht="13.5">
      <c r="A397" s="193"/>
      <c r="B397" s="163" t="s">
        <v>54</v>
      </c>
      <c r="C397" s="194" t="s">
        <v>9</v>
      </c>
      <c r="D397" s="135" t="s">
        <v>4</v>
      </c>
      <c r="E397" s="199">
        <v>9</v>
      </c>
      <c r="F397" s="136"/>
      <c r="G397" s="192"/>
      <c r="H397" s="192"/>
      <c r="I397" s="192"/>
      <c r="J397" s="192"/>
      <c r="K397" s="192"/>
      <c r="L397" s="192"/>
      <c r="M397" s="192"/>
      <c r="N397" s="192"/>
      <c r="O397" s="192"/>
    </row>
    <row r="398" spans="1:6" s="237" customFormat="1" ht="19.5" customHeight="1">
      <c r="A398" s="577" t="s">
        <v>129</v>
      </c>
      <c r="B398" s="578"/>
      <c r="C398" s="578"/>
      <c r="D398" s="578"/>
      <c r="E398" s="578"/>
      <c r="F398" s="579"/>
    </row>
    <row r="399" spans="1:6" s="243" customFormat="1" ht="13.5">
      <c r="A399" s="238">
        <v>1</v>
      </c>
      <c r="B399" s="239" t="s">
        <v>130</v>
      </c>
      <c r="C399" s="240" t="s">
        <v>131</v>
      </c>
      <c r="D399" s="241"/>
      <c r="E399" s="477">
        <v>200</v>
      </c>
      <c r="F399" s="242"/>
    </row>
    <row r="400" spans="1:6" s="249" customFormat="1" ht="13.5">
      <c r="A400" s="244">
        <v>2</v>
      </c>
      <c r="B400" s="245" t="s">
        <v>132</v>
      </c>
      <c r="C400" s="246"/>
      <c r="D400" s="247"/>
      <c r="E400" s="247"/>
      <c r="F400" s="248"/>
    </row>
    <row r="401" spans="1:6" s="249" customFormat="1" ht="13.5">
      <c r="A401" s="250"/>
      <c r="B401" s="251" t="s">
        <v>133</v>
      </c>
      <c r="C401" s="252"/>
      <c r="D401" s="253"/>
      <c r="E401" s="253"/>
      <c r="F401" s="254"/>
    </row>
    <row r="402" spans="1:6" s="249" customFormat="1" ht="13.5">
      <c r="A402" s="250"/>
      <c r="B402" s="251" t="s">
        <v>134</v>
      </c>
      <c r="C402" s="252"/>
      <c r="D402" s="253"/>
      <c r="E402" s="253"/>
      <c r="F402" s="254"/>
    </row>
    <row r="403" spans="1:6" s="249" customFormat="1" ht="13.5">
      <c r="A403" s="255"/>
      <c r="B403" s="256" t="s">
        <v>135</v>
      </c>
      <c r="C403" s="257" t="s">
        <v>269</v>
      </c>
      <c r="D403" s="258"/>
      <c r="E403" s="258">
        <v>0.252</v>
      </c>
      <c r="F403" s="259"/>
    </row>
    <row r="404" spans="1:6" s="260" customFormat="1" ht="13.5">
      <c r="A404" s="238">
        <v>3</v>
      </c>
      <c r="B404" s="239" t="s">
        <v>136</v>
      </c>
      <c r="C404" s="240" t="s">
        <v>48</v>
      </c>
      <c r="D404" s="241"/>
      <c r="E404" s="477">
        <v>220</v>
      </c>
      <c r="F404" s="242"/>
    </row>
    <row r="405" spans="1:6" s="252" customFormat="1" ht="13.5">
      <c r="A405" s="244">
        <v>4</v>
      </c>
      <c r="B405" s="245" t="s">
        <v>137</v>
      </c>
      <c r="C405" s="246"/>
      <c r="D405" s="247"/>
      <c r="E405" s="247"/>
      <c r="F405" s="261"/>
    </row>
    <row r="406" spans="1:6" s="252" customFormat="1" ht="13.5">
      <c r="A406" s="255"/>
      <c r="B406" s="256" t="s">
        <v>138</v>
      </c>
      <c r="C406" s="257" t="s">
        <v>2</v>
      </c>
      <c r="D406" s="258"/>
      <c r="E406" s="545">
        <f>220*1.8</f>
        <v>396</v>
      </c>
      <c r="F406" s="262"/>
    </row>
    <row r="407" spans="1:6" s="243" customFormat="1" ht="27">
      <c r="A407" s="263">
        <v>5</v>
      </c>
      <c r="B407" s="264" t="s">
        <v>139</v>
      </c>
      <c r="C407" s="263" t="s">
        <v>2</v>
      </c>
      <c r="D407" s="265"/>
      <c r="E407" s="266">
        <f>472*1.8</f>
        <v>849.6</v>
      </c>
      <c r="F407" s="267"/>
    </row>
    <row r="408" spans="1:6" s="249" customFormat="1" ht="13.5">
      <c r="A408" s="268">
        <v>6</v>
      </c>
      <c r="B408" s="269" t="s">
        <v>140</v>
      </c>
      <c r="C408" s="270" t="s">
        <v>48</v>
      </c>
      <c r="D408" s="271"/>
      <c r="E408" s="546">
        <v>39.5</v>
      </c>
      <c r="F408" s="272"/>
    </row>
    <row r="409" spans="1:6" s="243" customFormat="1" ht="13.5">
      <c r="A409" s="255"/>
      <c r="B409" s="273" t="s">
        <v>12</v>
      </c>
      <c r="C409" s="262" t="s">
        <v>48</v>
      </c>
      <c r="D409" s="259">
        <v>1.1</v>
      </c>
      <c r="E409" s="259">
        <f>E408*D409</f>
        <v>43.45</v>
      </c>
      <c r="F409" s="259"/>
    </row>
    <row r="410" spans="1:15" s="243" customFormat="1" ht="27">
      <c r="A410" s="268">
        <v>7</v>
      </c>
      <c r="B410" s="274" t="s">
        <v>381</v>
      </c>
      <c r="C410" s="275" t="s">
        <v>11</v>
      </c>
      <c r="D410" s="276"/>
      <c r="E410" s="547">
        <v>205</v>
      </c>
      <c r="F410" s="277"/>
      <c r="G410" s="278"/>
      <c r="H410" s="278"/>
      <c r="I410" s="278"/>
      <c r="J410" s="278"/>
      <c r="K410" s="278"/>
      <c r="L410" s="278"/>
      <c r="M410" s="278"/>
      <c r="N410" s="278"/>
      <c r="O410" s="278"/>
    </row>
    <row r="411" spans="1:6" s="280" customFormat="1" ht="13.5">
      <c r="A411" s="255"/>
      <c r="B411" s="256" t="s">
        <v>382</v>
      </c>
      <c r="C411" s="279" t="s">
        <v>11</v>
      </c>
      <c r="D411" s="259">
        <v>1.01</v>
      </c>
      <c r="E411" s="259">
        <f>E410*D411</f>
        <v>207.05</v>
      </c>
      <c r="F411" s="259"/>
    </row>
    <row r="412" spans="1:6" s="280" customFormat="1" ht="27">
      <c r="A412" s="268">
        <v>8</v>
      </c>
      <c r="B412" s="274" t="s">
        <v>383</v>
      </c>
      <c r="C412" s="275" t="s">
        <v>11</v>
      </c>
      <c r="D412" s="276"/>
      <c r="E412" s="548">
        <v>45</v>
      </c>
      <c r="F412" s="277"/>
    </row>
    <row r="413" spans="1:6" s="252" customFormat="1" ht="13.5">
      <c r="A413" s="255"/>
      <c r="B413" s="256" t="s">
        <v>384</v>
      </c>
      <c r="C413" s="279" t="s">
        <v>11</v>
      </c>
      <c r="D413" s="259">
        <v>1.01</v>
      </c>
      <c r="E413" s="259">
        <f>E412*D413</f>
        <v>45.45</v>
      </c>
      <c r="F413" s="259"/>
    </row>
    <row r="414" spans="1:6" s="285" customFormat="1" ht="27">
      <c r="A414" s="281">
        <v>9</v>
      </c>
      <c r="B414" s="274" t="s">
        <v>385</v>
      </c>
      <c r="C414" s="282" t="s">
        <v>11</v>
      </c>
      <c r="D414" s="283"/>
      <c r="E414" s="283">
        <v>80</v>
      </c>
      <c r="F414" s="284"/>
    </row>
    <row r="415" spans="1:6" s="48" customFormat="1" ht="13.5">
      <c r="A415" s="44"/>
      <c r="B415" s="256" t="s">
        <v>386</v>
      </c>
      <c r="C415" s="46" t="s">
        <v>11</v>
      </c>
      <c r="D415" s="47">
        <v>1.01</v>
      </c>
      <c r="E415" s="47">
        <f>E414*D415</f>
        <v>80.8</v>
      </c>
      <c r="F415" s="47"/>
    </row>
    <row r="416" spans="1:6" s="285" customFormat="1" ht="27">
      <c r="A416" s="286">
        <v>10</v>
      </c>
      <c r="B416" s="38" t="s">
        <v>387</v>
      </c>
      <c r="C416" s="287" t="s">
        <v>11</v>
      </c>
      <c r="D416" s="288"/>
      <c r="E416" s="288">
        <v>65</v>
      </c>
      <c r="F416" s="289"/>
    </row>
    <row r="417" spans="1:6" s="48" customFormat="1" ht="13.5">
      <c r="A417" s="151"/>
      <c r="B417" s="251" t="s">
        <v>388</v>
      </c>
      <c r="C417" s="48" t="s">
        <v>11</v>
      </c>
      <c r="D417" s="154">
        <v>1.01</v>
      </c>
      <c r="E417" s="154">
        <f>E416*D417</f>
        <v>65.65</v>
      </c>
      <c r="F417" s="154"/>
    </row>
    <row r="418" spans="1:6" s="280" customFormat="1" ht="27" customHeight="1">
      <c r="A418" s="290">
        <v>11</v>
      </c>
      <c r="B418" s="291" t="s">
        <v>141</v>
      </c>
      <c r="C418" s="292" t="s">
        <v>11</v>
      </c>
      <c r="D418" s="290"/>
      <c r="E418" s="549">
        <f>E410+E412+E414+E416</f>
        <v>395</v>
      </c>
      <c r="F418" s="293"/>
    </row>
    <row r="419" spans="1:15" s="112" customFormat="1" ht="13.5">
      <c r="A419" s="294" t="s">
        <v>142</v>
      </c>
      <c r="B419" s="269" t="s">
        <v>143</v>
      </c>
      <c r="C419" s="295" t="s">
        <v>48</v>
      </c>
      <c r="D419" s="295"/>
      <c r="E419" s="295">
        <v>79</v>
      </c>
      <c r="F419" s="296"/>
      <c r="G419" s="192"/>
      <c r="H419" s="192"/>
      <c r="I419" s="192"/>
      <c r="J419" s="192"/>
      <c r="K419" s="192"/>
      <c r="L419" s="192"/>
      <c r="M419" s="192"/>
      <c r="N419" s="192"/>
      <c r="O419" s="192"/>
    </row>
    <row r="420" spans="1:15" s="112" customFormat="1" ht="13.5">
      <c r="A420" s="297"/>
      <c r="B420" s="298" t="s">
        <v>12</v>
      </c>
      <c r="C420" s="299" t="s">
        <v>48</v>
      </c>
      <c r="D420" s="299">
        <v>1.1</v>
      </c>
      <c r="E420" s="299">
        <f>D420*E419</f>
        <v>86.9</v>
      </c>
      <c r="F420" s="299"/>
      <c r="G420" s="192"/>
      <c r="H420" s="192"/>
      <c r="I420" s="192"/>
      <c r="J420" s="192"/>
      <c r="K420" s="192"/>
      <c r="L420" s="192"/>
      <c r="M420" s="192"/>
      <c r="N420" s="192"/>
      <c r="O420" s="192"/>
    </row>
    <row r="421" spans="1:15" s="112" customFormat="1" ht="13.5">
      <c r="A421" s="294" t="s">
        <v>93</v>
      </c>
      <c r="B421" s="300" t="s">
        <v>144</v>
      </c>
      <c r="C421" s="295" t="s">
        <v>48</v>
      </c>
      <c r="D421" s="295"/>
      <c r="E421" s="295">
        <v>350.5</v>
      </c>
      <c r="F421" s="296"/>
      <c r="G421" s="192"/>
      <c r="H421" s="192"/>
      <c r="I421" s="192"/>
      <c r="J421" s="192"/>
      <c r="K421" s="192"/>
      <c r="L421" s="192"/>
      <c r="M421" s="192"/>
      <c r="N421" s="192"/>
      <c r="O421" s="192"/>
    </row>
    <row r="422" spans="1:15" s="112" customFormat="1" ht="13.5">
      <c r="A422" s="297"/>
      <c r="B422" s="298" t="s">
        <v>76</v>
      </c>
      <c r="C422" s="299" t="s">
        <v>48</v>
      </c>
      <c r="D422" s="299">
        <v>1.1</v>
      </c>
      <c r="E422" s="299">
        <f>D422*E421</f>
        <v>385.55</v>
      </c>
      <c r="F422" s="299"/>
      <c r="G422" s="192"/>
      <c r="H422" s="192"/>
      <c r="I422" s="192"/>
      <c r="J422" s="192"/>
      <c r="K422" s="192"/>
      <c r="L422" s="192"/>
      <c r="M422" s="192"/>
      <c r="N422" s="192"/>
      <c r="O422" s="192"/>
    </row>
    <row r="423" spans="1:6" s="237" customFormat="1" ht="29.25" customHeight="1">
      <c r="A423" s="301">
        <v>14</v>
      </c>
      <c r="B423" s="302" t="s">
        <v>145</v>
      </c>
      <c r="C423" s="303" t="s">
        <v>11</v>
      </c>
      <c r="D423" s="301"/>
      <c r="E423" s="304">
        <v>395</v>
      </c>
      <c r="F423" s="305"/>
    </row>
    <row r="424" spans="1:15" s="112" customFormat="1" ht="27">
      <c r="A424" s="306">
        <v>15</v>
      </c>
      <c r="B424" s="307" t="s">
        <v>146</v>
      </c>
      <c r="C424" s="308" t="s">
        <v>11</v>
      </c>
      <c r="D424" s="306"/>
      <c r="E424" s="550">
        <v>10</v>
      </c>
      <c r="F424" s="309"/>
      <c r="G424" s="192"/>
      <c r="H424" s="192"/>
      <c r="I424" s="192"/>
      <c r="J424" s="192"/>
      <c r="K424" s="192"/>
      <c r="L424" s="192"/>
      <c r="M424" s="192"/>
      <c r="N424" s="192"/>
      <c r="O424" s="192"/>
    </row>
    <row r="425" spans="1:15" s="112" customFormat="1" ht="27">
      <c r="A425" s="306">
        <v>16</v>
      </c>
      <c r="B425" s="307" t="s">
        <v>147</v>
      </c>
      <c r="C425" s="308" t="s">
        <v>11</v>
      </c>
      <c r="D425" s="306"/>
      <c r="E425" s="550">
        <v>12</v>
      </c>
      <c r="F425" s="309"/>
      <c r="G425" s="192"/>
      <c r="H425" s="192"/>
      <c r="I425" s="192"/>
      <c r="J425" s="192"/>
      <c r="K425" s="192"/>
      <c r="L425" s="192"/>
      <c r="M425" s="192"/>
      <c r="N425" s="192"/>
      <c r="O425" s="192"/>
    </row>
    <row r="426" spans="1:15" s="112" customFormat="1" ht="27">
      <c r="A426" s="306">
        <v>17</v>
      </c>
      <c r="B426" s="307" t="s">
        <v>148</v>
      </c>
      <c r="C426" s="308" t="s">
        <v>11</v>
      </c>
      <c r="D426" s="306"/>
      <c r="E426" s="550">
        <v>25</v>
      </c>
      <c r="F426" s="309"/>
      <c r="G426" s="192"/>
      <c r="H426" s="192"/>
      <c r="I426" s="192"/>
      <c r="J426" s="192"/>
      <c r="K426" s="192"/>
      <c r="L426" s="192"/>
      <c r="M426" s="192"/>
      <c r="N426" s="192"/>
      <c r="O426" s="192"/>
    </row>
    <row r="427" spans="1:15" s="112" customFormat="1" ht="27">
      <c r="A427" s="306">
        <v>18</v>
      </c>
      <c r="B427" s="307" t="s">
        <v>149</v>
      </c>
      <c r="C427" s="308" t="s">
        <v>11</v>
      </c>
      <c r="D427" s="306"/>
      <c r="E427" s="550">
        <v>10</v>
      </c>
      <c r="F427" s="309"/>
      <c r="G427" s="192"/>
      <c r="H427" s="192"/>
      <c r="I427" s="192"/>
      <c r="J427" s="192"/>
      <c r="K427" s="192"/>
      <c r="L427" s="192"/>
      <c r="M427" s="192"/>
      <c r="N427" s="192"/>
      <c r="O427" s="192"/>
    </row>
    <row r="428" spans="1:6" s="312" customFormat="1" ht="37.5" customHeight="1">
      <c r="A428" s="310">
        <v>19</v>
      </c>
      <c r="B428" s="307" t="s">
        <v>150</v>
      </c>
      <c r="C428" s="310" t="s">
        <v>11</v>
      </c>
      <c r="D428" s="311"/>
      <c r="E428" s="498">
        <v>8</v>
      </c>
      <c r="F428" s="293"/>
    </row>
    <row r="429" spans="1:6" s="317" customFormat="1" ht="27">
      <c r="A429" s="313">
        <v>20</v>
      </c>
      <c r="B429" s="314" t="s">
        <v>389</v>
      </c>
      <c r="C429" s="315" t="s">
        <v>11</v>
      </c>
      <c r="D429" s="316"/>
      <c r="E429" s="350">
        <v>8</v>
      </c>
      <c r="F429" s="277"/>
    </row>
    <row r="430" spans="1:6" s="323" customFormat="1" ht="13.5">
      <c r="A430" s="318"/>
      <c r="B430" s="319" t="s">
        <v>151</v>
      </c>
      <c r="C430" s="320" t="s">
        <v>2</v>
      </c>
      <c r="D430" s="321">
        <f>1.73/1000</f>
        <v>0.00173</v>
      </c>
      <c r="E430" s="254">
        <f>E429*D430</f>
        <v>0.01384</v>
      </c>
      <c r="F430" s="322"/>
    </row>
    <row r="431" spans="1:6" s="323" customFormat="1" ht="13.5">
      <c r="A431" s="318"/>
      <c r="B431" s="319" t="s">
        <v>82</v>
      </c>
      <c r="C431" s="320" t="s">
        <v>3</v>
      </c>
      <c r="D431" s="324">
        <v>0.43</v>
      </c>
      <c r="E431" s="254">
        <f>E429*D431</f>
        <v>3.44</v>
      </c>
      <c r="F431" s="254"/>
    </row>
    <row r="432" spans="1:6" s="323" customFormat="1" ht="13.5">
      <c r="A432" s="325"/>
      <c r="B432" s="326" t="s">
        <v>152</v>
      </c>
      <c r="C432" s="327" t="s">
        <v>3</v>
      </c>
      <c r="D432" s="328">
        <v>0.37</v>
      </c>
      <c r="E432" s="259">
        <f>E429*D432</f>
        <v>2.96</v>
      </c>
      <c r="F432" s="259"/>
    </row>
    <row r="433" spans="1:11" s="3" customFormat="1" ht="16.5" customHeight="1">
      <c r="A433" s="329">
        <v>21</v>
      </c>
      <c r="B433" s="330" t="s">
        <v>390</v>
      </c>
      <c r="C433" s="331" t="s">
        <v>153</v>
      </c>
      <c r="D433" s="329"/>
      <c r="E433" s="332">
        <v>0.08</v>
      </c>
      <c r="F433" s="333"/>
      <c r="G433" s="4"/>
      <c r="H433" s="4"/>
      <c r="I433" s="4"/>
      <c r="J433" s="4"/>
      <c r="K433" s="4"/>
    </row>
    <row r="434" spans="1:11" s="3" customFormat="1" ht="16.5" customHeight="1">
      <c r="A434" s="334"/>
      <c r="B434" s="335" t="s">
        <v>154</v>
      </c>
      <c r="C434" s="336" t="s">
        <v>5</v>
      </c>
      <c r="D434" s="336">
        <v>53.8</v>
      </c>
      <c r="E434" s="337">
        <f>E433*D434</f>
        <v>4.304</v>
      </c>
      <c r="F434" s="336"/>
      <c r="G434" s="4"/>
      <c r="H434" s="4"/>
      <c r="I434" s="4"/>
      <c r="J434" s="4"/>
      <c r="K434" s="4"/>
    </row>
    <row r="435" spans="1:11" s="3" customFormat="1" ht="16.5" customHeight="1">
      <c r="A435" s="338"/>
      <c r="B435" s="339" t="s">
        <v>155</v>
      </c>
      <c r="C435" s="340" t="s">
        <v>5</v>
      </c>
      <c r="D435" s="340">
        <v>22.6</v>
      </c>
      <c r="E435" s="341">
        <f>E433*D435</f>
        <v>1.808</v>
      </c>
      <c r="F435" s="340"/>
      <c r="G435" s="4"/>
      <c r="H435" s="4"/>
      <c r="I435" s="4"/>
      <c r="J435" s="4"/>
      <c r="K435" s="4"/>
    </row>
    <row r="436" spans="1:6" s="312" customFormat="1" ht="48" customHeight="1">
      <c r="A436" s="310">
        <v>22</v>
      </c>
      <c r="B436" s="307" t="s">
        <v>156</v>
      </c>
      <c r="C436" s="310" t="s">
        <v>11</v>
      </c>
      <c r="D436" s="311"/>
      <c r="E436" s="551">
        <v>10</v>
      </c>
      <c r="F436" s="293"/>
    </row>
    <row r="437" spans="1:6" s="317" customFormat="1" ht="27">
      <c r="A437" s="313">
        <v>23</v>
      </c>
      <c r="B437" s="314" t="s">
        <v>391</v>
      </c>
      <c r="C437" s="315" t="s">
        <v>11</v>
      </c>
      <c r="D437" s="316"/>
      <c r="E437" s="350">
        <f>E436</f>
        <v>10</v>
      </c>
      <c r="F437" s="277"/>
    </row>
    <row r="438" spans="1:6" s="323" customFormat="1" ht="13.5">
      <c r="A438" s="318"/>
      <c r="B438" s="319" t="s">
        <v>151</v>
      </c>
      <c r="C438" s="320" t="s">
        <v>2</v>
      </c>
      <c r="D438" s="321">
        <f>2.31/1000</f>
        <v>0.00231</v>
      </c>
      <c r="E438" s="254">
        <f>E437*D438</f>
        <v>0.0231</v>
      </c>
      <c r="F438" s="322"/>
    </row>
    <row r="439" spans="1:6" s="323" customFormat="1" ht="13.5">
      <c r="A439" s="318"/>
      <c r="B439" s="319" t="s">
        <v>82</v>
      </c>
      <c r="C439" s="320" t="s">
        <v>3</v>
      </c>
      <c r="D439" s="324">
        <v>0.58</v>
      </c>
      <c r="E439" s="254">
        <f>E437*D439</f>
        <v>5.8</v>
      </c>
      <c r="F439" s="254"/>
    </row>
    <row r="440" spans="1:6" s="323" customFormat="1" ht="13.5">
      <c r="A440" s="325"/>
      <c r="B440" s="326" t="s">
        <v>152</v>
      </c>
      <c r="C440" s="327" t="s">
        <v>3</v>
      </c>
      <c r="D440" s="328">
        <v>0.5</v>
      </c>
      <c r="E440" s="259">
        <f>E437*D440</f>
        <v>5</v>
      </c>
      <c r="F440" s="259"/>
    </row>
    <row r="441" spans="1:11" s="3" customFormat="1" ht="16.5" customHeight="1">
      <c r="A441" s="329">
        <v>24</v>
      </c>
      <c r="B441" s="330" t="s">
        <v>392</v>
      </c>
      <c r="C441" s="331" t="s">
        <v>153</v>
      </c>
      <c r="D441" s="329"/>
      <c r="E441" s="332">
        <f>E437/100</f>
        <v>0.1</v>
      </c>
      <c r="F441" s="333"/>
      <c r="G441" s="4"/>
      <c r="H441" s="4"/>
      <c r="I441" s="4"/>
      <c r="J441" s="4"/>
      <c r="K441" s="4"/>
    </row>
    <row r="442" spans="1:11" s="3" customFormat="1" ht="16.5" customHeight="1">
      <c r="A442" s="334"/>
      <c r="B442" s="335" t="s">
        <v>154</v>
      </c>
      <c r="C442" s="336" t="s">
        <v>5</v>
      </c>
      <c r="D442" s="336">
        <v>53.8</v>
      </c>
      <c r="E442" s="337">
        <f>E441*D442</f>
        <v>5.38</v>
      </c>
      <c r="F442" s="336"/>
      <c r="G442" s="4"/>
      <c r="H442" s="4"/>
      <c r="I442" s="4"/>
      <c r="J442" s="4"/>
      <c r="K442" s="4"/>
    </row>
    <row r="443" spans="1:11" s="3" customFormat="1" ht="16.5" customHeight="1">
      <c r="A443" s="338"/>
      <c r="B443" s="339" t="s">
        <v>155</v>
      </c>
      <c r="C443" s="340" t="s">
        <v>5</v>
      </c>
      <c r="D443" s="340">
        <v>22.6</v>
      </c>
      <c r="E443" s="341">
        <f>E441*D443</f>
        <v>2.2600000000000002</v>
      </c>
      <c r="F443" s="340"/>
      <c r="G443" s="4"/>
      <c r="H443" s="4"/>
      <c r="I443" s="4"/>
      <c r="J443" s="4"/>
      <c r="K443" s="4"/>
    </row>
    <row r="444" spans="1:6" s="312" customFormat="1" ht="48" customHeight="1">
      <c r="A444" s="310">
        <v>25</v>
      </c>
      <c r="B444" s="307" t="s">
        <v>157</v>
      </c>
      <c r="C444" s="310" t="s">
        <v>11</v>
      </c>
      <c r="D444" s="311"/>
      <c r="E444" s="551">
        <v>45</v>
      </c>
      <c r="F444" s="293"/>
    </row>
    <row r="445" spans="1:6" s="317" customFormat="1" ht="27">
      <c r="A445" s="313">
        <v>26</v>
      </c>
      <c r="B445" s="314" t="s">
        <v>393</v>
      </c>
      <c r="C445" s="315" t="s">
        <v>11</v>
      </c>
      <c r="D445" s="316"/>
      <c r="E445" s="350">
        <f>E444</f>
        <v>45</v>
      </c>
      <c r="F445" s="277"/>
    </row>
    <row r="446" spans="1:6" s="323" customFormat="1" ht="13.5">
      <c r="A446" s="318"/>
      <c r="B446" s="319" t="s">
        <v>151</v>
      </c>
      <c r="C446" s="320" t="s">
        <v>2</v>
      </c>
      <c r="D446" s="342">
        <v>0.00332</v>
      </c>
      <c r="E446" s="254">
        <f>E445*D446</f>
        <v>0.1494</v>
      </c>
      <c r="F446" s="322"/>
    </row>
    <row r="447" spans="1:6" s="323" customFormat="1" ht="13.5">
      <c r="A447" s="318"/>
      <c r="B447" s="319" t="s">
        <v>82</v>
      </c>
      <c r="C447" s="320" t="s">
        <v>3</v>
      </c>
      <c r="D447" s="343">
        <v>0.82</v>
      </c>
      <c r="E447" s="254">
        <f>E445*D447</f>
        <v>36.9</v>
      </c>
      <c r="F447" s="254"/>
    </row>
    <row r="448" spans="1:6" s="323" customFormat="1" ht="13.5">
      <c r="A448" s="325"/>
      <c r="B448" s="326" t="s">
        <v>152</v>
      </c>
      <c r="C448" s="327" t="s">
        <v>3</v>
      </c>
      <c r="D448" s="344">
        <v>0.71</v>
      </c>
      <c r="E448" s="259">
        <f>E445*D448</f>
        <v>31.95</v>
      </c>
      <c r="F448" s="259"/>
    </row>
    <row r="449" spans="1:11" s="3" customFormat="1" ht="16.5" customHeight="1">
      <c r="A449" s="329">
        <v>27</v>
      </c>
      <c r="B449" s="330" t="s">
        <v>394</v>
      </c>
      <c r="C449" s="331" t="s">
        <v>153</v>
      </c>
      <c r="D449" s="329"/>
      <c r="E449" s="332">
        <f>E445/100</f>
        <v>0.45</v>
      </c>
      <c r="F449" s="333"/>
      <c r="G449" s="4"/>
      <c r="H449" s="4"/>
      <c r="I449" s="4"/>
      <c r="J449" s="4"/>
      <c r="K449" s="4"/>
    </row>
    <row r="450" spans="1:11" s="3" customFormat="1" ht="16.5" customHeight="1">
      <c r="A450" s="334"/>
      <c r="B450" s="335" t="s">
        <v>154</v>
      </c>
      <c r="C450" s="336" t="s">
        <v>5</v>
      </c>
      <c r="D450" s="336">
        <v>53.8</v>
      </c>
      <c r="E450" s="337">
        <f>E449*D450</f>
        <v>24.21</v>
      </c>
      <c r="F450" s="336"/>
      <c r="G450" s="4"/>
      <c r="H450" s="4"/>
      <c r="I450" s="4"/>
      <c r="J450" s="4"/>
      <c r="K450" s="4"/>
    </row>
    <row r="451" spans="1:11" s="3" customFormat="1" ht="16.5" customHeight="1">
      <c r="A451" s="338"/>
      <c r="B451" s="339" t="s">
        <v>155</v>
      </c>
      <c r="C451" s="340" t="s">
        <v>5</v>
      </c>
      <c r="D451" s="340">
        <v>22.6</v>
      </c>
      <c r="E451" s="341">
        <f>E449*D451</f>
        <v>10.170000000000002</v>
      </c>
      <c r="F451" s="340"/>
      <c r="G451" s="4"/>
      <c r="H451" s="4"/>
      <c r="I451" s="4"/>
      <c r="J451" s="4"/>
      <c r="K451" s="4"/>
    </row>
    <row r="452" spans="1:6" s="312" customFormat="1" ht="48" customHeight="1">
      <c r="A452" s="310">
        <v>28</v>
      </c>
      <c r="B452" s="307" t="s">
        <v>158</v>
      </c>
      <c r="C452" s="310" t="s">
        <v>11</v>
      </c>
      <c r="D452" s="311"/>
      <c r="E452" s="551">
        <v>7</v>
      </c>
      <c r="F452" s="293"/>
    </row>
    <row r="453" spans="1:6" s="317" customFormat="1" ht="27">
      <c r="A453" s="313">
        <v>29</v>
      </c>
      <c r="B453" s="314" t="s">
        <v>395</v>
      </c>
      <c r="C453" s="315" t="s">
        <v>11</v>
      </c>
      <c r="D453" s="316"/>
      <c r="E453" s="350">
        <f>E452</f>
        <v>7</v>
      </c>
      <c r="F453" s="277"/>
    </row>
    <row r="454" spans="1:6" s="323" customFormat="1" ht="13.5">
      <c r="A454" s="318"/>
      <c r="B454" s="319" t="s">
        <v>151</v>
      </c>
      <c r="C454" s="320" t="s">
        <v>2</v>
      </c>
      <c r="D454" s="342">
        <v>0.00332</v>
      </c>
      <c r="E454" s="254">
        <f>E453*D454</f>
        <v>0.02324</v>
      </c>
      <c r="F454" s="322"/>
    </row>
    <row r="455" spans="1:6" s="323" customFormat="1" ht="13.5">
      <c r="A455" s="318"/>
      <c r="B455" s="319" t="s">
        <v>82</v>
      </c>
      <c r="C455" s="320" t="s">
        <v>3</v>
      </c>
      <c r="D455" s="343">
        <v>0.82</v>
      </c>
      <c r="E455" s="254">
        <f>E453*D455</f>
        <v>5.739999999999999</v>
      </c>
      <c r="F455" s="254"/>
    </row>
    <row r="456" spans="1:6" s="323" customFormat="1" ht="13.5">
      <c r="A456" s="325"/>
      <c r="B456" s="326" t="s">
        <v>152</v>
      </c>
      <c r="C456" s="327" t="s">
        <v>3</v>
      </c>
      <c r="D456" s="344">
        <v>0.71</v>
      </c>
      <c r="E456" s="259">
        <f>E453*D456</f>
        <v>4.97</v>
      </c>
      <c r="F456" s="259"/>
    </row>
    <row r="457" spans="1:11" s="3" customFormat="1" ht="16.5" customHeight="1">
      <c r="A457" s="329">
        <v>30</v>
      </c>
      <c r="B457" s="330" t="s">
        <v>396</v>
      </c>
      <c r="C457" s="331" t="s">
        <v>153</v>
      </c>
      <c r="D457" s="329"/>
      <c r="E457" s="332">
        <f>E453/100</f>
        <v>0.07</v>
      </c>
      <c r="F457" s="333"/>
      <c r="G457" s="4"/>
      <c r="H457" s="4"/>
      <c r="I457" s="4"/>
      <c r="J457" s="4"/>
      <c r="K457" s="4"/>
    </row>
    <row r="458" spans="1:11" s="3" customFormat="1" ht="16.5" customHeight="1">
      <c r="A458" s="334"/>
      <c r="B458" s="335" t="s">
        <v>154</v>
      </c>
      <c r="C458" s="336" t="s">
        <v>5</v>
      </c>
      <c r="D458" s="336">
        <v>53.8</v>
      </c>
      <c r="E458" s="337">
        <f>E457*D458</f>
        <v>3.766</v>
      </c>
      <c r="F458" s="336"/>
      <c r="G458" s="4"/>
      <c r="H458" s="4"/>
      <c r="I458" s="4"/>
      <c r="J458" s="4"/>
      <c r="K458" s="4"/>
    </row>
    <row r="459" spans="1:11" s="3" customFormat="1" ht="16.5" customHeight="1">
      <c r="A459" s="338"/>
      <c r="B459" s="339" t="s">
        <v>155</v>
      </c>
      <c r="C459" s="340" t="s">
        <v>5</v>
      </c>
      <c r="D459" s="340">
        <v>22.6</v>
      </c>
      <c r="E459" s="341">
        <f>E457*D459</f>
        <v>1.5820000000000003</v>
      </c>
      <c r="F459" s="340"/>
      <c r="G459" s="4"/>
      <c r="H459" s="4"/>
      <c r="I459" s="4"/>
      <c r="J459" s="4"/>
      <c r="K459" s="4"/>
    </row>
    <row r="460" spans="1:6" s="312" customFormat="1" ht="48" customHeight="1">
      <c r="A460" s="310">
        <v>31</v>
      </c>
      <c r="B460" s="307" t="s">
        <v>159</v>
      </c>
      <c r="C460" s="310" t="s">
        <v>11</v>
      </c>
      <c r="D460" s="311"/>
      <c r="E460" s="551">
        <v>35</v>
      </c>
      <c r="F460" s="293"/>
    </row>
    <row r="461" spans="1:6" s="317" customFormat="1" ht="27">
      <c r="A461" s="313">
        <v>32</v>
      </c>
      <c r="B461" s="314" t="s">
        <v>397</v>
      </c>
      <c r="C461" s="315" t="s">
        <v>11</v>
      </c>
      <c r="D461" s="316"/>
      <c r="E461" s="350">
        <f>E460</f>
        <v>35</v>
      </c>
      <c r="F461" s="277"/>
    </row>
    <row r="462" spans="1:6" s="323" customFormat="1" ht="13.5">
      <c r="A462" s="318"/>
      <c r="B462" s="319" t="s">
        <v>151</v>
      </c>
      <c r="C462" s="320" t="s">
        <v>2</v>
      </c>
      <c r="D462" s="342">
        <v>0.00663</v>
      </c>
      <c r="E462" s="254">
        <f>E461*D462</f>
        <v>0.23204999999999998</v>
      </c>
      <c r="F462" s="322"/>
    </row>
    <row r="463" spans="1:6" s="323" customFormat="1" ht="13.5">
      <c r="A463" s="318"/>
      <c r="B463" s="319" t="s">
        <v>82</v>
      </c>
      <c r="C463" s="320" t="s">
        <v>3</v>
      </c>
      <c r="D463" s="343">
        <v>1.68</v>
      </c>
      <c r="E463" s="254">
        <f>E461*D463</f>
        <v>58.8</v>
      </c>
      <c r="F463" s="254"/>
    </row>
    <row r="464" spans="1:6" s="323" customFormat="1" ht="13.5">
      <c r="A464" s="325"/>
      <c r="B464" s="326" t="s">
        <v>152</v>
      </c>
      <c r="C464" s="327" t="s">
        <v>3</v>
      </c>
      <c r="D464" s="344">
        <v>1.44</v>
      </c>
      <c r="E464" s="259">
        <f>E461*D464</f>
        <v>50.4</v>
      </c>
      <c r="F464" s="259"/>
    </row>
    <row r="465" spans="1:11" s="3" customFormat="1" ht="16.5" customHeight="1">
      <c r="A465" s="329">
        <v>33</v>
      </c>
      <c r="B465" s="330" t="s">
        <v>398</v>
      </c>
      <c r="C465" s="331" t="s">
        <v>153</v>
      </c>
      <c r="D465" s="329"/>
      <c r="E465" s="332">
        <f>E461/100</f>
        <v>0.35</v>
      </c>
      <c r="F465" s="333"/>
      <c r="G465" s="4"/>
      <c r="H465" s="4"/>
      <c r="I465" s="4"/>
      <c r="J465" s="4"/>
      <c r="K465" s="4"/>
    </row>
    <row r="466" spans="1:11" s="3" customFormat="1" ht="16.5" customHeight="1">
      <c r="A466" s="334"/>
      <c r="B466" s="335" t="s">
        <v>154</v>
      </c>
      <c r="C466" s="336" t="s">
        <v>5</v>
      </c>
      <c r="D466" s="336">
        <v>75.4</v>
      </c>
      <c r="E466" s="337">
        <f>E465*D466</f>
        <v>26.39</v>
      </c>
      <c r="F466" s="336"/>
      <c r="G466" s="4"/>
      <c r="H466" s="4"/>
      <c r="I466" s="4"/>
      <c r="J466" s="4"/>
      <c r="K466" s="4"/>
    </row>
    <row r="467" spans="1:11" s="3" customFormat="1" ht="16.5" customHeight="1">
      <c r="A467" s="338"/>
      <c r="B467" s="339" t="s">
        <v>155</v>
      </c>
      <c r="C467" s="340" t="s">
        <v>5</v>
      </c>
      <c r="D467" s="340">
        <v>40.2</v>
      </c>
      <c r="E467" s="341">
        <f>E465*D467</f>
        <v>14.07</v>
      </c>
      <c r="F467" s="340"/>
      <c r="G467" s="4"/>
      <c r="H467" s="4"/>
      <c r="I467" s="4"/>
      <c r="J467" s="4"/>
      <c r="K467" s="4"/>
    </row>
    <row r="468" spans="1:11" s="3" customFormat="1" ht="16.5" customHeight="1">
      <c r="A468" s="329">
        <v>34</v>
      </c>
      <c r="B468" s="330" t="s">
        <v>160</v>
      </c>
      <c r="C468" s="331" t="s">
        <v>9</v>
      </c>
      <c r="D468" s="329"/>
      <c r="E468" s="345">
        <v>8</v>
      </c>
      <c r="F468" s="333"/>
      <c r="G468" s="2"/>
      <c r="H468" s="2"/>
      <c r="I468" s="2"/>
      <c r="J468" s="2"/>
      <c r="K468" s="2"/>
    </row>
    <row r="469" spans="1:11" s="3" customFormat="1" ht="13.5">
      <c r="A469" s="334"/>
      <c r="B469" s="335" t="s">
        <v>161</v>
      </c>
      <c r="C469" s="336" t="s">
        <v>5</v>
      </c>
      <c r="D469" s="336">
        <v>25</v>
      </c>
      <c r="E469" s="337">
        <f>E468*D469</f>
        <v>200</v>
      </c>
      <c r="F469" s="336"/>
      <c r="G469" s="2"/>
      <c r="H469" s="2"/>
      <c r="I469" s="2"/>
      <c r="J469" s="2"/>
      <c r="K469" s="2"/>
    </row>
    <row r="470" spans="1:11" s="3" customFormat="1" ht="13.5">
      <c r="A470" s="338"/>
      <c r="B470" s="339" t="s">
        <v>162</v>
      </c>
      <c r="C470" s="340" t="s">
        <v>5</v>
      </c>
      <c r="D470" s="340">
        <v>9.8</v>
      </c>
      <c r="E470" s="341">
        <f>E468*D470</f>
        <v>78.4</v>
      </c>
      <c r="F470" s="340"/>
      <c r="G470" s="2"/>
      <c r="H470" s="2"/>
      <c r="I470" s="2"/>
      <c r="J470" s="2"/>
      <c r="K470" s="2"/>
    </row>
    <row r="471" spans="1:6" s="312" customFormat="1" ht="30.75" customHeight="1">
      <c r="A471" s="290">
        <v>35</v>
      </c>
      <c r="B471" s="291" t="s">
        <v>163</v>
      </c>
      <c r="C471" s="292" t="s">
        <v>11</v>
      </c>
      <c r="D471" s="290"/>
      <c r="E471" s="549">
        <v>57</v>
      </c>
      <c r="F471" s="293"/>
    </row>
    <row r="472" spans="1:15" s="348" customFormat="1" ht="30" customHeight="1">
      <c r="A472" s="306">
        <v>36</v>
      </c>
      <c r="B472" s="307" t="s">
        <v>164</v>
      </c>
      <c r="C472" s="346" t="s">
        <v>165</v>
      </c>
      <c r="D472" s="306"/>
      <c r="E472" s="552">
        <f>57/7</f>
        <v>8.142857142857142</v>
      </c>
      <c r="F472" s="309"/>
      <c r="G472" s="347"/>
      <c r="H472" s="347"/>
      <c r="I472" s="347"/>
      <c r="J472" s="347"/>
      <c r="K472" s="347"/>
      <c r="L472" s="347"/>
      <c r="M472" s="347"/>
      <c r="N472" s="347"/>
      <c r="O472" s="347"/>
    </row>
    <row r="473" spans="1:6" s="351" customFormat="1" ht="31.5" customHeight="1">
      <c r="A473" s="349">
        <v>37</v>
      </c>
      <c r="B473" s="314" t="s">
        <v>166</v>
      </c>
      <c r="C473" s="315" t="s">
        <v>9</v>
      </c>
      <c r="D473" s="313"/>
      <c r="E473" s="350">
        <v>5</v>
      </c>
      <c r="F473" s="277"/>
    </row>
    <row r="474" spans="1:6" s="355" customFormat="1" ht="33.75" customHeight="1">
      <c r="A474" s="352"/>
      <c r="B474" s="5" t="s">
        <v>167</v>
      </c>
      <c r="C474" s="353" t="s">
        <v>9</v>
      </c>
      <c r="D474" s="354" t="s">
        <v>4</v>
      </c>
      <c r="E474" s="272">
        <v>4</v>
      </c>
      <c r="F474" s="272"/>
    </row>
    <row r="475" spans="1:6" s="355" customFormat="1" ht="36" customHeight="1">
      <c r="A475" s="352"/>
      <c r="B475" s="5" t="s">
        <v>168</v>
      </c>
      <c r="C475" s="353" t="s">
        <v>9</v>
      </c>
      <c r="D475" s="354" t="s">
        <v>4</v>
      </c>
      <c r="E475" s="272">
        <v>1</v>
      </c>
      <c r="F475" s="272"/>
    </row>
    <row r="476" spans="1:6" s="323" customFormat="1" ht="13.5">
      <c r="A476" s="325"/>
      <c r="B476" s="326" t="s">
        <v>169</v>
      </c>
      <c r="C476" s="327" t="s">
        <v>9</v>
      </c>
      <c r="D476" s="356">
        <v>2</v>
      </c>
      <c r="E476" s="259">
        <f>E473*D476</f>
        <v>10</v>
      </c>
      <c r="F476" s="259"/>
    </row>
    <row r="477" spans="1:6" s="360" customFormat="1" ht="33" customHeight="1">
      <c r="A477" s="357">
        <v>38</v>
      </c>
      <c r="B477" s="314" t="s">
        <v>166</v>
      </c>
      <c r="C477" s="358" t="s">
        <v>9</v>
      </c>
      <c r="D477" s="357"/>
      <c r="E477" s="553">
        <f>SUM(E478:E479)</f>
        <v>7</v>
      </c>
      <c r="F477" s="359"/>
    </row>
    <row r="478" spans="1:6" s="360" customFormat="1" ht="29.25" customHeight="1">
      <c r="A478" s="361"/>
      <c r="B478" s="5" t="s">
        <v>170</v>
      </c>
      <c r="C478" s="362" t="s">
        <v>9</v>
      </c>
      <c r="D478" s="363">
        <v>1</v>
      </c>
      <c r="E478" s="364">
        <v>6</v>
      </c>
      <c r="F478" s="365"/>
    </row>
    <row r="479" spans="1:6" s="360" customFormat="1" ht="33" customHeight="1">
      <c r="A479" s="361"/>
      <c r="B479" s="5" t="s">
        <v>171</v>
      </c>
      <c r="C479" s="362" t="s">
        <v>9</v>
      </c>
      <c r="D479" s="363">
        <v>1</v>
      </c>
      <c r="E479" s="364">
        <v>1</v>
      </c>
      <c r="F479" s="365"/>
    </row>
    <row r="480" spans="1:6" s="323" customFormat="1" ht="13.5">
      <c r="A480" s="325"/>
      <c r="B480" s="326" t="s">
        <v>169</v>
      </c>
      <c r="C480" s="327" t="s">
        <v>9</v>
      </c>
      <c r="D480" s="328">
        <v>2</v>
      </c>
      <c r="E480" s="259">
        <f>E477*D480</f>
        <v>14</v>
      </c>
      <c r="F480" s="259"/>
    </row>
    <row r="481" spans="1:6" s="323" customFormat="1" ht="16.5" customHeight="1">
      <c r="A481" s="366">
        <v>39</v>
      </c>
      <c r="B481" s="367" t="s">
        <v>172</v>
      </c>
      <c r="C481" s="368" t="s">
        <v>9</v>
      </c>
      <c r="D481" s="369"/>
      <c r="E481" s="554">
        <v>14</v>
      </c>
      <c r="F481" s="248"/>
    </row>
    <row r="482" spans="1:6" s="323" customFormat="1" ht="16.5" customHeight="1">
      <c r="A482" s="318"/>
      <c r="B482" s="319" t="s">
        <v>173</v>
      </c>
      <c r="C482" s="320" t="s">
        <v>174</v>
      </c>
      <c r="D482" s="324">
        <v>0.99</v>
      </c>
      <c r="E482" s="254">
        <f>E481*D482</f>
        <v>13.86</v>
      </c>
      <c r="F482" s="322"/>
    </row>
    <row r="483" spans="1:6" s="323" customFormat="1" ht="16.5" customHeight="1">
      <c r="A483" s="318"/>
      <c r="B483" s="319" t="s">
        <v>175</v>
      </c>
      <c r="C483" s="320" t="s">
        <v>5</v>
      </c>
      <c r="D483" s="324">
        <v>0.36</v>
      </c>
      <c r="E483" s="254">
        <f>E481*D483</f>
        <v>5.04</v>
      </c>
      <c r="F483" s="254"/>
    </row>
    <row r="484" spans="1:6" s="323" customFormat="1" ht="16.5" customHeight="1">
      <c r="A484" s="318"/>
      <c r="B484" s="319" t="s">
        <v>176</v>
      </c>
      <c r="C484" s="320" t="s">
        <v>9</v>
      </c>
      <c r="D484" s="324">
        <v>1</v>
      </c>
      <c r="E484" s="254">
        <f>E481*D484</f>
        <v>14</v>
      </c>
      <c r="F484" s="254"/>
    </row>
    <row r="485" spans="1:6" s="323" customFormat="1" ht="16.5" customHeight="1">
      <c r="A485" s="318"/>
      <c r="B485" s="319" t="s">
        <v>177</v>
      </c>
      <c r="C485" s="320" t="s">
        <v>48</v>
      </c>
      <c r="D485" s="324">
        <v>0.015</v>
      </c>
      <c r="E485" s="254">
        <f>E481*D485</f>
        <v>0.21</v>
      </c>
      <c r="F485" s="254"/>
    </row>
    <row r="486" spans="1:6" s="323" customFormat="1" ht="16.5" customHeight="1">
      <c r="A486" s="325"/>
      <c r="B486" s="326" t="s">
        <v>178</v>
      </c>
      <c r="C486" s="327" t="s">
        <v>179</v>
      </c>
      <c r="D486" s="328">
        <v>1.8</v>
      </c>
      <c r="E486" s="259">
        <f>E481*D486</f>
        <v>25.2</v>
      </c>
      <c r="F486" s="259"/>
    </row>
    <row r="487" spans="1:6" s="376" customFormat="1" ht="16.5" customHeight="1">
      <c r="A487" s="370">
        <v>40</v>
      </c>
      <c r="B487" s="371" t="s">
        <v>180</v>
      </c>
      <c r="C487" s="372" t="s">
        <v>9</v>
      </c>
      <c r="D487" s="373"/>
      <c r="E487" s="374">
        <f>SUM(E488:E504)</f>
        <v>110</v>
      </c>
      <c r="F487" s="375"/>
    </row>
    <row r="488" spans="1:6" s="376" customFormat="1" ht="16.5" customHeight="1">
      <c r="A488" s="377"/>
      <c r="B488" s="378" t="s">
        <v>181</v>
      </c>
      <c r="C488" s="379" t="s">
        <v>9</v>
      </c>
      <c r="D488" s="380" t="s">
        <v>4</v>
      </c>
      <c r="E488" s="381">
        <v>1</v>
      </c>
      <c r="F488" s="381"/>
    </row>
    <row r="489" spans="1:6" s="385" customFormat="1" ht="16.5" customHeight="1">
      <c r="A489" s="382"/>
      <c r="B489" s="378" t="s">
        <v>182</v>
      </c>
      <c r="C489" s="36" t="s">
        <v>9</v>
      </c>
      <c r="D489" s="383" t="s">
        <v>4</v>
      </c>
      <c r="E489" s="384">
        <v>1</v>
      </c>
      <c r="F489" s="384"/>
    </row>
    <row r="490" spans="1:6" s="376" customFormat="1" ht="16.5" customHeight="1">
      <c r="A490" s="377"/>
      <c r="B490" s="378" t="s">
        <v>183</v>
      </c>
      <c r="C490" s="379" t="s">
        <v>9</v>
      </c>
      <c r="D490" s="380" t="s">
        <v>4</v>
      </c>
      <c r="E490" s="381">
        <v>2</v>
      </c>
      <c r="F490" s="381"/>
    </row>
    <row r="491" spans="1:6" s="376" customFormat="1" ht="16.5" customHeight="1">
      <c r="A491" s="377"/>
      <c r="B491" s="378" t="s">
        <v>184</v>
      </c>
      <c r="C491" s="379" t="s">
        <v>9</v>
      </c>
      <c r="D491" s="380" t="s">
        <v>4</v>
      </c>
      <c r="E491" s="381">
        <v>5</v>
      </c>
      <c r="F491" s="381"/>
    </row>
    <row r="492" spans="1:6" s="376" customFormat="1" ht="16.5" customHeight="1">
      <c r="A492" s="377"/>
      <c r="B492" s="378" t="s">
        <v>185</v>
      </c>
      <c r="C492" s="379" t="s">
        <v>9</v>
      </c>
      <c r="D492" s="380" t="s">
        <v>4</v>
      </c>
      <c r="E492" s="381">
        <v>1</v>
      </c>
      <c r="F492" s="381"/>
    </row>
    <row r="493" spans="1:6" s="376" customFormat="1" ht="16.5" customHeight="1">
      <c r="A493" s="377"/>
      <c r="B493" s="378" t="s">
        <v>186</v>
      </c>
      <c r="C493" s="379" t="s">
        <v>9</v>
      </c>
      <c r="D493" s="380" t="s">
        <v>4</v>
      </c>
      <c r="E493" s="381">
        <v>2</v>
      </c>
      <c r="F493" s="381"/>
    </row>
    <row r="494" spans="1:6" s="385" customFormat="1" ht="16.5" customHeight="1">
      <c r="A494" s="382"/>
      <c r="B494" s="386" t="s">
        <v>399</v>
      </c>
      <c r="C494" s="36" t="s">
        <v>9</v>
      </c>
      <c r="D494" s="383" t="s">
        <v>4</v>
      </c>
      <c r="E494" s="384">
        <v>7</v>
      </c>
      <c r="F494" s="384"/>
    </row>
    <row r="495" spans="1:6" s="385" customFormat="1" ht="16.5" customHeight="1">
      <c r="A495" s="382"/>
      <c r="B495" s="386" t="s">
        <v>400</v>
      </c>
      <c r="C495" s="36" t="s">
        <v>9</v>
      </c>
      <c r="D495" s="383" t="s">
        <v>4</v>
      </c>
      <c r="E495" s="384">
        <v>9</v>
      </c>
      <c r="F495" s="384"/>
    </row>
    <row r="496" spans="1:6" s="385" customFormat="1" ht="16.5" customHeight="1">
      <c r="A496" s="382"/>
      <c r="B496" s="386" t="s">
        <v>401</v>
      </c>
      <c r="C496" s="36" t="s">
        <v>9</v>
      </c>
      <c r="D496" s="383" t="s">
        <v>4</v>
      </c>
      <c r="E496" s="384">
        <v>24</v>
      </c>
      <c r="F496" s="384"/>
    </row>
    <row r="497" spans="1:6" s="385" customFormat="1" ht="16.5" customHeight="1">
      <c r="A497" s="382"/>
      <c r="B497" s="386" t="s">
        <v>402</v>
      </c>
      <c r="C497" s="36" t="s">
        <v>9</v>
      </c>
      <c r="D497" s="383" t="s">
        <v>4</v>
      </c>
      <c r="E497" s="384">
        <v>9</v>
      </c>
      <c r="F497" s="384"/>
    </row>
    <row r="498" spans="1:6" s="385" customFormat="1" ht="16.5" customHeight="1">
      <c r="A498" s="382"/>
      <c r="B498" s="386" t="s">
        <v>403</v>
      </c>
      <c r="C498" s="36" t="s">
        <v>9</v>
      </c>
      <c r="D498" s="383" t="s">
        <v>4</v>
      </c>
      <c r="E498" s="384">
        <v>24</v>
      </c>
      <c r="F498" s="384"/>
    </row>
    <row r="499" spans="1:6" s="385" customFormat="1" ht="16.5" customHeight="1">
      <c r="A499" s="382"/>
      <c r="B499" s="386" t="s">
        <v>404</v>
      </c>
      <c r="C499" s="36" t="s">
        <v>9</v>
      </c>
      <c r="D499" s="383" t="s">
        <v>4</v>
      </c>
      <c r="E499" s="384">
        <v>5</v>
      </c>
      <c r="F499" s="384"/>
    </row>
    <row r="500" spans="1:6" s="385" customFormat="1" ht="16.5" customHeight="1">
      <c r="A500" s="382"/>
      <c r="B500" s="386" t="s">
        <v>405</v>
      </c>
      <c r="C500" s="36" t="s">
        <v>9</v>
      </c>
      <c r="D500" s="383" t="s">
        <v>4</v>
      </c>
      <c r="E500" s="384">
        <v>2</v>
      </c>
      <c r="F500" s="384"/>
    </row>
    <row r="501" spans="1:6" s="385" customFormat="1" ht="16.5" customHeight="1">
      <c r="A501" s="382"/>
      <c r="B501" s="386" t="s">
        <v>406</v>
      </c>
      <c r="C501" s="36" t="s">
        <v>9</v>
      </c>
      <c r="D501" s="383" t="s">
        <v>4</v>
      </c>
      <c r="E501" s="384">
        <v>1</v>
      </c>
      <c r="F501" s="384"/>
    </row>
    <row r="502" spans="1:6" s="385" customFormat="1" ht="16.5" customHeight="1">
      <c r="A502" s="382"/>
      <c r="B502" s="386" t="s">
        <v>187</v>
      </c>
      <c r="C502" s="36" t="s">
        <v>9</v>
      </c>
      <c r="D502" s="383" t="s">
        <v>4</v>
      </c>
      <c r="E502" s="384">
        <v>6</v>
      </c>
      <c r="F502" s="384"/>
    </row>
    <row r="503" spans="1:6" s="385" customFormat="1" ht="16.5" customHeight="1">
      <c r="A503" s="382"/>
      <c r="B503" s="386" t="s">
        <v>188</v>
      </c>
      <c r="C503" s="36" t="s">
        <v>9</v>
      </c>
      <c r="D503" s="383" t="s">
        <v>4</v>
      </c>
      <c r="E503" s="384">
        <v>4</v>
      </c>
      <c r="F503" s="384"/>
    </row>
    <row r="504" spans="1:6" s="385" customFormat="1" ht="16.5" customHeight="1">
      <c r="A504" s="387"/>
      <c r="B504" s="388" t="s">
        <v>189</v>
      </c>
      <c r="C504" s="389" t="s">
        <v>9</v>
      </c>
      <c r="D504" s="390" t="s">
        <v>4</v>
      </c>
      <c r="E504" s="391">
        <v>7</v>
      </c>
      <c r="F504" s="391"/>
    </row>
    <row r="505" spans="1:15" s="112" customFormat="1" ht="15.75">
      <c r="A505" s="392">
        <v>41</v>
      </c>
      <c r="B505" s="393" t="s">
        <v>190</v>
      </c>
      <c r="C505" s="394" t="s">
        <v>407</v>
      </c>
      <c r="D505" s="395"/>
      <c r="E505" s="555">
        <v>12</v>
      </c>
      <c r="F505" s="396"/>
      <c r="G505" s="192"/>
      <c r="H505" s="192"/>
      <c r="I505" s="192"/>
      <c r="J505" s="192"/>
      <c r="K505" s="192"/>
      <c r="L505" s="192"/>
      <c r="M505" s="192"/>
      <c r="N505" s="192"/>
      <c r="O505" s="192"/>
    </row>
    <row r="506" spans="1:15" s="112" customFormat="1" ht="13.5">
      <c r="A506" s="397"/>
      <c r="B506" s="393" t="s">
        <v>191</v>
      </c>
      <c r="C506" s="398" t="s">
        <v>5</v>
      </c>
      <c r="D506" s="364">
        <v>0.273</v>
      </c>
      <c r="E506" s="556">
        <f>D506*E505</f>
        <v>3.2760000000000002</v>
      </c>
      <c r="F506" s="399"/>
      <c r="G506" s="192"/>
      <c r="H506" s="192"/>
      <c r="I506" s="192"/>
      <c r="J506" s="192"/>
      <c r="K506" s="192"/>
      <c r="L506" s="192"/>
      <c r="M506" s="192"/>
      <c r="N506" s="192"/>
      <c r="O506" s="192"/>
    </row>
    <row r="507" spans="1:6" s="400" customFormat="1" ht="18.75" customHeight="1">
      <c r="A507" s="583" t="s">
        <v>259</v>
      </c>
      <c r="B507" s="584"/>
      <c r="C507" s="584"/>
      <c r="D507" s="584"/>
      <c r="E507" s="584"/>
      <c r="F507" s="585"/>
    </row>
    <row r="508" spans="1:6" s="243" customFormat="1" ht="13.5">
      <c r="A508" s="238">
        <v>1</v>
      </c>
      <c r="B508" s="239" t="s">
        <v>130</v>
      </c>
      <c r="C508" s="240" t="s">
        <v>131</v>
      </c>
      <c r="D508" s="241"/>
      <c r="E508" s="477">
        <v>30</v>
      </c>
      <c r="F508" s="242"/>
    </row>
    <row r="509" spans="1:14" s="243" customFormat="1" ht="23.25" customHeight="1">
      <c r="A509" s="238">
        <v>2</v>
      </c>
      <c r="B509" s="239" t="s">
        <v>77</v>
      </c>
      <c r="C509" s="240" t="s">
        <v>27</v>
      </c>
      <c r="D509" s="241"/>
      <c r="E509" s="241">
        <f>189*0.1/100</f>
        <v>0.18900000000000003</v>
      </c>
      <c r="F509" s="401"/>
      <c r="G509" s="278"/>
      <c r="H509" s="278"/>
      <c r="I509" s="278"/>
      <c r="J509" s="278"/>
      <c r="K509" s="278"/>
      <c r="L509" s="278"/>
      <c r="M509" s="278"/>
      <c r="N509" s="278"/>
    </row>
    <row r="510" spans="1:6" s="243" customFormat="1" ht="27">
      <c r="A510" s="238">
        <v>3</v>
      </c>
      <c r="B510" s="239" t="s">
        <v>192</v>
      </c>
      <c r="C510" s="240" t="s">
        <v>48</v>
      </c>
      <c r="D510" s="241"/>
      <c r="E510" s="477">
        <v>0.6</v>
      </c>
      <c r="F510" s="242"/>
    </row>
    <row r="511" spans="1:6" s="249" customFormat="1" ht="13.5">
      <c r="A511" s="244">
        <v>4</v>
      </c>
      <c r="B511" s="245" t="s">
        <v>132</v>
      </c>
      <c r="C511" s="246"/>
      <c r="D511" s="247"/>
      <c r="E511" s="247"/>
      <c r="F511" s="248"/>
    </row>
    <row r="512" spans="1:6" s="249" customFormat="1" ht="13.5">
      <c r="A512" s="250"/>
      <c r="B512" s="251" t="s">
        <v>133</v>
      </c>
      <c r="C512" s="252"/>
      <c r="D512" s="253"/>
      <c r="E512" s="253"/>
      <c r="F512" s="254"/>
    </row>
    <row r="513" spans="1:6" s="249" customFormat="1" ht="13.5">
      <c r="A513" s="250"/>
      <c r="B513" s="251" t="s">
        <v>134</v>
      </c>
      <c r="C513" s="252"/>
      <c r="D513" s="253"/>
      <c r="E513" s="253"/>
      <c r="F513" s="254"/>
    </row>
    <row r="514" spans="1:6" s="249" customFormat="1" ht="13.5">
      <c r="A514" s="255"/>
      <c r="B514" s="256" t="s">
        <v>135</v>
      </c>
      <c r="C514" s="257" t="s">
        <v>269</v>
      </c>
      <c r="D514" s="258"/>
      <c r="E514" s="258">
        <v>0.156</v>
      </c>
      <c r="F514" s="259"/>
    </row>
    <row r="515" spans="1:6" s="260" customFormat="1" ht="13.5">
      <c r="A515" s="238">
        <v>5</v>
      </c>
      <c r="B515" s="239" t="s">
        <v>136</v>
      </c>
      <c r="C515" s="240" t="s">
        <v>48</v>
      </c>
      <c r="D515" s="241"/>
      <c r="E515" s="477">
        <v>72.7</v>
      </c>
      <c r="F515" s="242"/>
    </row>
    <row r="516" spans="1:6" s="278" customFormat="1" ht="27">
      <c r="A516" s="268">
        <v>6</v>
      </c>
      <c r="B516" s="402" t="s">
        <v>193</v>
      </c>
      <c r="C516" s="403"/>
      <c r="D516" s="404"/>
      <c r="E516" s="404"/>
      <c r="F516" s="405"/>
    </row>
    <row r="517" spans="1:6" s="252" customFormat="1" ht="13.5">
      <c r="A517" s="255"/>
      <c r="B517" s="256" t="s">
        <v>194</v>
      </c>
      <c r="C517" s="257" t="s">
        <v>2</v>
      </c>
      <c r="D517" s="258"/>
      <c r="E517" s="545">
        <f>72.7*1.8+18.9*2.2+0.6*2</f>
        <v>173.64</v>
      </c>
      <c r="F517" s="262"/>
    </row>
    <row r="518" spans="1:6" s="243" customFormat="1" ht="27">
      <c r="A518" s="263">
        <v>7</v>
      </c>
      <c r="B518" s="264" t="s">
        <v>195</v>
      </c>
      <c r="C518" s="263" t="s">
        <v>2</v>
      </c>
      <c r="D518" s="265"/>
      <c r="E518" s="266">
        <f>156*1.8+E517</f>
        <v>454.44</v>
      </c>
      <c r="F518" s="267"/>
    </row>
    <row r="519" spans="1:6" s="249" customFormat="1" ht="27">
      <c r="A519" s="268">
        <v>8</v>
      </c>
      <c r="B519" s="269" t="s">
        <v>196</v>
      </c>
      <c r="C519" s="270" t="s">
        <v>48</v>
      </c>
      <c r="D519" s="271"/>
      <c r="E519" s="546">
        <v>60</v>
      </c>
      <c r="F519" s="272"/>
    </row>
    <row r="520" spans="1:6" s="243" customFormat="1" ht="13.5">
      <c r="A520" s="255"/>
      <c r="B520" s="273" t="s">
        <v>12</v>
      </c>
      <c r="C520" s="262" t="s">
        <v>48</v>
      </c>
      <c r="D520" s="259">
        <v>1.1</v>
      </c>
      <c r="E520" s="259">
        <f>E519*D520</f>
        <v>66</v>
      </c>
      <c r="F520" s="259"/>
    </row>
    <row r="521" spans="1:15" s="243" customFormat="1" ht="27">
      <c r="A521" s="268">
        <v>9</v>
      </c>
      <c r="B521" s="274" t="s">
        <v>381</v>
      </c>
      <c r="C521" s="275" t="s">
        <v>11</v>
      </c>
      <c r="D521" s="276"/>
      <c r="E521" s="547">
        <v>185</v>
      </c>
      <c r="F521" s="277"/>
      <c r="G521" s="278"/>
      <c r="H521" s="278"/>
      <c r="I521" s="278"/>
      <c r="J521" s="278"/>
      <c r="K521" s="278"/>
      <c r="L521" s="278"/>
      <c r="M521" s="278"/>
      <c r="N521" s="278"/>
      <c r="O521" s="278"/>
    </row>
    <row r="522" spans="1:6" s="280" customFormat="1" ht="13.5">
      <c r="A522" s="255"/>
      <c r="B522" s="256" t="s">
        <v>382</v>
      </c>
      <c r="C522" s="279" t="s">
        <v>11</v>
      </c>
      <c r="D522" s="259">
        <v>1.01</v>
      </c>
      <c r="E522" s="259">
        <f>E521*D522</f>
        <v>186.85</v>
      </c>
      <c r="F522" s="259"/>
    </row>
    <row r="523" spans="1:6" s="285" customFormat="1" ht="27">
      <c r="A523" s="281">
        <v>10</v>
      </c>
      <c r="B523" s="274" t="s">
        <v>385</v>
      </c>
      <c r="C523" s="282" t="s">
        <v>11</v>
      </c>
      <c r="D523" s="283"/>
      <c r="E523" s="283">
        <v>20</v>
      </c>
      <c r="F523" s="284"/>
    </row>
    <row r="524" spans="1:6" s="48" customFormat="1" ht="13.5">
      <c r="A524" s="44"/>
      <c r="B524" s="256" t="s">
        <v>386</v>
      </c>
      <c r="C524" s="46" t="s">
        <v>11</v>
      </c>
      <c r="D524" s="47">
        <v>1.01</v>
      </c>
      <c r="E524" s="47">
        <f>E523*D524</f>
        <v>20.2</v>
      </c>
      <c r="F524" s="47"/>
    </row>
    <row r="525" spans="1:6" s="312" customFormat="1" ht="26.25" customHeight="1">
      <c r="A525" s="290">
        <v>11</v>
      </c>
      <c r="B525" s="291" t="s">
        <v>141</v>
      </c>
      <c r="C525" s="292" t="s">
        <v>11</v>
      </c>
      <c r="D525" s="290"/>
      <c r="E525" s="549">
        <f>E521+E523</f>
        <v>205</v>
      </c>
      <c r="F525" s="293"/>
    </row>
    <row r="526" spans="1:15" s="112" customFormat="1" ht="13.5">
      <c r="A526" s="294" t="s">
        <v>142</v>
      </c>
      <c r="B526" s="300" t="s">
        <v>144</v>
      </c>
      <c r="C526" s="295" t="s">
        <v>48</v>
      </c>
      <c r="D526" s="295"/>
      <c r="E526" s="295">
        <v>57.3</v>
      </c>
      <c r="F526" s="296"/>
      <c r="G526" s="192"/>
      <c r="H526" s="192"/>
      <c r="I526" s="192"/>
      <c r="J526" s="192"/>
      <c r="K526" s="192"/>
      <c r="L526" s="192"/>
      <c r="M526" s="192"/>
      <c r="N526" s="192"/>
      <c r="O526" s="192"/>
    </row>
    <row r="527" spans="1:15" s="112" customFormat="1" ht="13.5">
      <c r="A527" s="297"/>
      <c r="B527" s="298" t="s">
        <v>76</v>
      </c>
      <c r="C527" s="299" t="s">
        <v>48</v>
      </c>
      <c r="D527" s="299">
        <v>1.1</v>
      </c>
      <c r="E527" s="299">
        <f>D527*E526</f>
        <v>63.03</v>
      </c>
      <c r="F527" s="299"/>
      <c r="G527" s="192"/>
      <c r="H527" s="192"/>
      <c r="I527" s="192"/>
      <c r="J527" s="192"/>
      <c r="K527" s="192"/>
      <c r="L527" s="192"/>
      <c r="M527" s="192"/>
      <c r="N527" s="192"/>
      <c r="O527" s="192"/>
    </row>
    <row r="528" spans="1:6" s="406" customFormat="1" ht="30.75" customHeight="1">
      <c r="A528" s="301">
        <v>13</v>
      </c>
      <c r="B528" s="302" t="s">
        <v>145</v>
      </c>
      <c r="C528" s="303" t="s">
        <v>11</v>
      </c>
      <c r="D528" s="301"/>
      <c r="E528" s="304">
        <v>190</v>
      </c>
      <c r="F528" s="305"/>
    </row>
    <row r="529" spans="1:15" s="112" customFormat="1" ht="27">
      <c r="A529" s="306">
        <v>14</v>
      </c>
      <c r="B529" s="307" t="s">
        <v>146</v>
      </c>
      <c r="C529" s="308" t="s">
        <v>11</v>
      </c>
      <c r="D529" s="306"/>
      <c r="E529" s="550">
        <v>8</v>
      </c>
      <c r="F529" s="309"/>
      <c r="G529" s="192"/>
      <c r="H529" s="192"/>
      <c r="I529" s="192"/>
      <c r="J529" s="192"/>
      <c r="K529" s="192"/>
      <c r="L529" s="192"/>
      <c r="M529" s="192"/>
      <c r="N529" s="192"/>
      <c r="O529" s="192"/>
    </row>
    <row r="530" spans="1:6" s="312" customFormat="1" ht="48" customHeight="1">
      <c r="A530" s="310">
        <v>15</v>
      </c>
      <c r="B530" s="307" t="s">
        <v>157</v>
      </c>
      <c r="C530" s="310" t="s">
        <v>11</v>
      </c>
      <c r="D530" s="311"/>
      <c r="E530" s="551">
        <v>5</v>
      </c>
      <c r="F530" s="293"/>
    </row>
    <row r="531" spans="1:6" s="317" customFormat="1" ht="27">
      <c r="A531" s="313">
        <v>16</v>
      </c>
      <c r="B531" s="314" t="s">
        <v>393</v>
      </c>
      <c r="C531" s="315" t="s">
        <v>11</v>
      </c>
      <c r="D531" s="316"/>
      <c r="E531" s="350">
        <f>E530</f>
        <v>5</v>
      </c>
      <c r="F531" s="277"/>
    </row>
    <row r="532" spans="1:6" s="323" customFormat="1" ht="13.5">
      <c r="A532" s="318"/>
      <c r="B532" s="319" t="s">
        <v>151</v>
      </c>
      <c r="C532" s="320" t="s">
        <v>2</v>
      </c>
      <c r="D532" s="342">
        <v>0.00332</v>
      </c>
      <c r="E532" s="254">
        <f>E531*D532</f>
        <v>0.0166</v>
      </c>
      <c r="F532" s="322"/>
    </row>
    <row r="533" spans="1:6" s="323" customFormat="1" ht="13.5">
      <c r="A533" s="318"/>
      <c r="B533" s="319" t="s">
        <v>82</v>
      </c>
      <c r="C533" s="320" t="s">
        <v>3</v>
      </c>
      <c r="D533" s="343">
        <v>0.82</v>
      </c>
      <c r="E533" s="254">
        <f>E531*D533</f>
        <v>4.1</v>
      </c>
      <c r="F533" s="254"/>
    </row>
    <row r="534" spans="1:6" s="323" customFormat="1" ht="13.5">
      <c r="A534" s="325"/>
      <c r="B534" s="326" t="s">
        <v>152</v>
      </c>
      <c r="C534" s="327" t="s">
        <v>3</v>
      </c>
      <c r="D534" s="344">
        <v>0.71</v>
      </c>
      <c r="E534" s="259">
        <f>E531*D534</f>
        <v>3.55</v>
      </c>
      <c r="F534" s="259"/>
    </row>
    <row r="535" spans="1:11" s="3" customFormat="1" ht="16.5" customHeight="1">
      <c r="A535" s="329">
        <v>17</v>
      </c>
      <c r="B535" s="330" t="s">
        <v>394</v>
      </c>
      <c r="C535" s="331" t="s">
        <v>153</v>
      </c>
      <c r="D535" s="329"/>
      <c r="E535" s="332">
        <f>E531/100</f>
        <v>0.05</v>
      </c>
      <c r="F535" s="333"/>
      <c r="G535" s="4"/>
      <c r="H535" s="4"/>
      <c r="I535" s="4"/>
      <c r="J535" s="4"/>
      <c r="K535" s="4"/>
    </row>
    <row r="536" spans="1:11" s="3" customFormat="1" ht="16.5" customHeight="1">
      <c r="A536" s="334"/>
      <c r="B536" s="335" t="s">
        <v>154</v>
      </c>
      <c r="C536" s="336" t="s">
        <v>5</v>
      </c>
      <c r="D536" s="336">
        <v>53.8</v>
      </c>
      <c r="E536" s="337">
        <f>E535*D536</f>
        <v>2.69</v>
      </c>
      <c r="F536" s="336"/>
      <c r="G536" s="4"/>
      <c r="H536" s="4"/>
      <c r="I536" s="4"/>
      <c r="J536" s="4"/>
      <c r="K536" s="4"/>
    </row>
    <row r="537" spans="1:11" s="3" customFormat="1" ht="16.5" customHeight="1">
      <c r="A537" s="338"/>
      <c r="B537" s="339" t="s">
        <v>155</v>
      </c>
      <c r="C537" s="340" t="s">
        <v>5</v>
      </c>
      <c r="D537" s="340">
        <v>22.6</v>
      </c>
      <c r="E537" s="341">
        <f>E535*D537</f>
        <v>1.1300000000000001</v>
      </c>
      <c r="F537" s="340"/>
      <c r="G537" s="4"/>
      <c r="H537" s="4"/>
      <c r="I537" s="4"/>
      <c r="J537" s="4"/>
      <c r="K537" s="4"/>
    </row>
    <row r="538" spans="1:6" s="312" customFormat="1" ht="33.75" customHeight="1">
      <c r="A538" s="310">
        <v>18</v>
      </c>
      <c r="B538" s="307" t="s">
        <v>159</v>
      </c>
      <c r="C538" s="310" t="s">
        <v>11</v>
      </c>
      <c r="D538" s="311"/>
      <c r="E538" s="551">
        <v>42</v>
      </c>
      <c r="F538" s="293"/>
    </row>
    <row r="539" spans="1:6" s="317" customFormat="1" ht="27">
      <c r="A539" s="313">
        <v>19</v>
      </c>
      <c r="B539" s="314" t="s">
        <v>397</v>
      </c>
      <c r="C539" s="315" t="s">
        <v>11</v>
      </c>
      <c r="D539" s="316"/>
      <c r="E539" s="350">
        <f>E538</f>
        <v>42</v>
      </c>
      <c r="F539" s="277"/>
    </row>
    <row r="540" spans="1:6" s="323" customFormat="1" ht="13.5">
      <c r="A540" s="318"/>
      <c r="B540" s="319" t="s">
        <v>151</v>
      </c>
      <c r="C540" s="320" t="s">
        <v>2</v>
      </c>
      <c r="D540" s="342">
        <v>0.00663</v>
      </c>
      <c r="E540" s="254">
        <f>E539*D540</f>
        <v>0.27846</v>
      </c>
      <c r="F540" s="322"/>
    </row>
    <row r="541" spans="1:6" s="323" customFormat="1" ht="13.5">
      <c r="A541" s="318"/>
      <c r="B541" s="319" t="s">
        <v>82</v>
      </c>
      <c r="C541" s="320" t="s">
        <v>3</v>
      </c>
      <c r="D541" s="343">
        <v>1.68</v>
      </c>
      <c r="E541" s="254">
        <f>E539*D541</f>
        <v>70.56</v>
      </c>
      <c r="F541" s="254"/>
    </row>
    <row r="542" spans="1:6" s="323" customFormat="1" ht="13.5">
      <c r="A542" s="325"/>
      <c r="B542" s="326" t="s">
        <v>152</v>
      </c>
      <c r="C542" s="327" t="s">
        <v>3</v>
      </c>
      <c r="D542" s="344">
        <v>1.44</v>
      </c>
      <c r="E542" s="259">
        <f>E539*D542</f>
        <v>60.48</v>
      </c>
      <c r="F542" s="259"/>
    </row>
    <row r="543" spans="1:11" s="3" customFormat="1" ht="16.5" customHeight="1">
      <c r="A543" s="329">
        <v>20</v>
      </c>
      <c r="B543" s="330" t="s">
        <v>398</v>
      </c>
      <c r="C543" s="331" t="s">
        <v>153</v>
      </c>
      <c r="D543" s="329"/>
      <c r="E543" s="332">
        <f>E539/100</f>
        <v>0.42</v>
      </c>
      <c r="F543" s="333"/>
      <c r="G543" s="4"/>
      <c r="H543" s="4"/>
      <c r="I543" s="4"/>
      <c r="J543" s="4"/>
      <c r="K543" s="4"/>
    </row>
    <row r="544" spans="1:11" s="3" customFormat="1" ht="16.5" customHeight="1">
      <c r="A544" s="334"/>
      <c r="B544" s="335" t="s">
        <v>154</v>
      </c>
      <c r="C544" s="336" t="s">
        <v>5</v>
      </c>
      <c r="D544" s="336">
        <v>75.4</v>
      </c>
      <c r="E544" s="337">
        <f>E543*D544</f>
        <v>31.668000000000003</v>
      </c>
      <c r="F544" s="336"/>
      <c r="G544" s="4"/>
      <c r="H544" s="4"/>
      <c r="I544" s="4"/>
      <c r="J544" s="4"/>
      <c r="K544" s="4"/>
    </row>
    <row r="545" spans="1:11" s="3" customFormat="1" ht="16.5" customHeight="1">
      <c r="A545" s="338"/>
      <c r="B545" s="339" t="s">
        <v>155</v>
      </c>
      <c r="C545" s="340" t="s">
        <v>5</v>
      </c>
      <c r="D545" s="340">
        <v>40.2</v>
      </c>
      <c r="E545" s="341">
        <f>E543*D545</f>
        <v>16.884</v>
      </c>
      <c r="F545" s="340"/>
      <c r="G545" s="4"/>
      <c r="H545" s="4"/>
      <c r="I545" s="4"/>
      <c r="J545" s="4"/>
      <c r="K545" s="4"/>
    </row>
    <row r="546" spans="1:11" s="3" customFormat="1" ht="16.5" customHeight="1">
      <c r="A546" s="334">
        <v>21</v>
      </c>
      <c r="B546" s="335" t="s">
        <v>160</v>
      </c>
      <c r="C546" s="407" t="s">
        <v>9</v>
      </c>
      <c r="D546" s="334"/>
      <c r="E546" s="408">
        <v>4</v>
      </c>
      <c r="F546" s="336"/>
      <c r="G546" s="2"/>
      <c r="H546" s="2"/>
      <c r="I546" s="2"/>
      <c r="J546" s="2"/>
      <c r="K546" s="2"/>
    </row>
    <row r="547" spans="1:11" s="3" customFormat="1" ht="13.5">
      <c r="A547" s="334"/>
      <c r="B547" s="335" t="s">
        <v>161</v>
      </c>
      <c r="C547" s="336" t="s">
        <v>5</v>
      </c>
      <c r="D547" s="336">
        <v>25</v>
      </c>
      <c r="E547" s="337">
        <f>E546*D547</f>
        <v>100</v>
      </c>
      <c r="F547" s="336"/>
      <c r="G547" s="2"/>
      <c r="H547" s="2"/>
      <c r="I547" s="2"/>
      <c r="J547" s="2"/>
      <c r="K547" s="2"/>
    </row>
    <row r="548" spans="1:11" s="3" customFormat="1" ht="13.5">
      <c r="A548" s="334"/>
      <c r="B548" s="335" t="s">
        <v>162</v>
      </c>
      <c r="C548" s="336" t="s">
        <v>5</v>
      </c>
      <c r="D548" s="336">
        <v>9.8</v>
      </c>
      <c r="E548" s="337">
        <f>E546*D548</f>
        <v>39.2</v>
      </c>
      <c r="F548" s="336"/>
      <c r="G548" s="2"/>
      <c r="H548" s="2"/>
      <c r="I548" s="2"/>
      <c r="J548" s="2"/>
      <c r="K548" s="2"/>
    </row>
    <row r="549" spans="1:6" s="312" customFormat="1" ht="27" customHeight="1">
      <c r="A549" s="290">
        <v>22</v>
      </c>
      <c r="B549" s="291" t="s">
        <v>163</v>
      </c>
      <c r="C549" s="292" t="s">
        <v>11</v>
      </c>
      <c r="D549" s="290"/>
      <c r="E549" s="549">
        <v>8</v>
      </c>
      <c r="F549" s="293"/>
    </row>
    <row r="550" spans="1:15" s="348" customFormat="1" ht="25.5" customHeight="1">
      <c r="A550" s="306">
        <v>23</v>
      </c>
      <c r="B550" s="307" t="s">
        <v>164</v>
      </c>
      <c r="C550" s="346" t="s">
        <v>165</v>
      </c>
      <c r="D550" s="306"/>
      <c r="E550" s="552">
        <f>8/7</f>
        <v>1.1428571428571428</v>
      </c>
      <c r="F550" s="309"/>
      <c r="G550" s="347"/>
      <c r="H550" s="347"/>
      <c r="I550" s="347"/>
      <c r="J550" s="347"/>
      <c r="K550" s="347"/>
      <c r="L550" s="347"/>
      <c r="M550" s="347"/>
      <c r="N550" s="347"/>
      <c r="O550" s="347"/>
    </row>
    <row r="551" spans="1:6" s="351" customFormat="1" ht="31.5" customHeight="1">
      <c r="A551" s="349">
        <v>24</v>
      </c>
      <c r="B551" s="314" t="s">
        <v>166</v>
      </c>
      <c r="C551" s="315" t="s">
        <v>9</v>
      </c>
      <c r="D551" s="313"/>
      <c r="E551" s="350">
        <f>E552</f>
        <v>3</v>
      </c>
      <c r="F551" s="277"/>
    </row>
    <row r="552" spans="1:6" s="355" customFormat="1" ht="33.75" customHeight="1">
      <c r="A552" s="352"/>
      <c r="B552" s="5" t="s">
        <v>167</v>
      </c>
      <c r="C552" s="353" t="s">
        <v>9</v>
      </c>
      <c r="D552" s="354" t="s">
        <v>4</v>
      </c>
      <c r="E552" s="272">
        <v>3</v>
      </c>
      <c r="F552" s="272"/>
    </row>
    <row r="553" spans="1:6" s="323" customFormat="1" ht="13.5">
      <c r="A553" s="325"/>
      <c r="B553" s="326" t="s">
        <v>169</v>
      </c>
      <c r="C553" s="327" t="s">
        <v>9</v>
      </c>
      <c r="D553" s="356">
        <v>2</v>
      </c>
      <c r="E553" s="259">
        <f>E551*D553</f>
        <v>6</v>
      </c>
      <c r="F553" s="259"/>
    </row>
    <row r="554" spans="1:6" s="323" customFormat="1" ht="16.5" customHeight="1">
      <c r="A554" s="366">
        <v>25</v>
      </c>
      <c r="B554" s="367" t="s">
        <v>197</v>
      </c>
      <c r="C554" s="368" t="s">
        <v>9</v>
      </c>
      <c r="D554" s="369"/>
      <c r="E554" s="554">
        <v>6</v>
      </c>
      <c r="F554" s="248"/>
    </row>
    <row r="555" spans="1:6" s="323" customFormat="1" ht="16.5" customHeight="1">
      <c r="A555" s="318"/>
      <c r="B555" s="319" t="s">
        <v>173</v>
      </c>
      <c r="C555" s="320" t="s">
        <v>174</v>
      </c>
      <c r="D555" s="324">
        <v>0.99</v>
      </c>
      <c r="E555" s="254">
        <f>E554*D555</f>
        <v>5.9399999999999995</v>
      </c>
      <c r="F555" s="322"/>
    </row>
    <row r="556" spans="1:6" s="323" customFormat="1" ht="16.5" customHeight="1">
      <c r="A556" s="318"/>
      <c r="B556" s="319" t="s">
        <v>175</v>
      </c>
      <c r="C556" s="320" t="s">
        <v>5</v>
      </c>
      <c r="D556" s="324">
        <v>0.36</v>
      </c>
      <c r="E556" s="254">
        <f>E554*D556</f>
        <v>2.16</v>
      </c>
      <c r="F556" s="254"/>
    </row>
    <row r="557" spans="1:6" s="323" customFormat="1" ht="16.5" customHeight="1">
      <c r="A557" s="318"/>
      <c r="B557" s="319" t="s">
        <v>176</v>
      </c>
      <c r="C557" s="320" t="s">
        <v>9</v>
      </c>
      <c r="D557" s="324">
        <v>1</v>
      </c>
      <c r="E557" s="254">
        <f>E554*D557</f>
        <v>6</v>
      </c>
      <c r="F557" s="254"/>
    </row>
    <row r="558" spans="1:6" s="323" customFormat="1" ht="16.5" customHeight="1">
      <c r="A558" s="318"/>
      <c r="B558" s="319" t="s">
        <v>177</v>
      </c>
      <c r="C558" s="320" t="s">
        <v>48</v>
      </c>
      <c r="D558" s="324">
        <v>0.015</v>
      </c>
      <c r="E558" s="254">
        <f>E554*D558</f>
        <v>0.09</v>
      </c>
      <c r="F558" s="254"/>
    </row>
    <row r="559" spans="1:6" s="323" customFormat="1" ht="16.5" customHeight="1">
      <c r="A559" s="325"/>
      <c r="B559" s="326" t="s">
        <v>178</v>
      </c>
      <c r="C559" s="327" t="s">
        <v>179</v>
      </c>
      <c r="D559" s="328">
        <v>1.8</v>
      </c>
      <c r="E559" s="259">
        <f>E554*D559</f>
        <v>10.8</v>
      </c>
      <c r="F559" s="259"/>
    </row>
    <row r="560" spans="1:6" s="323" customFormat="1" ht="16.5" customHeight="1">
      <c r="A560" s="366">
        <v>26</v>
      </c>
      <c r="B560" s="367" t="s">
        <v>198</v>
      </c>
      <c r="C560" s="368" t="s">
        <v>9</v>
      </c>
      <c r="D560" s="369"/>
      <c r="E560" s="554">
        <v>2</v>
      </c>
      <c r="F560" s="248"/>
    </row>
    <row r="561" spans="1:6" s="323" customFormat="1" ht="16.5" customHeight="1">
      <c r="A561" s="318"/>
      <c r="B561" s="319" t="s">
        <v>173</v>
      </c>
      <c r="C561" s="320" t="s">
        <v>174</v>
      </c>
      <c r="D561" s="324">
        <v>0.99</v>
      </c>
      <c r="E561" s="254">
        <f>E560*D561</f>
        <v>1.98</v>
      </c>
      <c r="F561" s="322"/>
    </row>
    <row r="562" spans="1:6" s="323" customFormat="1" ht="16.5" customHeight="1">
      <c r="A562" s="318"/>
      <c r="B562" s="319" t="s">
        <v>175</v>
      </c>
      <c r="C562" s="320" t="s">
        <v>5</v>
      </c>
      <c r="D562" s="324">
        <v>0.36</v>
      </c>
      <c r="E562" s="254">
        <f>E560*D562</f>
        <v>0.72</v>
      </c>
      <c r="F562" s="254"/>
    </row>
    <row r="563" spans="1:6" s="323" customFormat="1" ht="16.5" customHeight="1">
      <c r="A563" s="318"/>
      <c r="B563" s="319" t="s">
        <v>176</v>
      </c>
      <c r="C563" s="320" t="s">
        <v>9</v>
      </c>
      <c r="D563" s="324">
        <v>1</v>
      </c>
      <c r="E563" s="254">
        <f>E560*D563</f>
        <v>2</v>
      </c>
      <c r="F563" s="254"/>
    </row>
    <row r="564" spans="1:6" s="323" customFormat="1" ht="16.5" customHeight="1">
      <c r="A564" s="318"/>
      <c r="B564" s="319" t="s">
        <v>177</v>
      </c>
      <c r="C564" s="320" t="s">
        <v>48</v>
      </c>
      <c r="D564" s="324">
        <v>0.015</v>
      </c>
      <c r="E564" s="254">
        <f>E560*D564</f>
        <v>0.03</v>
      </c>
      <c r="F564" s="254"/>
    </row>
    <row r="565" spans="1:6" s="323" customFormat="1" ht="16.5" customHeight="1">
      <c r="A565" s="325"/>
      <c r="B565" s="326" t="s">
        <v>178</v>
      </c>
      <c r="C565" s="327" t="s">
        <v>179</v>
      </c>
      <c r="D565" s="328">
        <v>1.8</v>
      </c>
      <c r="E565" s="259">
        <f>E560*D565</f>
        <v>3.6</v>
      </c>
      <c r="F565" s="259"/>
    </row>
    <row r="566" spans="1:6" s="376" customFormat="1" ht="16.5" customHeight="1">
      <c r="A566" s="370">
        <v>27</v>
      </c>
      <c r="B566" s="371" t="s">
        <v>180</v>
      </c>
      <c r="C566" s="372" t="s">
        <v>9</v>
      </c>
      <c r="D566" s="373"/>
      <c r="E566" s="374">
        <f>SUM(E567:E573)</f>
        <v>14</v>
      </c>
      <c r="F566" s="375"/>
    </row>
    <row r="567" spans="1:6" s="385" customFormat="1" ht="16.5" customHeight="1">
      <c r="A567" s="382"/>
      <c r="B567" s="378" t="s">
        <v>199</v>
      </c>
      <c r="C567" s="36" t="s">
        <v>9</v>
      </c>
      <c r="D567" s="383" t="s">
        <v>4</v>
      </c>
      <c r="E567" s="384">
        <v>1</v>
      </c>
      <c r="F567" s="384"/>
    </row>
    <row r="568" spans="1:6" s="376" customFormat="1" ht="16.5" customHeight="1">
      <c r="A568" s="377"/>
      <c r="B568" s="378" t="s">
        <v>184</v>
      </c>
      <c r="C568" s="379" t="s">
        <v>9</v>
      </c>
      <c r="D568" s="380" t="s">
        <v>4</v>
      </c>
      <c r="E568" s="381">
        <v>2</v>
      </c>
      <c r="F568" s="381"/>
    </row>
    <row r="569" spans="1:6" s="385" customFormat="1" ht="16.5" customHeight="1">
      <c r="A569" s="382"/>
      <c r="B569" s="386" t="s">
        <v>408</v>
      </c>
      <c r="C569" s="36" t="s">
        <v>9</v>
      </c>
      <c r="D569" s="383" t="s">
        <v>4</v>
      </c>
      <c r="E569" s="384">
        <v>2</v>
      </c>
      <c r="F569" s="384"/>
    </row>
    <row r="570" spans="1:6" s="385" customFormat="1" ht="16.5" customHeight="1">
      <c r="A570" s="382"/>
      <c r="B570" s="386" t="s">
        <v>409</v>
      </c>
      <c r="C570" s="36" t="s">
        <v>9</v>
      </c>
      <c r="D570" s="383" t="s">
        <v>4</v>
      </c>
      <c r="E570" s="384">
        <v>1</v>
      </c>
      <c r="F570" s="384"/>
    </row>
    <row r="571" spans="1:6" s="385" customFormat="1" ht="16.5" customHeight="1">
      <c r="A571" s="382"/>
      <c r="B571" s="386" t="s">
        <v>410</v>
      </c>
      <c r="C571" s="36" t="s">
        <v>9</v>
      </c>
      <c r="D571" s="383" t="s">
        <v>4</v>
      </c>
      <c r="E571" s="384">
        <v>2</v>
      </c>
      <c r="F571" s="384"/>
    </row>
    <row r="572" spans="1:6" s="385" customFormat="1" ht="16.5" customHeight="1">
      <c r="A572" s="382"/>
      <c r="B572" s="386" t="s">
        <v>400</v>
      </c>
      <c r="C572" s="36" t="s">
        <v>9</v>
      </c>
      <c r="D572" s="383" t="s">
        <v>4</v>
      </c>
      <c r="E572" s="384">
        <v>3</v>
      </c>
      <c r="F572" s="384"/>
    </row>
    <row r="573" spans="1:6" s="385" customFormat="1" ht="16.5" customHeight="1">
      <c r="A573" s="387"/>
      <c r="B573" s="388" t="s">
        <v>200</v>
      </c>
      <c r="C573" s="389" t="s">
        <v>9</v>
      </c>
      <c r="D573" s="390" t="s">
        <v>4</v>
      </c>
      <c r="E573" s="391">
        <v>3</v>
      </c>
      <c r="F573" s="391"/>
    </row>
    <row r="574" spans="1:15" s="112" customFormat="1" ht="15.75">
      <c r="A574" s="392">
        <v>28</v>
      </c>
      <c r="B574" s="409" t="s">
        <v>190</v>
      </c>
      <c r="C574" s="410" t="s">
        <v>407</v>
      </c>
      <c r="D574" s="411"/>
      <c r="E574" s="557">
        <v>1</v>
      </c>
      <c r="F574" s="412"/>
      <c r="G574" s="192"/>
      <c r="H574" s="192"/>
      <c r="I574" s="192"/>
      <c r="J574" s="192"/>
      <c r="K574" s="192"/>
      <c r="L574" s="192"/>
      <c r="M574" s="192"/>
      <c r="N574" s="192"/>
      <c r="O574" s="192"/>
    </row>
    <row r="575" spans="1:15" s="112" customFormat="1" ht="13.5">
      <c r="A575" s="397"/>
      <c r="B575" s="413" t="s">
        <v>191</v>
      </c>
      <c r="C575" s="414" t="s">
        <v>5</v>
      </c>
      <c r="D575" s="415">
        <v>0.273</v>
      </c>
      <c r="E575" s="556">
        <f>D575*E574</f>
        <v>0.273</v>
      </c>
      <c r="F575" s="416"/>
      <c r="G575" s="192"/>
      <c r="H575" s="192"/>
      <c r="I575" s="192"/>
      <c r="J575" s="192"/>
      <c r="K575" s="192"/>
      <c r="L575" s="192"/>
      <c r="M575" s="192"/>
      <c r="N575" s="192"/>
      <c r="O575" s="192"/>
    </row>
    <row r="576" spans="1:6" s="243" customFormat="1" ht="13.5">
      <c r="A576" s="268">
        <v>29</v>
      </c>
      <c r="B576" s="402" t="s">
        <v>201</v>
      </c>
      <c r="C576" s="275" t="s">
        <v>0</v>
      </c>
      <c r="D576" s="276"/>
      <c r="E576" s="276">
        <v>1.2</v>
      </c>
      <c r="F576" s="277"/>
    </row>
    <row r="577" spans="1:6" s="280" customFormat="1" ht="13.5">
      <c r="A577" s="250"/>
      <c r="B577" s="251" t="s">
        <v>16</v>
      </c>
      <c r="C577" s="252" t="s">
        <v>0</v>
      </c>
      <c r="D577" s="253">
        <v>1.02</v>
      </c>
      <c r="E577" s="253">
        <f>E576*D577</f>
        <v>1.224</v>
      </c>
      <c r="F577" s="76"/>
    </row>
    <row r="578" spans="1:6" s="280" customFormat="1" ht="13.5">
      <c r="A578" s="250"/>
      <c r="B578" s="251" t="s">
        <v>202</v>
      </c>
      <c r="C578" s="252" t="s">
        <v>3</v>
      </c>
      <c r="D578" s="253">
        <v>7.07</v>
      </c>
      <c r="E578" s="253">
        <f>E576*D578</f>
        <v>8.484</v>
      </c>
      <c r="F578" s="76"/>
    </row>
    <row r="579" spans="1:6" s="280" customFormat="1" ht="13.5">
      <c r="A579" s="250"/>
      <c r="B579" s="251" t="s">
        <v>203</v>
      </c>
      <c r="C579" s="252" t="s">
        <v>0</v>
      </c>
      <c r="D579" s="417">
        <f>0.158+0.0131</f>
        <v>0.1711</v>
      </c>
      <c r="E579" s="253">
        <f>E576*D579</f>
        <v>0.20532</v>
      </c>
      <c r="F579" s="76"/>
    </row>
    <row r="580" spans="1:6" s="280" customFormat="1" ht="13.5">
      <c r="A580" s="255"/>
      <c r="B580" s="256" t="s">
        <v>204</v>
      </c>
      <c r="C580" s="279" t="s">
        <v>5</v>
      </c>
      <c r="D580" s="418">
        <v>8.6</v>
      </c>
      <c r="E580" s="418">
        <f>E576*D580</f>
        <v>10.319999999999999</v>
      </c>
      <c r="F580" s="86"/>
    </row>
    <row r="581" spans="1:6" s="278" customFormat="1" ht="39" customHeight="1">
      <c r="A581" s="268">
        <v>30</v>
      </c>
      <c r="B581" s="402" t="s">
        <v>205</v>
      </c>
      <c r="C581" s="275" t="s">
        <v>0</v>
      </c>
      <c r="D581" s="276"/>
      <c r="E581" s="547">
        <v>37.8</v>
      </c>
      <c r="F581" s="171"/>
    </row>
    <row r="582" spans="1:6" s="252" customFormat="1" ht="21.75" customHeight="1">
      <c r="A582" s="255"/>
      <c r="B582" s="256" t="s">
        <v>33</v>
      </c>
      <c r="C582" s="279" t="s">
        <v>0</v>
      </c>
      <c r="D582" s="418">
        <v>1.22</v>
      </c>
      <c r="E582" s="418">
        <f>E581*D582</f>
        <v>46.11599999999999</v>
      </c>
      <c r="F582" s="86"/>
    </row>
    <row r="583" spans="1:6" s="422" customFormat="1" ht="46.5" customHeight="1">
      <c r="A583" s="419">
        <v>31</v>
      </c>
      <c r="B583" s="402" t="s">
        <v>37</v>
      </c>
      <c r="C583" s="420" t="s">
        <v>24</v>
      </c>
      <c r="D583" s="421"/>
      <c r="E583" s="421">
        <v>0.378</v>
      </c>
      <c r="F583" s="80"/>
    </row>
    <row r="584" spans="1:6" s="252" customFormat="1" ht="13.5">
      <c r="A584" s="255"/>
      <c r="B584" s="256" t="s">
        <v>35</v>
      </c>
      <c r="C584" s="279" t="s">
        <v>0</v>
      </c>
      <c r="D584" s="418">
        <v>126</v>
      </c>
      <c r="E584" s="418">
        <f>E583*D584</f>
        <v>47.628</v>
      </c>
      <c r="F584" s="86"/>
    </row>
    <row r="585" spans="1:6" s="91" customFormat="1" ht="13.5">
      <c r="A585" s="87">
        <v>32</v>
      </c>
      <c r="B585" s="88" t="s">
        <v>270</v>
      </c>
      <c r="C585" s="89" t="s">
        <v>2</v>
      </c>
      <c r="D585" s="186"/>
      <c r="E585" s="186">
        <f>189*0.6/1000</f>
        <v>0.11339999999999999</v>
      </c>
      <c r="F585" s="76"/>
    </row>
    <row r="586" spans="1:6" s="91" customFormat="1" ht="13.5">
      <c r="A586" s="92"/>
      <c r="B586" s="93" t="s">
        <v>78</v>
      </c>
      <c r="C586" s="94" t="s">
        <v>2</v>
      </c>
      <c r="D586" s="95">
        <v>1.03</v>
      </c>
      <c r="E586" s="95">
        <f>E585*D586</f>
        <v>0.11680199999999999</v>
      </c>
      <c r="F586" s="86"/>
    </row>
    <row r="587" spans="1:6" s="101" customFormat="1" ht="27">
      <c r="A587" s="96">
        <v>33</v>
      </c>
      <c r="B587" s="97" t="s">
        <v>411</v>
      </c>
      <c r="C587" s="98" t="s">
        <v>15</v>
      </c>
      <c r="D587" s="187"/>
      <c r="E587" s="187">
        <v>1.89</v>
      </c>
      <c r="F587" s="100"/>
    </row>
    <row r="588" spans="1:6" s="101" customFormat="1" ht="13.5">
      <c r="A588" s="102"/>
      <c r="B588" s="103" t="s">
        <v>79</v>
      </c>
      <c r="C588" s="104" t="s">
        <v>2</v>
      </c>
      <c r="D588" s="105">
        <f>9.68+1.21*4</f>
        <v>14.52</v>
      </c>
      <c r="E588" s="105">
        <f>E587*D588</f>
        <v>27.4428</v>
      </c>
      <c r="F588" s="106"/>
    </row>
    <row r="589" spans="1:6" s="112" customFormat="1" ht="13.5">
      <c r="A589" s="58">
        <v>34</v>
      </c>
      <c r="B589" s="59" t="s">
        <v>272</v>
      </c>
      <c r="C589" s="423" t="s">
        <v>2</v>
      </c>
      <c r="D589" s="424"/>
      <c r="E589" s="424">
        <f>189*0.3/1000</f>
        <v>0.05669999999999999</v>
      </c>
      <c r="F589" s="425"/>
    </row>
    <row r="590" spans="1:6" s="112" customFormat="1" ht="13.5">
      <c r="A590" s="64"/>
      <c r="B590" s="65" t="s">
        <v>78</v>
      </c>
      <c r="C590" s="113" t="s">
        <v>2</v>
      </c>
      <c r="D590" s="67">
        <v>1.03</v>
      </c>
      <c r="E590" s="541">
        <f>E589*D590</f>
        <v>0.058400999999999995</v>
      </c>
      <c r="F590" s="114"/>
    </row>
    <row r="591" spans="1:6" s="101" customFormat="1" ht="27">
      <c r="A591" s="115">
        <v>35</v>
      </c>
      <c r="B591" s="116" t="s">
        <v>273</v>
      </c>
      <c r="C591" s="117" t="s">
        <v>15</v>
      </c>
      <c r="D591" s="188"/>
      <c r="E591" s="188">
        <f>E587</f>
        <v>1.89</v>
      </c>
      <c r="F591" s="119"/>
    </row>
    <row r="592" spans="1:6" s="112" customFormat="1" ht="13.5">
      <c r="A592" s="64"/>
      <c r="B592" s="65" t="s">
        <v>80</v>
      </c>
      <c r="C592" s="113" t="s">
        <v>2</v>
      </c>
      <c r="D592" s="67">
        <v>10.3</v>
      </c>
      <c r="E592" s="67">
        <f>E591*D592</f>
        <v>19.467</v>
      </c>
      <c r="F592" s="120"/>
    </row>
    <row r="593" spans="1:15" s="376" customFormat="1" ht="22.5" customHeight="1">
      <c r="A593" s="580" t="s">
        <v>206</v>
      </c>
      <c r="B593" s="581"/>
      <c r="C593" s="581"/>
      <c r="D593" s="581"/>
      <c r="E593" s="581"/>
      <c r="F593" s="582"/>
      <c r="G593" s="379"/>
      <c r="H593" s="379"/>
      <c r="I593" s="379"/>
      <c r="J593" s="379"/>
      <c r="K593" s="379"/>
      <c r="L593" s="379"/>
      <c r="M593" s="379"/>
      <c r="N593" s="379"/>
      <c r="O593" s="379"/>
    </row>
    <row r="594" spans="1:6" s="376" customFormat="1" ht="18" customHeight="1">
      <c r="A594" s="426"/>
      <c r="B594" s="427" t="s">
        <v>207</v>
      </c>
      <c r="C594" s="428"/>
      <c r="D594" s="429"/>
      <c r="E594" s="429"/>
      <c r="F594" s="429"/>
    </row>
    <row r="595" spans="1:14" s="243" customFormat="1" ht="27" customHeight="1">
      <c r="A595" s="238">
        <v>1</v>
      </c>
      <c r="B595" s="239" t="s">
        <v>208</v>
      </c>
      <c r="C595" s="240" t="s">
        <v>27</v>
      </c>
      <c r="D595" s="241"/>
      <c r="E595" s="241">
        <f>222*0.1/100</f>
        <v>0.22200000000000003</v>
      </c>
      <c r="F595" s="401"/>
      <c r="G595" s="278"/>
      <c r="H595" s="278"/>
      <c r="I595" s="278"/>
      <c r="J595" s="278"/>
      <c r="K595" s="278"/>
      <c r="L595" s="278"/>
      <c r="M595" s="278"/>
      <c r="N595" s="278"/>
    </row>
    <row r="596" spans="1:6" s="432" customFormat="1" ht="27">
      <c r="A596" s="310">
        <v>2</v>
      </c>
      <c r="B596" s="239" t="s">
        <v>209</v>
      </c>
      <c r="C596" s="430" t="s">
        <v>269</v>
      </c>
      <c r="D596" s="311"/>
      <c r="E596" s="311">
        <v>0.2</v>
      </c>
      <c r="F596" s="431"/>
    </row>
    <row r="597" spans="1:6" s="260" customFormat="1" ht="29.25" customHeight="1">
      <c r="A597" s="238">
        <v>3</v>
      </c>
      <c r="B597" s="239" t="s">
        <v>210</v>
      </c>
      <c r="C597" s="240" t="s">
        <v>48</v>
      </c>
      <c r="D597" s="241"/>
      <c r="E597" s="477">
        <f>12+9.6</f>
        <v>21.6</v>
      </c>
      <c r="F597" s="242"/>
    </row>
    <row r="598" spans="1:6" s="438" customFormat="1" ht="13.5">
      <c r="A598" s="433">
        <v>4</v>
      </c>
      <c r="B598" s="434" t="s">
        <v>211</v>
      </c>
      <c r="C598" s="435" t="s">
        <v>48</v>
      </c>
      <c r="D598" s="436"/>
      <c r="E598" s="558">
        <v>9.6</v>
      </c>
      <c r="F598" s="437"/>
    </row>
    <row r="599" spans="1:6" s="438" customFormat="1" ht="13.5">
      <c r="A599" s="439"/>
      <c r="B599" s="440" t="s">
        <v>212</v>
      </c>
      <c r="C599" s="441" t="s">
        <v>48</v>
      </c>
      <c r="D599" s="442">
        <v>1.02</v>
      </c>
      <c r="E599" s="442">
        <f>E598*D599</f>
        <v>9.792</v>
      </c>
      <c r="F599" s="120"/>
    </row>
    <row r="600" spans="1:6" s="243" customFormat="1" ht="13.5">
      <c r="A600" s="268">
        <v>5</v>
      </c>
      <c r="B600" s="402" t="s">
        <v>213</v>
      </c>
      <c r="C600" s="275" t="s">
        <v>11</v>
      </c>
      <c r="D600" s="276"/>
      <c r="E600" s="559">
        <f>E601*3</f>
        <v>1035</v>
      </c>
      <c r="F600" s="277"/>
    </row>
    <row r="601" spans="1:6" s="280" customFormat="1" ht="13.5">
      <c r="A601" s="255"/>
      <c r="B601" s="256" t="s">
        <v>412</v>
      </c>
      <c r="C601" s="279" t="s">
        <v>9</v>
      </c>
      <c r="D601" s="259" t="s">
        <v>214</v>
      </c>
      <c r="E601" s="259">
        <v>345</v>
      </c>
      <c r="F601" s="259"/>
    </row>
    <row r="602" spans="1:6" s="422" customFormat="1" ht="13.5">
      <c r="A602" s="419">
        <v>6</v>
      </c>
      <c r="B602" s="402" t="s">
        <v>246</v>
      </c>
      <c r="C602" s="420" t="s">
        <v>11</v>
      </c>
      <c r="D602" s="421"/>
      <c r="E602" s="560">
        <f>E603*3</f>
        <v>255</v>
      </c>
      <c r="F602" s="359"/>
    </row>
    <row r="603" spans="1:6" s="252" customFormat="1" ht="13.5">
      <c r="A603" s="255"/>
      <c r="B603" s="256" t="s">
        <v>413</v>
      </c>
      <c r="C603" s="279" t="s">
        <v>9</v>
      </c>
      <c r="D603" s="259" t="s">
        <v>214</v>
      </c>
      <c r="E603" s="259">
        <v>85</v>
      </c>
      <c r="F603" s="259"/>
    </row>
    <row r="604" spans="1:6" s="249" customFormat="1" ht="13.5">
      <c r="A604" s="244">
        <v>7</v>
      </c>
      <c r="B604" s="245" t="s">
        <v>215</v>
      </c>
      <c r="C604" s="246"/>
      <c r="D604" s="247"/>
      <c r="E604" s="247"/>
      <c r="F604" s="261"/>
    </row>
    <row r="605" spans="1:6" s="252" customFormat="1" ht="13.5">
      <c r="A605" s="255"/>
      <c r="B605" s="256" t="s">
        <v>216</v>
      </c>
      <c r="C605" s="257" t="s">
        <v>269</v>
      </c>
      <c r="D605" s="258"/>
      <c r="E605" s="545">
        <v>0.17</v>
      </c>
      <c r="F605" s="262"/>
    </row>
    <row r="606" spans="1:6" s="448" customFormat="1" ht="25.5" customHeight="1">
      <c r="A606" s="443">
        <v>8</v>
      </c>
      <c r="B606" s="444" t="s">
        <v>217</v>
      </c>
      <c r="C606" s="445" t="s">
        <v>48</v>
      </c>
      <c r="D606" s="446"/>
      <c r="E606" s="561">
        <v>12</v>
      </c>
      <c r="F606" s="447"/>
    </row>
    <row r="607" spans="1:6" s="450" customFormat="1" ht="31.5" customHeight="1">
      <c r="A607" s="96">
        <v>9</v>
      </c>
      <c r="B607" s="97" t="s">
        <v>218</v>
      </c>
      <c r="C607" s="449"/>
      <c r="D607" s="99"/>
      <c r="E607" s="99"/>
      <c r="F607" s="171"/>
    </row>
    <row r="608" spans="1:6" s="112" customFormat="1" ht="13.5">
      <c r="A608" s="64"/>
      <c r="B608" s="65" t="s">
        <v>219</v>
      </c>
      <c r="C608" s="66" t="s">
        <v>2</v>
      </c>
      <c r="D608" s="182"/>
      <c r="E608" s="562">
        <f>30*1.9+22.2*2.2</f>
        <v>105.84</v>
      </c>
      <c r="F608" s="68"/>
    </row>
    <row r="609" spans="1:6" s="112" customFormat="1" ht="13.5">
      <c r="A609" s="58">
        <v>10</v>
      </c>
      <c r="B609" s="59" t="s">
        <v>220</v>
      </c>
      <c r="C609" s="60"/>
      <c r="D609" s="61"/>
      <c r="E609" s="61"/>
      <c r="F609" s="62"/>
    </row>
    <row r="610" spans="1:6" s="112" customFormat="1" ht="13.5">
      <c r="A610" s="64"/>
      <c r="B610" s="65" t="s">
        <v>252</v>
      </c>
      <c r="C610" s="66" t="s">
        <v>2</v>
      </c>
      <c r="D610" s="182"/>
      <c r="E610" s="562">
        <f>E608</f>
        <v>105.84</v>
      </c>
      <c r="F610" s="68"/>
    </row>
    <row r="611" spans="1:6" s="278" customFormat="1" ht="38.25" customHeight="1">
      <c r="A611" s="268">
        <v>11</v>
      </c>
      <c r="B611" s="402" t="s">
        <v>221</v>
      </c>
      <c r="C611" s="275" t="s">
        <v>0</v>
      </c>
      <c r="D611" s="276"/>
      <c r="E611" s="547">
        <f>222*0.2</f>
        <v>44.400000000000006</v>
      </c>
      <c r="F611" s="171"/>
    </row>
    <row r="612" spans="1:6" s="252" customFormat="1" ht="13.5">
      <c r="A612" s="255"/>
      <c r="B612" s="256" t="s">
        <v>33</v>
      </c>
      <c r="C612" s="279" t="s">
        <v>0</v>
      </c>
      <c r="D612" s="418">
        <v>1.22</v>
      </c>
      <c r="E612" s="418">
        <f>E611*D612</f>
        <v>54.168000000000006</v>
      </c>
      <c r="F612" s="86"/>
    </row>
    <row r="613" spans="1:6" s="422" customFormat="1" ht="36.75" customHeight="1">
      <c r="A613" s="419">
        <v>12</v>
      </c>
      <c r="B613" s="402" t="s">
        <v>37</v>
      </c>
      <c r="C613" s="420" t="s">
        <v>24</v>
      </c>
      <c r="D613" s="421"/>
      <c r="E613" s="421">
        <f>E611/100</f>
        <v>0.44400000000000006</v>
      </c>
      <c r="F613" s="80"/>
    </row>
    <row r="614" spans="1:6" s="252" customFormat="1" ht="13.5">
      <c r="A614" s="255"/>
      <c r="B614" s="256" t="s">
        <v>35</v>
      </c>
      <c r="C614" s="279" t="s">
        <v>0</v>
      </c>
      <c r="D614" s="418">
        <v>126</v>
      </c>
      <c r="E614" s="418">
        <f>E613*D614</f>
        <v>55.94400000000001</v>
      </c>
      <c r="F614" s="86"/>
    </row>
    <row r="615" spans="1:6" s="91" customFormat="1" ht="13.5">
      <c r="A615" s="87">
        <v>13</v>
      </c>
      <c r="B615" s="88" t="s">
        <v>270</v>
      </c>
      <c r="C615" s="89" t="s">
        <v>2</v>
      </c>
      <c r="D615" s="186"/>
      <c r="E615" s="186">
        <f>222*0.6/1000</f>
        <v>0.13319999999999999</v>
      </c>
      <c r="F615" s="76"/>
    </row>
    <row r="616" spans="1:6" s="91" customFormat="1" ht="13.5">
      <c r="A616" s="92"/>
      <c r="B616" s="93" t="s">
        <v>78</v>
      </c>
      <c r="C616" s="94" t="s">
        <v>2</v>
      </c>
      <c r="D616" s="95">
        <v>1.03</v>
      </c>
      <c r="E616" s="95">
        <f>E615*D616</f>
        <v>0.13719599999999998</v>
      </c>
      <c r="F616" s="86"/>
    </row>
    <row r="617" spans="1:6" s="101" customFormat="1" ht="27">
      <c r="A617" s="96">
        <v>14</v>
      </c>
      <c r="B617" s="97" t="s">
        <v>411</v>
      </c>
      <c r="C617" s="98" t="s">
        <v>15</v>
      </c>
      <c r="D617" s="187"/>
      <c r="E617" s="187">
        <v>2.22</v>
      </c>
      <c r="F617" s="100"/>
    </row>
    <row r="618" spans="1:6" s="101" customFormat="1" ht="13.5">
      <c r="A618" s="102"/>
      <c r="B618" s="103" t="s">
        <v>79</v>
      </c>
      <c r="C618" s="104" t="s">
        <v>2</v>
      </c>
      <c r="D618" s="105">
        <f>9.68+1.21*4</f>
        <v>14.52</v>
      </c>
      <c r="E618" s="105">
        <f>E617*D618</f>
        <v>32.2344</v>
      </c>
      <c r="F618" s="106"/>
    </row>
    <row r="619" spans="1:6" s="112" customFormat="1" ht="13.5">
      <c r="A619" s="107">
        <v>15</v>
      </c>
      <c r="B619" s="108" t="s">
        <v>272</v>
      </c>
      <c r="C619" s="109" t="s">
        <v>2</v>
      </c>
      <c r="D619" s="181"/>
      <c r="E619" s="181">
        <f>222*0.3/1000</f>
        <v>0.06659999999999999</v>
      </c>
      <c r="F619" s="111"/>
    </row>
    <row r="620" spans="1:6" s="112" customFormat="1" ht="13.5">
      <c r="A620" s="64"/>
      <c r="B620" s="65" t="s">
        <v>78</v>
      </c>
      <c r="C620" s="113" t="s">
        <v>2</v>
      </c>
      <c r="D620" s="67">
        <v>1.03</v>
      </c>
      <c r="E620" s="541">
        <f>E619*D620</f>
        <v>0.06859799999999999</v>
      </c>
      <c r="F620" s="114"/>
    </row>
    <row r="621" spans="1:6" s="101" customFormat="1" ht="27">
      <c r="A621" s="115">
        <v>16</v>
      </c>
      <c r="B621" s="116" t="s">
        <v>273</v>
      </c>
      <c r="C621" s="117" t="s">
        <v>15</v>
      </c>
      <c r="D621" s="188"/>
      <c r="E621" s="188">
        <f>E617</f>
        <v>2.22</v>
      </c>
      <c r="F621" s="119"/>
    </row>
    <row r="622" spans="1:6" s="112" customFormat="1" ht="13.5">
      <c r="A622" s="64"/>
      <c r="B622" s="65" t="s">
        <v>80</v>
      </c>
      <c r="C622" s="113" t="s">
        <v>2</v>
      </c>
      <c r="D622" s="67">
        <v>10.3</v>
      </c>
      <c r="E622" s="67">
        <f>E621*D622</f>
        <v>22.866000000000003</v>
      </c>
      <c r="F622" s="120"/>
    </row>
    <row r="623" spans="1:6" s="376" customFormat="1" ht="13.5">
      <c r="A623" s="426"/>
      <c r="B623" s="426" t="s">
        <v>222</v>
      </c>
      <c r="C623" s="429"/>
      <c r="D623" s="451"/>
      <c r="E623" s="451"/>
      <c r="F623" s="452"/>
    </row>
    <row r="624" spans="1:6" s="376" customFormat="1" ht="13.5">
      <c r="A624" s="426"/>
      <c r="B624" s="426" t="s">
        <v>223</v>
      </c>
      <c r="C624" s="428"/>
      <c r="D624" s="451"/>
      <c r="E624" s="451"/>
      <c r="F624" s="452"/>
    </row>
    <row r="625" spans="1:6" s="385" customFormat="1" ht="13.5">
      <c r="A625" s="32">
        <v>1</v>
      </c>
      <c r="B625" s="33" t="s">
        <v>224</v>
      </c>
      <c r="C625" s="34" t="s">
        <v>131</v>
      </c>
      <c r="D625" s="453"/>
      <c r="E625" s="539">
        <v>800</v>
      </c>
      <c r="F625" s="454"/>
    </row>
    <row r="626" spans="1:6" s="260" customFormat="1" ht="13.5">
      <c r="A626" s="238">
        <v>2</v>
      </c>
      <c r="B626" s="239" t="s">
        <v>225</v>
      </c>
      <c r="C626" s="240" t="s">
        <v>9</v>
      </c>
      <c r="D626" s="241"/>
      <c r="E626" s="477">
        <v>11</v>
      </c>
      <c r="F626" s="401"/>
    </row>
    <row r="627" spans="1:6" s="460" customFormat="1" ht="27" customHeight="1">
      <c r="A627" s="455">
        <v>3</v>
      </c>
      <c r="B627" s="456" t="s">
        <v>226</v>
      </c>
      <c r="C627" s="457" t="s">
        <v>9</v>
      </c>
      <c r="D627" s="458"/>
      <c r="E627" s="563">
        <v>11</v>
      </c>
      <c r="F627" s="459"/>
    </row>
    <row r="628" spans="1:6" s="376" customFormat="1" ht="13.5">
      <c r="A628" s="426"/>
      <c r="B628" s="426" t="s">
        <v>227</v>
      </c>
      <c r="C628" s="428"/>
      <c r="D628" s="451"/>
      <c r="E628" s="451"/>
      <c r="F628" s="452"/>
    </row>
    <row r="629" spans="1:6" s="243" customFormat="1" ht="13.5">
      <c r="A629" s="238">
        <v>1</v>
      </c>
      <c r="B629" s="239" t="s">
        <v>228</v>
      </c>
      <c r="C629" s="240" t="s">
        <v>9</v>
      </c>
      <c r="D629" s="241"/>
      <c r="E629" s="477">
        <v>1</v>
      </c>
      <c r="F629" s="242"/>
    </row>
    <row r="630" spans="1:6" s="243" customFormat="1" ht="27">
      <c r="A630" s="238">
        <v>2</v>
      </c>
      <c r="B630" s="239" t="s">
        <v>229</v>
      </c>
      <c r="C630" s="240" t="s">
        <v>9</v>
      </c>
      <c r="D630" s="241"/>
      <c r="E630" s="477">
        <v>2</v>
      </c>
      <c r="F630" s="242"/>
    </row>
    <row r="631" spans="1:6" s="243" customFormat="1" ht="27">
      <c r="A631" s="238">
        <v>3</v>
      </c>
      <c r="B631" s="239" t="s">
        <v>230</v>
      </c>
      <c r="C631" s="240" t="s">
        <v>9</v>
      </c>
      <c r="D631" s="241"/>
      <c r="E631" s="477">
        <v>1</v>
      </c>
      <c r="F631" s="242"/>
    </row>
    <row r="632" spans="1:6" s="376" customFormat="1" ht="13.5">
      <c r="A632" s="377">
        <v>4</v>
      </c>
      <c r="B632" s="378" t="s">
        <v>231</v>
      </c>
      <c r="C632" s="461" t="s">
        <v>131</v>
      </c>
      <c r="D632" s="462"/>
      <c r="E632" s="564">
        <v>1330</v>
      </c>
      <c r="F632" s="463"/>
    </row>
    <row r="633" spans="1:6" s="470" customFormat="1" ht="27">
      <c r="A633" s="464"/>
      <c r="B633" s="465" t="s">
        <v>232</v>
      </c>
      <c r="C633" s="466" t="s">
        <v>131</v>
      </c>
      <c r="D633" s="467"/>
      <c r="E633" s="468">
        <v>600</v>
      </c>
      <c r="F633" s="469"/>
    </row>
    <row r="634" spans="1:6" s="470" customFormat="1" ht="13.5">
      <c r="A634" s="464"/>
      <c r="B634" s="465" t="s">
        <v>414</v>
      </c>
      <c r="C634" s="466" t="s">
        <v>131</v>
      </c>
      <c r="D634" s="467"/>
      <c r="E634" s="468">
        <v>200</v>
      </c>
      <c r="F634" s="469"/>
    </row>
    <row r="635" spans="1:6" s="470" customFormat="1" ht="13.5">
      <c r="A635" s="464"/>
      <c r="B635" s="465" t="s">
        <v>415</v>
      </c>
      <c r="C635" s="466" t="s">
        <v>131</v>
      </c>
      <c r="D635" s="467"/>
      <c r="E635" s="468">
        <v>150</v>
      </c>
      <c r="F635" s="469"/>
    </row>
    <row r="636" spans="1:6" s="470" customFormat="1" ht="13.5">
      <c r="A636" s="464"/>
      <c r="B636" s="465" t="s">
        <v>416</v>
      </c>
      <c r="C636" s="466" t="s">
        <v>131</v>
      </c>
      <c r="D636" s="467"/>
      <c r="E636" s="468">
        <v>130</v>
      </c>
      <c r="F636" s="469"/>
    </row>
    <row r="637" spans="1:6" s="470" customFormat="1" ht="13.5">
      <c r="A637" s="464"/>
      <c r="B637" s="465" t="s">
        <v>417</v>
      </c>
      <c r="C637" s="466" t="s">
        <v>131</v>
      </c>
      <c r="D637" s="467"/>
      <c r="E637" s="468">
        <v>115</v>
      </c>
      <c r="F637" s="469"/>
    </row>
    <row r="638" spans="1:6" s="470" customFormat="1" ht="13.5">
      <c r="A638" s="464"/>
      <c r="B638" s="465" t="s">
        <v>418</v>
      </c>
      <c r="C638" s="466" t="s">
        <v>131</v>
      </c>
      <c r="D638" s="467"/>
      <c r="E638" s="468">
        <v>40</v>
      </c>
      <c r="F638" s="469"/>
    </row>
    <row r="639" spans="1:6" s="470" customFormat="1" ht="13.5">
      <c r="A639" s="471"/>
      <c r="B639" s="472" t="s">
        <v>419</v>
      </c>
      <c r="C639" s="473" t="s">
        <v>131</v>
      </c>
      <c r="D639" s="474"/>
      <c r="E639" s="475">
        <v>75</v>
      </c>
      <c r="F639" s="476"/>
    </row>
    <row r="640" spans="1:6" s="278" customFormat="1" ht="31.5" customHeight="1">
      <c r="A640" s="238">
        <v>5</v>
      </c>
      <c r="B640" s="239" t="s">
        <v>233</v>
      </c>
      <c r="C640" s="240" t="s">
        <v>9</v>
      </c>
      <c r="D640" s="241"/>
      <c r="E640" s="477">
        <v>3</v>
      </c>
      <c r="F640" s="242"/>
    </row>
    <row r="641" spans="1:6" s="243" customFormat="1" ht="35.25" customHeight="1">
      <c r="A641" s="238">
        <v>6</v>
      </c>
      <c r="B641" s="239" t="s">
        <v>420</v>
      </c>
      <c r="C641" s="240" t="s">
        <v>9</v>
      </c>
      <c r="D641" s="241"/>
      <c r="E641" s="477">
        <v>20</v>
      </c>
      <c r="F641" s="401"/>
    </row>
    <row r="642" spans="1:6" s="243" customFormat="1" ht="35.25" customHeight="1">
      <c r="A642" s="238">
        <v>7</v>
      </c>
      <c r="B642" s="239" t="s">
        <v>421</v>
      </c>
      <c r="C642" s="240" t="s">
        <v>9</v>
      </c>
      <c r="D642" s="241"/>
      <c r="E642" s="477">
        <v>8</v>
      </c>
      <c r="F642" s="401"/>
    </row>
    <row r="643" spans="1:6" s="243" customFormat="1" ht="35.25" customHeight="1">
      <c r="A643" s="238">
        <v>8</v>
      </c>
      <c r="B643" s="239" t="s">
        <v>422</v>
      </c>
      <c r="C643" s="240" t="s">
        <v>9</v>
      </c>
      <c r="D643" s="241"/>
      <c r="E643" s="477">
        <v>16</v>
      </c>
      <c r="F643" s="401"/>
    </row>
    <row r="644" spans="1:6" s="243" customFormat="1" ht="35.25" customHeight="1">
      <c r="A644" s="238">
        <v>9</v>
      </c>
      <c r="B644" s="239" t="s">
        <v>423</v>
      </c>
      <c r="C644" s="240" t="s">
        <v>9</v>
      </c>
      <c r="D644" s="241"/>
      <c r="E644" s="477">
        <v>36</v>
      </c>
      <c r="F644" s="401"/>
    </row>
    <row r="645" spans="1:6" s="243" customFormat="1" ht="35.25" customHeight="1">
      <c r="A645" s="238">
        <v>10</v>
      </c>
      <c r="B645" s="239" t="s">
        <v>424</v>
      </c>
      <c r="C645" s="238" t="s">
        <v>9</v>
      </c>
      <c r="D645" s="241"/>
      <c r="E645" s="477">
        <v>16</v>
      </c>
      <c r="F645" s="401"/>
    </row>
    <row r="646" spans="1:6" s="243" customFormat="1" ht="35.25" customHeight="1">
      <c r="A646" s="238">
        <v>11</v>
      </c>
      <c r="B646" s="239" t="s">
        <v>425</v>
      </c>
      <c r="C646" s="238" t="s">
        <v>9</v>
      </c>
      <c r="D646" s="241"/>
      <c r="E646" s="477">
        <v>8</v>
      </c>
      <c r="F646" s="401"/>
    </row>
    <row r="647" spans="1:6" s="243" customFormat="1" ht="35.25" customHeight="1">
      <c r="A647" s="238">
        <v>12</v>
      </c>
      <c r="B647" s="239" t="s">
        <v>426</v>
      </c>
      <c r="C647" s="238" t="s">
        <v>9</v>
      </c>
      <c r="D647" s="241"/>
      <c r="E647" s="477">
        <v>32</v>
      </c>
      <c r="F647" s="401"/>
    </row>
    <row r="648" spans="1:6" s="376" customFormat="1" ht="13.5">
      <c r="A648" s="426"/>
      <c r="B648" s="426" t="s">
        <v>234</v>
      </c>
      <c r="C648" s="428"/>
      <c r="D648" s="451"/>
      <c r="E648" s="451"/>
      <c r="F648" s="452"/>
    </row>
    <row r="649" spans="1:6" s="278" customFormat="1" ht="27">
      <c r="A649" s="238">
        <v>1</v>
      </c>
      <c r="B649" s="239" t="s">
        <v>235</v>
      </c>
      <c r="C649" s="240" t="s">
        <v>9</v>
      </c>
      <c r="D649" s="241"/>
      <c r="E649" s="477">
        <v>6</v>
      </c>
      <c r="F649" s="401"/>
    </row>
    <row r="650" spans="1:6" s="278" customFormat="1" ht="27">
      <c r="A650" s="238">
        <v>2</v>
      </c>
      <c r="B650" s="239" t="s">
        <v>236</v>
      </c>
      <c r="C650" s="240" t="s">
        <v>9</v>
      </c>
      <c r="D650" s="241"/>
      <c r="E650" s="477">
        <v>10</v>
      </c>
      <c r="F650" s="401"/>
    </row>
    <row r="651" spans="1:6" s="243" customFormat="1" ht="32.25" customHeight="1">
      <c r="A651" s="238">
        <v>3</v>
      </c>
      <c r="B651" s="239" t="s">
        <v>427</v>
      </c>
      <c r="C651" s="238" t="s">
        <v>9</v>
      </c>
      <c r="D651" s="241"/>
      <c r="E651" s="477">
        <v>2</v>
      </c>
      <c r="F651" s="242"/>
    </row>
    <row r="652" spans="1:6" s="243" customFormat="1" ht="39.75" customHeight="1">
      <c r="A652" s="238">
        <v>4</v>
      </c>
      <c r="B652" s="239" t="s">
        <v>428</v>
      </c>
      <c r="C652" s="238" t="s">
        <v>9</v>
      </c>
      <c r="D652" s="241"/>
      <c r="E652" s="477">
        <v>16</v>
      </c>
      <c r="F652" s="242"/>
    </row>
    <row r="653" spans="1:6" s="312" customFormat="1" ht="31.5" customHeight="1">
      <c r="A653" s="478">
        <v>5</v>
      </c>
      <c r="B653" s="264" t="s">
        <v>429</v>
      </c>
      <c r="C653" s="478" t="s">
        <v>9</v>
      </c>
      <c r="D653" s="478"/>
      <c r="E653" s="565">
        <v>16</v>
      </c>
      <c r="F653" s="479"/>
    </row>
    <row r="654" spans="1:6" s="312" customFormat="1" ht="31.5" customHeight="1">
      <c r="A654" s="478">
        <v>6</v>
      </c>
      <c r="B654" s="264" t="s">
        <v>430</v>
      </c>
      <c r="C654" s="478" t="s">
        <v>9</v>
      </c>
      <c r="D654" s="478"/>
      <c r="E654" s="565">
        <v>2</v>
      </c>
      <c r="F654" s="479"/>
    </row>
    <row r="655" spans="1:6" s="243" customFormat="1" ht="27">
      <c r="A655" s="238">
        <v>7</v>
      </c>
      <c r="B655" s="239" t="s">
        <v>237</v>
      </c>
      <c r="C655" s="238" t="s">
        <v>9</v>
      </c>
      <c r="D655" s="241"/>
      <c r="E655" s="477">
        <v>6</v>
      </c>
      <c r="F655" s="401"/>
    </row>
    <row r="656" spans="1:6" s="243" customFormat="1" ht="27">
      <c r="A656" s="238">
        <v>8</v>
      </c>
      <c r="B656" s="239" t="s">
        <v>238</v>
      </c>
      <c r="C656" s="238" t="s">
        <v>9</v>
      </c>
      <c r="D656" s="241"/>
      <c r="E656" s="477">
        <v>6</v>
      </c>
      <c r="F656" s="401"/>
    </row>
    <row r="657" spans="1:6" s="485" customFormat="1" ht="13.5">
      <c r="A657" s="480">
        <v>9</v>
      </c>
      <c r="B657" s="481" t="s">
        <v>239</v>
      </c>
      <c r="C657" s="482" t="s">
        <v>11</v>
      </c>
      <c r="D657" s="483"/>
      <c r="E657" s="566">
        <v>216</v>
      </c>
      <c r="F657" s="484"/>
    </row>
    <row r="658" spans="1:6" s="491" customFormat="1" ht="27">
      <c r="A658" s="486"/>
      <c r="B658" s="472" t="s">
        <v>431</v>
      </c>
      <c r="C658" s="487" t="s">
        <v>131</v>
      </c>
      <c r="D658" s="488"/>
      <c r="E658" s="489">
        <f>E657</f>
        <v>216</v>
      </c>
      <c r="F658" s="490"/>
    </row>
    <row r="659" spans="1:6" s="497" customFormat="1" ht="31.5" customHeight="1">
      <c r="A659" s="492">
        <v>10</v>
      </c>
      <c r="B659" s="493" t="s">
        <v>231</v>
      </c>
      <c r="C659" s="494" t="s">
        <v>131</v>
      </c>
      <c r="D659" s="495"/>
      <c r="E659" s="567">
        <f>355+62</f>
        <v>417</v>
      </c>
      <c r="F659" s="496"/>
    </row>
    <row r="660" spans="1:6" s="470" customFormat="1" ht="27">
      <c r="A660" s="464"/>
      <c r="B660" s="465" t="s">
        <v>240</v>
      </c>
      <c r="C660" s="466" t="s">
        <v>131</v>
      </c>
      <c r="D660" s="467"/>
      <c r="E660" s="468">
        <v>355</v>
      </c>
      <c r="F660" s="469"/>
    </row>
    <row r="661" spans="1:6" s="470" customFormat="1" ht="13.5">
      <c r="A661" s="471"/>
      <c r="B661" s="472" t="s">
        <v>419</v>
      </c>
      <c r="C661" s="473" t="s">
        <v>131</v>
      </c>
      <c r="D661" s="474"/>
      <c r="E661" s="475">
        <v>62</v>
      </c>
      <c r="F661" s="476"/>
    </row>
    <row r="662" spans="1:7" s="243" customFormat="1" ht="13.5">
      <c r="A662" s="238">
        <v>11</v>
      </c>
      <c r="B662" s="239" t="s">
        <v>432</v>
      </c>
      <c r="C662" s="238" t="s">
        <v>9</v>
      </c>
      <c r="D662" s="241"/>
      <c r="E662" s="477">
        <v>23</v>
      </c>
      <c r="F662" s="242"/>
      <c r="G662" s="278"/>
    </row>
    <row r="663" spans="1:7" s="243" customFormat="1" ht="13.5">
      <c r="A663" s="238">
        <v>12</v>
      </c>
      <c r="B663" s="239" t="s">
        <v>433</v>
      </c>
      <c r="C663" s="238" t="s">
        <v>9</v>
      </c>
      <c r="D663" s="241"/>
      <c r="E663" s="477">
        <v>5</v>
      </c>
      <c r="F663" s="242"/>
      <c r="G663" s="278"/>
    </row>
    <row r="664" spans="1:6" s="243" customFormat="1" ht="35.25" customHeight="1">
      <c r="A664" s="238">
        <v>13</v>
      </c>
      <c r="B664" s="239" t="s">
        <v>434</v>
      </c>
      <c r="C664" s="238" t="s">
        <v>9</v>
      </c>
      <c r="D664" s="241"/>
      <c r="E664" s="477">
        <v>52</v>
      </c>
      <c r="F664" s="401"/>
    </row>
    <row r="665" spans="1:6" s="243" customFormat="1" ht="35.25" customHeight="1">
      <c r="A665" s="238">
        <v>14</v>
      </c>
      <c r="B665" s="239" t="s">
        <v>426</v>
      </c>
      <c r="C665" s="238" t="s">
        <v>9</v>
      </c>
      <c r="D665" s="241"/>
      <c r="E665" s="477">
        <v>14</v>
      </c>
      <c r="F665" s="401"/>
    </row>
    <row r="666" spans="1:6" s="312" customFormat="1" ht="28.5" customHeight="1">
      <c r="A666" s="310">
        <v>15</v>
      </c>
      <c r="B666" s="302" t="s">
        <v>435</v>
      </c>
      <c r="C666" s="310" t="s">
        <v>241</v>
      </c>
      <c r="D666" s="311"/>
      <c r="E666" s="498">
        <v>40</v>
      </c>
      <c r="F666" s="431"/>
    </row>
    <row r="667" spans="1:6" s="312" customFormat="1" ht="28.5" customHeight="1">
      <c r="A667" s="499">
        <v>16</v>
      </c>
      <c r="B667" s="500" t="s">
        <v>242</v>
      </c>
      <c r="C667" s="501" t="s">
        <v>243</v>
      </c>
      <c r="D667" s="502"/>
      <c r="E667" s="565">
        <v>0.15</v>
      </c>
      <c r="F667" s="365"/>
    </row>
    <row r="668" spans="1:15" s="504" customFormat="1" ht="21.75" customHeight="1">
      <c r="A668" s="574" t="s">
        <v>128</v>
      </c>
      <c r="B668" s="575"/>
      <c r="C668" s="575"/>
      <c r="D668" s="575"/>
      <c r="E668" s="575"/>
      <c r="F668" s="576"/>
      <c r="G668" s="503"/>
      <c r="H668" s="503"/>
      <c r="I668" s="503"/>
      <c r="J668" s="503"/>
      <c r="K668" s="503"/>
      <c r="L668" s="503"/>
      <c r="M668" s="503"/>
      <c r="N668" s="503"/>
      <c r="O668" s="503"/>
    </row>
    <row r="669" spans="1:15" ht="13.5">
      <c r="A669" s="18"/>
      <c r="B669" s="18" t="s">
        <v>42</v>
      </c>
      <c r="C669" s="19"/>
      <c r="D669" s="19"/>
      <c r="E669" s="19"/>
      <c r="F669" s="19"/>
      <c r="G669" s="25"/>
      <c r="H669" s="25"/>
      <c r="I669" s="25"/>
      <c r="J669" s="25"/>
      <c r="K669" s="25"/>
      <c r="L669" s="25"/>
      <c r="M669" s="25"/>
      <c r="N669" s="25"/>
      <c r="O669" s="25"/>
    </row>
    <row r="670" spans="1:7" s="506" customFormat="1" ht="27" customHeight="1">
      <c r="A670" s="26">
        <v>1</v>
      </c>
      <c r="B670" s="130" t="s">
        <v>18</v>
      </c>
      <c r="C670" s="131" t="s">
        <v>17</v>
      </c>
      <c r="D670" s="220"/>
      <c r="E670" s="220">
        <v>4.886</v>
      </c>
      <c r="F670" s="176"/>
      <c r="G670" s="505"/>
    </row>
    <row r="671" spans="1:6" s="72" customFormat="1" ht="28.5" customHeight="1">
      <c r="A671" s="69">
        <v>2</v>
      </c>
      <c r="B671" s="27" t="s">
        <v>23</v>
      </c>
      <c r="C671" s="28" t="s">
        <v>0</v>
      </c>
      <c r="D671" s="177"/>
      <c r="E671" s="211">
        <v>26.87</v>
      </c>
      <c r="F671" s="70"/>
    </row>
    <row r="672" spans="1:14" s="122" customFormat="1" ht="30" customHeight="1">
      <c r="A672" s="26">
        <v>3</v>
      </c>
      <c r="B672" s="130" t="s">
        <v>39</v>
      </c>
      <c r="C672" s="131" t="s">
        <v>24</v>
      </c>
      <c r="D672" s="220"/>
      <c r="E672" s="568">
        <v>4.1855</v>
      </c>
      <c r="F672" s="176"/>
      <c r="G672" s="81"/>
      <c r="H672" s="81"/>
      <c r="I672" s="81"/>
      <c r="J672" s="81"/>
      <c r="K672" s="81"/>
      <c r="L672" s="81"/>
      <c r="M672" s="81"/>
      <c r="N672" s="81"/>
    </row>
    <row r="673" spans="1:6" s="31" customFormat="1" ht="51" customHeight="1">
      <c r="A673" s="69">
        <v>4</v>
      </c>
      <c r="B673" s="27" t="s">
        <v>25</v>
      </c>
      <c r="C673" s="28" t="s">
        <v>0</v>
      </c>
      <c r="D673" s="177"/>
      <c r="E673" s="211">
        <v>1275.89</v>
      </c>
      <c r="F673" s="30"/>
    </row>
    <row r="674" spans="1:14" s="73" customFormat="1" ht="33.75" customHeight="1">
      <c r="A674" s="69">
        <v>5</v>
      </c>
      <c r="B674" s="27" t="s">
        <v>26</v>
      </c>
      <c r="C674" s="28" t="s">
        <v>27</v>
      </c>
      <c r="D674" s="177"/>
      <c r="E674" s="542">
        <v>0.5552</v>
      </c>
      <c r="F674" s="70"/>
      <c r="G674" s="72"/>
      <c r="H674" s="72"/>
      <c r="I674" s="72"/>
      <c r="J674" s="72"/>
      <c r="K674" s="72"/>
      <c r="L674" s="72"/>
      <c r="M674" s="72"/>
      <c r="N674" s="72"/>
    </row>
    <row r="675" spans="1:6" s="31" customFormat="1" ht="51" customHeight="1">
      <c r="A675" s="69">
        <v>6</v>
      </c>
      <c r="B675" s="27" t="s">
        <v>25</v>
      </c>
      <c r="C675" s="28" t="s">
        <v>0</v>
      </c>
      <c r="D675" s="177"/>
      <c r="E675" s="211">
        <v>138.79</v>
      </c>
      <c r="F675" s="30"/>
    </row>
    <row r="676" spans="1:6" s="512" customFormat="1" ht="13.5">
      <c r="A676" s="507">
        <v>7</v>
      </c>
      <c r="B676" s="508" t="s">
        <v>21</v>
      </c>
      <c r="C676" s="509" t="s">
        <v>2</v>
      </c>
      <c r="D676" s="510"/>
      <c r="E676" s="569">
        <v>919.53</v>
      </c>
      <c r="F676" s="511"/>
    </row>
    <row r="677" spans="1:6" s="31" customFormat="1" ht="33.75" customHeight="1">
      <c r="A677" s="69">
        <v>8</v>
      </c>
      <c r="B677" s="27" t="s">
        <v>19</v>
      </c>
      <c r="C677" s="28" t="s">
        <v>0</v>
      </c>
      <c r="D677" s="177"/>
      <c r="E677" s="177">
        <v>522.93</v>
      </c>
      <c r="F677" s="70"/>
    </row>
    <row r="678" spans="1:6" s="63" customFormat="1" ht="13.5">
      <c r="A678" s="107">
        <v>9</v>
      </c>
      <c r="B678" s="108" t="s">
        <v>20</v>
      </c>
      <c r="C678" s="109"/>
      <c r="D678" s="181"/>
      <c r="E678" s="181"/>
      <c r="F678" s="165"/>
    </row>
    <row r="679" spans="1:6" s="63" customFormat="1" ht="13.5">
      <c r="A679" s="64"/>
      <c r="B679" s="65" t="s">
        <v>22</v>
      </c>
      <c r="C679" s="66" t="s">
        <v>2</v>
      </c>
      <c r="D679" s="182"/>
      <c r="E679" s="540">
        <v>3183</v>
      </c>
      <c r="F679" s="68"/>
    </row>
    <row r="680" spans="1:6" s="73" customFormat="1" ht="13.5">
      <c r="A680" s="54">
        <v>10</v>
      </c>
      <c r="B680" s="55" t="s">
        <v>28</v>
      </c>
      <c r="C680" s="16" t="s">
        <v>29</v>
      </c>
      <c r="D680" s="222"/>
      <c r="E680" s="213">
        <v>6.536</v>
      </c>
      <c r="F680" s="74"/>
    </row>
    <row r="681" spans="1:6" s="53" customFormat="1" ht="13.5">
      <c r="A681" s="50"/>
      <c r="B681" s="51" t="s">
        <v>31</v>
      </c>
      <c r="C681" s="75" t="s">
        <v>11</v>
      </c>
      <c r="D681" s="129">
        <v>100</v>
      </c>
      <c r="E681" s="129">
        <f>E680*D681</f>
        <v>653.5999999999999</v>
      </c>
      <c r="F681" s="76"/>
    </row>
    <row r="682" spans="1:6" s="53" customFormat="1" ht="13.5">
      <c r="A682" s="50"/>
      <c r="B682" s="51" t="s">
        <v>30</v>
      </c>
      <c r="C682" s="75" t="s">
        <v>0</v>
      </c>
      <c r="D682" s="129">
        <v>5.9</v>
      </c>
      <c r="E682" s="129">
        <f>E680*D682</f>
        <v>38.5624</v>
      </c>
      <c r="F682" s="76"/>
    </row>
    <row r="683" spans="1:6" s="53" customFormat="1" ht="13.5">
      <c r="A683" s="50"/>
      <c r="B683" s="51" t="s">
        <v>10</v>
      </c>
      <c r="C683" s="75" t="s">
        <v>0</v>
      </c>
      <c r="D683" s="129">
        <v>0.06</v>
      </c>
      <c r="E683" s="129">
        <f>E680*D683</f>
        <v>0.39215999999999995</v>
      </c>
      <c r="F683" s="76"/>
    </row>
    <row r="684" spans="1:15" s="53" customFormat="1" ht="13.5">
      <c r="A684" s="18"/>
      <c r="B684" s="513" t="s">
        <v>32</v>
      </c>
      <c r="C684" s="19"/>
      <c r="D684" s="19"/>
      <c r="E684" s="19"/>
      <c r="F684" s="19"/>
      <c r="G684" s="75"/>
      <c r="H684" s="75"/>
      <c r="I684" s="75"/>
      <c r="J684" s="75"/>
      <c r="K684" s="75"/>
      <c r="L684" s="75"/>
      <c r="M684" s="75"/>
      <c r="N684" s="75"/>
      <c r="O684" s="75"/>
    </row>
    <row r="685" spans="1:6" s="72" customFormat="1" ht="34.5" customHeight="1">
      <c r="A685" s="124">
        <v>1</v>
      </c>
      <c r="B685" s="78" t="s">
        <v>34</v>
      </c>
      <c r="C685" s="20" t="s">
        <v>0</v>
      </c>
      <c r="D685" s="172"/>
      <c r="E685" s="172">
        <v>436.8</v>
      </c>
      <c r="F685" s="171"/>
    </row>
    <row r="686" spans="1:6" s="75" customFormat="1" ht="13.5">
      <c r="A686" s="82"/>
      <c r="B686" s="83" t="s">
        <v>33</v>
      </c>
      <c r="C686" s="84" t="s">
        <v>0</v>
      </c>
      <c r="D686" s="85">
        <v>1.22</v>
      </c>
      <c r="E686" s="85">
        <f>E685*D686</f>
        <v>532.896</v>
      </c>
      <c r="F686" s="86"/>
    </row>
    <row r="687" spans="1:6" s="81" customFormat="1" ht="27">
      <c r="A687" s="77">
        <v>2</v>
      </c>
      <c r="B687" s="78" t="s">
        <v>37</v>
      </c>
      <c r="C687" s="21" t="s">
        <v>24</v>
      </c>
      <c r="D687" s="174"/>
      <c r="E687" s="174">
        <v>4.368</v>
      </c>
      <c r="F687" s="80"/>
    </row>
    <row r="688" spans="1:6" s="75" customFormat="1" ht="13.5">
      <c r="A688" s="82"/>
      <c r="B688" s="83" t="s">
        <v>35</v>
      </c>
      <c r="C688" s="84" t="s">
        <v>0</v>
      </c>
      <c r="D688" s="85">
        <v>126</v>
      </c>
      <c r="E688" s="85">
        <f>E687*D688</f>
        <v>550.368</v>
      </c>
      <c r="F688" s="86"/>
    </row>
    <row r="689" spans="1:6" s="72" customFormat="1" ht="27">
      <c r="A689" s="54">
        <v>3</v>
      </c>
      <c r="B689" s="55" t="s">
        <v>36</v>
      </c>
      <c r="C689" s="16" t="s">
        <v>0</v>
      </c>
      <c r="D689" s="213"/>
      <c r="E689" s="201">
        <v>242.42</v>
      </c>
      <c r="F689" s="57"/>
    </row>
    <row r="690" spans="1:6" s="53" customFormat="1" ht="13.5">
      <c r="A690" s="50"/>
      <c r="B690" s="51" t="s">
        <v>12</v>
      </c>
      <c r="C690" s="75" t="s">
        <v>0</v>
      </c>
      <c r="D690" s="1">
        <v>0.857</v>
      </c>
      <c r="E690" s="1">
        <f>E689*D690</f>
        <v>207.75393999999997</v>
      </c>
      <c r="F690" s="76"/>
    </row>
    <row r="691" spans="1:6" s="53" customFormat="1" ht="13.5">
      <c r="A691" s="82"/>
      <c r="B691" s="83" t="s">
        <v>13</v>
      </c>
      <c r="C691" s="84" t="s">
        <v>2</v>
      </c>
      <c r="D691" s="85">
        <v>0.2</v>
      </c>
      <c r="E691" s="85">
        <f>E689*D691</f>
        <v>48.484</v>
      </c>
      <c r="F691" s="86"/>
    </row>
    <row r="692" spans="1:6" s="73" customFormat="1" ht="13.5">
      <c r="A692" s="54">
        <v>4</v>
      </c>
      <c r="B692" s="55" t="s">
        <v>38</v>
      </c>
      <c r="C692" s="16" t="s">
        <v>3</v>
      </c>
      <c r="D692" s="54"/>
      <c r="E692" s="222">
        <v>2184</v>
      </c>
      <c r="F692" s="74"/>
    </row>
    <row r="693" spans="1:6" s="75" customFormat="1" ht="16.5" customHeight="1">
      <c r="A693" s="50"/>
      <c r="B693" s="51" t="s">
        <v>40</v>
      </c>
      <c r="C693" s="75" t="s">
        <v>0</v>
      </c>
      <c r="D693" s="1">
        <v>0.11</v>
      </c>
      <c r="E693" s="1">
        <f>E692*D693</f>
        <v>240.24</v>
      </c>
      <c r="F693" s="76"/>
    </row>
    <row r="694" spans="1:6" s="75" customFormat="1" ht="16.5" customHeight="1">
      <c r="A694" s="82"/>
      <c r="B694" s="83" t="s">
        <v>12</v>
      </c>
      <c r="C694" s="84" t="s">
        <v>0</v>
      </c>
      <c r="D694" s="85">
        <v>0.02</v>
      </c>
      <c r="E694" s="85">
        <f>E692*D694</f>
        <v>43.68</v>
      </c>
      <c r="F694" s="86"/>
    </row>
    <row r="695" spans="1:15" s="53" customFormat="1" ht="13.5">
      <c r="A695" s="18"/>
      <c r="B695" s="22" t="s">
        <v>41</v>
      </c>
      <c r="C695" s="19"/>
      <c r="D695" s="19"/>
      <c r="E695" s="19"/>
      <c r="F695" s="19"/>
      <c r="G695" s="75"/>
      <c r="H695" s="75"/>
      <c r="I695" s="75"/>
      <c r="J695" s="75"/>
      <c r="K695" s="75"/>
      <c r="L695" s="75"/>
      <c r="M695" s="75"/>
      <c r="N695" s="75"/>
      <c r="O695" s="75"/>
    </row>
    <row r="696" spans="1:6" s="73" customFormat="1" ht="13.5">
      <c r="A696" s="124">
        <v>1</v>
      </c>
      <c r="B696" s="78" t="s">
        <v>28</v>
      </c>
      <c r="C696" s="20" t="s">
        <v>29</v>
      </c>
      <c r="D696" s="514"/>
      <c r="E696" s="172">
        <f>0.48+6.496</f>
        <v>6.976000000000001</v>
      </c>
      <c r="F696" s="171"/>
    </row>
    <row r="697" spans="1:6" s="53" customFormat="1" ht="13.5">
      <c r="A697" s="50"/>
      <c r="B697" s="51" t="s">
        <v>31</v>
      </c>
      <c r="C697" s="75" t="s">
        <v>11</v>
      </c>
      <c r="D697" s="129">
        <v>100</v>
      </c>
      <c r="E697" s="129">
        <v>649.6</v>
      </c>
      <c r="F697" s="76"/>
    </row>
    <row r="698" spans="1:6" s="53" customFormat="1" ht="13.5">
      <c r="A698" s="50"/>
      <c r="B698" s="51" t="s">
        <v>244</v>
      </c>
      <c r="C698" s="75" t="s">
        <v>11</v>
      </c>
      <c r="D698" s="129">
        <v>100</v>
      </c>
      <c r="E698" s="129">
        <v>48</v>
      </c>
      <c r="F698" s="76"/>
    </row>
    <row r="699" spans="1:6" s="53" customFormat="1" ht="13.5">
      <c r="A699" s="50"/>
      <c r="B699" s="51" t="s">
        <v>30</v>
      </c>
      <c r="C699" s="75" t="s">
        <v>0</v>
      </c>
      <c r="D699" s="129">
        <v>5.9</v>
      </c>
      <c r="E699" s="129">
        <f>E696*D699</f>
        <v>41.15840000000001</v>
      </c>
      <c r="F699" s="76"/>
    </row>
    <row r="700" spans="1:6" s="53" customFormat="1" ht="13.5">
      <c r="A700" s="82"/>
      <c r="B700" s="83" t="s">
        <v>10</v>
      </c>
      <c r="C700" s="84" t="s">
        <v>0</v>
      </c>
      <c r="D700" s="123">
        <v>0.06</v>
      </c>
      <c r="E700" s="123">
        <f>E696*D700</f>
        <v>0.41856000000000004</v>
      </c>
      <c r="F700" s="86"/>
    </row>
    <row r="701" spans="1:6" s="81" customFormat="1" ht="27">
      <c r="A701" s="77">
        <v>2</v>
      </c>
      <c r="B701" s="78" t="s">
        <v>43</v>
      </c>
      <c r="C701" s="21" t="s">
        <v>24</v>
      </c>
      <c r="D701" s="174"/>
      <c r="E701" s="174">
        <v>2.6684</v>
      </c>
      <c r="F701" s="80"/>
    </row>
    <row r="702" spans="1:6" s="75" customFormat="1" ht="13.5">
      <c r="A702" s="82"/>
      <c r="B702" s="83" t="s">
        <v>35</v>
      </c>
      <c r="C702" s="84" t="s">
        <v>0</v>
      </c>
      <c r="D702" s="85">
        <v>126</v>
      </c>
      <c r="E702" s="85">
        <f>E701*D702</f>
        <v>336.21840000000003</v>
      </c>
      <c r="F702" s="86"/>
    </row>
    <row r="703" spans="1:6" s="72" customFormat="1" ht="27">
      <c r="A703" s="54">
        <v>3</v>
      </c>
      <c r="B703" s="55" t="s">
        <v>36</v>
      </c>
      <c r="C703" s="16" t="s">
        <v>0</v>
      </c>
      <c r="D703" s="213"/>
      <c r="E703" s="201">
        <v>133.42</v>
      </c>
      <c r="F703" s="57"/>
    </row>
    <row r="704" spans="1:6" s="53" customFormat="1" ht="13.5">
      <c r="A704" s="50"/>
      <c r="B704" s="51" t="s">
        <v>12</v>
      </c>
      <c r="C704" s="75" t="s">
        <v>0</v>
      </c>
      <c r="D704" s="1">
        <v>0.857</v>
      </c>
      <c r="E704" s="1">
        <f>E703*D704</f>
        <v>114.34093999999999</v>
      </c>
      <c r="F704" s="76"/>
    </row>
    <row r="705" spans="1:6" s="53" customFormat="1" ht="13.5">
      <c r="A705" s="82"/>
      <c r="B705" s="83" t="s">
        <v>13</v>
      </c>
      <c r="C705" s="84" t="s">
        <v>2</v>
      </c>
      <c r="D705" s="85">
        <v>0.2</v>
      </c>
      <c r="E705" s="85">
        <f>E703*D705</f>
        <v>26.683999999999997</v>
      </c>
      <c r="F705" s="86"/>
    </row>
    <row r="706" spans="1:6" s="73" customFormat="1" ht="13.5">
      <c r="A706" s="124">
        <v>4</v>
      </c>
      <c r="B706" s="78" t="s">
        <v>44</v>
      </c>
      <c r="C706" s="20" t="s">
        <v>7</v>
      </c>
      <c r="D706" s="172"/>
      <c r="E706" s="514">
        <v>13.342</v>
      </c>
      <c r="F706" s="171"/>
    </row>
    <row r="707" spans="1:6" s="53" customFormat="1" ht="13.5">
      <c r="A707" s="50"/>
      <c r="B707" s="51" t="s">
        <v>45</v>
      </c>
      <c r="C707" s="75" t="s">
        <v>3</v>
      </c>
      <c r="D707" s="129">
        <v>100</v>
      </c>
      <c r="E707" s="129">
        <f>E706*D707</f>
        <v>1334.2</v>
      </c>
      <c r="F707" s="76"/>
    </row>
    <row r="708" spans="1:6" s="53" customFormat="1" ht="13.5">
      <c r="A708" s="82"/>
      <c r="B708" s="83" t="s">
        <v>10</v>
      </c>
      <c r="C708" s="84" t="s">
        <v>0</v>
      </c>
      <c r="D708" s="123">
        <v>3</v>
      </c>
      <c r="E708" s="123">
        <f>E706*D708</f>
        <v>40.026</v>
      </c>
      <c r="F708" s="86"/>
    </row>
  </sheetData>
  <sheetProtection/>
  <mergeCells count="10">
    <mergeCell ref="A1:F1"/>
    <mergeCell ref="A170:F170"/>
    <mergeCell ref="A258:F258"/>
    <mergeCell ref="A369:F369"/>
    <mergeCell ref="A668:F668"/>
    <mergeCell ref="A398:F398"/>
    <mergeCell ref="A593:F593"/>
    <mergeCell ref="A507:F507"/>
    <mergeCell ref="A2:F2"/>
    <mergeCell ref="A5:F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 alignWithMargins="0">
    <oddFooter>&amp;C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2012-09-17T20:37:05Z</cp:lastPrinted>
  <dcterms:created xsi:type="dcterms:W3CDTF">2006-09-16T00:00:00Z</dcterms:created>
  <dcterms:modified xsi:type="dcterms:W3CDTF">2015-10-08T05:00:00Z</dcterms:modified>
  <cp:category/>
  <cp:version/>
  <cp:contentType/>
  <cp:contentStatus/>
</cp:coreProperties>
</file>