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3260" windowHeight="7905" activeTab="0"/>
  </bookViews>
  <sheets>
    <sheet name="ნაკრები" sheetId="1" r:id="rId1"/>
    <sheet name="ხარჯთაღრიცხვა (1)" sheetId="2" r:id="rId2"/>
    <sheet name="ხარჯთაღრიცხვა (2)" sheetId="3" r:id="rId3"/>
    <sheet name="ხარჯთაღრიცხვა (3)" sheetId="4" r:id="rId4"/>
  </sheets>
  <definedNames/>
  <calcPr fullCalcOnLoad="1"/>
</workbook>
</file>

<file path=xl/sharedStrings.xml><?xml version="1.0" encoding="utf-8"?>
<sst xmlns="http://schemas.openxmlformats.org/spreadsheetml/2006/main" count="752" uniqueCount="218">
  <si>
    <t>#</t>
  </si>
  <si>
    <t>Sifri,
normativis nomei da resursi</t>
  </si>
  <si>
    <t>saproeqto 
monacemebi</t>
  </si>
  <si>
    <t>saxarjTaRricxvo
Rirebuleba</t>
  </si>
  <si>
    <t>ganzomieba
erTeulze</t>
  </si>
  <si>
    <t>sul</t>
  </si>
  <si>
    <t>samuSaos da danaxarjebis 
dasaxeleba. mowyobilobis dasaxeleba</t>
  </si>
  <si>
    <t>ganzomilebis 
erTeuli</t>
  </si>
  <si>
    <t>lari</t>
  </si>
  <si>
    <t>jami</t>
  </si>
  <si>
    <t>grZ/m</t>
  </si>
  <si>
    <t>kv/m</t>
  </si>
  <si>
    <t>c</t>
  </si>
  <si>
    <t>kb/m</t>
  </si>
  <si>
    <t>kac/sT</t>
  </si>
  <si>
    <t>mSeneblobis Rirebulebis nakrebi saxarjTaRricxvo 
angariSi</t>
  </si>
  <si>
    <t>samuSaoebis
angariSebis xarjTaRricxvebis #</t>
  </si>
  <si>
    <t>Tavis, obieqtis, samuSaos 
da xarjTaRricxvebis dasaxeleba</t>
  </si>
  <si>
    <t>saxarjTaRricxvo Rirebuleba
larebSi</t>
  </si>
  <si>
    <t>saerTo saxarjTaRricxvo
Rirebuleba</t>
  </si>
  <si>
    <t>samSeneblo 
samuSaoebi</t>
  </si>
  <si>
    <t>samontaJo 
samuSaoebi</t>
  </si>
  <si>
    <t>danadgarebis avejis
da inventaris</t>
  </si>
  <si>
    <t>sxvadasxva 
xarjebi</t>
  </si>
  <si>
    <t>d.R.g. 18%</t>
  </si>
  <si>
    <t>sul jami</t>
  </si>
  <si>
    <t>norma resursi ganzomileba erTeulze</t>
  </si>
  <si>
    <t>proeqtiT</t>
  </si>
  <si>
    <t>sabazro</t>
  </si>
  <si>
    <t>sxva masalebi</t>
  </si>
  <si>
    <t>manqanebi</t>
  </si>
  <si>
    <t>m3</t>
  </si>
  <si>
    <t>Sromis danaxarji</t>
  </si>
  <si>
    <t>kac./sT.</t>
  </si>
  <si>
    <t>man.</t>
  </si>
  <si>
    <r>
      <t>m</t>
    </r>
    <r>
      <rPr>
        <vertAlign val="superscript"/>
        <sz val="10"/>
        <rFont val="AcadNusx"/>
        <family val="0"/>
      </rPr>
      <t>3</t>
    </r>
  </si>
  <si>
    <t>sxva masala</t>
  </si>
  <si>
    <t>6-1-22,</t>
  </si>
  <si>
    <r>
      <t>m</t>
    </r>
    <r>
      <rPr>
        <vertAlign val="superscript"/>
        <sz val="10"/>
        <rFont val="AcadNusx"/>
        <family val="0"/>
      </rPr>
      <t>2</t>
    </r>
  </si>
  <si>
    <t>yalibis fari</t>
  </si>
  <si>
    <t>ficari Camoganuli, III xar. 40 mm da meti</t>
  </si>
  <si>
    <t>kg</t>
  </si>
  <si>
    <t>SromiTi resursi</t>
  </si>
  <si>
    <t>m/sT</t>
  </si>
  <si>
    <t>s.n. da w IV 2_82 t-3 cx. 22_20_1 misad</t>
  </si>
  <si>
    <t>Sromiti resursi</t>
  </si>
  <si>
    <t>antikoroziuli sRebavi sxva masalebi</t>
  </si>
  <si>
    <t>buldozeri 96kvt. 130 cx.Z.</t>
  </si>
  <si>
    <t>1-32-4 k-1.15
miyenebiT</t>
  </si>
  <si>
    <t xml:space="preserve">Sromis danaxarjebi </t>
  </si>
  <si>
    <t xml:space="preserve">sxva manqana </t>
  </si>
  <si>
    <t xml:space="preserve">41-3-3 miyenebiT         </t>
  </si>
  <si>
    <t xml:space="preserve"> m2</t>
  </si>
  <si>
    <t>k/sT</t>
  </si>
  <si>
    <t>qsaipeqsi koncentranti</t>
  </si>
  <si>
    <t>rezervuaris Sida kedlebi, Weris da iatakis damuSaveba damuSaveba qsaipeqsis xsnariT</t>
  </si>
  <si>
    <t xml:space="preserve">masala betoni m=200 </t>
  </si>
  <si>
    <t>1_8_3</t>
  </si>
  <si>
    <t>muSa mSenebelis SromiTi danaxarji</t>
  </si>
  <si>
    <t>amwe saavtomobilo svlaze 16t</t>
  </si>
  <si>
    <t>avtomobili avtoTviTmceli 15t</t>
  </si>
  <si>
    <t>atu 2_1</t>
  </si>
  <si>
    <t>8_375_3
8_416_2</t>
  </si>
  <si>
    <t>m.S.k.</t>
  </si>
  <si>
    <t>masala sipCamWeri (wyvili)</t>
  </si>
  <si>
    <t>masala kronSteini, izolatoriT</t>
  </si>
  <si>
    <t>eleqtro mricxveli kompleqtiT montaJiT (teqnikuri pirobiT)</t>
  </si>
  <si>
    <t>elqtro sadenis montaJi (sami faza)</t>
  </si>
  <si>
    <t>eleqtro karada</t>
  </si>
  <si>
    <t>skveris reabilitacia</t>
  </si>
  <si>
    <t>teritoriaze miwis Setana mosworeba</t>
  </si>
  <si>
    <t>avtoTviTmcleli 15 t</t>
  </si>
  <si>
    <t>miwa</t>
  </si>
  <si>
    <t>s/f</t>
  </si>
  <si>
    <t>atu 
6_10_2</t>
  </si>
  <si>
    <t>ezoSi qvafenilis mowyoba</t>
  </si>
  <si>
    <t xml:space="preserve">masala qviSacementis xsnari m=100 </t>
  </si>
  <si>
    <t>masala qviSa</t>
  </si>
  <si>
    <t>masala xelovnuli betonis fila mosapirkeTebeli saniaRvre RarebiT</t>
  </si>
  <si>
    <t xml:space="preserve">masala bordiuri 0.1X0.2X1 </t>
  </si>
  <si>
    <t>betoni m-250</t>
  </si>
  <si>
    <t xml:space="preserve">monoliTuri arxis Camosxma </t>
  </si>
  <si>
    <t>armatura a-I d=8mm</t>
  </si>
  <si>
    <t>armatura a-I d=6mm</t>
  </si>
  <si>
    <t>liTonis cxaurebis mowyoba</t>
  </si>
  <si>
    <t>kuTxovana 70X70X5</t>
  </si>
  <si>
    <t>arsebuli kedlze rk/betonis nakeTobis damateba</t>
  </si>
  <si>
    <t>rk/betonis nakeToba 1X1,2X6</t>
  </si>
  <si>
    <t>SeduRebis agregati</t>
  </si>
  <si>
    <t>liTonis mili d=108X4mm</t>
  </si>
  <si>
    <t>atu 10_8</t>
  </si>
  <si>
    <t>atu 10_30</t>
  </si>
  <si>
    <t xml:space="preserve">masala qviSa cementis xsnari m=70 </t>
  </si>
  <si>
    <t>kedlis galesva qviSa cementis xsnariT</t>
  </si>
  <si>
    <t>ezos SemoRobva</t>
  </si>
  <si>
    <t xml:space="preserve">(kompeqtiT) </t>
  </si>
  <si>
    <t xml:space="preserve">oTxi cali WiSkris mowyoba </t>
  </si>
  <si>
    <t>masala metalis mxatvruli Robe</t>
  </si>
  <si>
    <t>monoliTuri avzis mowyoba</t>
  </si>
  <si>
    <t>rezervuarSi Sadrevanis mowyoba</t>
  </si>
  <si>
    <t>masala Sadrevani xelovnuri marmarilos adgilobrivi warmebi h=1,8m kompleqti</t>
  </si>
  <si>
    <t>foladis furclovana sisqiT 5mm</t>
  </si>
  <si>
    <t>foladis moTuTiebuli mili d=20mm fasonuri nawilebiT</t>
  </si>
  <si>
    <t>sangrevi CaquCi moZrav komresorze</t>
  </si>
  <si>
    <t>masala aguri adgilobrivi warmoebis moWiquli (yinvagamZle)</t>
  </si>
  <si>
    <t>qviSa cementis xsnari</t>
  </si>
  <si>
    <t>moTuTiebuli foladis gofrirebuli furceli 0,55mm</t>
  </si>
  <si>
    <t>TviTmWreli sWvali</t>
  </si>
  <si>
    <t>liTonis oTkuTxa mili 60X40X3</t>
  </si>
  <si>
    <t>liTonis Robis SeRebva antikoroziuli saRebaviT 2 jer</t>
  </si>
  <si>
    <t>arsebuli filebis da wyaros demontaJi saamSeneblo nagvis gataniT</t>
  </si>
  <si>
    <t>masala kuTxovana 100X100X10</t>
  </si>
  <si>
    <t xml:space="preserve">saxuravi xis masala </t>
  </si>
  <si>
    <t>liTonis oTkuTxa mili 40X20X2</t>
  </si>
  <si>
    <t>masala oTkuTxa mili 100X100X4</t>
  </si>
  <si>
    <t>fanCaturis rkinis nakeTobebis SeRebva antikoroziuli saRebaviT 2 jer</t>
  </si>
  <si>
    <t>baRis dekoratiuli sajdomebis mowyoba</t>
  </si>
  <si>
    <t>dekoratiuli skami baRis</t>
  </si>
  <si>
    <t xml:space="preserve">masala liTonis skami </t>
  </si>
  <si>
    <t>fanCaturebSi liTonis skamebis da magidebis mowyoba, montaJiT da SeRebviT</t>
  </si>
  <si>
    <t>Tanamedrove stilis skveris bavSTa gasarTobi atraqcionis mowyoba (ucxouri warmoebis, sam seqciani)</t>
  </si>
  <si>
    <t>skveris mimdebare teritoriiis dasufTaveba nagvis gatana</t>
  </si>
  <si>
    <t>ezos keTilmowyoba</t>
  </si>
  <si>
    <t>masala balaxis Tesli</t>
  </si>
  <si>
    <t xml:space="preserve"> SromiTi resursi miwis damusaveba da balaxis daTesva</t>
  </si>
  <si>
    <t>sabaRe dekoratiuli buCqebi sxvadasxva</t>
  </si>
  <si>
    <t>zugdidis minicipalitetis sof darCelSi skveris reabilitacia</t>
  </si>
  <si>
    <t>eleqtro tumbos montaJi karadiT</t>
  </si>
  <si>
    <t>fotorele kompleqtiT</t>
  </si>
  <si>
    <t>kompleqti</t>
  </si>
  <si>
    <r>
      <t xml:space="preserve">masala sacirkulacio tumbo </t>
    </r>
    <r>
      <rPr>
        <sz val="10"/>
        <rFont val="Calibri"/>
        <family val="2"/>
      </rPr>
      <t xml:space="preserve">calpeda nc3 15-50/130 </t>
    </r>
    <r>
      <rPr>
        <sz val="10"/>
        <rFont val="AcadNusx"/>
        <family val="0"/>
      </rPr>
      <t>an Sesabamisi analogi</t>
    </r>
  </si>
  <si>
    <t>masala sadeni aluminis ZarRviT 2X4</t>
  </si>
  <si>
    <t>plasmasis mili garcmis d=20mm</t>
  </si>
  <si>
    <t>masala sadeni izolirebuli
aluminis ZarRviT sip2X16 277X1,05</t>
  </si>
  <si>
    <t>rezervi gauTvaliswinebel samuSaoebze 3%</t>
  </si>
  <si>
    <t>ori patara fanCaturis mowyoba liTonis konstruqciebze</t>
  </si>
  <si>
    <t>1_96_1</t>
  </si>
  <si>
    <t>gruntis damuSaveba xeliT saZirkvlis mosawyobad</t>
  </si>
  <si>
    <t>6_1_22</t>
  </si>
  <si>
    <t>saZirkvlis da zeZirkvlis mowyoba rk/betoniT</t>
  </si>
  <si>
    <t>6_16_13</t>
  </si>
  <si>
    <t>masala qargili meoradis gamoyeneba</t>
  </si>
  <si>
    <t>8_1</t>
  </si>
  <si>
    <t>2_1</t>
  </si>
  <si>
    <t>Senobis iatakis betonis moWimva</t>
  </si>
  <si>
    <t>masala betoni m=200</t>
  </si>
  <si>
    <t xml:space="preserve">masala armatura aIIId=18mm </t>
  </si>
  <si>
    <t>masala armatura aId=8mm</t>
  </si>
  <si>
    <t>kedlis wyoba ormagi aguriT</t>
  </si>
  <si>
    <t>8-64 
8-65</t>
  </si>
  <si>
    <t>rk/betonis sartyelis mowyoba</t>
  </si>
  <si>
    <t xml:space="preserve">masala armatura aId=8mm </t>
  </si>
  <si>
    <t>masala armatura aIIId=18mm</t>
  </si>
  <si>
    <t>saxuravi mowyoba metalokramitis  furclebiT</t>
  </si>
  <si>
    <t xml:space="preserve">TviTmWreli sWvali </t>
  </si>
  <si>
    <t>metalokramitis kexi</t>
  </si>
  <si>
    <t>saxuravis xis masala</t>
  </si>
  <si>
    <t>metalokramiti 0,5mm gluvi</t>
  </si>
  <si>
    <t>Werze plastikatis akvra</t>
  </si>
  <si>
    <t>masala plastikati (samagri detalebiT, kompleqti)</t>
  </si>
  <si>
    <t>atu 
6_10_2 10_1</t>
  </si>
  <si>
    <t xml:space="preserve">xelovnuri marmarilos fila </t>
  </si>
  <si>
    <t>qviSa cementis xsanari</t>
  </si>
  <si>
    <t xml:space="preserve">masala webo p.v.a. </t>
  </si>
  <si>
    <t>mxatvruli moaxiris mowyoba</t>
  </si>
  <si>
    <t>iatakze xelovnuri marmarilos filis mowyoba</t>
  </si>
  <si>
    <t>ori didi fanCaturis jami</t>
  </si>
  <si>
    <t>savarjiSo Zelis mowyoba</t>
  </si>
  <si>
    <t>savarjiSo Zeli didi</t>
  </si>
  <si>
    <t>savarjiSo Zeli patara</t>
  </si>
  <si>
    <t>auzis kedlebze da iatakze xelovnuri marmarilos filis mowyoba</t>
  </si>
  <si>
    <t>kedlis maRalxarisxovani Rebva fasadis emulsiiT (mwvane feris tonalobiT)</t>
  </si>
  <si>
    <t>masala fiTxi</t>
  </si>
  <si>
    <t>masala zumfara</t>
  </si>
  <si>
    <t>masala fasadis wyalgaumtari saRebavi</t>
  </si>
  <si>
    <t>betonis zeZirkvelis SefuTva xelovnuri filiT (mwvane feris tonalobiT)</t>
  </si>
  <si>
    <t>masala magida zomiT 1X1X2c</t>
  </si>
  <si>
    <t>masala magida 2,75X2,65X2c</t>
  </si>
  <si>
    <t>e.w. `mwvane Robis mowyoba~</t>
  </si>
  <si>
    <t>`tuias~ an `kvidos~ jiSis mcenare (1_1,5 m simaRlis nargavebi)</t>
  </si>
  <si>
    <t>metalis mili 127mm sisqiT 4mm</t>
  </si>
  <si>
    <t>metalis mili 40mm sisqiT 3.5mm</t>
  </si>
  <si>
    <t>armatura d=18aIII</t>
  </si>
  <si>
    <t xml:space="preserve">betoni b-15 </t>
  </si>
  <si>
    <t>el SeduRebis agregati</t>
  </si>
  <si>
    <t>maRali boZis damzadeba dabetoneba</t>
  </si>
  <si>
    <t>masala sanaTi lampioni 85 vatiani (ekonaTuriT)</t>
  </si>
  <si>
    <t>masala baRis sanaTi lampioni 85 vatiani (ekonaTuriT, boZiT)</t>
  </si>
  <si>
    <t>sam fanCaturSi da magidis CongburTis SenobaSi ganaTebis mowyoba</t>
  </si>
  <si>
    <t>werti</t>
  </si>
  <si>
    <t>masala sanaTi 85 vatiani (ekonaTuriT)</t>
  </si>
  <si>
    <t>masala CamrTveli</t>
  </si>
  <si>
    <t>masala Stefseli</t>
  </si>
  <si>
    <t>baRis dekoratiuli nagvis urnebi mowyoba</t>
  </si>
  <si>
    <t>dekoratiuli nagvis urna</t>
  </si>
  <si>
    <t>didi fanCxaturis mowyoba</t>
  </si>
  <si>
    <t>didi fanCaturis da magidis CongburTis Senobis mowyoba</t>
  </si>
  <si>
    <t>magidis CongburTis Senoba</t>
  </si>
  <si>
    <t>wylis sokos mowyoba SeRbviT</t>
  </si>
  <si>
    <t>masala oTkuTxa mili 100X100X5</t>
  </si>
  <si>
    <t>uJangi foladis niWara miliT</t>
  </si>
  <si>
    <t>masala saRebavi</t>
  </si>
  <si>
    <t>ori betonis Wis da gadamRvreli milis mowyoba</t>
  </si>
  <si>
    <t>liTonis furceli 5mm</t>
  </si>
  <si>
    <t>liTonis mili d=70X4mm</t>
  </si>
  <si>
    <t>magidis CongburTis SeZena (kompleqti)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</si>
  <si>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</si>
  <si>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</si>
  <si>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</si>
  <si>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</si>
  <si>
    <t>sxva masalebi %</t>
  </si>
  <si>
    <t>satransporto xarjebi %</t>
  </si>
  <si>
    <t>gegmiuri mogeba %</t>
  </si>
  <si>
    <t>zednadebi xarjebi %</t>
  </si>
  <si>
    <t>gegmiuri dagroveba %</t>
  </si>
  <si>
    <t>zugdidis minicipalitetis sof darCelSi skveris reabilitaciis eleqtro samontaJo samuSaoebi</t>
  </si>
  <si>
    <t>zednadebi eleqtro samontaJo samuSaoebi xelfasis %</t>
  </si>
  <si>
    <t>eleqtro samontaJo samuSaoebi</t>
  </si>
</sst>
</file>

<file path=xl/styles.xml><?xml version="1.0" encoding="utf-8"?>
<styleSheet xmlns="http://schemas.openxmlformats.org/spreadsheetml/2006/main">
  <numFmts count="44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_-* #,##0.0_р_._-;\-* #,##0.0_р_._-;_-* &quot;-&quot;??_р_._-;_-@_-"/>
    <numFmt numFmtId="194" formatCode="_-* #,##0_р_._-;\-* #,##0_р_._-;_-* &quot;-&quot;??_р_._-;_-@_-"/>
    <numFmt numFmtId="195" formatCode="_-* #,##0.00_-;\-* #,##0.00_-;_-* &quot;-&quot;??_-;_-@_-"/>
    <numFmt numFmtId="196" formatCode="_(* #,##0.0_);_(* \(#,##0.0\);_(* &quot;-&quot;??_);_(@_)"/>
    <numFmt numFmtId="197" formatCode="_(* #,##0.000_);_(* \(#,##0.000\);_(* &quot;-&quot;??_);_(@_)"/>
    <numFmt numFmtId="198" formatCode="_-* #,##0.0_р_._-;\-* #,##0.0_р_._-;_-* &quot;-&quot;?_р_._-;_-@_-"/>
    <numFmt numFmtId="199" formatCode="_-* #,##0.00_р_._-;\-* #,##0.00_р_._-;_-* &quot;-&quot;???_р_._-;_-@_-"/>
  </numFmts>
  <fonts count="57">
    <font>
      <sz val="10"/>
      <name val="Arial"/>
      <family val="0"/>
    </font>
    <font>
      <b/>
      <sz val="10"/>
      <name val="AcadNusx"/>
      <family val="0"/>
    </font>
    <font>
      <sz val="8"/>
      <name val="Arial"/>
      <family val="0"/>
    </font>
    <font>
      <b/>
      <sz val="14"/>
      <name val="AcadNusx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cadNusx"/>
      <family val="0"/>
    </font>
    <font>
      <sz val="14"/>
      <name val="AcadNusx"/>
      <family val="0"/>
    </font>
    <font>
      <b/>
      <sz val="14"/>
      <name val="AcadMtavr"/>
      <family val="0"/>
    </font>
    <font>
      <sz val="8"/>
      <name val="AcadNusx"/>
      <family val="0"/>
    </font>
    <font>
      <vertAlign val="superscript"/>
      <sz val="10"/>
      <name val="AcadNusx"/>
      <family val="0"/>
    </font>
    <font>
      <sz val="12"/>
      <name val="AcadNusx"/>
      <family val="0"/>
    </font>
    <font>
      <sz val="14"/>
      <name val="Arial"/>
      <family val="0"/>
    </font>
    <font>
      <sz val="10"/>
      <name val="Calibri"/>
      <family val="2"/>
    </font>
    <font>
      <b/>
      <i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Sylfaen"/>
      <family val="1"/>
    </font>
    <font>
      <b/>
      <i/>
      <sz val="9"/>
      <color indexed="8"/>
      <name val="Sylfaen"/>
      <family val="1"/>
    </font>
    <font>
      <i/>
      <sz val="9"/>
      <color indexed="8"/>
      <name val="Sylfaen"/>
      <family val="1"/>
    </font>
    <font>
      <b/>
      <i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ylfaen"/>
      <family val="1"/>
    </font>
    <font>
      <b/>
      <i/>
      <sz val="9"/>
      <color theme="1"/>
      <name val="Sylfaen"/>
      <family val="1"/>
    </font>
    <font>
      <i/>
      <sz val="9"/>
      <color theme="1"/>
      <name val="Sylfaen"/>
      <family val="1"/>
    </font>
    <font>
      <b/>
      <i/>
      <sz val="10"/>
      <color theme="1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89" fontId="6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89" fontId="6" fillId="35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 wrapText="1"/>
    </xf>
    <xf numFmtId="14" fontId="6" fillId="35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189" fontId="6" fillId="35" borderId="11" xfId="0" applyNumberFormat="1" applyFont="1" applyFill="1" applyBorder="1" applyAlignment="1">
      <alignment horizontal="center" vertical="center" wrapText="1"/>
    </xf>
    <xf numFmtId="189" fontId="6" fillId="34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 wrapText="1"/>
    </xf>
    <xf numFmtId="189" fontId="6" fillId="33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/>
    </xf>
    <xf numFmtId="189" fontId="6" fillId="35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189" fontId="6" fillId="36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37" borderId="0" xfId="0" applyFill="1" applyAlignment="1">
      <alignment horizontal="center" vertical="center"/>
    </xf>
    <xf numFmtId="0" fontId="56" fillId="33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4" fontId="6" fillId="0" borderId="0" xfId="42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.57421875" style="1" customWidth="1"/>
    <col min="2" max="2" width="9.421875" style="1" customWidth="1"/>
    <col min="3" max="3" width="26.28125" style="1" customWidth="1"/>
    <col min="4" max="4" width="11.8515625" style="1" bestFit="1" customWidth="1"/>
    <col min="5" max="5" width="9.140625" style="1" customWidth="1"/>
    <col min="6" max="6" width="10.140625" style="1" customWidth="1"/>
    <col min="7" max="7" width="8.28125" style="1" customWidth="1"/>
    <col min="8" max="8" width="9.421875" style="1" customWidth="1"/>
  </cols>
  <sheetData>
    <row r="1" spans="7:8" ht="13.5">
      <c r="G1" s="72" t="s">
        <v>206</v>
      </c>
      <c r="H1" s="72"/>
    </row>
    <row r="2" spans="1:8" ht="39" customHeight="1">
      <c r="A2" s="74" t="s">
        <v>15</v>
      </c>
      <c r="B2" s="74"/>
      <c r="C2" s="74"/>
      <c r="D2" s="74"/>
      <c r="E2" s="74"/>
      <c r="F2" s="74"/>
      <c r="G2" s="74"/>
      <c r="H2" s="74"/>
    </row>
    <row r="4" ht="7.5" customHeight="1" thickBot="1"/>
    <row r="5" spans="1:8" ht="43.5" customHeight="1" thickBot="1">
      <c r="A5" s="75" t="s">
        <v>0</v>
      </c>
      <c r="B5" s="76" t="s">
        <v>16</v>
      </c>
      <c r="C5" s="77" t="s">
        <v>17</v>
      </c>
      <c r="D5" s="77" t="s">
        <v>18</v>
      </c>
      <c r="E5" s="78"/>
      <c r="F5" s="78"/>
      <c r="G5" s="78"/>
      <c r="H5" s="76" t="s">
        <v>19</v>
      </c>
    </row>
    <row r="6" spans="1:8" ht="102" customHeight="1" thickBot="1">
      <c r="A6" s="75"/>
      <c r="B6" s="76"/>
      <c r="C6" s="77"/>
      <c r="D6" s="3" t="s">
        <v>20</v>
      </c>
      <c r="E6" s="3" t="s">
        <v>21</v>
      </c>
      <c r="F6" s="3" t="s">
        <v>22</v>
      </c>
      <c r="G6" s="3" t="s">
        <v>23</v>
      </c>
      <c r="H6" s="76"/>
    </row>
    <row r="7" spans="1:8" ht="14.2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ht="54.75" thickBot="1">
      <c r="A8" s="2"/>
      <c r="B8" s="2"/>
      <c r="C8" s="46" t="str">
        <f>'ხარჯთაღრიცხვა (1)'!A1</f>
        <v>zugdidis minicipalitetis sof darCelSi skveris reabilitacia</v>
      </c>
      <c r="D8" s="9"/>
      <c r="E8" s="2"/>
      <c r="F8" s="2"/>
      <c r="G8" s="2"/>
      <c r="H8" s="9"/>
    </row>
    <row r="9" spans="1:8" ht="81.75" thickBot="1">
      <c r="A9" s="2"/>
      <c r="B9" s="45"/>
      <c r="C9" s="46" t="s">
        <v>215</v>
      </c>
      <c r="D9" s="9"/>
      <c r="E9" s="2"/>
      <c r="F9" s="2"/>
      <c r="G9" s="2"/>
      <c r="H9" s="9"/>
    </row>
    <row r="10" spans="1:8" ht="54.75" thickBot="1">
      <c r="A10" s="2"/>
      <c r="B10" s="45"/>
      <c r="C10" s="46" t="str">
        <f>'ხარჯთაღრიცხვა (3)'!A1</f>
        <v>zugdidis minicipalitetis sof darCelSi skveris reabilitacia</v>
      </c>
      <c r="D10" s="9"/>
      <c r="E10" s="2"/>
      <c r="F10" s="2"/>
      <c r="G10" s="2"/>
      <c r="H10" s="9"/>
    </row>
    <row r="11" spans="1:8" ht="21.75" customHeight="1" thickBot="1">
      <c r="A11" s="2"/>
      <c r="B11" s="2">
        <v>1</v>
      </c>
      <c r="C11" s="2" t="s">
        <v>9</v>
      </c>
      <c r="D11" s="9"/>
      <c r="E11" s="2"/>
      <c r="F11" s="2"/>
      <c r="G11" s="2"/>
      <c r="H11" s="9"/>
    </row>
    <row r="12" spans="1:8" ht="41.25" thickBot="1">
      <c r="A12" s="2"/>
      <c r="B12" s="2">
        <v>2</v>
      </c>
      <c r="C12" s="4" t="s">
        <v>134</v>
      </c>
      <c r="D12" s="2"/>
      <c r="E12" s="2"/>
      <c r="F12" s="2"/>
      <c r="G12" s="2"/>
      <c r="H12" s="9"/>
    </row>
    <row r="13" spans="1:8" ht="21.75" customHeight="1" thickBot="1">
      <c r="A13" s="2"/>
      <c r="B13" s="2">
        <v>3</v>
      </c>
      <c r="C13" s="2" t="s">
        <v>9</v>
      </c>
      <c r="D13" s="2"/>
      <c r="E13" s="2"/>
      <c r="F13" s="2"/>
      <c r="G13" s="2"/>
      <c r="H13" s="9"/>
    </row>
    <row r="14" spans="1:8" ht="21.75" customHeight="1" thickBot="1">
      <c r="A14" s="2"/>
      <c r="B14" s="2">
        <v>4</v>
      </c>
      <c r="C14" s="2" t="s">
        <v>24</v>
      </c>
      <c r="D14" s="2"/>
      <c r="E14" s="2"/>
      <c r="F14" s="2"/>
      <c r="G14" s="2"/>
      <c r="H14" s="9"/>
    </row>
    <row r="15" spans="1:8" ht="21.75" customHeight="1" thickBot="1">
      <c r="A15" s="2"/>
      <c r="B15" s="2">
        <v>5</v>
      </c>
      <c r="C15" s="2" t="s">
        <v>9</v>
      </c>
      <c r="D15" s="2"/>
      <c r="E15" s="2"/>
      <c r="F15" s="2"/>
      <c r="G15" s="2"/>
      <c r="H15" s="9"/>
    </row>
    <row r="16" spans="1:8" ht="13.5">
      <c r="A16" s="10"/>
      <c r="B16" s="10"/>
      <c r="C16" s="10"/>
      <c r="D16" s="10"/>
      <c r="E16" s="10"/>
      <c r="F16" s="10"/>
      <c r="G16" s="10"/>
      <c r="H16" s="11"/>
    </row>
    <row r="17" spans="1:12" ht="36.75" customHeight="1">
      <c r="A17" s="73" t="s">
        <v>209</v>
      </c>
      <c r="B17" s="73"/>
      <c r="C17" s="73"/>
      <c r="D17" s="73"/>
      <c r="E17" s="73"/>
      <c r="F17" s="73"/>
      <c r="G17" s="73"/>
      <c r="H17" s="73"/>
      <c r="I17" s="71"/>
      <c r="J17" s="71"/>
      <c r="K17" s="71"/>
      <c r="L17" s="71"/>
    </row>
    <row r="18" spans="1:8" ht="13.5">
      <c r="A18" s="10"/>
      <c r="B18" s="10"/>
      <c r="C18" s="10"/>
      <c r="D18" s="10"/>
      <c r="E18" s="10"/>
      <c r="F18" s="10"/>
      <c r="G18" s="10"/>
      <c r="H18" s="11"/>
    </row>
    <row r="19" spans="1:8" ht="22.5" customHeight="1">
      <c r="A19" s="10"/>
      <c r="B19" s="10"/>
      <c r="C19" s="66"/>
      <c r="D19" s="67" t="s">
        <v>207</v>
      </c>
      <c r="E19" s="66"/>
      <c r="F19" s="66"/>
      <c r="G19" s="10"/>
      <c r="H19" s="11"/>
    </row>
    <row r="20" spans="1:8" ht="13.5">
      <c r="A20" s="10"/>
      <c r="B20" s="10"/>
      <c r="C20" s="66"/>
      <c r="D20" s="69" t="s">
        <v>208</v>
      </c>
      <c r="E20" s="66"/>
      <c r="F20" s="66"/>
      <c r="G20" s="10"/>
      <c r="H20" s="11"/>
    </row>
    <row r="21" spans="1:8" ht="13.5">
      <c r="A21" s="10"/>
      <c r="B21" s="10"/>
      <c r="C21" s="66"/>
      <c r="D21" s="70"/>
      <c r="E21" s="66"/>
      <c r="F21" s="66"/>
      <c r="G21" s="10"/>
      <c r="H21" s="11"/>
    </row>
    <row r="22" spans="1:8" ht="13.5">
      <c r="A22" s="10"/>
      <c r="B22" s="10"/>
      <c r="C22" s="10"/>
      <c r="D22" s="10"/>
      <c r="E22" s="10"/>
      <c r="F22" s="10"/>
      <c r="G22" s="10"/>
      <c r="H22" s="10"/>
    </row>
  </sheetData>
  <sheetProtection/>
  <mergeCells count="8">
    <mergeCell ref="G1:H1"/>
    <mergeCell ref="A17:H17"/>
    <mergeCell ref="A2:H2"/>
    <mergeCell ref="A5:A6"/>
    <mergeCell ref="B5:B6"/>
    <mergeCell ref="C5:C6"/>
    <mergeCell ref="D5:G5"/>
    <mergeCell ref="H5:H6"/>
  </mergeCells>
  <printOptions/>
  <pageMargins left="0.75" right="0.75" top="0.43" bottom="0.1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32">
      <selection activeCell="A1" sqref="A1:H152"/>
    </sheetView>
  </sheetViews>
  <sheetFormatPr defaultColWidth="8.8515625" defaultRowHeight="12.75"/>
  <cols>
    <col min="1" max="1" width="3.00390625" style="1" customWidth="1"/>
    <col min="2" max="2" width="8.57421875" style="1" customWidth="1"/>
    <col min="3" max="3" width="33.28125" style="1" customWidth="1"/>
    <col min="4" max="4" width="12.57421875" style="1" customWidth="1"/>
    <col min="5" max="5" width="8.8515625" style="1" customWidth="1"/>
    <col min="6" max="6" width="11.140625" style="1" customWidth="1"/>
    <col min="7" max="7" width="11.00390625" style="1" customWidth="1"/>
    <col min="8" max="8" width="12.28125" style="1" customWidth="1"/>
    <col min="9" max="16384" width="8.8515625" style="5" customWidth="1"/>
  </cols>
  <sheetData>
    <row r="1" spans="1:8" ht="23.25" customHeight="1">
      <c r="A1" s="85" t="s">
        <v>126</v>
      </c>
      <c r="B1" s="85"/>
      <c r="C1" s="85"/>
      <c r="D1" s="85"/>
      <c r="E1" s="85"/>
      <c r="F1" s="85"/>
      <c r="G1" s="85"/>
      <c r="H1" s="85"/>
    </row>
    <row r="2" spans="1:8" ht="12.75" customHeight="1">
      <c r="A2" s="84"/>
      <c r="B2" s="84"/>
      <c r="C2" s="84"/>
      <c r="D2" s="79"/>
      <c r="E2" s="79"/>
      <c r="F2" s="23"/>
      <c r="G2" s="23"/>
      <c r="H2" s="23"/>
    </row>
    <row r="3" spans="1:8" ht="37.5" customHeight="1">
      <c r="A3" s="82" t="s">
        <v>0</v>
      </c>
      <c r="B3" s="83" t="s">
        <v>1</v>
      </c>
      <c r="C3" s="81" t="s">
        <v>6</v>
      </c>
      <c r="D3" s="83" t="s">
        <v>7</v>
      </c>
      <c r="E3" s="83" t="s">
        <v>26</v>
      </c>
      <c r="F3" s="83" t="s">
        <v>2</v>
      </c>
      <c r="G3" s="81" t="s">
        <v>3</v>
      </c>
      <c r="H3" s="81"/>
    </row>
    <row r="4" spans="1:8" ht="72" customHeight="1">
      <c r="A4" s="82"/>
      <c r="B4" s="83"/>
      <c r="C4" s="81"/>
      <c r="D4" s="83"/>
      <c r="E4" s="83"/>
      <c r="F4" s="83"/>
      <c r="G4" s="25" t="s">
        <v>4</v>
      </c>
      <c r="H4" s="27" t="s">
        <v>5</v>
      </c>
    </row>
    <row r="5" spans="1:8" ht="13.5">
      <c r="A5" s="82" t="s">
        <v>69</v>
      </c>
      <c r="B5" s="82"/>
      <c r="C5" s="82"/>
      <c r="D5" s="82"/>
      <c r="E5" s="82"/>
      <c r="F5" s="82"/>
      <c r="G5" s="82"/>
      <c r="H5" s="82"/>
    </row>
    <row r="6" spans="1:8" ht="40.5">
      <c r="A6" s="31">
        <v>1</v>
      </c>
      <c r="B6" s="13" t="s">
        <v>57</v>
      </c>
      <c r="C6" s="14" t="s">
        <v>110</v>
      </c>
      <c r="D6" s="13" t="s">
        <v>11</v>
      </c>
      <c r="E6" s="13"/>
      <c r="F6" s="13">
        <v>180</v>
      </c>
      <c r="G6" s="13"/>
      <c r="H6" s="32"/>
    </row>
    <row r="7" spans="1:8" ht="27">
      <c r="A7" s="24"/>
      <c r="B7" s="16"/>
      <c r="C7" s="17" t="s">
        <v>58</v>
      </c>
      <c r="D7" s="16" t="s">
        <v>14</v>
      </c>
      <c r="E7" s="16">
        <v>0.92</v>
      </c>
      <c r="F7" s="16">
        <f>E7*F6</f>
        <v>165.6</v>
      </c>
      <c r="G7" s="16"/>
      <c r="H7" s="40"/>
    </row>
    <row r="8" spans="1:8" ht="27">
      <c r="A8" s="24"/>
      <c r="B8" s="16"/>
      <c r="C8" s="17" t="s">
        <v>103</v>
      </c>
      <c r="D8" s="16" t="s">
        <v>43</v>
      </c>
      <c r="E8" s="16">
        <v>0.11</v>
      </c>
      <c r="F8" s="16">
        <f>E8*F6</f>
        <v>19.8</v>
      </c>
      <c r="G8" s="16"/>
      <c r="H8" s="40"/>
    </row>
    <row r="9" spans="1:8" ht="13.5">
      <c r="A9" s="24"/>
      <c r="B9" s="16"/>
      <c r="C9" s="17" t="s">
        <v>60</v>
      </c>
      <c r="D9" s="16" t="s">
        <v>43</v>
      </c>
      <c r="E9" s="16">
        <v>0.09</v>
      </c>
      <c r="F9" s="16">
        <f>E9*F6</f>
        <v>16.2</v>
      </c>
      <c r="G9" s="16"/>
      <c r="H9" s="40"/>
    </row>
    <row r="10" spans="1:8" ht="33.75">
      <c r="A10" s="31">
        <v>2</v>
      </c>
      <c r="B10" s="34" t="s">
        <v>48</v>
      </c>
      <c r="C10" s="28" t="s">
        <v>70</v>
      </c>
      <c r="D10" s="28" t="s">
        <v>31</v>
      </c>
      <c r="E10" s="28"/>
      <c r="F10" s="37">
        <f>(605.8+456.2)*0.2</f>
        <v>212.4</v>
      </c>
      <c r="G10" s="31"/>
      <c r="H10" s="32"/>
    </row>
    <row r="11" spans="1:8" ht="24" customHeight="1">
      <c r="A11" s="24"/>
      <c r="B11" s="24"/>
      <c r="C11" s="17" t="s">
        <v>47</v>
      </c>
      <c r="D11" s="17" t="s">
        <v>43</v>
      </c>
      <c r="E11" s="17">
        <v>0.09</v>
      </c>
      <c r="F11" s="41">
        <f>E11*F10</f>
        <v>19.116</v>
      </c>
      <c r="G11" s="24"/>
      <c r="H11" s="40"/>
    </row>
    <row r="12" spans="1:8" ht="24" customHeight="1">
      <c r="A12" s="24"/>
      <c r="B12" s="24"/>
      <c r="C12" s="24" t="s">
        <v>71</v>
      </c>
      <c r="D12" s="24" t="s">
        <v>43</v>
      </c>
      <c r="E12" s="24">
        <v>0.12</v>
      </c>
      <c r="F12" s="24">
        <f>E12*F10</f>
        <v>25.488</v>
      </c>
      <c r="G12" s="24"/>
      <c r="H12" s="40"/>
    </row>
    <row r="13" spans="1:8" ht="24" customHeight="1">
      <c r="A13" s="24"/>
      <c r="B13" s="24" t="s">
        <v>73</v>
      </c>
      <c r="C13" s="24" t="s">
        <v>72</v>
      </c>
      <c r="D13" s="24" t="s">
        <v>13</v>
      </c>
      <c r="E13" s="24">
        <v>1.02</v>
      </c>
      <c r="F13" s="24">
        <f>E13*F10</f>
        <v>216.648</v>
      </c>
      <c r="G13" s="24"/>
      <c r="H13" s="40"/>
    </row>
    <row r="14" spans="1:8" s="22" customFormat="1" ht="24" customHeight="1">
      <c r="A14" s="13">
        <v>3</v>
      </c>
      <c r="B14" s="35" t="s">
        <v>37</v>
      </c>
      <c r="C14" s="14" t="s">
        <v>81</v>
      </c>
      <c r="D14" s="13" t="s">
        <v>13</v>
      </c>
      <c r="E14" s="13"/>
      <c r="F14" s="13">
        <f>80.6*0.13</f>
        <v>10.478</v>
      </c>
      <c r="G14" s="13"/>
      <c r="H14" s="15"/>
    </row>
    <row r="15" spans="1:8" s="22" customFormat="1" ht="24" customHeight="1">
      <c r="A15" s="16"/>
      <c r="B15" s="16" t="s">
        <v>28</v>
      </c>
      <c r="C15" s="26" t="s">
        <v>32</v>
      </c>
      <c r="D15" s="24" t="s">
        <v>33</v>
      </c>
      <c r="E15" s="24">
        <v>4.5</v>
      </c>
      <c r="F15" s="36">
        <f>E15*F14</f>
        <v>47.150999999999996</v>
      </c>
      <c r="G15" s="16"/>
      <c r="H15" s="18"/>
    </row>
    <row r="16" spans="1:8" s="22" customFormat="1" ht="24" customHeight="1">
      <c r="A16" s="16"/>
      <c r="B16" s="16"/>
      <c r="C16" s="12" t="s">
        <v>30</v>
      </c>
      <c r="D16" s="29" t="s">
        <v>34</v>
      </c>
      <c r="E16" s="29">
        <v>0.92</v>
      </c>
      <c r="F16" s="33">
        <f>E16*F14</f>
        <v>9.63976</v>
      </c>
      <c r="G16" s="16"/>
      <c r="H16" s="18"/>
    </row>
    <row r="17" spans="1:8" s="22" customFormat="1" ht="24" customHeight="1">
      <c r="A17" s="16"/>
      <c r="B17" s="16"/>
      <c r="C17" s="12" t="s">
        <v>82</v>
      </c>
      <c r="D17" s="29" t="s">
        <v>10</v>
      </c>
      <c r="E17" s="29" t="s">
        <v>27</v>
      </c>
      <c r="F17" s="33">
        <f>80.6*5</f>
        <v>403</v>
      </c>
      <c r="G17" s="16"/>
      <c r="H17" s="18"/>
    </row>
    <row r="18" spans="1:8" s="22" customFormat="1" ht="24" customHeight="1">
      <c r="A18" s="16"/>
      <c r="B18" s="16"/>
      <c r="C18" s="12" t="s">
        <v>83</v>
      </c>
      <c r="D18" s="29" t="s">
        <v>10</v>
      </c>
      <c r="E18" s="29" t="s">
        <v>27</v>
      </c>
      <c r="F18" s="33">
        <f>80.6*6.4</f>
        <v>515.84</v>
      </c>
      <c r="G18" s="16"/>
      <c r="H18" s="18"/>
    </row>
    <row r="19" spans="1:8" s="22" customFormat="1" ht="24" customHeight="1">
      <c r="A19" s="16"/>
      <c r="B19" s="16"/>
      <c r="C19" s="12" t="s">
        <v>80</v>
      </c>
      <c r="D19" s="29" t="s">
        <v>35</v>
      </c>
      <c r="E19" s="29">
        <v>1.015</v>
      </c>
      <c r="F19" s="33">
        <f>E19*F14</f>
        <v>10.635169999999999</v>
      </c>
      <c r="G19" s="16"/>
      <c r="H19" s="18"/>
    </row>
    <row r="20" spans="1:8" s="22" customFormat="1" ht="24" customHeight="1">
      <c r="A20" s="16"/>
      <c r="B20" s="16"/>
      <c r="C20" s="12" t="s">
        <v>39</v>
      </c>
      <c r="D20" s="29" t="s">
        <v>38</v>
      </c>
      <c r="E20" s="29">
        <v>0.703</v>
      </c>
      <c r="F20" s="33">
        <f>E20*F14</f>
        <v>7.366033999999999</v>
      </c>
      <c r="G20" s="16"/>
      <c r="H20" s="18"/>
    </row>
    <row r="21" spans="1:8" s="22" customFormat="1" ht="27">
      <c r="A21" s="16"/>
      <c r="B21" s="16"/>
      <c r="C21" s="12" t="s">
        <v>40</v>
      </c>
      <c r="D21" s="29" t="s">
        <v>35</v>
      </c>
      <c r="E21" s="29">
        <v>0.0114</v>
      </c>
      <c r="F21" s="33">
        <f>E21*F14</f>
        <v>0.1194492</v>
      </c>
      <c r="G21" s="16"/>
      <c r="H21" s="18"/>
    </row>
    <row r="22" spans="1:8" s="22" customFormat="1" ht="13.5">
      <c r="A22" s="16"/>
      <c r="B22" s="16"/>
      <c r="C22" s="12" t="s">
        <v>29</v>
      </c>
      <c r="D22" s="29" t="s">
        <v>34</v>
      </c>
      <c r="E22" s="29">
        <v>0.06</v>
      </c>
      <c r="F22" s="33">
        <f>E22*F14</f>
        <v>0.62868</v>
      </c>
      <c r="G22" s="16"/>
      <c r="H22" s="18"/>
    </row>
    <row r="23" spans="1:8" s="22" customFormat="1" ht="22.5" customHeight="1">
      <c r="A23" s="13">
        <v>4</v>
      </c>
      <c r="B23" s="35" t="s">
        <v>73</v>
      </c>
      <c r="C23" s="14" t="s">
        <v>84</v>
      </c>
      <c r="D23" s="13" t="s">
        <v>10</v>
      </c>
      <c r="E23" s="13"/>
      <c r="F23" s="13">
        <v>13.7</v>
      </c>
      <c r="G23" s="13"/>
      <c r="H23" s="15"/>
    </row>
    <row r="24" spans="1:8" s="22" customFormat="1" ht="22.5" customHeight="1">
      <c r="A24" s="16"/>
      <c r="B24" s="16"/>
      <c r="C24" s="26" t="s">
        <v>32</v>
      </c>
      <c r="D24" s="24" t="s">
        <v>33</v>
      </c>
      <c r="E24" s="24">
        <v>4.5</v>
      </c>
      <c r="F24" s="36">
        <f>E24*F23</f>
        <v>61.65</v>
      </c>
      <c r="G24" s="16"/>
      <c r="H24" s="18"/>
    </row>
    <row r="25" spans="1:8" s="22" customFormat="1" ht="22.5" customHeight="1">
      <c r="A25" s="16"/>
      <c r="B25" s="16"/>
      <c r="C25" s="12" t="s">
        <v>30</v>
      </c>
      <c r="D25" s="29" t="s">
        <v>34</v>
      </c>
      <c r="E25" s="29">
        <v>2.5</v>
      </c>
      <c r="F25" s="33">
        <f>E25*F23</f>
        <v>34.25</v>
      </c>
      <c r="G25" s="16"/>
      <c r="H25" s="18"/>
    </row>
    <row r="26" spans="1:8" s="22" customFormat="1" ht="22.5" customHeight="1">
      <c r="A26" s="16"/>
      <c r="B26" s="16"/>
      <c r="C26" s="12" t="s">
        <v>85</v>
      </c>
      <c r="D26" s="29" t="s">
        <v>10</v>
      </c>
      <c r="E26" s="29" t="s">
        <v>27</v>
      </c>
      <c r="F26" s="33">
        <f>13.7*5</f>
        <v>68.5</v>
      </c>
      <c r="G26" s="16"/>
      <c r="H26" s="18"/>
    </row>
    <row r="27" spans="1:8" s="22" customFormat="1" ht="22.5" customHeight="1">
      <c r="A27" s="16"/>
      <c r="B27" s="16"/>
      <c r="C27" s="12" t="s">
        <v>29</v>
      </c>
      <c r="D27" s="29" t="s">
        <v>34</v>
      </c>
      <c r="E27" s="29">
        <v>0.6</v>
      </c>
      <c r="F27" s="33">
        <f>E27*F23</f>
        <v>8.219999999999999</v>
      </c>
      <c r="G27" s="16"/>
      <c r="H27" s="18"/>
    </row>
    <row r="28" spans="1:8" ht="27">
      <c r="A28" s="13">
        <v>5</v>
      </c>
      <c r="B28" s="14" t="s">
        <v>74</v>
      </c>
      <c r="C28" s="14" t="s">
        <v>75</v>
      </c>
      <c r="D28" s="13" t="s">
        <v>11</v>
      </c>
      <c r="E28" s="13"/>
      <c r="F28" s="13">
        <v>456.2</v>
      </c>
      <c r="G28" s="31"/>
      <c r="H28" s="32"/>
    </row>
    <row r="29" spans="1:8" ht="40.5">
      <c r="A29" s="16"/>
      <c r="B29" s="16"/>
      <c r="C29" s="17" t="s">
        <v>78</v>
      </c>
      <c r="D29" s="16" t="s">
        <v>11</v>
      </c>
      <c r="E29" s="16">
        <v>1.1</v>
      </c>
      <c r="F29" s="16">
        <f>F28*1.1</f>
        <v>501.82000000000005</v>
      </c>
      <c r="G29" s="24"/>
      <c r="H29" s="40"/>
    </row>
    <row r="30" spans="1:8" ht="27">
      <c r="A30" s="16"/>
      <c r="B30" s="16"/>
      <c r="C30" s="17" t="s">
        <v>76</v>
      </c>
      <c r="D30" s="16" t="s">
        <v>13</v>
      </c>
      <c r="E30" s="16">
        <v>0.05</v>
      </c>
      <c r="F30" s="20">
        <f>F28*0.05</f>
        <v>22.810000000000002</v>
      </c>
      <c r="G30" s="24"/>
      <c r="H30" s="40"/>
    </row>
    <row r="31" spans="1:8" ht="21.75" customHeight="1">
      <c r="A31" s="16"/>
      <c r="B31" s="16"/>
      <c r="C31" s="17" t="s">
        <v>79</v>
      </c>
      <c r="D31" s="16" t="s">
        <v>10</v>
      </c>
      <c r="E31" s="16">
        <v>1.1</v>
      </c>
      <c r="F31" s="16">
        <f>F28*1.1</f>
        <v>501.82000000000005</v>
      </c>
      <c r="G31" s="24"/>
      <c r="H31" s="40"/>
    </row>
    <row r="32" spans="1:8" ht="21.75" customHeight="1">
      <c r="A32" s="16"/>
      <c r="B32" s="16"/>
      <c r="C32" s="17" t="s">
        <v>77</v>
      </c>
      <c r="D32" s="16" t="s">
        <v>13</v>
      </c>
      <c r="E32" s="16">
        <v>0.1</v>
      </c>
      <c r="F32" s="16">
        <f>F28*0.1</f>
        <v>45.620000000000005</v>
      </c>
      <c r="G32" s="24"/>
      <c r="H32" s="40"/>
    </row>
    <row r="33" spans="1:8" ht="21.75" customHeight="1">
      <c r="A33" s="16"/>
      <c r="B33" s="16"/>
      <c r="C33" s="17" t="s">
        <v>42</v>
      </c>
      <c r="D33" s="16" t="s">
        <v>14</v>
      </c>
      <c r="E33" s="16">
        <v>2.15</v>
      </c>
      <c r="F33" s="18">
        <f>E33*F28</f>
        <v>980.8299999999999</v>
      </c>
      <c r="G33" s="24"/>
      <c r="H33" s="40"/>
    </row>
    <row r="34" spans="1:8" ht="27">
      <c r="A34" s="31">
        <v>6</v>
      </c>
      <c r="B34" s="31" t="s">
        <v>73</v>
      </c>
      <c r="C34" s="28" t="s">
        <v>86</v>
      </c>
      <c r="D34" s="31" t="s">
        <v>12</v>
      </c>
      <c r="E34" s="31"/>
      <c r="F34" s="31">
        <v>10</v>
      </c>
      <c r="G34" s="31"/>
      <c r="H34" s="32"/>
    </row>
    <row r="35" spans="1:8" s="22" customFormat="1" ht="21" customHeight="1">
      <c r="A35" s="16"/>
      <c r="B35" s="16"/>
      <c r="C35" s="17" t="s">
        <v>87</v>
      </c>
      <c r="D35" s="16" t="s">
        <v>12</v>
      </c>
      <c r="E35" s="16" t="s">
        <v>27</v>
      </c>
      <c r="F35" s="20">
        <v>10</v>
      </c>
      <c r="G35" s="16"/>
      <c r="H35" s="18"/>
    </row>
    <row r="36" spans="1:8" ht="27">
      <c r="A36" s="16"/>
      <c r="B36" s="16"/>
      <c r="C36" s="17" t="s">
        <v>58</v>
      </c>
      <c r="D36" s="16" t="s">
        <v>14</v>
      </c>
      <c r="E36" s="16">
        <v>0.92</v>
      </c>
      <c r="F36" s="16">
        <f>E36*F34</f>
        <v>9.200000000000001</v>
      </c>
      <c r="G36" s="16"/>
      <c r="H36" s="18"/>
    </row>
    <row r="37" spans="1:8" ht="29.25" customHeight="1">
      <c r="A37" s="16"/>
      <c r="B37" s="16"/>
      <c r="C37" s="17" t="s">
        <v>89</v>
      </c>
      <c r="D37" s="16" t="s">
        <v>10</v>
      </c>
      <c r="E37" s="16" t="s">
        <v>27</v>
      </c>
      <c r="F37" s="16">
        <f>1.2*10</f>
        <v>12</v>
      </c>
      <c r="G37" s="16"/>
      <c r="H37" s="18"/>
    </row>
    <row r="38" spans="1:8" ht="29.25" customHeight="1">
      <c r="A38" s="16"/>
      <c r="B38" s="16"/>
      <c r="C38" s="17" t="s">
        <v>88</v>
      </c>
      <c r="D38" s="16" t="s">
        <v>43</v>
      </c>
      <c r="E38" s="16">
        <v>0.36</v>
      </c>
      <c r="F38" s="16">
        <f>E38*F34</f>
        <v>3.5999999999999996</v>
      </c>
      <c r="G38" s="16"/>
      <c r="H38" s="18"/>
    </row>
    <row r="39" spans="1:8" ht="29.25" customHeight="1">
      <c r="A39" s="16"/>
      <c r="B39" s="16"/>
      <c r="C39" s="17" t="s">
        <v>59</v>
      </c>
      <c r="D39" s="16" t="s">
        <v>43</v>
      </c>
      <c r="E39" s="16" t="s">
        <v>27</v>
      </c>
      <c r="F39" s="16">
        <v>8</v>
      </c>
      <c r="G39" s="16"/>
      <c r="H39" s="18"/>
    </row>
    <row r="40" spans="1:8" ht="29.25" customHeight="1">
      <c r="A40" s="16"/>
      <c r="B40" s="16"/>
      <c r="C40" s="17" t="s">
        <v>60</v>
      </c>
      <c r="D40" s="16" t="s">
        <v>43</v>
      </c>
      <c r="E40" s="16" t="s">
        <v>27</v>
      </c>
      <c r="F40" s="16">
        <v>24</v>
      </c>
      <c r="G40" s="16"/>
      <c r="H40" s="18"/>
    </row>
    <row r="41" spans="1:8" ht="27">
      <c r="A41" s="13">
        <v>7</v>
      </c>
      <c r="B41" s="13" t="s">
        <v>90</v>
      </c>
      <c r="C41" s="14" t="s">
        <v>93</v>
      </c>
      <c r="D41" s="13" t="s">
        <v>11</v>
      </c>
      <c r="E41" s="13"/>
      <c r="F41" s="19">
        <f>54*2.4</f>
        <v>129.6</v>
      </c>
      <c r="G41" s="13"/>
      <c r="H41" s="15"/>
    </row>
    <row r="42" spans="1:8" ht="27">
      <c r="A42" s="16"/>
      <c r="B42" s="16"/>
      <c r="C42" s="17" t="s">
        <v>92</v>
      </c>
      <c r="D42" s="16" t="s">
        <v>13</v>
      </c>
      <c r="E42" s="16">
        <v>0.03</v>
      </c>
      <c r="F42" s="18">
        <f>E42*F41</f>
        <v>3.888</v>
      </c>
      <c r="G42" s="16"/>
      <c r="H42" s="18"/>
    </row>
    <row r="43" spans="1:8" ht="27.75" customHeight="1">
      <c r="A43" s="16"/>
      <c r="B43" s="16"/>
      <c r="C43" s="17" t="s">
        <v>54</v>
      </c>
      <c r="D43" s="16" t="s">
        <v>41</v>
      </c>
      <c r="E43" s="16">
        <v>0.63</v>
      </c>
      <c r="F43" s="12">
        <f>E43*F41</f>
        <v>81.648</v>
      </c>
      <c r="G43" s="16"/>
      <c r="H43" s="18"/>
    </row>
    <row r="44" spans="1:8" ht="27.75" customHeight="1">
      <c r="A44" s="16"/>
      <c r="B44" s="16"/>
      <c r="C44" s="17" t="s">
        <v>42</v>
      </c>
      <c r="D44" s="16" t="s">
        <v>14</v>
      </c>
      <c r="E44" s="16">
        <v>0.97</v>
      </c>
      <c r="F44" s="20">
        <f>E44*F41</f>
        <v>125.71199999999999</v>
      </c>
      <c r="G44" s="16"/>
      <c r="H44" s="18"/>
    </row>
    <row r="45" spans="1:8" ht="40.5">
      <c r="A45" s="13">
        <v>8</v>
      </c>
      <c r="B45" s="13" t="s">
        <v>91</v>
      </c>
      <c r="C45" s="14" t="s">
        <v>171</v>
      </c>
      <c r="D45" s="13" t="s">
        <v>11</v>
      </c>
      <c r="E45" s="13"/>
      <c r="F45" s="19">
        <f>F41</f>
        <v>129.6</v>
      </c>
      <c r="G45" s="13"/>
      <c r="H45" s="15"/>
    </row>
    <row r="46" spans="1:8" ht="21" customHeight="1">
      <c r="A46" s="16"/>
      <c r="B46" s="16"/>
      <c r="C46" s="17" t="s">
        <v>172</v>
      </c>
      <c r="D46" s="16" t="s">
        <v>41</v>
      </c>
      <c r="E46" s="16">
        <v>1</v>
      </c>
      <c r="F46" s="16">
        <f>F45</f>
        <v>129.6</v>
      </c>
      <c r="G46" s="16"/>
      <c r="H46" s="18"/>
    </row>
    <row r="47" spans="1:8" ht="21" customHeight="1">
      <c r="A47" s="16"/>
      <c r="B47" s="16"/>
      <c r="C47" s="17" t="s">
        <v>173</v>
      </c>
      <c r="D47" s="16" t="s">
        <v>11</v>
      </c>
      <c r="E47" s="16">
        <v>0.009</v>
      </c>
      <c r="F47" s="18">
        <f>F45*0.009</f>
        <v>1.1663999999999999</v>
      </c>
      <c r="G47" s="16"/>
      <c r="H47" s="18"/>
    </row>
    <row r="48" spans="1:8" ht="27">
      <c r="A48" s="16"/>
      <c r="B48" s="16"/>
      <c r="C48" s="17" t="s">
        <v>174</v>
      </c>
      <c r="D48" s="16" t="s">
        <v>41</v>
      </c>
      <c r="E48" s="16">
        <v>0.36</v>
      </c>
      <c r="F48" s="18">
        <f>F45*0.36</f>
        <v>46.656</v>
      </c>
      <c r="G48" s="16"/>
      <c r="H48" s="18"/>
    </row>
    <row r="49" spans="1:8" ht="25.5" customHeight="1">
      <c r="A49" s="16"/>
      <c r="B49" s="16"/>
      <c r="C49" s="17" t="s">
        <v>42</v>
      </c>
      <c r="D49" s="16" t="s">
        <v>14</v>
      </c>
      <c r="E49" s="16">
        <v>1.1</v>
      </c>
      <c r="F49" s="18">
        <f>F45*E49</f>
        <v>142.56</v>
      </c>
      <c r="G49" s="16"/>
      <c r="H49" s="18"/>
    </row>
    <row r="50" spans="1:8" ht="25.5" customHeight="1">
      <c r="A50" s="13">
        <v>9</v>
      </c>
      <c r="B50" s="13" t="s">
        <v>61</v>
      </c>
      <c r="C50" s="14" t="s">
        <v>94</v>
      </c>
      <c r="D50" s="13" t="s">
        <v>10</v>
      </c>
      <c r="E50" s="13"/>
      <c r="F50" s="13">
        <f>92.2</f>
        <v>92.2</v>
      </c>
      <c r="G50" s="13"/>
      <c r="H50" s="15"/>
    </row>
    <row r="51" spans="1:8" ht="25.5" customHeight="1">
      <c r="A51" s="16"/>
      <c r="B51" s="16"/>
      <c r="C51" s="17" t="s">
        <v>56</v>
      </c>
      <c r="D51" s="16" t="s">
        <v>13</v>
      </c>
      <c r="E51" s="16" t="s">
        <v>27</v>
      </c>
      <c r="F51" s="20">
        <f>F50*0.4*0.2+62*0.4*0.2*0.2</f>
        <v>8.368000000000002</v>
      </c>
      <c r="G51" s="16"/>
      <c r="H51" s="18"/>
    </row>
    <row r="52" spans="1:8" ht="25.5" customHeight="1">
      <c r="A52" s="16"/>
      <c r="B52" s="16" t="s">
        <v>73</v>
      </c>
      <c r="C52" s="17" t="s">
        <v>96</v>
      </c>
      <c r="D52" s="16" t="s">
        <v>95</v>
      </c>
      <c r="E52" s="16" t="s">
        <v>27</v>
      </c>
      <c r="F52" s="16">
        <f>4*1.5</f>
        <v>6</v>
      </c>
      <c r="G52" s="16"/>
      <c r="H52" s="18"/>
    </row>
    <row r="53" spans="1:8" ht="25.5" customHeight="1">
      <c r="A53" s="16"/>
      <c r="B53" s="16" t="s">
        <v>73</v>
      </c>
      <c r="C53" s="17" t="s">
        <v>97</v>
      </c>
      <c r="D53" s="16" t="s">
        <v>10</v>
      </c>
      <c r="E53" s="16" t="s">
        <v>27</v>
      </c>
      <c r="F53" s="16">
        <f>F50</f>
        <v>92.2</v>
      </c>
      <c r="G53" s="16"/>
      <c r="H53" s="18"/>
    </row>
    <row r="54" spans="1:8" ht="25.5" customHeight="1">
      <c r="A54" s="16"/>
      <c r="B54" s="16"/>
      <c r="C54" s="17" t="s">
        <v>42</v>
      </c>
      <c r="D54" s="16" t="s">
        <v>14</v>
      </c>
      <c r="E54" s="16">
        <v>2.45</v>
      </c>
      <c r="F54" s="16">
        <f>E54*F50</f>
        <v>225.89000000000001</v>
      </c>
      <c r="G54" s="16"/>
      <c r="H54" s="18"/>
    </row>
    <row r="55" spans="1:8" ht="40.5">
      <c r="A55" s="13">
        <v>10</v>
      </c>
      <c r="B55" s="14" t="s">
        <v>74</v>
      </c>
      <c r="C55" s="14" t="s">
        <v>175</v>
      </c>
      <c r="D55" s="13" t="s">
        <v>11</v>
      </c>
      <c r="E55" s="13"/>
      <c r="F55" s="13">
        <f>F50*0.6+0.4*0.2*4</f>
        <v>55.64</v>
      </c>
      <c r="G55" s="31"/>
      <c r="H55" s="32"/>
    </row>
    <row r="56" spans="1:8" ht="40.5">
      <c r="A56" s="16"/>
      <c r="B56" s="16"/>
      <c r="C56" s="17" t="s">
        <v>78</v>
      </c>
      <c r="D56" s="16" t="s">
        <v>11</v>
      </c>
      <c r="E56" s="16">
        <v>1.1</v>
      </c>
      <c r="F56" s="16">
        <f>F55*1.1</f>
        <v>61.20400000000001</v>
      </c>
      <c r="G56" s="24"/>
      <c r="H56" s="40"/>
    </row>
    <row r="57" spans="1:8" ht="27">
      <c r="A57" s="16"/>
      <c r="B57" s="16"/>
      <c r="C57" s="17" t="s">
        <v>76</v>
      </c>
      <c r="D57" s="16" t="s">
        <v>13</v>
      </c>
      <c r="E57" s="16">
        <v>0.05</v>
      </c>
      <c r="F57" s="20">
        <f>F55*0.05</f>
        <v>2.782</v>
      </c>
      <c r="G57" s="24"/>
      <c r="H57" s="40"/>
    </row>
    <row r="58" spans="1:8" ht="26.25" customHeight="1">
      <c r="A58" s="16"/>
      <c r="B58" s="16"/>
      <c r="C58" s="17" t="s">
        <v>42</v>
      </c>
      <c r="D58" s="16" t="s">
        <v>14</v>
      </c>
      <c r="E58" s="16">
        <v>2.15</v>
      </c>
      <c r="F58" s="18">
        <f>E58*F55</f>
        <v>119.62599999999999</v>
      </c>
      <c r="G58" s="24"/>
      <c r="H58" s="40"/>
    </row>
    <row r="59" spans="1:8" ht="81">
      <c r="A59" s="13">
        <v>11</v>
      </c>
      <c r="B59" s="14" t="s">
        <v>44</v>
      </c>
      <c r="C59" s="14" t="s">
        <v>109</v>
      </c>
      <c r="D59" s="13" t="s">
        <v>11</v>
      </c>
      <c r="E59" s="13"/>
      <c r="F59" s="38">
        <f>F53*1.2*2</f>
        <v>221.28</v>
      </c>
      <c r="G59" s="15"/>
      <c r="H59" s="15"/>
    </row>
    <row r="60" spans="1:8" ht="24" customHeight="1">
      <c r="A60" s="16"/>
      <c r="B60" s="16"/>
      <c r="C60" s="17" t="s">
        <v>45</v>
      </c>
      <c r="D60" s="24" t="s">
        <v>14</v>
      </c>
      <c r="E60" s="24">
        <f>0.0845*3</f>
        <v>0.2535</v>
      </c>
      <c r="F60" s="39">
        <f>F59*E60</f>
        <v>56.094480000000004</v>
      </c>
      <c r="G60" s="18"/>
      <c r="H60" s="18"/>
    </row>
    <row r="61" spans="1:8" ht="24" customHeight="1">
      <c r="A61" s="16"/>
      <c r="B61" s="16"/>
      <c r="C61" s="17" t="s">
        <v>30</v>
      </c>
      <c r="D61" s="24" t="s">
        <v>8</v>
      </c>
      <c r="E61" s="24">
        <f>0.0325*3</f>
        <v>0.0975</v>
      </c>
      <c r="F61" s="39">
        <f>F59*E61</f>
        <v>21.5748</v>
      </c>
      <c r="G61" s="18"/>
      <c r="H61" s="18"/>
    </row>
    <row r="62" spans="1:8" ht="27">
      <c r="A62" s="16"/>
      <c r="B62" s="16"/>
      <c r="C62" s="17" t="s">
        <v>46</v>
      </c>
      <c r="D62" s="24" t="s">
        <v>41</v>
      </c>
      <c r="E62" s="24">
        <f>0.109*3</f>
        <v>0.327</v>
      </c>
      <c r="F62" s="39">
        <f>F59*E62</f>
        <v>72.35856</v>
      </c>
      <c r="G62" s="18"/>
      <c r="H62" s="18"/>
    </row>
    <row r="63" spans="1:8" ht="21.75" customHeight="1">
      <c r="A63" s="16"/>
      <c r="B63" s="16"/>
      <c r="C63" s="17" t="s">
        <v>29</v>
      </c>
      <c r="D63" s="24" t="s">
        <v>8</v>
      </c>
      <c r="E63" s="24">
        <f>0.01666*2</f>
        <v>0.03332</v>
      </c>
      <c r="F63" s="39">
        <f>F59*E63</f>
        <v>7.373049600000001</v>
      </c>
      <c r="G63" s="18"/>
      <c r="H63" s="18"/>
    </row>
    <row r="64" spans="1:8" ht="21.75" customHeight="1">
      <c r="A64" s="31">
        <v>12</v>
      </c>
      <c r="B64" s="35" t="s">
        <v>37</v>
      </c>
      <c r="C64" s="14" t="s">
        <v>98</v>
      </c>
      <c r="D64" s="13" t="s">
        <v>13</v>
      </c>
      <c r="E64" s="13"/>
      <c r="F64" s="13">
        <v>6.58</v>
      </c>
      <c r="G64" s="13"/>
      <c r="H64" s="15"/>
    </row>
    <row r="65" spans="1:8" ht="21.75" customHeight="1">
      <c r="A65" s="24"/>
      <c r="B65" s="16" t="s">
        <v>28</v>
      </c>
      <c r="C65" s="26" t="s">
        <v>32</v>
      </c>
      <c r="D65" s="24" t="s">
        <v>33</v>
      </c>
      <c r="E65" s="24" t="s">
        <v>28</v>
      </c>
      <c r="F65" s="36">
        <f>F64</f>
        <v>6.58</v>
      </c>
      <c r="G65" s="16"/>
      <c r="H65" s="18"/>
    </row>
    <row r="66" spans="1:8" ht="21.75" customHeight="1">
      <c r="A66" s="24"/>
      <c r="B66" s="16"/>
      <c r="C66" s="12" t="s">
        <v>30</v>
      </c>
      <c r="D66" s="29" t="s">
        <v>34</v>
      </c>
      <c r="E66" s="29">
        <v>0.92</v>
      </c>
      <c r="F66" s="33">
        <f>E66*F64</f>
        <v>6.0536</v>
      </c>
      <c r="G66" s="16"/>
      <c r="H66" s="18"/>
    </row>
    <row r="67" spans="1:8" ht="21.75" customHeight="1">
      <c r="A67" s="24"/>
      <c r="B67" s="16"/>
      <c r="C67" s="12" t="s">
        <v>83</v>
      </c>
      <c r="D67" s="29" t="s">
        <v>10</v>
      </c>
      <c r="E67" s="29" t="s">
        <v>27</v>
      </c>
      <c r="F67" s="33">
        <v>1135.1</v>
      </c>
      <c r="G67" s="16"/>
      <c r="H67" s="18"/>
    </row>
    <row r="68" spans="1:8" ht="21.75" customHeight="1">
      <c r="A68" s="24"/>
      <c r="B68" s="16"/>
      <c r="C68" s="12" t="s">
        <v>80</v>
      </c>
      <c r="D68" s="29" t="s">
        <v>35</v>
      </c>
      <c r="E68" s="29">
        <v>1.015</v>
      </c>
      <c r="F68" s="33">
        <f>E68*F64</f>
        <v>6.678699999999999</v>
      </c>
      <c r="G68" s="16"/>
      <c r="H68" s="18"/>
    </row>
    <row r="69" spans="1:8" ht="21.75" customHeight="1">
      <c r="A69" s="24"/>
      <c r="B69" s="16"/>
      <c r="C69" s="12" t="s">
        <v>39</v>
      </c>
      <c r="D69" s="29" t="s">
        <v>38</v>
      </c>
      <c r="E69" s="29">
        <v>0.703</v>
      </c>
      <c r="F69" s="33">
        <f>E69*F64</f>
        <v>4.6257399999999995</v>
      </c>
      <c r="G69" s="16"/>
      <c r="H69" s="18"/>
    </row>
    <row r="70" spans="1:8" ht="27">
      <c r="A70" s="24"/>
      <c r="B70" s="16"/>
      <c r="C70" s="12" t="s">
        <v>101</v>
      </c>
      <c r="D70" s="29" t="s">
        <v>11</v>
      </c>
      <c r="E70" s="29" t="s">
        <v>27</v>
      </c>
      <c r="F70" s="33">
        <f>0.6*0.6</f>
        <v>0.36</v>
      </c>
      <c r="G70" s="16"/>
      <c r="H70" s="18"/>
    </row>
    <row r="71" spans="1:8" ht="27">
      <c r="A71" s="24"/>
      <c r="B71" s="16"/>
      <c r="C71" s="12" t="s">
        <v>40</v>
      </c>
      <c r="D71" s="29" t="s">
        <v>35</v>
      </c>
      <c r="E71" s="29">
        <v>0.0114</v>
      </c>
      <c r="F71" s="33">
        <f>E71*F64</f>
        <v>0.07501200000000001</v>
      </c>
      <c r="G71" s="16"/>
      <c r="H71" s="18"/>
    </row>
    <row r="72" spans="1:8" ht="13.5">
      <c r="A72" s="24"/>
      <c r="B72" s="16"/>
      <c r="C72" s="12" t="s">
        <v>29</v>
      </c>
      <c r="D72" s="29" t="s">
        <v>34</v>
      </c>
      <c r="E72" s="29">
        <v>0.06</v>
      </c>
      <c r="F72" s="33">
        <f>E72*F64</f>
        <v>0.3948</v>
      </c>
      <c r="G72" s="16"/>
      <c r="H72" s="18"/>
    </row>
    <row r="73" spans="1:8" s="22" customFormat="1" ht="40.5">
      <c r="A73" s="31">
        <v>13</v>
      </c>
      <c r="B73" s="42" t="s">
        <v>51</v>
      </c>
      <c r="C73" s="28" t="s">
        <v>55</v>
      </c>
      <c r="D73" s="28" t="s">
        <v>52</v>
      </c>
      <c r="E73" s="28"/>
      <c r="F73" s="37">
        <f>17.5*0.6+11.9</f>
        <v>22.4</v>
      </c>
      <c r="G73" s="31"/>
      <c r="H73" s="32"/>
    </row>
    <row r="74" spans="1:8" s="22" customFormat="1" ht="13.5">
      <c r="A74" s="16"/>
      <c r="B74" s="16"/>
      <c r="C74" s="12" t="s">
        <v>49</v>
      </c>
      <c r="D74" s="12" t="s">
        <v>53</v>
      </c>
      <c r="E74" s="12">
        <f>1.01</f>
        <v>1.01</v>
      </c>
      <c r="F74" s="43">
        <f>E74*F73</f>
        <v>22.624</v>
      </c>
      <c r="G74" s="16"/>
      <c r="H74" s="18"/>
    </row>
    <row r="75" spans="1:8" s="22" customFormat="1" ht="13.5">
      <c r="A75" s="16"/>
      <c r="B75" s="16"/>
      <c r="C75" s="12" t="s">
        <v>50</v>
      </c>
      <c r="D75" s="12" t="s">
        <v>8</v>
      </c>
      <c r="E75" s="12">
        <f>0.0066</f>
        <v>0.0066</v>
      </c>
      <c r="F75" s="43">
        <f>E75*F73</f>
        <v>0.14784</v>
      </c>
      <c r="G75" s="16"/>
      <c r="H75" s="18"/>
    </row>
    <row r="76" spans="1:8" s="22" customFormat="1" ht="13.5">
      <c r="A76" s="16"/>
      <c r="B76" s="16"/>
      <c r="C76" s="12" t="s">
        <v>54</v>
      </c>
      <c r="D76" s="12" t="s">
        <v>41</v>
      </c>
      <c r="E76" s="12">
        <v>0.63</v>
      </c>
      <c r="F76" s="43">
        <f>E76*F73</f>
        <v>14.111999999999998</v>
      </c>
      <c r="G76" s="16"/>
      <c r="H76" s="18"/>
    </row>
    <row r="77" spans="1:8" s="22" customFormat="1" ht="13.5">
      <c r="A77" s="16"/>
      <c r="B77" s="16"/>
      <c r="C77" s="12" t="s">
        <v>36</v>
      </c>
      <c r="D77" s="12" t="s">
        <v>8</v>
      </c>
      <c r="E77" s="12">
        <f>0.0624</f>
        <v>0.0624</v>
      </c>
      <c r="F77" s="43">
        <f>E77*F73</f>
        <v>1.39776</v>
      </c>
      <c r="G77" s="16"/>
      <c r="H77" s="18"/>
    </row>
    <row r="78" spans="1:8" ht="40.5">
      <c r="A78" s="13">
        <v>14</v>
      </c>
      <c r="B78" s="14" t="s">
        <v>160</v>
      </c>
      <c r="C78" s="14" t="s">
        <v>170</v>
      </c>
      <c r="D78" s="13" t="s">
        <v>11</v>
      </c>
      <c r="E78" s="13"/>
      <c r="F78" s="19">
        <v>58.58</v>
      </c>
      <c r="G78" s="13"/>
      <c r="H78" s="15"/>
    </row>
    <row r="79" spans="1:8" ht="13.5">
      <c r="A79" s="16"/>
      <c r="B79" s="16"/>
      <c r="C79" s="17" t="s">
        <v>161</v>
      </c>
      <c r="D79" s="16" t="s">
        <v>11</v>
      </c>
      <c r="E79" s="16">
        <v>1.1</v>
      </c>
      <c r="F79" s="20">
        <f>F78*E79</f>
        <v>64.438</v>
      </c>
      <c r="G79" s="16"/>
      <c r="H79" s="18"/>
    </row>
    <row r="80" spans="1:8" ht="13.5">
      <c r="A80" s="16"/>
      <c r="B80" s="16"/>
      <c r="C80" s="17" t="s">
        <v>162</v>
      </c>
      <c r="D80" s="16" t="s">
        <v>13</v>
      </c>
      <c r="E80" s="16">
        <v>0.03</v>
      </c>
      <c r="F80" s="20">
        <f>E80*F78</f>
        <v>1.7573999999999999</v>
      </c>
      <c r="G80" s="16"/>
      <c r="H80" s="18"/>
    </row>
    <row r="81" spans="1:8" ht="13.5">
      <c r="A81" s="16"/>
      <c r="B81" s="16"/>
      <c r="C81" s="17" t="s">
        <v>163</v>
      </c>
      <c r="D81" s="16" t="s">
        <v>41</v>
      </c>
      <c r="E81" s="16">
        <v>0.25</v>
      </c>
      <c r="F81" s="20">
        <f>E81*F78</f>
        <v>14.645</v>
      </c>
      <c r="G81" s="16"/>
      <c r="H81" s="18"/>
    </row>
    <row r="82" spans="1:8" ht="13.5">
      <c r="A82" s="16"/>
      <c r="B82" s="16"/>
      <c r="C82" s="17" t="s">
        <v>42</v>
      </c>
      <c r="D82" s="16" t="s">
        <v>11</v>
      </c>
      <c r="E82" s="16" t="s">
        <v>28</v>
      </c>
      <c r="F82" s="20">
        <f>F78</f>
        <v>58.58</v>
      </c>
      <c r="G82" s="16"/>
      <c r="H82" s="18"/>
    </row>
    <row r="83" spans="1:8" ht="13.5">
      <c r="A83" s="31">
        <v>15</v>
      </c>
      <c r="B83" s="31" t="s">
        <v>73</v>
      </c>
      <c r="C83" s="31" t="s">
        <v>99</v>
      </c>
      <c r="D83" s="31" t="s">
        <v>12</v>
      </c>
      <c r="E83" s="31"/>
      <c r="F83" s="31">
        <v>1</v>
      </c>
      <c r="G83" s="31"/>
      <c r="H83" s="32"/>
    </row>
    <row r="84" spans="1:8" ht="40.5">
      <c r="A84" s="24"/>
      <c r="B84" s="24"/>
      <c r="C84" s="26" t="s">
        <v>100</v>
      </c>
      <c r="D84" s="24" t="s">
        <v>12</v>
      </c>
      <c r="E84" s="24" t="s">
        <v>27</v>
      </c>
      <c r="F84" s="24">
        <v>1</v>
      </c>
      <c r="G84" s="24"/>
      <c r="H84" s="40"/>
    </row>
    <row r="85" spans="1:8" ht="27">
      <c r="A85" s="24"/>
      <c r="B85" s="24"/>
      <c r="C85" s="26" t="s">
        <v>102</v>
      </c>
      <c r="D85" s="24" t="s">
        <v>10</v>
      </c>
      <c r="E85" s="24" t="s">
        <v>27</v>
      </c>
      <c r="F85" s="24">
        <v>8</v>
      </c>
      <c r="G85" s="24"/>
      <c r="H85" s="40"/>
    </row>
    <row r="86" spans="1:8" ht="13.5">
      <c r="A86" s="24"/>
      <c r="B86" s="24"/>
      <c r="C86" s="24" t="s">
        <v>42</v>
      </c>
      <c r="D86" s="24" t="s">
        <v>12</v>
      </c>
      <c r="E86" s="24" t="s">
        <v>28</v>
      </c>
      <c r="F86" s="24">
        <v>1</v>
      </c>
      <c r="G86" s="24"/>
      <c r="H86" s="40"/>
    </row>
    <row r="87" spans="1:8" ht="13.5">
      <c r="A87" s="24"/>
      <c r="B87" s="24"/>
      <c r="C87" s="24" t="s">
        <v>29</v>
      </c>
      <c r="D87" s="24" t="s">
        <v>34</v>
      </c>
      <c r="E87" s="24">
        <v>40</v>
      </c>
      <c r="F87" s="24">
        <v>40</v>
      </c>
      <c r="G87" s="24"/>
      <c r="H87" s="40"/>
    </row>
    <row r="88" spans="1:8" ht="13.5">
      <c r="A88" s="31">
        <v>16</v>
      </c>
      <c r="B88" s="31" t="s">
        <v>73</v>
      </c>
      <c r="C88" s="31" t="s">
        <v>198</v>
      </c>
      <c r="D88" s="31" t="s">
        <v>12</v>
      </c>
      <c r="E88" s="31"/>
      <c r="F88" s="31">
        <v>1</v>
      </c>
      <c r="G88" s="31"/>
      <c r="H88" s="32"/>
    </row>
    <row r="89" spans="1:8" ht="13.5">
      <c r="A89" s="24"/>
      <c r="B89" s="24"/>
      <c r="C89" s="24" t="s">
        <v>56</v>
      </c>
      <c r="D89" s="24" t="s">
        <v>13</v>
      </c>
      <c r="E89" s="24" t="s">
        <v>27</v>
      </c>
      <c r="F89" s="36">
        <f>0.45*0.45*1</f>
        <v>0.2025</v>
      </c>
      <c r="G89" s="24"/>
      <c r="H89" s="40"/>
    </row>
    <row r="90" spans="1:8" ht="13.5">
      <c r="A90" s="24"/>
      <c r="B90" s="24"/>
      <c r="C90" s="26" t="s">
        <v>199</v>
      </c>
      <c r="D90" s="24" t="s">
        <v>10</v>
      </c>
      <c r="E90" s="24" t="s">
        <v>27</v>
      </c>
      <c r="F90" s="24">
        <f>0.8*4</f>
        <v>3.2</v>
      </c>
      <c r="G90" s="24"/>
      <c r="H90" s="40"/>
    </row>
    <row r="91" spans="1:8" ht="13.5">
      <c r="A91" s="24"/>
      <c r="B91" s="24"/>
      <c r="C91" s="24" t="s">
        <v>203</v>
      </c>
      <c r="D91" s="24" t="s">
        <v>11</v>
      </c>
      <c r="E91" s="24" t="s">
        <v>27</v>
      </c>
      <c r="F91" s="24">
        <f>0.15*0.9*4+0.1*0.35*4</f>
        <v>0.68</v>
      </c>
      <c r="G91" s="16"/>
      <c r="H91" s="40"/>
    </row>
    <row r="92" spans="1:8" ht="13.5">
      <c r="A92" s="24"/>
      <c r="B92" s="24"/>
      <c r="C92" s="24" t="s">
        <v>200</v>
      </c>
      <c r="D92" s="24" t="s">
        <v>12</v>
      </c>
      <c r="E92" s="24" t="s">
        <v>27</v>
      </c>
      <c r="F92" s="24">
        <v>1</v>
      </c>
      <c r="G92" s="24"/>
      <c r="H92" s="40"/>
    </row>
    <row r="93" spans="1:8" ht="13.5">
      <c r="A93" s="24"/>
      <c r="B93" s="24"/>
      <c r="C93" s="26" t="s">
        <v>201</v>
      </c>
      <c r="D93" s="24" t="s">
        <v>41</v>
      </c>
      <c r="E93" s="24" t="s">
        <v>27</v>
      </c>
      <c r="F93" s="24">
        <v>3</v>
      </c>
      <c r="G93" s="24"/>
      <c r="H93" s="40"/>
    </row>
    <row r="94" spans="1:8" ht="13.5">
      <c r="A94" s="24"/>
      <c r="B94" s="24" t="s">
        <v>28</v>
      </c>
      <c r="C94" s="24" t="s">
        <v>42</v>
      </c>
      <c r="D94" s="24" t="s">
        <v>12</v>
      </c>
      <c r="E94" s="24" t="s">
        <v>27</v>
      </c>
      <c r="F94" s="24">
        <v>1</v>
      </c>
      <c r="G94" s="24"/>
      <c r="H94" s="40"/>
    </row>
    <row r="95" spans="1:8" ht="27">
      <c r="A95" s="63">
        <v>17</v>
      </c>
      <c r="B95" s="63" t="s">
        <v>28</v>
      </c>
      <c r="C95" s="65" t="s">
        <v>202</v>
      </c>
      <c r="D95" s="63" t="s">
        <v>12</v>
      </c>
      <c r="E95" s="63"/>
      <c r="F95" s="63">
        <v>2</v>
      </c>
      <c r="G95" s="63"/>
      <c r="H95" s="64"/>
    </row>
    <row r="96" spans="1:8" ht="13.5">
      <c r="A96" s="24"/>
      <c r="B96" s="24"/>
      <c r="C96" s="24" t="s">
        <v>56</v>
      </c>
      <c r="D96" s="24" t="s">
        <v>13</v>
      </c>
      <c r="E96" s="24" t="s">
        <v>27</v>
      </c>
      <c r="F96" s="24">
        <f>1.2*0.35*0.1+0.4*0.4*0.1</f>
        <v>0.05800000000000001</v>
      </c>
      <c r="G96" s="24"/>
      <c r="H96" s="40"/>
    </row>
    <row r="97" spans="1:8" ht="13.5">
      <c r="A97" s="24"/>
      <c r="B97" s="24"/>
      <c r="C97" s="24" t="s">
        <v>203</v>
      </c>
      <c r="D97" s="24" t="s">
        <v>11</v>
      </c>
      <c r="E97" s="24" t="s">
        <v>27</v>
      </c>
      <c r="F97" s="24">
        <f>0.4*0.4*2</f>
        <v>0.32000000000000006</v>
      </c>
      <c r="G97" s="16"/>
      <c r="H97" s="40"/>
    </row>
    <row r="98" spans="1:8" ht="13.5">
      <c r="A98" s="24"/>
      <c r="B98" s="24"/>
      <c r="C98" s="24" t="s">
        <v>204</v>
      </c>
      <c r="D98" s="24" t="s">
        <v>10</v>
      </c>
      <c r="E98" s="24" t="s">
        <v>27</v>
      </c>
      <c r="F98" s="24">
        <f>3.8+12.3+4.5</f>
        <v>20.6</v>
      </c>
      <c r="G98" s="24"/>
      <c r="H98" s="40"/>
    </row>
    <row r="99" spans="1:8" ht="13.5">
      <c r="A99" s="24"/>
      <c r="B99" s="24"/>
      <c r="C99" s="24" t="s">
        <v>42</v>
      </c>
      <c r="D99" s="24" t="s">
        <v>12</v>
      </c>
      <c r="E99" s="24" t="s">
        <v>28</v>
      </c>
      <c r="F99" s="24">
        <v>2</v>
      </c>
      <c r="G99" s="24"/>
      <c r="H99" s="40"/>
    </row>
    <row r="100" spans="1:8" ht="27">
      <c r="A100" s="31">
        <v>18</v>
      </c>
      <c r="B100" s="31" t="s">
        <v>73</v>
      </c>
      <c r="C100" s="28" t="s">
        <v>135</v>
      </c>
      <c r="D100" s="31" t="s">
        <v>11</v>
      </c>
      <c r="E100" s="31"/>
      <c r="F100" s="31">
        <f>3*6</f>
        <v>18</v>
      </c>
      <c r="G100" s="31"/>
      <c r="H100" s="32"/>
    </row>
    <row r="101" spans="1:8" ht="13.5">
      <c r="A101" s="24"/>
      <c r="B101" s="24"/>
      <c r="C101" s="24" t="s">
        <v>56</v>
      </c>
      <c r="D101" s="24" t="s">
        <v>13</v>
      </c>
      <c r="E101" s="24" t="s">
        <v>27</v>
      </c>
      <c r="F101" s="24">
        <f>0.8+1</f>
        <v>1.8</v>
      </c>
      <c r="G101" s="24"/>
      <c r="H101" s="40"/>
    </row>
    <row r="102" spans="1:8" ht="13.5">
      <c r="A102" s="24"/>
      <c r="B102" s="24"/>
      <c r="C102" s="24" t="s">
        <v>114</v>
      </c>
      <c r="D102" s="24" t="s">
        <v>10</v>
      </c>
      <c r="E102" s="24" t="s">
        <v>27</v>
      </c>
      <c r="F102" s="24">
        <f>22.4</f>
        <v>22.4</v>
      </c>
      <c r="G102" s="24"/>
      <c r="H102" s="40"/>
    </row>
    <row r="103" spans="1:8" ht="13.5">
      <c r="A103" s="24"/>
      <c r="B103" s="24"/>
      <c r="C103" s="24" t="s">
        <v>108</v>
      </c>
      <c r="D103" s="24" t="s">
        <v>10</v>
      </c>
      <c r="E103" s="24" t="s">
        <v>27</v>
      </c>
      <c r="F103" s="24">
        <f>24+16</f>
        <v>40</v>
      </c>
      <c r="G103" s="24"/>
      <c r="H103" s="40"/>
    </row>
    <row r="104" spans="1:8" ht="13.5">
      <c r="A104" s="24"/>
      <c r="B104" s="24"/>
      <c r="C104" s="24" t="s">
        <v>113</v>
      </c>
      <c r="D104" s="24" t="s">
        <v>10</v>
      </c>
      <c r="E104" s="24" t="s">
        <v>27</v>
      </c>
      <c r="F104" s="24">
        <v>48</v>
      </c>
      <c r="G104" s="24"/>
      <c r="H104" s="40"/>
    </row>
    <row r="105" spans="1:8" ht="13.5">
      <c r="A105" s="24"/>
      <c r="B105" s="24"/>
      <c r="C105" s="24" t="s">
        <v>111</v>
      </c>
      <c r="D105" s="24" t="s">
        <v>10</v>
      </c>
      <c r="E105" s="24" t="s">
        <v>27</v>
      </c>
      <c r="F105" s="24">
        <v>16</v>
      </c>
      <c r="G105" s="24"/>
      <c r="H105" s="40"/>
    </row>
    <row r="106" spans="1:8" ht="13.5">
      <c r="A106" s="24"/>
      <c r="B106" s="24"/>
      <c r="C106" s="24" t="s">
        <v>112</v>
      </c>
      <c r="D106" s="24" t="s">
        <v>13</v>
      </c>
      <c r="E106" s="24" t="s">
        <v>27</v>
      </c>
      <c r="F106" s="24">
        <v>0.3</v>
      </c>
      <c r="G106" s="24"/>
      <c r="H106" s="40"/>
    </row>
    <row r="107" spans="1:8" ht="27">
      <c r="A107" s="24"/>
      <c r="B107" s="24"/>
      <c r="C107" s="26" t="s">
        <v>106</v>
      </c>
      <c r="D107" s="24" t="s">
        <v>11</v>
      </c>
      <c r="E107" s="24" t="s">
        <v>27</v>
      </c>
      <c r="F107" s="24">
        <v>19.6</v>
      </c>
      <c r="G107" s="24"/>
      <c r="H107" s="40"/>
    </row>
    <row r="108" spans="1:8" ht="13.5">
      <c r="A108" s="24"/>
      <c r="B108" s="24"/>
      <c r="C108" s="26" t="s">
        <v>107</v>
      </c>
      <c r="D108" s="24" t="s">
        <v>12</v>
      </c>
      <c r="E108" s="24" t="s">
        <v>27</v>
      </c>
      <c r="F108" s="24">
        <v>120</v>
      </c>
      <c r="G108" s="24"/>
      <c r="H108" s="40"/>
    </row>
    <row r="109" spans="1:8" ht="13.5">
      <c r="A109" s="24"/>
      <c r="B109" s="24" t="s">
        <v>73</v>
      </c>
      <c r="C109" s="24" t="s">
        <v>42</v>
      </c>
      <c r="D109" s="24" t="s">
        <v>12</v>
      </c>
      <c r="E109" s="24" t="s">
        <v>27</v>
      </c>
      <c r="F109" s="24">
        <v>2</v>
      </c>
      <c r="G109" s="24"/>
      <c r="H109" s="40"/>
    </row>
    <row r="110" spans="1:8" ht="81">
      <c r="A110" s="13">
        <v>19</v>
      </c>
      <c r="B110" s="14" t="s">
        <v>44</v>
      </c>
      <c r="C110" s="14" t="s">
        <v>115</v>
      </c>
      <c r="D110" s="13" t="s">
        <v>11</v>
      </c>
      <c r="E110" s="13"/>
      <c r="F110" s="38">
        <f>(4+4)*1*2+10</f>
        <v>26</v>
      </c>
      <c r="G110" s="15"/>
      <c r="H110" s="15"/>
    </row>
    <row r="111" spans="1:8" ht="13.5">
      <c r="A111" s="16"/>
      <c r="B111" s="16"/>
      <c r="C111" s="17" t="s">
        <v>45</v>
      </c>
      <c r="D111" s="24" t="s">
        <v>14</v>
      </c>
      <c r="E111" s="24">
        <f>0.0845*3</f>
        <v>0.2535</v>
      </c>
      <c r="F111" s="39">
        <f>F110*E111</f>
        <v>6.591</v>
      </c>
      <c r="G111" s="18"/>
      <c r="H111" s="18"/>
    </row>
    <row r="112" spans="1:8" ht="13.5">
      <c r="A112" s="16"/>
      <c r="B112" s="16"/>
      <c r="C112" s="17" t="s">
        <v>30</v>
      </c>
      <c r="D112" s="24" t="s">
        <v>8</v>
      </c>
      <c r="E112" s="24">
        <f>0.0325*3</f>
        <v>0.0975</v>
      </c>
      <c r="F112" s="39">
        <f>F110*E112</f>
        <v>2.535</v>
      </c>
      <c r="G112" s="18"/>
      <c r="H112" s="18"/>
    </row>
    <row r="113" spans="1:8" ht="27">
      <c r="A113" s="16"/>
      <c r="B113" s="16"/>
      <c r="C113" s="17" t="s">
        <v>46</v>
      </c>
      <c r="D113" s="24" t="s">
        <v>41</v>
      </c>
      <c r="E113" s="24">
        <f>0.109*3</f>
        <v>0.327</v>
      </c>
      <c r="F113" s="39">
        <f>F110*E113</f>
        <v>8.502</v>
      </c>
      <c r="G113" s="18"/>
      <c r="H113" s="18"/>
    </row>
    <row r="114" spans="1:8" ht="13.5">
      <c r="A114" s="16"/>
      <c r="B114" s="16"/>
      <c r="C114" s="17" t="s">
        <v>29</v>
      </c>
      <c r="D114" s="24" t="s">
        <v>8</v>
      </c>
      <c r="E114" s="24">
        <f>0.01666*2</f>
        <v>0.03332</v>
      </c>
      <c r="F114" s="39">
        <f>F110*E114</f>
        <v>0.8663200000000001</v>
      </c>
      <c r="G114" s="18"/>
      <c r="H114" s="18"/>
    </row>
    <row r="115" spans="1:8" ht="40.5">
      <c r="A115" s="31">
        <v>20</v>
      </c>
      <c r="B115" s="31" t="s">
        <v>28</v>
      </c>
      <c r="C115" s="28" t="s">
        <v>119</v>
      </c>
      <c r="D115" s="31"/>
      <c r="E115" s="31"/>
      <c r="F115" s="37"/>
      <c r="G115" s="32"/>
      <c r="H115" s="32"/>
    </row>
    <row r="116" spans="1:8" ht="13.5">
      <c r="A116" s="16"/>
      <c r="B116" s="16"/>
      <c r="C116" s="17" t="s">
        <v>118</v>
      </c>
      <c r="D116" s="24" t="s">
        <v>10</v>
      </c>
      <c r="E116" s="24" t="s">
        <v>27</v>
      </c>
      <c r="F116" s="39">
        <f>6*2+6+3+4</f>
        <v>25</v>
      </c>
      <c r="G116" s="18"/>
      <c r="H116" s="18"/>
    </row>
    <row r="117" spans="1:8" ht="13.5">
      <c r="A117" s="16"/>
      <c r="B117" s="16"/>
      <c r="C117" s="17" t="s">
        <v>176</v>
      </c>
      <c r="D117" s="24" t="s">
        <v>11</v>
      </c>
      <c r="E117" s="24" t="s">
        <v>27</v>
      </c>
      <c r="F117" s="39">
        <v>2</v>
      </c>
      <c r="G117" s="18"/>
      <c r="H117" s="18"/>
    </row>
    <row r="118" spans="1:8" ht="13.5">
      <c r="A118" s="16"/>
      <c r="B118" s="16"/>
      <c r="C118" s="17" t="s">
        <v>177</v>
      </c>
      <c r="D118" s="24" t="s">
        <v>11</v>
      </c>
      <c r="E118" s="24" t="s">
        <v>27</v>
      </c>
      <c r="F118" s="39">
        <f>2.75*2.65*2</f>
        <v>14.575</v>
      </c>
      <c r="G118" s="18"/>
      <c r="H118" s="18"/>
    </row>
    <row r="119" spans="1:8" ht="27">
      <c r="A119" s="31">
        <v>21</v>
      </c>
      <c r="B119" s="31" t="s">
        <v>28</v>
      </c>
      <c r="C119" s="28" t="s">
        <v>116</v>
      </c>
      <c r="D119" s="31" t="s">
        <v>12</v>
      </c>
      <c r="E119" s="31"/>
      <c r="F119" s="31">
        <v>14</v>
      </c>
      <c r="G119" s="31"/>
      <c r="H119" s="32"/>
    </row>
    <row r="120" spans="1:8" ht="13.5">
      <c r="A120" s="24"/>
      <c r="B120" s="24"/>
      <c r="C120" s="24" t="s">
        <v>117</v>
      </c>
      <c r="D120" s="24" t="s">
        <v>12</v>
      </c>
      <c r="E120" s="24" t="s">
        <v>27</v>
      </c>
      <c r="F120" s="24">
        <v>14</v>
      </c>
      <c r="G120" s="24"/>
      <c r="H120" s="18"/>
    </row>
    <row r="121" spans="1:8" ht="13.5">
      <c r="A121" s="24"/>
      <c r="B121" s="24"/>
      <c r="C121" s="24" t="s">
        <v>42</v>
      </c>
      <c r="D121" s="24" t="s">
        <v>12</v>
      </c>
      <c r="E121" s="24" t="s">
        <v>27</v>
      </c>
      <c r="F121" s="24">
        <v>14</v>
      </c>
      <c r="G121" s="24"/>
      <c r="H121" s="18"/>
    </row>
    <row r="122" spans="1:8" ht="27">
      <c r="A122" s="31">
        <v>22</v>
      </c>
      <c r="B122" s="31" t="s">
        <v>28</v>
      </c>
      <c r="C122" s="28" t="s">
        <v>193</v>
      </c>
      <c r="D122" s="31" t="s">
        <v>12</v>
      </c>
      <c r="E122" s="31"/>
      <c r="F122" s="31">
        <v>24</v>
      </c>
      <c r="G122" s="31"/>
      <c r="H122" s="32"/>
    </row>
    <row r="123" spans="1:8" ht="13.5">
      <c r="A123" s="24"/>
      <c r="B123" s="24"/>
      <c r="C123" s="24" t="s">
        <v>194</v>
      </c>
      <c r="D123" s="24" t="s">
        <v>12</v>
      </c>
      <c r="E123" s="24" t="s">
        <v>27</v>
      </c>
      <c r="F123" s="24">
        <v>24</v>
      </c>
      <c r="G123" s="24"/>
      <c r="H123" s="18"/>
    </row>
    <row r="124" spans="1:8" ht="13.5">
      <c r="A124" s="24"/>
      <c r="B124" s="24"/>
      <c r="C124" s="24" t="s">
        <v>56</v>
      </c>
      <c r="D124" s="24" t="s">
        <v>12</v>
      </c>
      <c r="E124" s="24" t="s">
        <v>27</v>
      </c>
      <c r="F124" s="24">
        <f>F122*0.3*0.3*0.4</f>
        <v>0.8639999999999999</v>
      </c>
      <c r="G124" s="24"/>
      <c r="H124" s="18"/>
    </row>
    <row r="125" spans="1:8" ht="13.5">
      <c r="A125" s="24"/>
      <c r="B125" s="24"/>
      <c r="C125" s="24" t="s">
        <v>42</v>
      </c>
      <c r="D125" s="24" t="s">
        <v>12</v>
      </c>
      <c r="E125" s="24" t="s">
        <v>27</v>
      </c>
      <c r="F125" s="24">
        <v>24</v>
      </c>
      <c r="G125" s="24"/>
      <c r="H125" s="18"/>
    </row>
    <row r="126" spans="1:8" ht="54">
      <c r="A126" s="31">
        <v>23</v>
      </c>
      <c r="B126" s="31" t="s">
        <v>28</v>
      </c>
      <c r="C126" s="28" t="s">
        <v>120</v>
      </c>
      <c r="D126" s="31" t="s">
        <v>12</v>
      </c>
      <c r="E126" s="31"/>
      <c r="F126" s="31">
        <v>2</v>
      </c>
      <c r="G126" s="31"/>
      <c r="H126" s="32"/>
    </row>
    <row r="127" spans="1:8" ht="54">
      <c r="A127" s="24"/>
      <c r="B127" s="24"/>
      <c r="C127" s="26" t="s">
        <v>120</v>
      </c>
      <c r="D127" s="24" t="s">
        <v>12</v>
      </c>
      <c r="E127" s="24" t="s">
        <v>27</v>
      </c>
      <c r="F127" s="24">
        <v>2</v>
      </c>
      <c r="G127" s="24"/>
      <c r="H127" s="18"/>
    </row>
    <row r="128" spans="1:8" ht="13.5">
      <c r="A128" s="24"/>
      <c r="B128" s="24"/>
      <c r="C128" s="24" t="s">
        <v>42</v>
      </c>
      <c r="D128" s="24" t="s">
        <v>12</v>
      </c>
      <c r="E128" s="24" t="s">
        <v>27</v>
      </c>
      <c r="F128" s="24">
        <v>2</v>
      </c>
      <c r="G128" s="24"/>
      <c r="H128" s="18"/>
    </row>
    <row r="129" spans="1:8" ht="13.5">
      <c r="A129" s="31">
        <v>24</v>
      </c>
      <c r="B129" s="31" t="s">
        <v>28</v>
      </c>
      <c r="C129" s="28" t="s">
        <v>167</v>
      </c>
      <c r="D129" s="31" t="s">
        <v>12</v>
      </c>
      <c r="E129" s="31"/>
      <c r="F129" s="31">
        <v>2</v>
      </c>
      <c r="G129" s="31"/>
      <c r="H129" s="32"/>
    </row>
    <row r="130" spans="1:8" ht="13.5">
      <c r="A130" s="24"/>
      <c r="B130" s="24" t="s">
        <v>73</v>
      </c>
      <c r="C130" s="26" t="s">
        <v>168</v>
      </c>
      <c r="D130" s="24" t="s">
        <v>12</v>
      </c>
      <c r="E130" s="24" t="s">
        <v>27</v>
      </c>
      <c r="F130" s="24">
        <v>1</v>
      </c>
      <c r="G130" s="24"/>
      <c r="H130" s="18"/>
    </row>
    <row r="131" spans="1:8" ht="13.5">
      <c r="A131" s="24"/>
      <c r="B131" s="24" t="s">
        <v>73</v>
      </c>
      <c r="C131" s="26" t="s">
        <v>169</v>
      </c>
      <c r="D131" s="24" t="s">
        <v>12</v>
      </c>
      <c r="E131" s="24" t="s">
        <v>27</v>
      </c>
      <c r="F131" s="24">
        <v>1</v>
      </c>
      <c r="G131" s="24"/>
      <c r="H131" s="18"/>
    </row>
    <row r="132" spans="1:8" ht="13.5">
      <c r="A132" s="24"/>
      <c r="B132" s="24"/>
      <c r="C132" s="24" t="s">
        <v>56</v>
      </c>
      <c r="D132" s="24" t="s">
        <v>12</v>
      </c>
      <c r="E132" s="24" t="s">
        <v>27</v>
      </c>
      <c r="F132" s="24">
        <f>F129*0.5*0.5*1</f>
        <v>0.5</v>
      </c>
      <c r="G132" s="24"/>
      <c r="H132" s="18"/>
    </row>
    <row r="133" spans="1:8" ht="13.5">
      <c r="A133" s="24"/>
      <c r="B133" s="24"/>
      <c r="C133" s="24" t="s">
        <v>42</v>
      </c>
      <c r="D133" s="24" t="s">
        <v>12</v>
      </c>
      <c r="E133" s="24" t="s">
        <v>27</v>
      </c>
      <c r="F133" s="24">
        <v>2</v>
      </c>
      <c r="G133" s="24"/>
      <c r="H133" s="18"/>
    </row>
    <row r="134" spans="1:8" ht="13.5">
      <c r="A134" s="13">
        <v>25</v>
      </c>
      <c r="B134" s="13" t="s">
        <v>27</v>
      </c>
      <c r="C134" s="14" t="s">
        <v>122</v>
      </c>
      <c r="D134" s="13" t="s">
        <v>11</v>
      </c>
      <c r="E134" s="13"/>
      <c r="F134" s="13">
        <v>605.8</v>
      </c>
      <c r="G134" s="13"/>
      <c r="H134" s="15"/>
    </row>
    <row r="135" spans="1:8" ht="13.5">
      <c r="A135" s="16"/>
      <c r="B135" s="16"/>
      <c r="C135" s="17" t="s">
        <v>123</v>
      </c>
      <c r="D135" s="16" t="s">
        <v>41</v>
      </c>
      <c r="E135" s="16">
        <v>0.023</v>
      </c>
      <c r="F135" s="16">
        <f>E135*F134</f>
        <v>13.933399999999999</v>
      </c>
      <c r="G135" s="16"/>
      <c r="H135" s="18"/>
    </row>
    <row r="136" spans="1:8" ht="27">
      <c r="A136" s="16"/>
      <c r="B136" s="16"/>
      <c r="C136" s="17" t="s">
        <v>125</v>
      </c>
      <c r="D136" s="16" t="s">
        <v>12</v>
      </c>
      <c r="E136" s="16" t="s">
        <v>27</v>
      </c>
      <c r="F136" s="16">
        <v>70</v>
      </c>
      <c r="G136" s="16"/>
      <c r="H136" s="18"/>
    </row>
    <row r="137" spans="1:8" ht="27">
      <c r="A137" s="16"/>
      <c r="B137" s="16"/>
      <c r="C137" s="17" t="s">
        <v>124</v>
      </c>
      <c r="D137" s="16" t="s">
        <v>14</v>
      </c>
      <c r="E137" s="16">
        <v>0.33</v>
      </c>
      <c r="F137" s="16">
        <f>E137*F134</f>
        <v>199.914</v>
      </c>
      <c r="G137" s="16"/>
      <c r="H137" s="18"/>
    </row>
    <row r="138" spans="1:8" ht="13.5">
      <c r="A138" s="13">
        <v>26</v>
      </c>
      <c r="B138" s="13" t="s">
        <v>27</v>
      </c>
      <c r="C138" s="14" t="s">
        <v>178</v>
      </c>
      <c r="D138" s="13" t="s">
        <v>10</v>
      </c>
      <c r="E138" s="13"/>
      <c r="F138" s="13">
        <v>44.75</v>
      </c>
      <c r="G138" s="13"/>
      <c r="H138" s="15"/>
    </row>
    <row r="139" spans="1:8" ht="40.5">
      <c r="A139" s="16"/>
      <c r="B139" s="16"/>
      <c r="C139" s="17" t="s">
        <v>179</v>
      </c>
      <c r="D139" s="16" t="s">
        <v>12</v>
      </c>
      <c r="E139" s="16">
        <v>4</v>
      </c>
      <c r="F139" s="16">
        <f>E139*F138</f>
        <v>179</v>
      </c>
      <c r="G139" s="16"/>
      <c r="H139" s="18"/>
    </row>
    <row r="140" spans="1:8" ht="13.5">
      <c r="A140" s="16"/>
      <c r="B140" s="16"/>
      <c r="C140" s="24" t="s">
        <v>42</v>
      </c>
      <c r="D140" s="16" t="s">
        <v>12</v>
      </c>
      <c r="E140" s="16" t="s">
        <v>28</v>
      </c>
      <c r="F140" s="16">
        <f>F138</f>
        <v>44.75</v>
      </c>
      <c r="G140" s="16"/>
      <c r="H140" s="18"/>
    </row>
    <row r="141" spans="1:8" ht="27">
      <c r="A141" s="31">
        <v>27</v>
      </c>
      <c r="B141" s="31" t="s">
        <v>28</v>
      </c>
      <c r="C141" s="28" t="s">
        <v>121</v>
      </c>
      <c r="D141" s="31" t="s">
        <v>11</v>
      </c>
      <c r="E141" s="31"/>
      <c r="F141" s="31">
        <v>450</v>
      </c>
      <c r="G141" s="31"/>
      <c r="H141" s="32"/>
    </row>
    <row r="142" spans="1:8" ht="27">
      <c r="A142" s="24"/>
      <c r="B142" s="16"/>
      <c r="C142" s="17" t="s">
        <v>58</v>
      </c>
      <c r="D142" s="16" t="s">
        <v>14</v>
      </c>
      <c r="E142" s="16">
        <v>0.82</v>
      </c>
      <c r="F142" s="16">
        <f>E142*F141</f>
        <v>369</v>
      </c>
      <c r="G142" s="16"/>
      <c r="H142" s="40"/>
    </row>
    <row r="143" spans="1:8" ht="13.5">
      <c r="A143" s="24"/>
      <c r="B143" s="16"/>
      <c r="C143" s="17" t="s">
        <v>60</v>
      </c>
      <c r="D143" s="16" t="s">
        <v>43</v>
      </c>
      <c r="E143" s="16">
        <v>0.08</v>
      </c>
      <c r="F143" s="16">
        <f>E143*F141</f>
        <v>36</v>
      </c>
      <c r="G143" s="16"/>
      <c r="H143" s="40"/>
    </row>
    <row r="144" spans="1:8" s="8" customFormat="1" ht="21">
      <c r="A144" s="80" t="s">
        <v>9</v>
      </c>
      <c r="B144" s="80"/>
      <c r="C144" s="80"/>
      <c r="D144" s="80"/>
      <c r="E144" s="80"/>
      <c r="F144" s="80"/>
      <c r="G144" s="80"/>
      <c r="H144" s="21"/>
    </row>
    <row r="145" spans="1:8" s="8" customFormat="1" ht="21">
      <c r="A145" s="80" t="s">
        <v>210</v>
      </c>
      <c r="B145" s="80"/>
      <c r="C145" s="80"/>
      <c r="D145" s="80"/>
      <c r="E145" s="80"/>
      <c r="F145" s="80"/>
      <c r="G145" s="80"/>
      <c r="H145" s="21"/>
    </row>
    <row r="146" spans="1:8" s="8" customFormat="1" ht="21">
      <c r="A146" s="80" t="s">
        <v>9</v>
      </c>
      <c r="B146" s="80"/>
      <c r="C146" s="80"/>
      <c r="D146" s="80"/>
      <c r="E146" s="80"/>
      <c r="F146" s="80"/>
      <c r="G146" s="80"/>
      <c r="H146" s="21"/>
    </row>
    <row r="147" spans="1:8" s="8" customFormat="1" ht="21">
      <c r="A147" s="80" t="s">
        <v>211</v>
      </c>
      <c r="B147" s="80"/>
      <c r="C147" s="80"/>
      <c r="D147" s="80"/>
      <c r="E147" s="80"/>
      <c r="F147" s="80"/>
      <c r="G147" s="80"/>
      <c r="H147" s="21"/>
    </row>
    <row r="148" spans="1:8" s="8" customFormat="1" ht="21">
      <c r="A148" s="80" t="s">
        <v>9</v>
      </c>
      <c r="B148" s="80"/>
      <c r="C148" s="80"/>
      <c r="D148" s="80"/>
      <c r="E148" s="80"/>
      <c r="F148" s="80"/>
      <c r="G148" s="80"/>
      <c r="H148" s="21"/>
    </row>
    <row r="149" spans="1:8" s="8" customFormat="1" ht="21">
      <c r="A149" s="80" t="s">
        <v>213</v>
      </c>
      <c r="B149" s="80"/>
      <c r="C149" s="80"/>
      <c r="D149" s="80"/>
      <c r="E149" s="80"/>
      <c r="F149" s="80"/>
      <c r="G149" s="80"/>
      <c r="H149" s="21"/>
    </row>
    <row r="150" spans="1:8" s="8" customFormat="1" ht="21">
      <c r="A150" s="80" t="s">
        <v>9</v>
      </c>
      <c r="B150" s="80"/>
      <c r="C150" s="80"/>
      <c r="D150" s="80"/>
      <c r="E150" s="80"/>
      <c r="F150" s="80"/>
      <c r="G150" s="80"/>
      <c r="H150" s="21"/>
    </row>
    <row r="151" spans="1:8" s="8" customFormat="1" ht="21">
      <c r="A151" s="80" t="s">
        <v>214</v>
      </c>
      <c r="B151" s="80"/>
      <c r="C151" s="80"/>
      <c r="D151" s="80"/>
      <c r="E151" s="80"/>
      <c r="F151" s="80"/>
      <c r="G151" s="80"/>
      <c r="H151" s="21"/>
    </row>
    <row r="152" spans="1:8" s="8" customFormat="1" ht="21">
      <c r="A152" s="80" t="s">
        <v>9</v>
      </c>
      <c r="B152" s="80"/>
      <c r="C152" s="80"/>
      <c r="D152" s="80"/>
      <c r="E152" s="80"/>
      <c r="F152" s="80"/>
      <c r="G152" s="80"/>
      <c r="H152" s="21"/>
    </row>
    <row r="153" ht="13.5">
      <c r="H153" s="7"/>
    </row>
    <row r="156" spans="3:6" ht="13.5">
      <c r="C156" s="66"/>
      <c r="D156" s="67" t="s">
        <v>207</v>
      </c>
      <c r="E156" s="66"/>
      <c r="F156" s="66"/>
    </row>
    <row r="157" spans="3:6" ht="13.5">
      <c r="C157" s="66"/>
      <c r="D157" s="68"/>
      <c r="E157" s="66"/>
      <c r="F157" s="66"/>
    </row>
    <row r="158" spans="3:6" ht="13.5">
      <c r="C158" s="66"/>
      <c r="D158" s="69" t="s">
        <v>208</v>
      </c>
      <c r="E158" s="66"/>
      <c r="F158" s="66"/>
    </row>
  </sheetData>
  <sheetProtection/>
  <mergeCells count="20">
    <mergeCell ref="B3:B4"/>
    <mergeCell ref="C3:C4"/>
    <mergeCell ref="D3:D4"/>
    <mergeCell ref="A5:H5"/>
    <mergeCell ref="A1:H1"/>
    <mergeCell ref="A147:G147"/>
    <mergeCell ref="A144:G144"/>
    <mergeCell ref="E3:E4"/>
    <mergeCell ref="A145:G145"/>
    <mergeCell ref="A146:G146"/>
    <mergeCell ref="D2:E2"/>
    <mergeCell ref="A149:G149"/>
    <mergeCell ref="A150:G150"/>
    <mergeCell ref="A151:G151"/>
    <mergeCell ref="A152:G152"/>
    <mergeCell ref="G3:H3"/>
    <mergeCell ref="A3:A4"/>
    <mergeCell ref="F3:F4"/>
    <mergeCell ref="A148:G148"/>
    <mergeCell ref="A2:C2"/>
  </mergeCells>
  <printOptions/>
  <pageMargins left="0.3" right="0.16" top="0.32" bottom="0.5" header="1.07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H51"/>
    </sheetView>
  </sheetViews>
  <sheetFormatPr defaultColWidth="8.8515625" defaultRowHeight="12.75"/>
  <cols>
    <col min="1" max="1" width="3.00390625" style="1" customWidth="1"/>
    <col min="2" max="2" width="8.57421875" style="1" customWidth="1"/>
    <col min="3" max="3" width="33.28125" style="1" customWidth="1"/>
    <col min="4" max="4" width="12.57421875" style="1" customWidth="1"/>
    <col min="5" max="5" width="8.8515625" style="1" customWidth="1"/>
    <col min="6" max="6" width="11.140625" style="1" customWidth="1"/>
    <col min="7" max="7" width="11.00390625" style="1" customWidth="1"/>
    <col min="8" max="8" width="12.8515625" style="1" customWidth="1"/>
    <col min="9" max="16384" width="8.8515625" style="5" customWidth="1"/>
  </cols>
  <sheetData>
    <row r="1" spans="1:8" ht="13.5">
      <c r="A1" s="96"/>
      <c r="B1" s="96"/>
      <c r="C1" s="96"/>
      <c r="D1" s="96"/>
      <c r="E1" s="96"/>
      <c r="F1" s="96"/>
      <c r="G1" s="96"/>
      <c r="H1" s="96"/>
    </row>
    <row r="2" spans="1:8" ht="16.5" customHeight="1">
      <c r="A2" s="85" t="s">
        <v>126</v>
      </c>
      <c r="B2" s="85"/>
      <c r="C2" s="85"/>
      <c r="D2" s="85"/>
      <c r="E2" s="85"/>
      <c r="F2" s="85"/>
      <c r="G2" s="85"/>
      <c r="H2" s="85"/>
    </row>
    <row r="3" spans="1:8" ht="12.75" customHeight="1">
      <c r="A3" s="96" t="s">
        <v>217</v>
      </c>
      <c r="B3" s="96"/>
      <c r="C3" s="96"/>
      <c r="D3" s="96"/>
      <c r="E3" s="96"/>
      <c r="F3" s="96"/>
      <c r="G3" s="96"/>
      <c r="H3" s="96"/>
    </row>
    <row r="4" spans="1:8" ht="12.75" customHeight="1">
      <c r="A4" s="84"/>
      <c r="B4" s="84"/>
      <c r="C4" s="84"/>
      <c r="D4" s="79"/>
      <c r="E4" s="79"/>
      <c r="F4" s="23"/>
      <c r="G4" s="23"/>
      <c r="H4" s="23"/>
    </row>
    <row r="5" spans="1:8" ht="37.5" customHeight="1">
      <c r="A5" s="82" t="s">
        <v>0</v>
      </c>
      <c r="B5" s="83" t="s">
        <v>1</v>
      </c>
      <c r="C5" s="81" t="s">
        <v>6</v>
      </c>
      <c r="D5" s="83" t="s">
        <v>7</v>
      </c>
      <c r="E5" s="83" t="s">
        <v>26</v>
      </c>
      <c r="F5" s="83" t="s">
        <v>2</v>
      </c>
      <c r="G5" s="81" t="s">
        <v>3</v>
      </c>
      <c r="H5" s="81"/>
    </row>
    <row r="6" spans="1:8" ht="72" customHeight="1">
      <c r="A6" s="95"/>
      <c r="B6" s="93"/>
      <c r="C6" s="94"/>
      <c r="D6" s="93"/>
      <c r="E6" s="93"/>
      <c r="F6" s="93"/>
      <c r="G6" s="55" t="s">
        <v>4</v>
      </c>
      <c r="H6" s="56" t="s">
        <v>5</v>
      </c>
    </row>
    <row r="7" spans="1:8" s="54" customFormat="1" ht="27">
      <c r="A7" s="13">
        <v>1</v>
      </c>
      <c r="B7" s="13" t="s">
        <v>27</v>
      </c>
      <c r="C7" s="14" t="s">
        <v>185</v>
      </c>
      <c r="D7" s="13" t="s">
        <v>12</v>
      </c>
      <c r="E7" s="61"/>
      <c r="F7" s="61">
        <v>5</v>
      </c>
      <c r="G7" s="15"/>
      <c r="H7" s="15"/>
    </row>
    <row r="8" spans="1:8" s="54" customFormat="1" ht="22.5" customHeight="1">
      <c r="A8" s="16"/>
      <c r="B8" s="16" t="s">
        <v>63</v>
      </c>
      <c r="C8" s="17" t="s">
        <v>180</v>
      </c>
      <c r="D8" s="16" t="s">
        <v>10</v>
      </c>
      <c r="E8" s="18">
        <v>6</v>
      </c>
      <c r="F8" s="18">
        <f>E8*F7</f>
        <v>30</v>
      </c>
      <c r="G8" s="18"/>
      <c r="H8" s="18"/>
    </row>
    <row r="9" spans="1:8" s="54" customFormat="1" ht="22.5" customHeight="1">
      <c r="A9" s="16"/>
      <c r="B9" s="16"/>
      <c r="C9" s="17" t="s">
        <v>181</v>
      </c>
      <c r="D9" s="16" t="s">
        <v>10</v>
      </c>
      <c r="E9" s="18">
        <v>1.6</v>
      </c>
      <c r="F9" s="18">
        <f>E9*F7</f>
        <v>8</v>
      </c>
      <c r="G9" s="18"/>
      <c r="H9" s="18"/>
    </row>
    <row r="10" spans="1:8" s="54" customFormat="1" ht="28.5" customHeight="1">
      <c r="A10" s="16"/>
      <c r="B10" s="16"/>
      <c r="C10" s="17" t="s">
        <v>182</v>
      </c>
      <c r="D10" s="16" t="s">
        <v>10</v>
      </c>
      <c r="E10" s="18">
        <v>2</v>
      </c>
      <c r="F10" s="18">
        <f>E10*F7</f>
        <v>10</v>
      </c>
      <c r="G10" s="18"/>
      <c r="H10" s="18"/>
    </row>
    <row r="11" spans="1:8" s="54" customFormat="1" ht="28.5" customHeight="1">
      <c r="A11" s="16"/>
      <c r="B11" s="16"/>
      <c r="C11" s="17" t="s">
        <v>183</v>
      </c>
      <c r="D11" s="16" t="s">
        <v>13</v>
      </c>
      <c r="E11" s="18">
        <v>0.3</v>
      </c>
      <c r="F11" s="18">
        <f>F7*E11</f>
        <v>1.5</v>
      </c>
      <c r="G11" s="18"/>
      <c r="H11" s="18"/>
    </row>
    <row r="12" spans="1:8" s="54" customFormat="1" ht="28.5" customHeight="1">
      <c r="A12" s="16"/>
      <c r="B12" s="16"/>
      <c r="C12" s="17" t="s">
        <v>184</v>
      </c>
      <c r="D12" s="16" t="s">
        <v>43</v>
      </c>
      <c r="E12" s="18">
        <v>4</v>
      </c>
      <c r="F12" s="18">
        <f>F7*E12</f>
        <v>20</v>
      </c>
      <c r="G12" s="18"/>
      <c r="H12" s="18"/>
    </row>
    <row r="13" spans="1:8" s="54" customFormat="1" ht="28.5" customHeight="1">
      <c r="A13" s="16"/>
      <c r="B13" s="16"/>
      <c r="C13" s="17" t="s">
        <v>42</v>
      </c>
      <c r="D13" s="16" t="s">
        <v>14</v>
      </c>
      <c r="E13" s="18">
        <v>8</v>
      </c>
      <c r="F13" s="18">
        <f>E13*F7</f>
        <v>40</v>
      </c>
      <c r="G13" s="18"/>
      <c r="H13" s="18"/>
    </row>
    <row r="14" spans="1:8" s="47" customFormat="1" ht="27">
      <c r="A14" s="57">
        <v>2</v>
      </c>
      <c r="B14" s="58" t="s">
        <v>62</v>
      </c>
      <c r="C14" s="58" t="s">
        <v>67</v>
      </c>
      <c r="D14" s="57" t="s">
        <v>12</v>
      </c>
      <c r="E14" s="59"/>
      <c r="F14" s="60">
        <v>44</v>
      </c>
      <c r="G14" s="60"/>
      <c r="H14" s="60"/>
    </row>
    <row r="15" spans="1:8" s="47" customFormat="1" ht="40.5">
      <c r="A15" s="24"/>
      <c r="B15" s="16" t="s">
        <v>63</v>
      </c>
      <c r="C15" s="26" t="s">
        <v>133</v>
      </c>
      <c r="D15" s="24" t="s">
        <v>10</v>
      </c>
      <c r="E15" s="24" t="s">
        <v>27</v>
      </c>
      <c r="F15" s="40">
        <f>(30+50+50+15+15+16+17+26+30+18+10)*1.05</f>
        <v>290.85</v>
      </c>
      <c r="G15" s="36"/>
      <c r="H15" s="18"/>
    </row>
    <row r="16" spans="1:10" s="47" customFormat="1" ht="27">
      <c r="A16" s="24"/>
      <c r="B16" s="24"/>
      <c r="C16" s="26" t="s">
        <v>131</v>
      </c>
      <c r="D16" s="24" t="s">
        <v>10</v>
      </c>
      <c r="E16" s="40">
        <v>1.5</v>
      </c>
      <c r="F16" s="40">
        <f>E16*F14</f>
        <v>66</v>
      </c>
      <c r="G16" s="36"/>
      <c r="H16" s="18"/>
      <c r="J16" s="54"/>
    </row>
    <row r="17" spans="1:10" s="47" customFormat="1" ht="27">
      <c r="A17" s="24"/>
      <c r="B17" s="16" t="s">
        <v>63</v>
      </c>
      <c r="C17" s="26" t="s">
        <v>187</v>
      </c>
      <c r="D17" s="24" t="s">
        <v>12</v>
      </c>
      <c r="E17" s="40" t="s">
        <v>27</v>
      </c>
      <c r="F17" s="40">
        <f>F14</f>
        <v>44</v>
      </c>
      <c r="G17" s="36"/>
      <c r="H17" s="18"/>
      <c r="J17" s="54"/>
    </row>
    <row r="18" spans="1:10" s="47" customFormat="1" ht="27">
      <c r="A18" s="24"/>
      <c r="B18" s="16" t="s">
        <v>63</v>
      </c>
      <c r="C18" s="26" t="s">
        <v>186</v>
      </c>
      <c r="D18" s="24" t="s">
        <v>12</v>
      </c>
      <c r="E18" s="40" t="s">
        <v>27</v>
      </c>
      <c r="F18" s="40">
        <v>5</v>
      </c>
      <c r="G18" s="36"/>
      <c r="H18" s="18"/>
      <c r="J18" s="54"/>
    </row>
    <row r="19" spans="1:8" s="47" customFormat="1" ht="24.75" customHeight="1">
      <c r="A19" s="24"/>
      <c r="B19" s="24"/>
      <c r="C19" s="26" t="s">
        <v>128</v>
      </c>
      <c r="D19" s="24" t="s">
        <v>129</v>
      </c>
      <c r="E19" s="40" t="s">
        <v>27</v>
      </c>
      <c r="F19" s="40">
        <v>1</v>
      </c>
      <c r="G19" s="36"/>
      <c r="H19" s="18"/>
    </row>
    <row r="20" spans="1:8" s="47" customFormat="1" ht="24.75" customHeight="1">
      <c r="A20" s="24"/>
      <c r="B20" s="24"/>
      <c r="C20" s="26" t="s">
        <v>132</v>
      </c>
      <c r="D20" s="24" t="s">
        <v>10</v>
      </c>
      <c r="E20" s="40" t="s">
        <v>27</v>
      </c>
      <c r="F20" s="40">
        <v>257</v>
      </c>
      <c r="G20" s="36"/>
      <c r="H20" s="18"/>
    </row>
    <row r="21" spans="1:8" s="47" customFormat="1" ht="24.75" customHeight="1">
      <c r="A21" s="24"/>
      <c r="B21" s="24"/>
      <c r="C21" s="24" t="s">
        <v>64</v>
      </c>
      <c r="D21" s="24" t="s">
        <v>12</v>
      </c>
      <c r="E21" s="51" t="s">
        <v>27</v>
      </c>
      <c r="F21" s="40">
        <v>2</v>
      </c>
      <c r="G21" s="36"/>
      <c r="H21" s="18"/>
    </row>
    <row r="22" spans="1:8" s="47" customFormat="1" ht="27">
      <c r="A22" s="24"/>
      <c r="B22" s="24" t="s">
        <v>28</v>
      </c>
      <c r="C22" s="26" t="s">
        <v>65</v>
      </c>
      <c r="D22" s="24" t="s">
        <v>12</v>
      </c>
      <c r="E22" s="51" t="s">
        <v>27</v>
      </c>
      <c r="F22" s="40">
        <v>2</v>
      </c>
      <c r="G22" s="36"/>
      <c r="H22" s="18"/>
    </row>
    <row r="23" spans="1:8" s="47" customFormat="1" ht="24" customHeight="1">
      <c r="A23" s="24"/>
      <c r="B23" s="24"/>
      <c r="C23" s="24" t="s">
        <v>42</v>
      </c>
      <c r="D23" s="24" t="s">
        <v>10</v>
      </c>
      <c r="E23" s="51" t="s">
        <v>27</v>
      </c>
      <c r="F23" s="40">
        <f>F14</f>
        <v>44</v>
      </c>
      <c r="G23" s="36"/>
      <c r="H23" s="18"/>
    </row>
    <row r="24" spans="1:8" s="47" customFormat="1" ht="40.5">
      <c r="A24" s="57">
        <v>2</v>
      </c>
      <c r="B24" s="58" t="s">
        <v>62</v>
      </c>
      <c r="C24" s="58" t="s">
        <v>188</v>
      </c>
      <c r="D24" s="57" t="s">
        <v>189</v>
      </c>
      <c r="E24" s="59"/>
      <c r="F24" s="60">
        <v>8</v>
      </c>
      <c r="G24" s="60"/>
      <c r="H24" s="60"/>
    </row>
    <row r="25" spans="1:8" s="47" customFormat="1" ht="40.5">
      <c r="A25" s="24"/>
      <c r="B25" s="16" t="s">
        <v>63</v>
      </c>
      <c r="C25" s="26" t="s">
        <v>133</v>
      </c>
      <c r="D25" s="24" t="s">
        <v>10</v>
      </c>
      <c r="E25" s="24" t="s">
        <v>27</v>
      </c>
      <c r="F25" s="40">
        <v>40</v>
      </c>
      <c r="G25" s="36"/>
      <c r="H25" s="18"/>
    </row>
    <row r="26" spans="1:10" s="47" customFormat="1" ht="27">
      <c r="A26" s="24"/>
      <c r="B26" s="16" t="s">
        <v>63</v>
      </c>
      <c r="C26" s="26" t="s">
        <v>190</v>
      </c>
      <c r="D26" s="24" t="s">
        <v>12</v>
      </c>
      <c r="E26" s="40" t="s">
        <v>27</v>
      </c>
      <c r="F26" s="40">
        <v>8</v>
      </c>
      <c r="G26" s="36"/>
      <c r="H26" s="18"/>
      <c r="J26" s="54"/>
    </row>
    <row r="27" spans="1:8" s="47" customFormat="1" ht="24.75" customHeight="1">
      <c r="A27" s="24"/>
      <c r="B27" s="24"/>
      <c r="C27" s="26" t="s">
        <v>191</v>
      </c>
      <c r="D27" s="24" t="s">
        <v>12</v>
      </c>
      <c r="E27" s="40" t="s">
        <v>27</v>
      </c>
      <c r="F27" s="40">
        <v>4</v>
      </c>
      <c r="G27" s="36"/>
      <c r="H27" s="18"/>
    </row>
    <row r="28" spans="1:8" s="47" customFormat="1" ht="24.75" customHeight="1">
      <c r="A28" s="24"/>
      <c r="B28" s="24"/>
      <c r="C28" s="26" t="s">
        <v>192</v>
      </c>
      <c r="D28" s="24" t="s">
        <v>12</v>
      </c>
      <c r="E28" s="40" t="s">
        <v>27</v>
      </c>
      <c r="F28" s="40">
        <v>2</v>
      </c>
      <c r="G28" s="36"/>
      <c r="H28" s="18"/>
    </row>
    <row r="29" spans="1:8" s="47" customFormat="1" ht="24" customHeight="1">
      <c r="A29" s="24"/>
      <c r="B29" s="24"/>
      <c r="C29" s="24" t="s">
        <v>42</v>
      </c>
      <c r="D29" s="24" t="s">
        <v>189</v>
      </c>
      <c r="E29" s="51" t="s">
        <v>27</v>
      </c>
      <c r="F29" s="40">
        <f>F24</f>
        <v>8</v>
      </c>
      <c r="G29" s="36"/>
      <c r="H29" s="18"/>
    </row>
    <row r="30" spans="1:8" s="47" customFormat="1" ht="27">
      <c r="A30" s="13">
        <v>3</v>
      </c>
      <c r="B30" s="13"/>
      <c r="C30" s="28" t="s">
        <v>127</v>
      </c>
      <c r="D30" s="31" t="s">
        <v>12</v>
      </c>
      <c r="E30" s="52"/>
      <c r="F30" s="32">
        <v>1</v>
      </c>
      <c r="G30" s="32"/>
      <c r="H30" s="32"/>
    </row>
    <row r="31" spans="1:8" ht="13.5">
      <c r="A31" s="16"/>
      <c r="B31" s="16"/>
      <c r="C31" s="17" t="s">
        <v>68</v>
      </c>
      <c r="D31" s="16" t="s">
        <v>12</v>
      </c>
      <c r="E31" s="51" t="s">
        <v>27</v>
      </c>
      <c r="F31" s="20">
        <v>1</v>
      </c>
      <c r="G31" s="20"/>
      <c r="H31" s="20"/>
    </row>
    <row r="32" spans="1:8" s="47" customFormat="1" ht="40.5">
      <c r="A32" s="24"/>
      <c r="B32" s="24"/>
      <c r="C32" s="26" t="s">
        <v>130</v>
      </c>
      <c r="D32" s="24" t="s">
        <v>12</v>
      </c>
      <c r="E32" s="51" t="s">
        <v>27</v>
      </c>
      <c r="F32" s="40">
        <v>1</v>
      </c>
      <c r="G32" s="40"/>
      <c r="H32" s="18"/>
    </row>
    <row r="33" spans="1:8" s="47" customFormat="1" ht="25.5" customHeight="1">
      <c r="A33" s="24"/>
      <c r="B33" s="24" t="s">
        <v>28</v>
      </c>
      <c r="C33" s="24" t="s">
        <v>42</v>
      </c>
      <c r="D33" s="24" t="s">
        <v>12</v>
      </c>
      <c r="E33" s="51" t="s">
        <v>28</v>
      </c>
      <c r="F33" s="40">
        <v>1</v>
      </c>
      <c r="G33" s="40"/>
      <c r="H33" s="18"/>
    </row>
    <row r="34" spans="1:8" s="48" customFormat="1" ht="21">
      <c r="A34" s="86" t="s">
        <v>9</v>
      </c>
      <c r="B34" s="87"/>
      <c r="C34" s="87"/>
      <c r="D34" s="87"/>
      <c r="E34" s="87"/>
      <c r="F34" s="87"/>
      <c r="G34" s="88"/>
      <c r="H34" s="21"/>
    </row>
    <row r="35" spans="1:8" s="8" customFormat="1" ht="21">
      <c r="A35" s="80" t="s">
        <v>210</v>
      </c>
      <c r="B35" s="80"/>
      <c r="C35" s="80"/>
      <c r="D35" s="80"/>
      <c r="E35" s="80"/>
      <c r="F35" s="80"/>
      <c r="G35" s="80"/>
      <c r="H35" s="21"/>
    </row>
    <row r="36" spans="1:8" s="8" customFormat="1" ht="21">
      <c r="A36" s="80" t="s">
        <v>9</v>
      </c>
      <c r="B36" s="80"/>
      <c r="C36" s="80"/>
      <c r="D36" s="80"/>
      <c r="E36" s="80"/>
      <c r="F36" s="80"/>
      <c r="G36" s="80"/>
      <c r="H36" s="21"/>
    </row>
    <row r="37" spans="1:8" s="8" customFormat="1" ht="21">
      <c r="A37" s="92" t="s">
        <v>211</v>
      </c>
      <c r="B37" s="92"/>
      <c r="C37" s="92"/>
      <c r="D37" s="92"/>
      <c r="E37" s="92"/>
      <c r="F37" s="92"/>
      <c r="G37" s="92"/>
      <c r="H37" s="53"/>
    </row>
    <row r="38" spans="1:8" s="49" customFormat="1" ht="21">
      <c r="A38" s="86" t="s">
        <v>9</v>
      </c>
      <c r="B38" s="87"/>
      <c r="C38" s="87"/>
      <c r="D38" s="87"/>
      <c r="E38" s="87"/>
      <c r="F38" s="87"/>
      <c r="G38" s="88"/>
      <c r="H38" s="21"/>
    </row>
    <row r="39" spans="1:8" s="49" customFormat="1" ht="21">
      <c r="A39" s="89" t="s">
        <v>216</v>
      </c>
      <c r="B39" s="90"/>
      <c r="C39" s="90"/>
      <c r="D39" s="90"/>
      <c r="E39" s="90"/>
      <c r="F39" s="90"/>
      <c r="G39" s="91"/>
      <c r="H39" s="21"/>
    </row>
    <row r="40" spans="1:8" s="49" customFormat="1" ht="21">
      <c r="A40" s="86" t="s">
        <v>9</v>
      </c>
      <c r="B40" s="87"/>
      <c r="C40" s="87"/>
      <c r="D40" s="87"/>
      <c r="E40" s="87"/>
      <c r="F40" s="87"/>
      <c r="G40" s="88"/>
      <c r="H40" s="21"/>
    </row>
    <row r="41" spans="1:8" s="48" customFormat="1" ht="21">
      <c r="A41" s="86" t="s">
        <v>212</v>
      </c>
      <c r="B41" s="87"/>
      <c r="C41" s="87"/>
      <c r="D41" s="87"/>
      <c r="E41" s="87"/>
      <c r="F41" s="87"/>
      <c r="G41" s="88"/>
      <c r="H41" s="21"/>
    </row>
    <row r="42" spans="1:8" s="48" customFormat="1" ht="21">
      <c r="A42" s="86" t="s">
        <v>9</v>
      </c>
      <c r="B42" s="87"/>
      <c r="C42" s="87"/>
      <c r="D42" s="87"/>
      <c r="E42" s="87"/>
      <c r="F42" s="87"/>
      <c r="G42" s="88"/>
      <c r="H42" s="21"/>
    </row>
    <row r="43" spans="1:8" s="47" customFormat="1" ht="27">
      <c r="A43" s="31">
        <v>1</v>
      </c>
      <c r="B43" s="31" t="s">
        <v>27</v>
      </c>
      <c r="C43" s="28" t="s">
        <v>66</v>
      </c>
      <c r="D43" s="31" t="s">
        <v>12</v>
      </c>
      <c r="E43" s="32">
        <v>1</v>
      </c>
      <c r="F43" s="30"/>
      <c r="G43" s="31">
        <v>400</v>
      </c>
      <c r="H43" s="32"/>
    </row>
    <row r="44" spans="1:8" s="50" customFormat="1" ht="21">
      <c r="A44" s="86" t="s">
        <v>25</v>
      </c>
      <c r="B44" s="87"/>
      <c r="C44" s="87"/>
      <c r="D44" s="87"/>
      <c r="E44" s="87"/>
      <c r="F44" s="87"/>
      <c r="G44" s="88"/>
      <c r="H44" s="21"/>
    </row>
    <row r="45" spans="1:7" s="50" customFormat="1" ht="21">
      <c r="A45" s="6"/>
      <c r="B45" s="6"/>
      <c r="C45" s="6"/>
      <c r="D45" s="6"/>
      <c r="E45" s="6"/>
      <c r="F45" s="6"/>
      <c r="G45" s="44"/>
    </row>
    <row r="48" spans="3:6" ht="13.5">
      <c r="C48" s="66"/>
      <c r="D48" s="67" t="s">
        <v>207</v>
      </c>
      <c r="E48" s="66"/>
      <c r="F48" s="66"/>
    </row>
    <row r="49" spans="3:6" ht="13.5">
      <c r="C49" s="66"/>
      <c r="D49" s="68"/>
      <c r="E49" s="66"/>
      <c r="F49" s="66"/>
    </row>
    <row r="50" spans="3:6" ht="13.5">
      <c r="C50" s="66"/>
      <c r="D50" s="69" t="s">
        <v>208</v>
      </c>
      <c r="E50" s="66"/>
      <c r="F50" s="66"/>
    </row>
  </sheetData>
  <sheetProtection/>
  <mergeCells count="22">
    <mergeCell ref="A4:C4"/>
    <mergeCell ref="D4:E4"/>
    <mergeCell ref="A5:A6"/>
    <mergeCell ref="A1:H1"/>
    <mergeCell ref="A2:H2"/>
    <mergeCell ref="A3:H3"/>
    <mergeCell ref="A44:G44"/>
    <mergeCell ref="A35:G35"/>
    <mergeCell ref="A36:G36"/>
    <mergeCell ref="A37:G37"/>
    <mergeCell ref="B5:B6"/>
    <mergeCell ref="C5:C6"/>
    <mergeCell ref="D5:D6"/>
    <mergeCell ref="E5:E6"/>
    <mergeCell ref="F5:F6"/>
    <mergeCell ref="G5:H5"/>
    <mergeCell ref="A34:G34"/>
    <mergeCell ref="A38:G38"/>
    <mergeCell ref="A39:G39"/>
    <mergeCell ref="A40:G40"/>
    <mergeCell ref="A41:G41"/>
    <mergeCell ref="A42:G42"/>
  </mergeCells>
  <printOptions/>
  <pageMargins left="0.4" right="0.24" top="0.25" bottom="0.1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56">
      <selection activeCell="M99" sqref="M99"/>
    </sheetView>
  </sheetViews>
  <sheetFormatPr defaultColWidth="8.8515625" defaultRowHeight="12.75"/>
  <cols>
    <col min="1" max="1" width="3.00390625" style="1" customWidth="1"/>
    <col min="2" max="2" width="8.57421875" style="1" customWidth="1"/>
    <col min="3" max="3" width="34.8515625" style="1" customWidth="1"/>
    <col min="4" max="4" width="12.57421875" style="1" customWidth="1"/>
    <col min="5" max="5" width="8.8515625" style="1" customWidth="1"/>
    <col min="6" max="6" width="11.140625" style="1" customWidth="1"/>
    <col min="7" max="7" width="11.00390625" style="1" customWidth="1"/>
    <col min="8" max="8" width="12.8515625" style="1" customWidth="1"/>
    <col min="9" max="16384" width="8.8515625" style="5" customWidth="1"/>
  </cols>
  <sheetData>
    <row r="1" spans="1:8" ht="23.25" customHeight="1">
      <c r="A1" s="85" t="s">
        <v>126</v>
      </c>
      <c r="B1" s="85"/>
      <c r="C1" s="85"/>
      <c r="D1" s="85"/>
      <c r="E1" s="85"/>
      <c r="F1" s="85"/>
      <c r="G1" s="85"/>
      <c r="H1" s="85"/>
    </row>
    <row r="2" spans="1:8" ht="12.75" customHeight="1">
      <c r="A2" s="96" t="s">
        <v>196</v>
      </c>
      <c r="B2" s="96"/>
      <c r="C2" s="96"/>
      <c r="D2" s="96"/>
      <c r="E2" s="96"/>
      <c r="F2" s="96"/>
      <c r="G2" s="96"/>
      <c r="H2" s="96"/>
    </row>
    <row r="3" spans="1:8" ht="12.75" customHeight="1">
      <c r="A3" s="84"/>
      <c r="B3" s="84"/>
      <c r="C3" s="84"/>
      <c r="D3" s="79"/>
      <c r="E3" s="79"/>
      <c r="F3" s="23"/>
      <c r="G3" s="23"/>
      <c r="H3" s="23"/>
    </row>
    <row r="4" spans="1:8" ht="37.5" customHeight="1">
      <c r="A4" s="82" t="s">
        <v>0</v>
      </c>
      <c r="B4" s="83" t="s">
        <v>1</v>
      </c>
      <c r="C4" s="81" t="s">
        <v>6</v>
      </c>
      <c r="D4" s="83" t="s">
        <v>7</v>
      </c>
      <c r="E4" s="83" t="s">
        <v>26</v>
      </c>
      <c r="F4" s="83" t="s">
        <v>2</v>
      </c>
      <c r="G4" s="81" t="s">
        <v>3</v>
      </c>
      <c r="H4" s="81"/>
    </row>
    <row r="5" spans="1:8" ht="72" customHeight="1">
      <c r="A5" s="82"/>
      <c r="B5" s="83"/>
      <c r="C5" s="81"/>
      <c r="D5" s="83"/>
      <c r="E5" s="83"/>
      <c r="F5" s="83"/>
      <c r="G5" s="25" t="s">
        <v>4</v>
      </c>
      <c r="H5" s="27" t="s">
        <v>5</v>
      </c>
    </row>
    <row r="6" spans="1:8" ht="13.5">
      <c r="A6" s="82" t="s">
        <v>195</v>
      </c>
      <c r="B6" s="82"/>
      <c r="C6" s="82"/>
      <c r="D6" s="82"/>
      <c r="E6" s="82"/>
      <c r="F6" s="82"/>
      <c r="G6" s="82"/>
      <c r="H6" s="82"/>
    </row>
    <row r="7" spans="1:8" ht="27">
      <c r="A7" s="13">
        <v>1</v>
      </c>
      <c r="B7" s="13" t="s">
        <v>136</v>
      </c>
      <c r="C7" s="14" t="s">
        <v>137</v>
      </c>
      <c r="D7" s="13" t="s">
        <v>13</v>
      </c>
      <c r="E7" s="13"/>
      <c r="F7" s="13">
        <f>20.4*0.4*0.5</f>
        <v>4.08</v>
      </c>
      <c r="G7" s="13"/>
      <c r="H7" s="15"/>
    </row>
    <row r="8" spans="1:8" ht="13.5">
      <c r="A8" s="16"/>
      <c r="B8" s="16"/>
      <c r="C8" s="17" t="s">
        <v>42</v>
      </c>
      <c r="D8" s="16" t="s">
        <v>14</v>
      </c>
      <c r="E8" s="16">
        <v>2.6</v>
      </c>
      <c r="F8" s="16">
        <f>E8*F7</f>
        <v>10.608</v>
      </c>
      <c r="G8" s="16"/>
      <c r="H8" s="18"/>
    </row>
    <row r="9" spans="1:8" ht="27">
      <c r="A9" s="13">
        <v>2</v>
      </c>
      <c r="B9" s="13" t="s">
        <v>138</v>
      </c>
      <c r="C9" s="14" t="s">
        <v>139</v>
      </c>
      <c r="D9" s="13" t="s">
        <v>13</v>
      </c>
      <c r="E9" s="13"/>
      <c r="F9" s="13">
        <f>20.4*0.6*0.5</f>
        <v>6.119999999999999</v>
      </c>
      <c r="G9" s="13"/>
      <c r="H9" s="15"/>
    </row>
    <row r="10" spans="1:8" ht="13.5">
      <c r="A10" s="16"/>
      <c r="B10" s="16"/>
      <c r="C10" s="17" t="s">
        <v>56</v>
      </c>
      <c r="D10" s="16" t="s">
        <v>10</v>
      </c>
      <c r="E10" s="16">
        <v>1.02</v>
      </c>
      <c r="F10" s="16">
        <f>F9*E10</f>
        <v>6.242399999999999</v>
      </c>
      <c r="G10" s="16"/>
      <c r="H10" s="18"/>
    </row>
    <row r="11" spans="1:8" ht="13.5">
      <c r="A11" s="16"/>
      <c r="B11" s="16"/>
      <c r="C11" s="17" t="s">
        <v>147</v>
      </c>
      <c r="D11" s="16" t="s">
        <v>10</v>
      </c>
      <c r="E11" s="16" t="s">
        <v>27</v>
      </c>
      <c r="F11" s="16">
        <f>102*2.2</f>
        <v>224.4</v>
      </c>
      <c r="G11" s="16"/>
      <c r="H11" s="18"/>
    </row>
    <row r="12" spans="1:8" ht="13.5">
      <c r="A12" s="16"/>
      <c r="B12" s="16"/>
      <c r="C12" s="17" t="s">
        <v>146</v>
      </c>
      <c r="D12" s="16" t="s">
        <v>10</v>
      </c>
      <c r="E12" s="16" t="s">
        <v>27</v>
      </c>
      <c r="F12" s="16">
        <f>10*20.4</f>
        <v>204</v>
      </c>
      <c r="G12" s="16"/>
      <c r="H12" s="18"/>
    </row>
    <row r="13" spans="1:8" ht="13.5">
      <c r="A13" s="16"/>
      <c r="B13" s="16"/>
      <c r="C13" s="17" t="s">
        <v>30</v>
      </c>
      <c r="D13" s="16" t="s">
        <v>8</v>
      </c>
      <c r="E13" s="16">
        <v>0.92</v>
      </c>
      <c r="F13" s="16">
        <f>E13*F9</f>
        <v>5.6304</v>
      </c>
      <c r="G13" s="16"/>
      <c r="H13" s="18"/>
    </row>
    <row r="14" spans="1:8" ht="13.5">
      <c r="A14" s="16"/>
      <c r="B14" s="16"/>
      <c r="C14" s="17" t="s">
        <v>29</v>
      </c>
      <c r="D14" s="16" t="s">
        <v>8</v>
      </c>
      <c r="E14" s="16">
        <v>0.6</v>
      </c>
      <c r="F14" s="16">
        <f>E14*F9</f>
        <v>3.6719999999999993</v>
      </c>
      <c r="G14" s="16"/>
      <c r="H14" s="18"/>
    </row>
    <row r="15" spans="1:8" ht="13.5">
      <c r="A15" s="16"/>
      <c r="B15" s="16"/>
      <c r="C15" s="17" t="s">
        <v>42</v>
      </c>
      <c r="D15" s="16" t="s">
        <v>14</v>
      </c>
      <c r="E15" s="16">
        <v>4.46</v>
      </c>
      <c r="F15" s="16">
        <f>F9*E15</f>
        <v>27.295199999999998</v>
      </c>
      <c r="G15" s="16"/>
      <c r="H15" s="18"/>
    </row>
    <row r="16" spans="1:8" ht="27">
      <c r="A16" s="31">
        <v>3</v>
      </c>
      <c r="B16" s="28" t="s">
        <v>149</v>
      </c>
      <c r="C16" s="31" t="s">
        <v>148</v>
      </c>
      <c r="D16" s="31" t="s">
        <v>12</v>
      </c>
      <c r="E16" s="31"/>
      <c r="F16" s="31">
        <v>32.76</v>
      </c>
      <c r="G16" s="31"/>
      <c r="H16" s="32"/>
    </row>
    <row r="17" spans="1:8" ht="27">
      <c r="A17" s="24"/>
      <c r="B17" s="24"/>
      <c r="C17" s="26" t="s">
        <v>104</v>
      </c>
      <c r="D17" s="24" t="s">
        <v>12</v>
      </c>
      <c r="E17" s="24">
        <v>50</v>
      </c>
      <c r="F17" s="24">
        <f>E17*F16</f>
        <v>1638</v>
      </c>
      <c r="G17" s="24"/>
      <c r="H17" s="40"/>
    </row>
    <row r="18" spans="1:8" ht="13.5">
      <c r="A18" s="24"/>
      <c r="B18" s="24"/>
      <c r="C18" s="24" t="s">
        <v>105</v>
      </c>
      <c r="D18" s="24" t="s">
        <v>13</v>
      </c>
      <c r="E18" s="24">
        <v>0.056</v>
      </c>
      <c r="F18" s="24">
        <v>1</v>
      </c>
      <c r="G18" s="24"/>
      <c r="H18" s="40"/>
    </row>
    <row r="19" spans="1:8" ht="13.5">
      <c r="A19" s="24"/>
      <c r="B19" s="24" t="s">
        <v>28</v>
      </c>
      <c r="C19" s="24" t="s">
        <v>42</v>
      </c>
      <c r="D19" s="24" t="s">
        <v>12</v>
      </c>
      <c r="E19" s="24" t="s">
        <v>27</v>
      </c>
      <c r="F19" s="24">
        <f>F17</f>
        <v>1638</v>
      </c>
      <c r="G19" s="24"/>
      <c r="H19" s="40"/>
    </row>
    <row r="20" spans="1:8" ht="13.5">
      <c r="A20" s="13">
        <v>4</v>
      </c>
      <c r="B20" s="13" t="s">
        <v>140</v>
      </c>
      <c r="C20" s="14" t="s">
        <v>150</v>
      </c>
      <c r="D20" s="13" t="s">
        <v>13</v>
      </c>
      <c r="E20" s="13"/>
      <c r="F20" s="13">
        <f>20*0.2*0.25</f>
        <v>1</v>
      </c>
      <c r="G20" s="13"/>
      <c r="H20" s="15"/>
    </row>
    <row r="21" spans="1:8" ht="13.5">
      <c r="A21" s="16"/>
      <c r="B21" s="16"/>
      <c r="C21" s="17" t="s">
        <v>145</v>
      </c>
      <c r="D21" s="16" t="s">
        <v>10</v>
      </c>
      <c r="E21" s="16">
        <v>1.02</v>
      </c>
      <c r="F21" s="16">
        <f>F20*E21</f>
        <v>1.02</v>
      </c>
      <c r="G21" s="16"/>
      <c r="H21" s="18"/>
    </row>
    <row r="22" spans="1:8" ht="13.5">
      <c r="A22" s="16"/>
      <c r="B22" s="16"/>
      <c r="C22" s="17" t="s">
        <v>151</v>
      </c>
      <c r="D22" s="16" t="s">
        <v>10</v>
      </c>
      <c r="E22" s="16" t="s">
        <v>27</v>
      </c>
      <c r="F22" s="16">
        <f>100*1.3</f>
        <v>130</v>
      </c>
      <c r="G22" s="16"/>
      <c r="H22" s="18"/>
    </row>
    <row r="23" spans="1:8" ht="13.5">
      <c r="A23" s="16"/>
      <c r="B23" s="16"/>
      <c r="C23" s="17" t="s">
        <v>152</v>
      </c>
      <c r="D23" s="16" t="s">
        <v>10</v>
      </c>
      <c r="E23" s="16" t="s">
        <v>27</v>
      </c>
      <c r="F23" s="16">
        <f>4*20</f>
        <v>80</v>
      </c>
      <c r="G23" s="16"/>
      <c r="H23" s="18"/>
    </row>
    <row r="24" spans="1:8" ht="27">
      <c r="A24" s="16"/>
      <c r="B24" s="16"/>
      <c r="C24" s="17" t="s">
        <v>141</v>
      </c>
      <c r="D24" s="16" t="s">
        <v>13</v>
      </c>
      <c r="E24" s="16" t="s">
        <v>27</v>
      </c>
      <c r="F24" s="16">
        <v>0.7</v>
      </c>
      <c r="G24" s="16"/>
      <c r="H24" s="16"/>
    </row>
    <row r="25" spans="1:8" ht="13.5">
      <c r="A25" s="16"/>
      <c r="B25" s="16"/>
      <c r="C25" s="17" t="s">
        <v>30</v>
      </c>
      <c r="D25" s="16" t="s">
        <v>8</v>
      </c>
      <c r="E25" s="16">
        <v>0.92</v>
      </c>
      <c r="F25" s="16">
        <f>E25*F20</f>
        <v>0.92</v>
      </c>
      <c r="G25" s="16"/>
      <c r="H25" s="18"/>
    </row>
    <row r="26" spans="1:8" ht="13.5">
      <c r="A26" s="16"/>
      <c r="B26" s="16"/>
      <c r="C26" s="17" t="s">
        <v>29</v>
      </c>
      <c r="D26" s="16" t="s">
        <v>8</v>
      </c>
      <c r="E26" s="16">
        <v>0.6</v>
      </c>
      <c r="F26" s="16">
        <f>E26*F20</f>
        <v>0.6</v>
      </c>
      <c r="G26" s="16"/>
      <c r="H26" s="18"/>
    </row>
    <row r="27" spans="1:8" ht="13.5">
      <c r="A27" s="16"/>
      <c r="B27" s="16"/>
      <c r="C27" s="17" t="s">
        <v>42</v>
      </c>
      <c r="D27" s="16" t="s">
        <v>14</v>
      </c>
      <c r="E27" s="16">
        <v>8.46</v>
      </c>
      <c r="F27" s="16">
        <f>F20*E27</f>
        <v>8.46</v>
      </c>
      <c r="G27" s="16"/>
      <c r="H27" s="18"/>
    </row>
    <row r="28" spans="1:8" ht="27">
      <c r="A28" s="13">
        <v>5</v>
      </c>
      <c r="B28" s="13" t="s">
        <v>142</v>
      </c>
      <c r="C28" s="14" t="s">
        <v>153</v>
      </c>
      <c r="D28" s="13" t="s">
        <v>11</v>
      </c>
      <c r="E28" s="13"/>
      <c r="F28" s="13">
        <f>37.2*1.25</f>
        <v>46.5</v>
      </c>
      <c r="G28" s="13"/>
      <c r="H28" s="15"/>
    </row>
    <row r="29" spans="1:8" ht="13.5">
      <c r="A29" s="16"/>
      <c r="B29" s="16"/>
      <c r="C29" s="17" t="s">
        <v>156</v>
      </c>
      <c r="D29" s="16" t="s">
        <v>13</v>
      </c>
      <c r="E29" s="16">
        <v>0.05</v>
      </c>
      <c r="F29" s="20">
        <f>E29*F28</f>
        <v>2.325</v>
      </c>
      <c r="G29" s="16"/>
      <c r="H29" s="18"/>
    </row>
    <row r="30" spans="1:8" ht="13.5">
      <c r="A30" s="16"/>
      <c r="B30" s="16"/>
      <c r="C30" s="17" t="s">
        <v>157</v>
      </c>
      <c r="D30" s="16" t="s">
        <v>11</v>
      </c>
      <c r="E30" s="16">
        <v>1.1</v>
      </c>
      <c r="F30" s="16">
        <f>F28*E30</f>
        <v>51.150000000000006</v>
      </c>
      <c r="G30" s="16"/>
      <c r="H30" s="18"/>
    </row>
    <row r="31" spans="1:8" ht="13.5">
      <c r="A31" s="16"/>
      <c r="B31" s="16"/>
      <c r="C31" s="17" t="s">
        <v>155</v>
      </c>
      <c r="D31" s="16" t="s">
        <v>10</v>
      </c>
      <c r="E31" s="16" t="s">
        <v>27</v>
      </c>
      <c r="F31" s="16">
        <f>24.6*1.2</f>
        <v>29.52</v>
      </c>
      <c r="G31" s="16"/>
      <c r="H31" s="18"/>
    </row>
    <row r="32" spans="1:8" ht="13.5">
      <c r="A32" s="16"/>
      <c r="B32" s="16"/>
      <c r="C32" s="17" t="s">
        <v>154</v>
      </c>
      <c r="D32" s="16" t="s">
        <v>12</v>
      </c>
      <c r="E32" s="16">
        <v>6</v>
      </c>
      <c r="F32" s="16">
        <f>F28*E32</f>
        <v>279</v>
      </c>
      <c r="G32" s="16"/>
      <c r="H32" s="18"/>
    </row>
    <row r="33" spans="1:8" ht="13.5">
      <c r="A33" s="16"/>
      <c r="B33" s="16" t="s">
        <v>28</v>
      </c>
      <c r="C33" s="17" t="s">
        <v>42</v>
      </c>
      <c r="D33" s="16" t="s">
        <v>14</v>
      </c>
      <c r="E33" s="16" t="s">
        <v>28</v>
      </c>
      <c r="F33" s="16">
        <f>F28</f>
        <v>46.5</v>
      </c>
      <c r="G33" s="16"/>
      <c r="H33" s="18"/>
    </row>
    <row r="34" spans="1:8" ht="13.5">
      <c r="A34" s="13">
        <v>6</v>
      </c>
      <c r="B34" s="13" t="s">
        <v>143</v>
      </c>
      <c r="C34" s="14" t="s">
        <v>144</v>
      </c>
      <c r="D34" s="13" t="s">
        <v>13</v>
      </c>
      <c r="E34" s="13"/>
      <c r="F34" s="15">
        <f>26.2*0.1</f>
        <v>2.62</v>
      </c>
      <c r="G34" s="19"/>
      <c r="H34" s="15"/>
    </row>
    <row r="35" spans="1:8" ht="13.5">
      <c r="A35" s="16"/>
      <c r="B35" s="16"/>
      <c r="C35" s="17" t="s">
        <v>145</v>
      </c>
      <c r="D35" s="16" t="s">
        <v>13</v>
      </c>
      <c r="E35" s="16">
        <v>1.02</v>
      </c>
      <c r="F35" s="18">
        <f>F34*E35</f>
        <v>2.6724</v>
      </c>
      <c r="G35" s="20"/>
      <c r="H35" s="18"/>
    </row>
    <row r="36" spans="1:8" ht="13.5">
      <c r="A36" s="16"/>
      <c r="B36" s="16"/>
      <c r="C36" s="17" t="s">
        <v>42</v>
      </c>
      <c r="D36" s="16" t="s">
        <v>14</v>
      </c>
      <c r="E36" s="16">
        <v>3.38</v>
      </c>
      <c r="F36" s="18">
        <f>E36*F34</f>
        <v>8.8556</v>
      </c>
      <c r="G36" s="20"/>
      <c r="H36" s="18"/>
    </row>
    <row r="37" spans="1:8" ht="13.5">
      <c r="A37" s="13">
        <v>7</v>
      </c>
      <c r="B37" s="13" t="s">
        <v>27</v>
      </c>
      <c r="C37" s="14" t="s">
        <v>158</v>
      </c>
      <c r="D37" s="13" t="s">
        <v>11</v>
      </c>
      <c r="E37" s="13"/>
      <c r="F37" s="13">
        <v>26.2</v>
      </c>
      <c r="G37" s="13"/>
      <c r="H37" s="15"/>
    </row>
    <row r="38" spans="1:8" ht="27">
      <c r="A38" s="16"/>
      <c r="B38" s="16"/>
      <c r="C38" s="17" t="s">
        <v>159</v>
      </c>
      <c r="D38" s="16" t="s">
        <v>11</v>
      </c>
      <c r="E38" s="16">
        <v>1.2</v>
      </c>
      <c r="F38" s="16">
        <f>E38*F37</f>
        <v>31.439999999999998</v>
      </c>
      <c r="G38" s="16"/>
      <c r="H38" s="18"/>
    </row>
    <row r="39" spans="1:8" ht="13.5">
      <c r="A39" s="16"/>
      <c r="B39" s="16"/>
      <c r="C39" s="17" t="s">
        <v>42</v>
      </c>
      <c r="D39" s="16" t="s">
        <v>11</v>
      </c>
      <c r="E39" s="16" t="s">
        <v>28</v>
      </c>
      <c r="F39" s="16">
        <f>F37</f>
        <v>26.2</v>
      </c>
      <c r="G39" s="16"/>
      <c r="H39" s="18"/>
    </row>
    <row r="40" spans="1:8" ht="40.5">
      <c r="A40" s="13">
        <v>8</v>
      </c>
      <c r="B40" s="14" t="s">
        <v>160</v>
      </c>
      <c r="C40" s="14" t="s">
        <v>165</v>
      </c>
      <c r="D40" s="13" t="s">
        <v>11</v>
      </c>
      <c r="E40" s="13"/>
      <c r="F40" s="19">
        <f>F37</f>
        <v>26.2</v>
      </c>
      <c r="G40" s="13"/>
      <c r="H40" s="15"/>
    </row>
    <row r="41" spans="1:8" ht="13.5">
      <c r="A41" s="16"/>
      <c r="B41" s="16"/>
      <c r="C41" s="17" t="s">
        <v>161</v>
      </c>
      <c r="D41" s="16" t="s">
        <v>11</v>
      </c>
      <c r="E41" s="16">
        <v>1.1</v>
      </c>
      <c r="F41" s="20">
        <f>F40*E41</f>
        <v>28.82</v>
      </c>
      <c r="G41" s="16"/>
      <c r="H41" s="18"/>
    </row>
    <row r="42" spans="1:8" ht="13.5">
      <c r="A42" s="16"/>
      <c r="B42" s="16"/>
      <c r="C42" s="17" t="s">
        <v>162</v>
      </c>
      <c r="D42" s="16" t="s">
        <v>13</v>
      </c>
      <c r="E42" s="16">
        <v>0.03</v>
      </c>
      <c r="F42" s="20">
        <f>E42*F40</f>
        <v>0.7859999999999999</v>
      </c>
      <c r="G42" s="16"/>
      <c r="H42" s="18"/>
    </row>
    <row r="43" spans="1:8" ht="13.5">
      <c r="A43" s="16"/>
      <c r="B43" s="16"/>
      <c r="C43" s="17" t="s">
        <v>163</v>
      </c>
      <c r="D43" s="16" t="s">
        <v>41</v>
      </c>
      <c r="E43" s="16">
        <v>0.25</v>
      </c>
      <c r="F43" s="20">
        <f>E43*F40</f>
        <v>6.55</v>
      </c>
      <c r="G43" s="16"/>
      <c r="H43" s="18"/>
    </row>
    <row r="44" spans="1:8" ht="13.5">
      <c r="A44" s="16"/>
      <c r="B44" s="16"/>
      <c r="C44" s="17" t="s">
        <v>42</v>
      </c>
      <c r="D44" s="16" t="s">
        <v>11</v>
      </c>
      <c r="E44" s="16" t="s">
        <v>28</v>
      </c>
      <c r="F44" s="20">
        <f>F40</f>
        <v>26.2</v>
      </c>
      <c r="G44" s="16"/>
      <c r="H44" s="18"/>
    </row>
    <row r="45" spans="1:8" ht="13.5">
      <c r="A45" s="13">
        <v>9</v>
      </c>
      <c r="B45" s="13" t="s">
        <v>61</v>
      </c>
      <c r="C45" s="14" t="s">
        <v>164</v>
      </c>
      <c r="D45" s="13" t="s">
        <v>10</v>
      </c>
      <c r="E45" s="13"/>
      <c r="F45" s="13">
        <f>1.75*2+1.65*2</f>
        <v>6.8</v>
      </c>
      <c r="G45" s="13"/>
      <c r="H45" s="15"/>
    </row>
    <row r="46" spans="1:8" ht="13.5">
      <c r="A46" s="16"/>
      <c r="B46" s="16" t="s">
        <v>73</v>
      </c>
      <c r="C46" s="17" t="s">
        <v>97</v>
      </c>
      <c r="D46" s="16" t="s">
        <v>10</v>
      </c>
      <c r="E46" s="16" t="s">
        <v>27</v>
      </c>
      <c r="F46" s="16">
        <f>F45</f>
        <v>6.8</v>
      </c>
      <c r="G46" s="16"/>
      <c r="H46" s="18"/>
    </row>
    <row r="47" spans="1:8" ht="13.5">
      <c r="A47" s="16"/>
      <c r="B47" s="16"/>
      <c r="C47" s="17" t="s">
        <v>42</v>
      </c>
      <c r="D47" s="16" t="s">
        <v>14</v>
      </c>
      <c r="E47" s="16">
        <v>2.45</v>
      </c>
      <c r="F47" s="16">
        <f>E47*F45</f>
        <v>16.66</v>
      </c>
      <c r="G47" s="16"/>
      <c r="H47" s="18"/>
    </row>
    <row r="48" spans="1:8" ht="21">
      <c r="A48" s="97" t="s">
        <v>9</v>
      </c>
      <c r="B48" s="97"/>
      <c r="C48" s="97"/>
      <c r="D48" s="97"/>
      <c r="E48" s="97"/>
      <c r="F48" s="97"/>
      <c r="G48" s="97"/>
      <c r="H48" s="62"/>
    </row>
    <row r="49" spans="1:8" ht="13.5">
      <c r="A49" s="82" t="s">
        <v>197</v>
      </c>
      <c r="B49" s="82"/>
      <c r="C49" s="82"/>
      <c r="D49" s="82"/>
      <c r="E49" s="82"/>
      <c r="F49" s="82"/>
      <c r="G49" s="82"/>
      <c r="H49" s="82"/>
    </row>
    <row r="50" spans="1:8" ht="27">
      <c r="A50" s="13">
        <v>1</v>
      </c>
      <c r="B50" s="13" t="s">
        <v>136</v>
      </c>
      <c r="C50" s="14" t="s">
        <v>137</v>
      </c>
      <c r="D50" s="13" t="s">
        <v>13</v>
      </c>
      <c r="E50" s="13"/>
      <c r="F50" s="13">
        <f>20.4*0.4*0.5</f>
        <v>4.08</v>
      </c>
      <c r="G50" s="13"/>
      <c r="H50" s="15"/>
    </row>
    <row r="51" spans="1:8" ht="13.5">
      <c r="A51" s="16"/>
      <c r="B51" s="16"/>
      <c r="C51" s="17" t="s">
        <v>42</v>
      </c>
      <c r="D51" s="16" t="s">
        <v>14</v>
      </c>
      <c r="E51" s="16">
        <v>2.6</v>
      </c>
      <c r="F51" s="16">
        <f>E51*F50</f>
        <v>10.608</v>
      </c>
      <c r="G51" s="16"/>
      <c r="H51" s="18"/>
    </row>
    <row r="52" spans="1:8" ht="27">
      <c r="A52" s="13">
        <v>2</v>
      </c>
      <c r="B52" s="13" t="s">
        <v>138</v>
      </c>
      <c r="C52" s="14" t="s">
        <v>139</v>
      </c>
      <c r="D52" s="13" t="s">
        <v>13</v>
      </c>
      <c r="E52" s="13"/>
      <c r="F52" s="13">
        <f>20.4*0.6*0.5</f>
        <v>6.119999999999999</v>
      </c>
      <c r="G52" s="13"/>
      <c r="H52" s="15"/>
    </row>
    <row r="53" spans="1:8" ht="13.5">
      <c r="A53" s="16"/>
      <c r="B53" s="16"/>
      <c r="C53" s="17" t="s">
        <v>56</v>
      </c>
      <c r="D53" s="16" t="s">
        <v>10</v>
      </c>
      <c r="E53" s="16">
        <v>1.02</v>
      </c>
      <c r="F53" s="16">
        <f>F52*E53</f>
        <v>6.242399999999999</v>
      </c>
      <c r="G53" s="16"/>
      <c r="H53" s="18"/>
    </row>
    <row r="54" spans="1:8" ht="13.5">
      <c r="A54" s="16"/>
      <c r="B54" s="16"/>
      <c r="C54" s="17" t="s">
        <v>147</v>
      </c>
      <c r="D54" s="16" t="s">
        <v>10</v>
      </c>
      <c r="E54" s="16" t="s">
        <v>27</v>
      </c>
      <c r="F54" s="16">
        <f>102*2.2</f>
        <v>224.4</v>
      </c>
      <c r="G54" s="16"/>
      <c r="H54" s="18"/>
    </row>
    <row r="55" spans="1:8" ht="13.5">
      <c r="A55" s="16"/>
      <c r="B55" s="16"/>
      <c r="C55" s="17" t="s">
        <v>146</v>
      </c>
      <c r="D55" s="16" t="s">
        <v>10</v>
      </c>
      <c r="E55" s="16" t="s">
        <v>27</v>
      </c>
      <c r="F55" s="16">
        <f>10*20.4</f>
        <v>204</v>
      </c>
      <c r="G55" s="16"/>
      <c r="H55" s="18"/>
    </row>
    <row r="56" spans="1:8" ht="13.5">
      <c r="A56" s="16"/>
      <c r="B56" s="16"/>
      <c r="C56" s="17" t="s">
        <v>30</v>
      </c>
      <c r="D56" s="16" t="s">
        <v>8</v>
      </c>
      <c r="E56" s="16">
        <v>0.92</v>
      </c>
      <c r="F56" s="16">
        <f>E56*F52</f>
        <v>5.6304</v>
      </c>
      <c r="G56" s="16"/>
      <c r="H56" s="18"/>
    </row>
    <row r="57" spans="1:8" ht="13.5">
      <c r="A57" s="16"/>
      <c r="B57" s="16"/>
      <c r="C57" s="17" t="s">
        <v>29</v>
      </c>
      <c r="D57" s="16" t="s">
        <v>8</v>
      </c>
      <c r="E57" s="16">
        <v>0.6</v>
      </c>
      <c r="F57" s="16">
        <f>E57*F52</f>
        <v>3.6719999999999993</v>
      </c>
      <c r="G57" s="16"/>
      <c r="H57" s="18"/>
    </row>
    <row r="58" spans="1:8" ht="13.5">
      <c r="A58" s="16"/>
      <c r="B58" s="16"/>
      <c r="C58" s="17" t="s">
        <v>42</v>
      </c>
      <c r="D58" s="16" t="s">
        <v>14</v>
      </c>
      <c r="E58" s="16">
        <v>4.46</v>
      </c>
      <c r="F58" s="16">
        <f>F52*E58</f>
        <v>27.295199999999998</v>
      </c>
      <c r="G58" s="16"/>
      <c r="H58" s="18"/>
    </row>
    <row r="59" spans="1:8" ht="27">
      <c r="A59" s="31">
        <v>3</v>
      </c>
      <c r="B59" s="28" t="s">
        <v>149</v>
      </c>
      <c r="C59" s="31" t="s">
        <v>148</v>
      </c>
      <c r="D59" s="31" t="s">
        <v>12</v>
      </c>
      <c r="E59" s="31"/>
      <c r="F59" s="31">
        <v>32.76</v>
      </c>
      <c r="G59" s="31"/>
      <c r="H59" s="32"/>
    </row>
    <row r="60" spans="1:8" ht="27">
      <c r="A60" s="24"/>
      <c r="B60" s="24"/>
      <c r="C60" s="26" t="s">
        <v>104</v>
      </c>
      <c r="D60" s="24" t="s">
        <v>12</v>
      </c>
      <c r="E60" s="24">
        <v>50</v>
      </c>
      <c r="F60" s="24">
        <f>E60*F59</f>
        <v>1638</v>
      </c>
      <c r="G60" s="24"/>
      <c r="H60" s="40"/>
    </row>
    <row r="61" spans="1:8" ht="13.5">
      <c r="A61" s="24"/>
      <c r="B61" s="24"/>
      <c r="C61" s="24" t="s">
        <v>105</v>
      </c>
      <c r="D61" s="24" t="s">
        <v>13</v>
      </c>
      <c r="E61" s="24">
        <v>0.056</v>
      </c>
      <c r="F61" s="24">
        <v>1</v>
      </c>
      <c r="G61" s="24"/>
      <c r="H61" s="40"/>
    </row>
    <row r="62" spans="1:8" ht="13.5">
      <c r="A62" s="24"/>
      <c r="B62" s="24" t="s">
        <v>28</v>
      </c>
      <c r="C62" s="24" t="s">
        <v>42</v>
      </c>
      <c r="D62" s="24" t="s">
        <v>12</v>
      </c>
      <c r="E62" s="24" t="s">
        <v>27</v>
      </c>
      <c r="F62" s="24">
        <f>F60</f>
        <v>1638</v>
      </c>
      <c r="G62" s="24"/>
      <c r="H62" s="40"/>
    </row>
    <row r="63" spans="1:8" ht="13.5">
      <c r="A63" s="13">
        <v>4</v>
      </c>
      <c r="B63" s="13" t="s">
        <v>140</v>
      </c>
      <c r="C63" s="14" t="s">
        <v>150</v>
      </c>
      <c r="D63" s="13" t="s">
        <v>13</v>
      </c>
      <c r="E63" s="13"/>
      <c r="F63" s="13">
        <f>20*0.2*0.25</f>
        <v>1</v>
      </c>
      <c r="G63" s="13"/>
      <c r="H63" s="15"/>
    </row>
    <row r="64" spans="1:8" ht="13.5">
      <c r="A64" s="16"/>
      <c r="B64" s="16"/>
      <c r="C64" s="17" t="s">
        <v>145</v>
      </c>
      <c r="D64" s="16" t="s">
        <v>10</v>
      </c>
      <c r="E64" s="16">
        <v>1.02</v>
      </c>
      <c r="F64" s="16">
        <f>F63*E64</f>
        <v>1.02</v>
      </c>
      <c r="G64" s="16"/>
      <c r="H64" s="18"/>
    </row>
    <row r="65" spans="1:8" ht="13.5">
      <c r="A65" s="16"/>
      <c r="B65" s="16"/>
      <c r="C65" s="17" t="s">
        <v>151</v>
      </c>
      <c r="D65" s="16" t="s">
        <v>10</v>
      </c>
      <c r="E65" s="16" t="s">
        <v>27</v>
      </c>
      <c r="F65" s="16">
        <f>100*1.3</f>
        <v>130</v>
      </c>
      <c r="G65" s="16"/>
      <c r="H65" s="18"/>
    </row>
    <row r="66" spans="1:8" ht="13.5">
      <c r="A66" s="16"/>
      <c r="B66" s="16"/>
      <c r="C66" s="17" t="s">
        <v>152</v>
      </c>
      <c r="D66" s="16" t="s">
        <v>10</v>
      </c>
      <c r="E66" s="16" t="s">
        <v>27</v>
      </c>
      <c r="F66" s="16">
        <f>4*20</f>
        <v>80</v>
      </c>
      <c r="G66" s="16"/>
      <c r="H66" s="18"/>
    </row>
    <row r="67" spans="1:8" ht="27">
      <c r="A67" s="16"/>
      <c r="B67" s="16"/>
      <c r="C67" s="17" t="s">
        <v>141</v>
      </c>
      <c r="D67" s="16" t="s">
        <v>13</v>
      </c>
      <c r="E67" s="16" t="s">
        <v>27</v>
      </c>
      <c r="F67" s="16">
        <v>0.7</v>
      </c>
      <c r="G67" s="16"/>
      <c r="H67" s="16"/>
    </row>
    <row r="68" spans="1:8" ht="13.5">
      <c r="A68" s="16"/>
      <c r="B68" s="16"/>
      <c r="C68" s="17" t="s">
        <v>30</v>
      </c>
      <c r="D68" s="16" t="s">
        <v>8</v>
      </c>
      <c r="E68" s="16">
        <v>0.92</v>
      </c>
      <c r="F68" s="16">
        <f>E68*F63</f>
        <v>0.92</v>
      </c>
      <c r="G68" s="16"/>
      <c r="H68" s="18"/>
    </row>
    <row r="69" spans="1:8" ht="13.5">
      <c r="A69" s="16"/>
      <c r="B69" s="16"/>
      <c r="C69" s="17" t="s">
        <v>29</v>
      </c>
      <c r="D69" s="16" t="s">
        <v>8</v>
      </c>
      <c r="E69" s="16">
        <v>0.6</v>
      </c>
      <c r="F69" s="16">
        <f>E69*F63</f>
        <v>0.6</v>
      </c>
      <c r="G69" s="16"/>
      <c r="H69" s="18"/>
    </row>
    <row r="70" spans="1:8" ht="13.5">
      <c r="A70" s="16"/>
      <c r="B70" s="16"/>
      <c r="C70" s="17" t="s">
        <v>42</v>
      </c>
      <c r="D70" s="16" t="s">
        <v>14</v>
      </c>
      <c r="E70" s="16">
        <v>8.46</v>
      </c>
      <c r="F70" s="16">
        <f>F63*E70</f>
        <v>8.46</v>
      </c>
      <c r="G70" s="16"/>
      <c r="H70" s="18"/>
    </row>
    <row r="71" spans="1:8" ht="27">
      <c r="A71" s="13">
        <v>5</v>
      </c>
      <c r="B71" s="13" t="s">
        <v>142</v>
      </c>
      <c r="C71" s="14" t="s">
        <v>153</v>
      </c>
      <c r="D71" s="13" t="s">
        <v>11</v>
      </c>
      <c r="E71" s="13"/>
      <c r="F71" s="13">
        <f>37.2*1.25</f>
        <v>46.5</v>
      </c>
      <c r="G71" s="13"/>
      <c r="H71" s="15"/>
    </row>
    <row r="72" spans="1:8" ht="13.5">
      <c r="A72" s="16"/>
      <c r="B72" s="16"/>
      <c r="C72" s="17" t="s">
        <v>156</v>
      </c>
      <c r="D72" s="16" t="s">
        <v>13</v>
      </c>
      <c r="E72" s="16">
        <v>0.05</v>
      </c>
      <c r="F72" s="20">
        <f>E72*F71</f>
        <v>2.325</v>
      </c>
      <c r="G72" s="16"/>
      <c r="H72" s="18"/>
    </row>
    <row r="73" spans="1:8" ht="13.5">
      <c r="A73" s="16"/>
      <c r="B73" s="16"/>
      <c r="C73" s="17" t="s">
        <v>157</v>
      </c>
      <c r="D73" s="16" t="s">
        <v>11</v>
      </c>
      <c r="E73" s="16">
        <v>1.1</v>
      </c>
      <c r="F73" s="16">
        <f>F71*E73</f>
        <v>51.150000000000006</v>
      </c>
      <c r="G73" s="16"/>
      <c r="H73" s="18"/>
    </row>
    <row r="74" spans="1:8" ht="13.5">
      <c r="A74" s="16"/>
      <c r="B74" s="16"/>
      <c r="C74" s="17" t="s">
        <v>155</v>
      </c>
      <c r="D74" s="16" t="s">
        <v>10</v>
      </c>
      <c r="E74" s="16" t="s">
        <v>27</v>
      </c>
      <c r="F74" s="16">
        <f>24.6*1.2</f>
        <v>29.52</v>
      </c>
      <c r="G74" s="16"/>
      <c r="H74" s="18"/>
    </row>
    <row r="75" spans="1:8" ht="13.5">
      <c r="A75" s="16"/>
      <c r="B75" s="16"/>
      <c r="C75" s="17" t="s">
        <v>154</v>
      </c>
      <c r="D75" s="16" t="s">
        <v>12</v>
      </c>
      <c r="E75" s="16">
        <v>6</v>
      </c>
      <c r="F75" s="16">
        <f>F71*E75</f>
        <v>279</v>
      </c>
      <c r="G75" s="16"/>
      <c r="H75" s="18"/>
    </row>
    <row r="76" spans="1:8" ht="13.5">
      <c r="A76" s="16"/>
      <c r="B76" s="16" t="s">
        <v>28</v>
      </c>
      <c r="C76" s="17" t="s">
        <v>42</v>
      </c>
      <c r="D76" s="16" t="s">
        <v>14</v>
      </c>
      <c r="E76" s="16" t="s">
        <v>28</v>
      </c>
      <c r="F76" s="16">
        <f>F71</f>
        <v>46.5</v>
      </c>
      <c r="G76" s="16"/>
      <c r="H76" s="18"/>
    </row>
    <row r="77" spans="1:8" ht="13.5">
      <c r="A77" s="13">
        <v>6</v>
      </c>
      <c r="B77" s="13" t="s">
        <v>143</v>
      </c>
      <c r="C77" s="14" t="s">
        <v>144</v>
      </c>
      <c r="D77" s="13" t="s">
        <v>13</v>
      </c>
      <c r="E77" s="13"/>
      <c r="F77" s="15">
        <f>26.2*0.1</f>
        <v>2.62</v>
      </c>
      <c r="G77" s="19"/>
      <c r="H77" s="15"/>
    </row>
    <row r="78" spans="1:8" ht="13.5">
      <c r="A78" s="16"/>
      <c r="B78" s="16"/>
      <c r="C78" s="17" t="s">
        <v>145</v>
      </c>
      <c r="D78" s="16" t="s">
        <v>13</v>
      </c>
      <c r="E78" s="16">
        <v>1.02</v>
      </c>
      <c r="F78" s="18">
        <f>F77*E78</f>
        <v>2.6724</v>
      </c>
      <c r="G78" s="20"/>
      <c r="H78" s="18"/>
    </row>
    <row r="79" spans="1:8" ht="13.5">
      <c r="A79" s="16"/>
      <c r="B79" s="16"/>
      <c r="C79" s="17" t="s">
        <v>42</v>
      </c>
      <c r="D79" s="16" t="s">
        <v>14</v>
      </c>
      <c r="E79" s="16">
        <v>3.38</v>
      </c>
      <c r="F79" s="18">
        <f>E79*F77</f>
        <v>8.8556</v>
      </c>
      <c r="G79" s="20"/>
      <c r="H79" s="18"/>
    </row>
    <row r="80" spans="1:8" ht="13.5">
      <c r="A80" s="13">
        <v>7</v>
      </c>
      <c r="B80" s="13" t="s">
        <v>27</v>
      </c>
      <c r="C80" s="14" t="s">
        <v>158</v>
      </c>
      <c r="D80" s="13" t="s">
        <v>11</v>
      </c>
      <c r="E80" s="13"/>
      <c r="F80" s="13">
        <v>26.2</v>
      </c>
      <c r="G80" s="13"/>
      <c r="H80" s="15"/>
    </row>
    <row r="81" spans="1:8" ht="27">
      <c r="A81" s="16"/>
      <c r="B81" s="16"/>
      <c r="C81" s="17" t="s">
        <v>159</v>
      </c>
      <c r="D81" s="16" t="s">
        <v>11</v>
      </c>
      <c r="E81" s="16">
        <v>1.2</v>
      </c>
      <c r="F81" s="16">
        <f>E81*F80</f>
        <v>31.439999999999998</v>
      </c>
      <c r="G81" s="16"/>
      <c r="H81" s="18"/>
    </row>
    <row r="82" spans="1:8" ht="13.5">
      <c r="A82" s="16"/>
      <c r="B82" s="16"/>
      <c r="C82" s="17" t="s">
        <v>42</v>
      </c>
      <c r="D82" s="16" t="s">
        <v>11</v>
      </c>
      <c r="E82" s="16" t="s">
        <v>28</v>
      </c>
      <c r="F82" s="16">
        <f>F80</f>
        <v>26.2</v>
      </c>
      <c r="G82" s="16"/>
      <c r="H82" s="18"/>
    </row>
    <row r="83" spans="1:8" ht="40.5">
      <c r="A83" s="13">
        <v>8</v>
      </c>
      <c r="B83" s="14" t="s">
        <v>160</v>
      </c>
      <c r="C83" s="14" t="s">
        <v>165</v>
      </c>
      <c r="D83" s="13" t="s">
        <v>11</v>
      </c>
      <c r="E83" s="13"/>
      <c r="F83" s="19">
        <f>F80</f>
        <v>26.2</v>
      </c>
      <c r="G83" s="13"/>
      <c r="H83" s="15"/>
    </row>
    <row r="84" spans="1:8" ht="13.5">
      <c r="A84" s="16"/>
      <c r="B84" s="16"/>
      <c r="C84" s="17" t="s">
        <v>161</v>
      </c>
      <c r="D84" s="16" t="s">
        <v>11</v>
      </c>
      <c r="E84" s="16">
        <v>1.1</v>
      </c>
      <c r="F84" s="20">
        <f>F83*E84</f>
        <v>28.82</v>
      </c>
      <c r="G84" s="16"/>
      <c r="H84" s="18"/>
    </row>
    <row r="85" spans="1:8" ht="13.5">
      <c r="A85" s="16"/>
      <c r="B85" s="16"/>
      <c r="C85" s="17" t="s">
        <v>162</v>
      </c>
      <c r="D85" s="16" t="s">
        <v>13</v>
      </c>
      <c r="E85" s="16">
        <v>0.03</v>
      </c>
      <c r="F85" s="20">
        <f>E85*F83</f>
        <v>0.7859999999999999</v>
      </c>
      <c r="G85" s="16"/>
      <c r="H85" s="18"/>
    </row>
    <row r="86" spans="1:8" ht="13.5">
      <c r="A86" s="16"/>
      <c r="B86" s="16"/>
      <c r="C86" s="17" t="s">
        <v>163</v>
      </c>
      <c r="D86" s="16" t="s">
        <v>41</v>
      </c>
      <c r="E86" s="16">
        <v>0.25</v>
      </c>
      <c r="F86" s="20">
        <f>E86*F83</f>
        <v>6.55</v>
      </c>
      <c r="G86" s="16"/>
      <c r="H86" s="18"/>
    </row>
    <row r="87" spans="1:8" ht="13.5">
      <c r="A87" s="16"/>
      <c r="B87" s="16"/>
      <c r="C87" s="17" t="s">
        <v>42</v>
      </c>
      <c r="D87" s="16" t="s">
        <v>11</v>
      </c>
      <c r="E87" s="16" t="s">
        <v>28</v>
      </c>
      <c r="F87" s="20">
        <f>F83</f>
        <v>26.2</v>
      </c>
      <c r="G87" s="16"/>
      <c r="H87" s="18"/>
    </row>
    <row r="88" spans="1:8" ht="13.5">
      <c r="A88" s="13">
        <v>9</v>
      </c>
      <c r="B88" s="13" t="s">
        <v>61</v>
      </c>
      <c r="C88" s="14" t="s">
        <v>164</v>
      </c>
      <c r="D88" s="13" t="s">
        <v>10</v>
      </c>
      <c r="E88" s="13"/>
      <c r="F88" s="13">
        <f>1.75*2+1.65*2</f>
        <v>6.8</v>
      </c>
      <c r="G88" s="13"/>
      <c r="H88" s="15"/>
    </row>
    <row r="89" spans="1:8" ht="13.5">
      <c r="A89" s="16"/>
      <c r="B89" s="16" t="s">
        <v>73</v>
      </c>
      <c r="C89" s="17" t="s">
        <v>97</v>
      </c>
      <c r="D89" s="16" t="s">
        <v>10</v>
      </c>
      <c r="E89" s="16" t="s">
        <v>27</v>
      </c>
      <c r="F89" s="16">
        <f>F88</f>
        <v>6.8</v>
      </c>
      <c r="G89" s="16"/>
      <c r="H89" s="18"/>
    </row>
    <row r="90" spans="1:8" ht="13.5">
      <c r="A90" s="16"/>
      <c r="B90" s="16"/>
      <c r="C90" s="17" t="s">
        <v>42</v>
      </c>
      <c r="D90" s="16" t="s">
        <v>14</v>
      </c>
      <c r="E90" s="16">
        <v>2.45</v>
      </c>
      <c r="F90" s="16">
        <f>E90*F88</f>
        <v>16.66</v>
      </c>
      <c r="G90" s="16"/>
      <c r="H90" s="18"/>
    </row>
    <row r="91" spans="1:8" ht="27">
      <c r="A91" s="63">
        <v>10</v>
      </c>
      <c r="B91" s="63" t="s">
        <v>28</v>
      </c>
      <c r="C91" s="65" t="s">
        <v>205</v>
      </c>
      <c r="D91" s="63" t="s">
        <v>12</v>
      </c>
      <c r="E91" s="63" t="s">
        <v>28</v>
      </c>
      <c r="F91" s="63">
        <v>1</v>
      </c>
      <c r="G91" s="63"/>
      <c r="H91" s="64"/>
    </row>
    <row r="92" spans="1:8" s="8" customFormat="1" ht="21">
      <c r="A92" s="80" t="s">
        <v>9</v>
      </c>
      <c r="B92" s="80"/>
      <c r="C92" s="80"/>
      <c r="D92" s="80"/>
      <c r="E92" s="80"/>
      <c r="F92" s="80"/>
      <c r="G92" s="80"/>
      <c r="H92" s="21"/>
    </row>
    <row r="93" spans="1:8" s="8" customFormat="1" ht="21">
      <c r="A93" s="80" t="s">
        <v>166</v>
      </c>
      <c r="B93" s="80"/>
      <c r="C93" s="80"/>
      <c r="D93" s="80"/>
      <c r="E93" s="80"/>
      <c r="F93" s="80"/>
      <c r="G93" s="80"/>
      <c r="H93" s="21"/>
    </row>
    <row r="94" spans="1:8" s="8" customFormat="1" ht="21">
      <c r="A94" s="80" t="s">
        <v>210</v>
      </c>
      <c r="B94" s="80"/>
      <c r="C94" s="80"/>
      <c r="D94" s="80"/>
      <c r="E94" s="80"/>
      <c r="F94" s="80"/>
      <c r="G94" s="80"/>
      <c r="H94" s="21"/>
    </row>
    <row r="95" spans="1:8" s="8" customFormat="1" ht="21">
      <c r="A95" s="80" t="s">
        <v>9</v>
      </c>
      <c r="B95" s="80"/>
      <c r="C95" s="80"/>
      <c r="D95" s="80"/>
      <c r="E95" s="80"/>
      <c r="F95" s="80"/>
      <c r="G95" s="80"/>
      <c r="H95" s="21"/>
    </row>
    <row r="96" spans="1:8" s="8" customFormat="1" ht="21">
      <c r="A96" s="80" t="s">
        <v>211</v>
      </c>
      <c r="B96" s="80"/>
      <c r="C96" s="80"/>
      <c r="D96" s="80"/>
      <c r="E96" s="80"/>
      <c r="F96" s="80"/>
      <c r="G96" s="80"/>
      <c r="H96" s="21"/>
    </row>
    <row r="97" spans="1:8" s="8" customFormat="1" ht="21">
      <c r="A97" s="80" t="s">
        <v>9</v>
      </c>
      <c r="B97" s="80"/>
      <c r="C97" s="80"/>
      <c r="D97" s="80"/>
      <c r="E97" s="80"/>
      <c r="F97" s="80"/>
      <c r="G97" s="80"/>
      <c r="H97" s="21"/>
    </row>
    <row r="98" spans="1:8" s="8" customFormat="1" ht="21">
      <c r="A98" s="80" t="s">
        <v>213</v>
      </c>
      <c r="B98" s="80"/>
      <c r="C98" s="80"/>
      <c r="D98" s="80"/>
      <c r="E98" s="80"/>
      <c r="F98" s="80"/>
      <c r="G98" s="80"/>
      <c r="H98" s="21"/>
    </row>
    <row r="99" spans="1:8" s="8" customFormat="1" ht="21">
      <c r="A99" s="80" t="s">
        <v>9</v>
      </c>
      <c r="B99" s="80"/>
      <c r="C99" s="80"/>
      <c r="D99" s="80"/>
      <c r="E99" s="80"/>
      <c r="F99" s="80"/>
      <c r="G99" s="80"/>
      <c r="H99" s="21"/>
    </row>
    <row r="100" spans="1:8" s="8" customFormat="1" ht="21">
      <c r="A100" s="80" t="s">
        <v>214</v>
      </c>
      <c r="B100" s="80"/>
      <c r="C100" s="80"/>
      <c r="D100" s="80"/>
      <c r="E100" s="80"/>
      <c r="F100" s="80"/>
      <c r="G100" s="80"/>
      <c r="H100" s="21"/>
    </row>
    <row r="101" spans="1:8" s="8" customFormat="1" ht="21">
      <c r="A101" s="80" t="s">
        <v>9</v>
      </c>
      <c r="B101" s="80"/>
      <c r="C101" s="80"/>
      <c r="D101" s="80"/>
      <c r="E101" s="80"/>
      <c r="F101" s="80"/>
      <c r="G101" s="80"/>
      <c r="H101" s="21"/>
    </row>
    <row r="102" ht="13.5">
      <c r="H102" s="7"/>
    </row>
    <row r="105" spans="3:6" ht="13.5">
      <c r="C105" s="66"/>
      <c r="D105" s="67" t="s">
        <v>207</v>
      </c>
      <c r="E105" s="66"/>
      <c r="F105" s="66"/>
    </row>
    <row r="106" spans="3:6" ht="13.5">
      <c r="C106" s="66"/>
      <c r="D106" s="68"/>
      <c r="E106" s="66"/>
      <c r="F106" s="66"/>
    </row>
    <row r="107" spans="3:6" ht="13.5">
      <c r="C107" s="66"/>
      <c r="D107" s="69" t="s">
        <v>208</v>
      </c>
      <c r="E107" s="66"/>
      <c r="F107" s="66"/>
    </row>
  </sheetData>
  <sheetProtection/>
  <mergeCells count="24">
    <mergeCell ref="A1:H1"/>
    <mergeCell ref="A2:H2"/>
    <mergeCell ref="A3:C3"/>
    <mergeCell ref="D3:E3"/>
    <mergeCell ref="A4:A5"/>
    <mergeCell ref="B4:B5"/>
    <mergeCell ref="C4:C5"/>
    <mergeCell ref="D4:D5"/>
    <mergeCell ref="E4:E5"/>
    <mergeCell ref="A100:G100"/>
    <mergeCell ref="A101:G101"/>
    <mergeCell ref="F4:F5"/>
    <mergeCell ref="G4:H4"/>
    <mergeCell ref="A6:H6"/>
    <mergeCell ref="A93:G93"/>
    <mergeCell ref="A94:G94"/>
    <mergeCell ref="A95:G95"/>
    <mergeCell ref="A48:G48"/>
    <mergeCell ref="A49:H49"/>
    <mergeCell ref="A92:G92"/>
    <mergeCell ref="A96:G96"/>
    <mergeCell ref="A97:G97"/>
    <mergeCell ref="A98:G98"/>
    <mergeCell ref="A99:G99"/>
  </mergeCells>
  <printOptions/>
  <pageMargins left="0.2" right="0.2" top="0.28" bottom="0.2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MISHIKO</dc:creator>
  <cp:keywords/>
  <dc:description/>
  <cp:lastModifiedBy>ION</cp:lastModifiedBy>
  <cp:lastPrinted>2015-07-15T07:16:28Z</cp:lastPrinted>
  <dcterms:created xsi:type="dcterms:W3CDTF">2009-10-15T06:01:24Z</dcterms:created>
  <dcterms:modified xsi:type="dcterms:W3CDTF">2015-07-15T08:24:40Z</dcterms:modified>
  <cp:category/>
  <cp:version/>
  <cp:contentType/>
  <cp:contentStatus/>
</cp:coreProperties>
</file>