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20" yWindow="2685" windowWidth="14940" windowHeight="8640" tabRatio="704" activeTab="1"/>
  </bookViews>
  <sheets>
    <sheet name="Sarchevi" sheetId="1" r:id="rId1"/>
    <sheet name="1krebsiti" sheetId="2" r:id="rId2"/>
    <sheet name="1-1b" sheetId="3" r:id="rId3"/>
    <sheet name="1-2b" sheetId="4" r:id="rId4"/>
    <sheet name="2-1b" sheetId="5" r:id="rId5"/>
    <sheet name="3-1b " sheetId="6" r:id="rId6"/>
    <sheet name="3-2b" sheetId="7" r:id="rId7"/>
    <sheet name="4-1b" sheetId="8" r:id="rId8"/>
    <sheet name="6-1b" sheetId="9" r:id="rId9"/>
    <sheet name="Sheet1" sheetId="10" r:id="rId10"/>
  </sheets>
  <definedNames>
    <definedName name="_xlnm.Print_Area" localSheetId="2">'1-1b'!$A$1:$G$21</definedName>
    <definedName name="_xlnm.Print_Area" localSheetId="3">'1-2b'!$A$1:$G$29</definedName>
    <definedName name="_xlnm.Print_Area" localSheetId="1">'1krebsiti'!$A$2:$H$51</definedName>
    <definedName name="_xlnm.Print_Area" localSheetId="4">'2-1b'!$A$1:$G$29</definedName>
    <definedName name="_xlnm.Print_Area" localSheetId="5">'3-1b '!$A$1:$G$42</definedName>
    <definedName name="_xlnm.Print_Area" localSheetId="6">'3-2b'!$A$1:$G$65</definedName>
    <definedName name="_xlnm.Print_Area" localSheetId="7">'4-1b'!$A$1:$G$36</definedName>
    <definedName name="_xlnm.Print_Area" localSheetId="8">'6-1b'!$A$1:$G$25</definedName>
    <definedName name="_xlnm.Print_Titles" localSheetId="5">'3-1b '!$16:$16</definedName>
    <definedName name="_xlnm.Print_Titles" localSheetId="6">'3-2b'!$15:$15</definedName>
  </definedNames>
  <calcPr fullCalcOnLoad="1"/>
</workbook>
</file>

<file path=xl/comments7.xml><?xml version="1.0" encoding="utf-8"?>
<comments xmlns="http://schemas.openxmlformats.org/spreadsheetml/2006/main">
  <authors>
    <author>vano</author>
    <author>NANA</author>
  </authors>
  <commentList>
    <comment ref="A300" authorId="0">
      <text>
        <r>
          <rPr>
            <b/>
            <sz val="8"/>
            <rFont val="Tahoma"/>
            <family val="2"/>
          </rPr>
          <t>vano:</t>
        </r>
        <r>
          <rPr>
            <sz val="8"/>
            <rFont val="Tahoma"/>
            <family val="2"/>
          </rPr>
          <t xml:space="preserve">
</t>
        </r>
      </text>
    </comment>
    <comment ref="K323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76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78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86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7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9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272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36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  <comment ref="K56" authorId="1">
      <text>
        <r>
          <rPr>
            <b/>
            <sz val="8"/>
            <rFont val="Tahoma"/>
            <family val="2"/>
          </rPr>
          <t>NANA: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<sst xmlns="http://schemas.openxmlformats.org/spreadsheetml/2006/main" count="658" uniqueCount="311">
  <si>
    <t xml:space="preserve">№  </t>
  </si>
  <si>
    <t xml:space="preserve">saproeqto raodenoba </t>
  </si>
  <si>
    <t>erTeuli Rirebuleba lari</t>
  </si>
  <si>
    <t>ganz.</t>
  </si>
  <si>
    <t>sul</t>
  </si>
  <si>
    <t>t</t>
  </si>
  <si>
    <t>Sifri</t>
  </si>
  <si>
    <t>samuSaos da xarjebis  dasaxeleba</t>
  </si>
  <si>
    <t>saerTo Rirebuleba        lari</t>
  </si>
  <si>
    <t>jami</t>
  </si>
  <si>
    <t>samuSaoTa moculobebis uwyisi</t>
  </si>
  <si>
    <t>safuZveli:</t>
  </si>
  <si>
    <t>sul xarjTaRricxviT</t>
  </si>
  <si>
    <t>saxarjTaRricxvo Rirebuleba:</t>
  </si>
  <si>
    <t>obieqtis dasaxeleba:</t>
  </si>
  <si>
    <t>aT.lari</t>
  </si>
  <si>
    <r>
      <t xml:space="preserve"> 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</si>
  <si>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</si>
  <si>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t>scpg n.1</t>
  </si>
  <si>
    <t>42-68</t>
  </si>
  <si>
    <t>lokaluri xarjTaRricxva #1-1</t>
  </si>
  <si>
    <t>trasis aRdgena da damagreba</t>
  </si>
  <si>
    <t>kr. sax. gaf</t>
  </si>
  <si>
    <t>km</t>
  </si>
  <si>
    <r>
      <t>100m</t>
    </r>
    <r>
      <rPr>
        <vertAlign val="superscript"/>
        <sz val="11"/>
        <rFont val="AcadNusx"/>
        <family val="0"/>
      </rPr>
      <t>3</t>
    </r>
  </si>
  <si>
    <t>buCqnaris  gaCexva da amoZirkva</t>
  </si>
  <si>
    <t xml:space="preserve"> ha</t>
  </si>
  <si>
    <t>moWrili buCqnaris Segroveba da gadaadgileba</t>
  </si>
  <si>
    <t>buCqnaris daferTxva da dawva</t>
  </si>
  <si>
    <t>lokaluri xarjTaRricxva #3-1</t>
  </si>
  <si>
    <t>30-31</t>
  </si>
  <si>
    <t xml:space="preserve">30-343   </t>
  </si>
  <si>
    <t>1-1218</t>
  </si>
  <si>
    <t>30-2</t>
  </si>
  <si>
    <t>37-241</t>
  </si>
  <si>
    <t xml:space="preserve">30-707      </t>
  </si>
  <si>
    <t xml:space="preserve">bitumis wasacxebi hidroizolacia </t>
  </si>
  <si>
    <t>1-1167</t>
  </si>
  <si>
    <t>lokaluri xarjTaRricxva #2-1</t>
  </si>
  <si>
    <t>6-129</t>
  </si>
  <si>
    <t>lokaluri xarjTaRricxva #1-2</t>
  </si>
  <si>
    <t>kg</t>
  </si>
  <si>
    <t xml:space="preserve">samSeneblo nagavis datvirTva da gadmotvirTva   </t>
  </si>
  <si>
    <t xml:space="preserve"> samS. resur  fasebi   </t>
  </si>
  <si>
    <t>samSeneblo nagavis  transportireba nayarSi 2 km-ze</t>
  </si>
  <si>
    <t>1-961 endag-80         &amp;2-1-43</t>
  </si>
  <si>
    <t>gruntis damuSaveba xeliT da mosworeba adgilze</t>
  </si>
  <si>
    <t xml:space="preserve">qviSa-xreSovani sagebi    </t>
  </si>
  <si>
    <t xml:space="preserve">sanapiro burjis sakarade kedelSi burRilebis burRva armaturis ankerebis CayenebiT cementis xsnaris CaWirxvniT               </t>
  </si>
  <si>
    <t>30-7</t>
  </si>
  <si>
    <t>37-707</t>
  </si>
  <si>
    <t>30-343</t>
  </si>
  <si>
    <t>wasacxebi hidroizolacia             (2 jerad)</t>
  </si>
  <si>
    <t xml:space="preserve">saq.kanoni  1-1580      1-1604   </t>
  </si>
  <si>
    <t xml:space="preserve">karierSi xreSovani gruntis damuSaveba da datvirTva eqskavatoriT avto/TviTmclelebze </t>
  </si>
  <si>
    <t xml:space="preserve">gruntis transportireba 2km-ze </t>
  </si>
  <si>
    <t>endag-87         cx.3 p.1</t>
  </si>
  <si>
    <t>xreSovani gruntis aReba a/mtvirTveliT, gadaadgileba 20 m-ze da kedlis ukan Cayra</t>
  </si>
  <si>
    <t>100t</t>
  </si>
  <si>
    <t>yrilis datkepna fenebad vibrosatkepnebis gamoyenebiT</t>
  </si>
  <si>
    <t>SidasaamSeneblo transporti inertul masalebisaTvis</t>
  </si>
  <si>
    <t>SidasaamSeneblo transporti betonze</t>
  </si>
  <si>
    <t xml:space="preserve">1-1185   </t>
  </si>
  <si>
    <t>yrilis mowyoba da datkepna fenebad vibrosatkepnebis gamoyenebiT</t>
  </si>
  <si>
    <t>1-1545</t>
  </si>
  <si>
    <t>burjebis ukan V=0.65m3 eqskavatoriT moziduli xreSovani  gruntis Cayra</t>
  </si>
  <si>
    <t xml:space="preserve">Cayrili xreSovani gruntis (3kat.) tkepna xeliT pnevmosatkepnebiT </t>
  </si>
  <si>
    <t>masal. Rireb. Kkalk.</t>
  </si>
  <si>
    <t>samS. resur. Ffas.</t>
  </si>
  <si>
    <t>Sesakravi mavTulis Rirebuleba</t>
  </si>
  <si>
    <t>qviSa-xreSovani sagebi    gabionebis qveS</t>
  </si>
  <si>
    <t>1-1585   samS. resur  fasebi   1-1603</t>
  </si>
  <si>
    <t>gruntis (343) 
damuSaveba eqskavatoriT V-0,65 m3, datvirTva a/TviTmclelebze da transportireba nayarSi 2km-ze</t>
  </si>
  <si>
    <t>1-1543</t>
  </si>
  <si>
    <t>1-1611       1-1618</t>
  </si>
  <si>
    <t xml:space="preserve">dayrili gruntis gadaadgileba  buldozeriT 30m-ze nayarSi     </t>
  </si>
  <si>
    <t>1-1611     1-1618</t>
  </si>
  <si>
    <t xml:space="preserve">igive buldozeriT gadaadgilebiT 50 m-ze   </t>
  </si>
  <si>
    <t>Segroveba buldozeriT da gadaadgileba 50m-ze nayarSi</t>
  </si>
  <si>
    <t>1-960</t>
  </si>
  <si>
    <t>igive xeliT</t>
  </si>
  <si>
    <t xml:space="preserve">amortizirebuli milis betonis saTavisebis daSla 
sangrevi CaquCiT </t>
  </si>
  <si>
    <t>erT. norm.da gaf.-80w.   &amp;2-1-42</t>
  </si>
  <si>
    <t>samSeneblo nagavis ormagi gadayra xeliT  nayarSi</t>
  </si>
  <si>
    <t>9--95</t>
  </si>
  <si>
    <t>ortesebri # 40 liTonis koWis demontaji 10 t-iani tvirTamweobis amwiT</t>
  </si>
  <si>
    <t>9-209</t>
  </si>
  <si>
    <t>Sveleri # 27, #10 da      furclovani foladis 3000*3500*8 mm demontaJi 10 t-iani tvirTamweobis amwiT 0,056+0,814+0,4</t>
  </si>
  <si>
    <t xml:space="preserve">jarTis datvirTva da gadmotvirTva   0,673+0,056+0,814+0,4 </t>
  </si>
  <si>
    <t>jarTis transportireba bazaSi 30 km-ze</t>
  </si>
  <si>
    <t>saburRi agregatisTvis samuSao moednis mowyoba:</t>
  </si>
  <si>
    <t xml:space="preserve"> gruntis damuSaveba xeliT, misi gverdze dayriT</t>
  </si>
  <si>
    <t>6-30</t>
  </si>
  <si>
    <t>betonis cokolis blokebis (250*60*40 sm), woniT 1,5 t, 
damzadeba bazaze</t>
  </si>
  <si>
    <t>betonis blokebis datvirTva da gadmotvirTva</t>
  </si>
  <si>
    <t>30-6</t>
  </si>
  <si>
    <t xml:space="preserve">betonis cokolis blokebis (250*60*40 sm), woniT 1,5 t, 
montaJi </t>
  </si>
  <si>
    <t xml:space="preserve">betonis cokolis blokebis (250*60*40 sm), woniT 1,5 t, 
demontaJi
</t>
  </si>
  <si>
    <t>demontirebuli betonis blokebis datvirTva da gadmotvirTva</t>
  </si>
  <si>
    <t xml:space="preserve">demontirebuli blokebis transportireba  obieqtidan bazaSi     30 km-ze  </t>
  </si>
  <si>
    <t>6-73</t>
  </si>
  <si>
    <t xml:space="preserve">gruntis transportireba 7km-ze </t>
  </si>
  <si>
    <t>5-686</t>
  </si>
  <si>
    <t xml:space="preserve">WaburRilebis burRva   d-820 mm saburRi agregatiT(betonisa da armaturis RirebulebiT) </t>
  </si>
  <si>
    <t>1-1611     1-1618    t,n,p,3,48</t>
  </si>
  <si>
    <t>igive buldozeriT gadaadgilebiT 50 m-ze   nayarSi</t>
  </si>
  <si>
    <t>ximinjis Tavebis uxarisxo betonis moxsna sangrevi CaquCebiT xeliT gverZze dayriT</t>
  </si>
  <si>
    <t>1-1613     1-1619</t>
  </si>
  <si>
    <t>samSeneblo nagavis  gadaadgileba buldozeriT 30-ze nayarSi</t>
  </si>
  <si>
    <t>30-8</t>
  </si>
  <si>
    <t>sayrdeni kedlis rk/betonis rostverkSi  armaturis Cadeba</t>
  </si>
  <si>
    <t>37-727</t>
  </si>
  <si>
    <t>armatura III-is dayeneba</t>
  </si>
  <si>
    <t>gruntis Sexebis adgilebSi kedlis betonis zedapirze cxeli bitumis ori fenis wasma</t>
  </si>
  <si>
    <t>kedlis ukan drenaJis mowyoba</t>
  </si>
  <si>
    <t>8-28</t>
  </si>
  <si>
    <t xml:space="preserve"> poxieri Tixa</t>
  </si>
  <si>
    <t xml:space="preserve"> qvayrili</t>
  </si>
  <si>
    <t>22-121</t>
  </si>
  <si>
    <t xml:space="preserve">plastmasis mili    d=150 mm. </t>
  </si>
  <si>
    <t>m</t>
  </si>
  <si>
    <t>30-336</t>
  </si>
  <si>
    <t>41-48</t>
  </si>
  <si>
    <t>rk/betonis blokebis nakerebis amovseba bitumiT gaJRenTili ZenZiT</t>
  </si>
  <si>
    <t>rk/betonis blokebis nakerebis gamonoliTeba qviSa-cementis xsnariT</t>
  </si>
  <si>
    <t>30-342</t>
  </si>
  <si>
    <t>rk/betonis blokebis hidroizolacia asakravi</t>
  </si>
  <si>
    <t>rk/betonis blokebis hidroizolacia wasacxebi</t>
  </si>
  <si>
    <t>qviSa-xreSovani sagebi</t>
  </si>
  <si>
    <t>37-708</t>
  </si>
  <si>
    <t>Sesasvleli saTavisis frTebis  kedlebis ukana mxaris hidroizolacia wasacxebi</t>
  </si>
  <si>
    <t>gruntis damuSaveba xeliT da gverZe dayra</t>
  </si>
  <si>
    <t>erT. norm.da gaf.-61w.   &amp;13-15</t>
  </si>
  <si>
    <t>milis gasasvlelSi wylis siCqaris damgdebis mowyoba gabionis yuTebiT 1,0*1,0*2,0 m:</t>
  </si>
  <si>
    <t>mas.Rir.  Kalk.</t>
  </si>
  <si>
    <t>gabionis yuTebis zom.1,0*1,0*2,0 m Rirebuleba</t>
  </si>
  <si>
    <t>samS.res.fasebi</t>
  </si>
  <si>
    <t>Sesakravi mavTuli   d=3 mm  Rirebuleba</t>
  </si>
  <si>
    <t>risberma riyis qviT</t>
  </si>
  <si>
    <t>moziduli qviSa-xreSovani gruntis dayra milis tanze, sayrdeni kedlisa  da Sesasvleli saTavisis frTebis ukan xeliT</t>
  </si>
  <si>
    <t>specprofilis betonis parapetebis  damzadeba</t>
  </si>
  <si>
    <t>specprofilis betonis parapetebis montaji</t>
  </si>
  <si>
    <t>parapetebis SeRebva emalis saRebavebiT     (tipi ,,zebra,,)</t>
  </si>
  <si>
    <t>SidasaamSeneblo transporti betonisaTvis</t>
  </si>
  <si>
    <t>SidasaamSeneblo transporti rk/betonis konstruqciebi-saTvis</t>
  </si>
  <si>
    <r>
      <t>1000m</t>
    </r>
    <r>
      <rPr>
        <vertAlign val="superscript"/>
        <sz val="11"/>
        <rFont val="AcadNusx"/>
        <family val="0"/>
      </rPr>
      <t>3</t>
    </r>
  </si>
  <si>
    <t>dam. erT. Ggaf.61w. &amp;13-15</t>
  </si>
  <si>
    <t>gabionis yuTebis     zom,2*1*1m          Rirebuleba</t>
  </si>
  <si>
    <t xml:space="preserve">samS. resurs. Rir. </t>
  </si>
  <si>
    <t>erT.norm. da gaf.-60w.&amp;1-5</t>
  </si>
  <si>
    <t>qvis  miwodeba badiebiT</t>
  </si>
  <si>
    <t>2,78</t>
  </si>
  <si>
    <t>lokaluri xarjTaRricxva #4-1</t>
  </si>
  <si>
    <t xml:space="preserve">bitumis mosxma  </t>
  </si>
  <si>
    <r>
      <t xml:space="preserve">qvesagebi fenis mowyoba qviSa-xreSovani nareviT </t>
    </r>
  </si>
  <si>
    <t xml:space="preserve">gruntis datvirTva eqskavatoriT da transportireba nayarSi </t>
  </si>
  <si>
    <t>IIIkat. gruntis damuSaveba buldozeriT, gadaadgileba 20 m-ze</t>
  </si>
  <si>
    <t>1-280
33-1  en.da g.
&amp;2-1-17</t>
  </si>
  <si>
    <t>arsebuli xreSovani safaris gafxviereba   gamafxvierebliT da mosworeba adgilze greideriT 20m-ze gadaadgilebiT</t>
  </si>
  <si>
    <t xml:space="preserve">saavtomobilo gza: biwmendi - axatani </t>
  </si>
  <si>
    <t>miwis vakisi</t>
  </si>
  <si>
    <t>gverdulebze buCqnaris gaCexva</t>
  </si>
  <si>
    <t xml:space="preserve">xidis saval nawilze asarinebeli samkuTxedis mowyoba </t>
  </si>
  <si>
    <t>malis naSenis zedapiris gasufTaveba haeris WavliT</t>
  </si>
  <si>
    <t>asarinebel samkuTxedze asakravi hidroizolaciis mowyoba</t>
  </si>
  <si>
    <t>xidis trotuarebis gawmenda dagrovili gruntisgan xeliT</t>
  </si>
  <si>
    <t>betonis bordiurebis zedapiris gawmenda haeris WavliT da bordiurebis SeRebva perqlorviniliani saRebaviT</t>
  </si>
  <si>
    <t>xidis moajirebis gawmenda rkinis jagrisiT da moajirebis SeRebva</t>
  </si>
  <si>
    <t xml:space="preserve">sadeformacio nakerebis mowyoba #1, #2, #3 da #4 burjebze - TiTberis kompesatorebiT, forovani SemavsebeliT  da hermetikiT </t>
  </si>
  <si>
    <t>sadeformacio nakerebis mowyoba</t>
  </si>
  <si>
    <t>xidis misasvlelze (piketaJis mixedviT), marcxena mxares, sanapiro burjis frTis ukan gabionis yuTis mowyoba, frTis gasworSi</t>
  </si>
  <si>
    <t xml:space="preserve">gabionis yuTebis    dawyoba zom.2.0*1*1m adre moziduli qvis CatvirTviT </t>
  </si>
  <si>
    <t>cali</t>
  </si>
  <si>
    <t>marjvena moajiris moryeuli ubnebis gamagreba SeduRebiT</t>
  </si>
  <si>
    <t>xidis misasvlelis mxridan (piketaJis mixedviT)gadasasvleli filis SekeTeba</t>
  </si>
  <si>
    <t>zedapiris gawmenda haeris WavliT</t>
  </si>
  <si>
    <t>hidroizolaciis mowyoba</t>
  </si>
  <si>
    <t>erT.norm.da gaf.87w.
cx.63 p.1</t>
  </si>
  <si>
    <t xml:space="preserve">30-31
30-1-15 samS. resur  fasebi     </t>
  </si>
  <si>
    <t>xidis savali nawilis gawmenda dagrovili gruntisgan  avtodamtvirTveliT 20m-ze gadaadgilebiT 32*1.95</t>
  </si>
  <si>
    <t>6-1
6-1-1</t>
  </si>
  <si>
    <t>30-342
30-51-2</t>
  </si>
  <si>
    <t>6-16
6-1-16</t>
  </si>
  <si>
    <t xml:space="preserve">erT.norm.da gaf.80w.
&amp;2-1-41 </t>
  </si>
  <si>
    <t>erT.norm.da gaf.87w.
kr.5gam3
13-168
13-18-21 t.n.p.1.6</t>
  </si>
  <si>
    <t>37-241
37-17-4</t>
  </si>
  <si>
    <t>dubelebisa da TviTmWrelebis dasayeneblad naxvretebis burRva  saburRi aparatiT (8.3+22.4)</t>
  </si>
  <si>
    <t>30-351
30-53-1</t>
  </si>
  <si>
    <t xml:space="preserve">1-961 
1-80-3     </t>
  </si>
  <si>
    <t xml:space="preserve">srf.
.2015w.1kv.
</t>
  </si>
  <si>
    <t>30-318
30-48-1</t>
  </si>
  <si>
    <t>gadasasvlel filebze arsebuli betonis fenis daSla xelis sangrevi CaquCebiT datvirTva da gatana nayarSi</t>
  </si>
  <si>
    <t>erT.norm.da gaf.
kr.4gam.3
15-523
15-156-4</t>
  </si>
  <si>
    <t xml:space="preserve">erT.norm.da gaf.
kr.4gam.3
</t>
  </si>
  <si>
    <t xml:space="preserve">1-1091 
1-112-2     </t>
  </si>
  <si>
    <t>1-1103
1-112-8</t>
  </si>
  <si>
    <t>1-1111
1-114-2</t>
  </si>
  <si>
    <t>1-1612
1-29-6</t>
  </si>
  <si>
    <t>1-1580
1-22-.2
.p.1.17    samS. resur  fasebi     1-1604 
1-25-2</t>
  </si>
  <si>
    <t xml:space="preserve">27-20 
27-7-2 </t>
  </si>
  <si>
    <t xml:space="preserve">27-43 
27-11-1-5    </t>
  </si>
  <si>
    <t xml:space="preserve">27-251    27-63-1   </t>
  </si>
  <si>
    <t>27-164     27-39-1,2</t>
  </si>
  <si>
    <t xml:space="preserve">27-164  
27-39-1,2   </t>
  </si>
  <si>
    <r>
      <t>misayreli gverdulebis mowyoba qviSa-xreSovani nareviT</t>
    </r>
  </si>
  <si>
    <t>lari</t>
  </si>
  <si>
    <t xml:space="preserve">zednadebi xarjebi </t>
  </si>
  <si>
    <t xml:space="preserve">saxarjTaRricxvo mogeba </t>
  </si>
  <si>
    <t>lokaluri xarjTaRricxva #3-2</t>
  </si>
  <si>
    <t>III kat. gruntis damuSaveba eqskavatoriT, gverZe dayriT</t>
  </si>
  <si>
    <t>1-1539 
1-11-3</t>
  </si>
  <si>
    <t xml:space="preserve">liTonis milis d=0.5m, mowyoba </t>
  </si>
  <si>
    <t xml:space="preserve">qviSa-xreSovani sagebi      </t>
  </si>
  <si>
    <t>betonis  saTavisebis mowyoba</t>
  </si>
  <si>
    <t>III kat. gruntis ukuCayra eqskavatoriT, tkepna xeliT</t>
  </si>
  <si>
    <t>zedmeti III kat. gruntis datvirTva eqskavatoriT TviTmclelze da transportireba nayarSi</t>
  </si>
  <si>
    <t>30-2
30-3-2</t>
  </si>
  <si>
    <t xml:space="preserve">30-31
30-1-15 srf.
.2015w.1kv.
</t>
  </si>
  <si>
    <t xml:space="preserve">22-74
22-5-11
srf.
.2015w.1kv.
</t>
  </si>
  <si>
    <t>lokaluri xarjTaRricxva #6-1</t>
  </si>
  <si>
    <t>ezoSi Sesasvlelebis SekeTeba</t>
  </si>
  <si>
    <t xml:space="preserve"> safari qviSa-xreSovani nareviT sisqiT 15 sm</t>
  </si>
  <si>
    <t>27-38
27-10-1</t>
  </si>
  <si>
    <t>sxva danaxarjebi</t>
  </si>
  <si>
    <t>1-1</t>
  </si>
  <si>
    <t>1-2</t>
  </si>
  <si>
    <t>2-1</t>
  </si>
  <si>
    <t>3-1</t>
  </si>
  <si>
    <t>3-2</t>
  </si>
  <si>
    <t>4-1</t>
  </si>
  <si>
    <t xml:space="preserve">jami </t>
  </si>
  <si>
    <t xml:space="preserve"> aTasi lari</t>
  </si>
  <si>
    <t># rig-ze</t>
  </si>
  <si>
    <t>xarjTaR-ricxvis nomeri</t>
  </si>
  <si>
    <t>Tavebis, obieqtebis, samuSaoebis da danaxarjebis raodenoba</t>
  </si>
  <si>
    <t>saxarjTaRricxvo Rirebuleba (aTasi lari)</t>
  </si>
  <si>
    <t>samSeneblo samuSaoebi</t>
  </si>
  <si>
    <t>samontaJo samuSaoebi</t>
  </si>
  <si>
    <t>mowyobiloba inventari</t>
  </si>
  <si>
    <t>saerTo saxarjTaR. Rirebuleba aTasi lari</t>
  </si>
  <si>
    <t>Tavi I</t>
  </si>
  <si>
    <t>mosamzadebeli samuSaoebi</t>
  </si>
  <si>
    <t>jami III Tavi</t>
  </si>
  <si>
    <t>Tavi II</t>
  </si>
  <si>
    <t>miwis samuSaoebi</t>
  </si>
  <si>
    <t>jami II Tavi</t>
  </si>
  <si>
    <t>Tavi III</t>
  </si>
  <si>
    <t>xelovnuri nagebobebi</t>
  </si>
  <si>
    <t>Tavi  IV</t>
  </si>
  <si>
    <t>gzis samosi</t>
  </si>
  <si>
    <t>gzis samosis mowyoba</t>
  </si>
  <si>
    <t>jami IVTavi</t>
  </si>
  <si>
    <t xml:space="preserve"> Tavi VI</t>
  </si>
  <si>
    <t>gzis kuTvnileba da mowyoba</t>
  </si>
  <si>
    <t>6-1</t>
  </si>
  <si>
    <t>jami VI Tavi</t>
  </si>
  <si>
    <t>jami I-VI Tavebi</t>
  </si>
  <si>
    <t xml:space="preserve"> Tavi XII</t>
  </si>
  <si>
    <t>jami XII Tavi</t>
  </si>
  <si>
    <t>jami I-XII Tavebi</t>
  </si>
  <si>
    <t xml:space="preserve">damatebiTi Rirebulebis gadasaxadi           (d.R.g.)-18%               </t>
  </si>
  <si>
    <t xml:space="preserve"> sof. biwmendi - sof. axatanis saavtomobilo gzis reabilitacia</t>
  </si>
  <si>
    <t>jami I Tavi</t>
  </si>
  <si>
    <t xml:space="preserve">  liTonis milis d=0.5 m mowyoba pk 0+15-ze</t>
  </si>
  <si>
    <t>liTonis milis d=0.5 m mowyoba pk 0+15-ze</t>
  </si>
  <si>
    <t xml:space="preserve"> arsebuli xidis vakisis SekeTeba pk 3+60-ze </t>
  </si>
  <si>
    <t xml:space="preserve">arsebuli xidis vakisis SekeTeba pk 3+60-ze </t>
  </si>
  <si>
    <t>1-1539 
1-11-3
1-1185
1-118-11</t>
  </si>
  <si>
    <t>III kat. gruntSi, milis gamosasvlelSi kalapotis gaWra xeliT</t>
  </si>
  <si>
    <t>1-961
1-80-3</t>
  </si>
  <si>
    <t>1-1581 
1-22-3    srf.
2015-1kv.     1-1604
1-25-2</t>
  </si>
  <si>
    <t>sarCevi</t>
  </si>
  <si>
    <t>ganmartebiTi baraTi</t>
  </si>
  <si>
    <t>nakrebi xarjTaRricxvis angariSi</t>
  </si>
  <si>
    <t>obieqturi xarjTaRicxva #</t>
  </si>
  <si>
    <t>lokaluri xarjTaRicxva #</t>
  </si>
  <si>
    <r>
      <t>m</t>
    </r>
    <r>
      <rPr>
        <vertAlign val="superscript"/>
        <sz val="11"/>
        <rFont val="AcadNusx"/>
        <family val="0"/>
      </rPr>
      <t>2</t>
    </r>
  </si>
  <si>
    <r>
      <t xml:space="preserve">                 m</t>
    </r>
    <r>
      <rPr>
        <vertAlign val="superscript"/>
        <sz val="11"/>
        <rFont val="AcadNusx"/>
        <family val="0"/>
      </rPr>
      <t>2</t>
    </r>
  </si>
  <si>
    <r>
      <t xml:space="preserve">rkinabetonis portaluri kedlis mowyoba monoliTuri betoniT </t>
    </r>
    <r>
      <rPr>
        <sz val="9"/>
        <rFont val="Arial"/>
        <family val="2"/>
      </rPr>
      <t xml:space="preserve">B25 F200 W6 </t>
    </r>
    <r>
      <rPr>
        <sz val="10"/>
        <rFont val="AcadNusx"/>
        <family val="0"/>
      </rPr>
      <t xml:space="preserve"> </t>
    </r>
  </si>
  <si>
    <t>III kat gruntis damuSaveba xeliT</t>
  </si>
  <si>
    <r>
      <t>xidis saval nawilze arsebuli betonis fenis, sisqiT</t>
    </r>
    <r>
      <rPr>
        <sz val="10"/>
        <rFont val="Times New Roman"/>
        <family val="1"/>
      </rPr>
      <t xml:space="preserve"> h</t>
    </r>
    <r>
      <rPr>
        <sz val="10"/>
        <rFont val="AcadNusx"/>
        <family val="0"/>
      </rPr>
      <t>sS =5sm, daSla xelis sangrevi CaquCebiT, datvirTva da gatana nayarSi</t>
    </r>
  </si>
  <si>
    <r>
      <t xml:space="preserve">asarinebeli samkuTxedis betoni  </t>
    </r>
    <r>
      <rPr>
        <sz val="10"/>
        <rFont val="Times New Roman"/>
        <family val="1"/>
      </rPr>
      <t>B30 F200  W6</t>
    </r>
  </si>
  <si>
    <r>
      <t>xidis saval nawilze 
8sm-i sisqis cementobetonis safaris  mowyoba, betoniT</t>
    </r>
    <r>
      <rPr>
        <sz val="10"/>
        <rFont val="Times New Roman"/>
        <family val="1"/>
      </rPr>
      <t xml:space="preserve"> B30 F200  W6, </t>
    </r>
    <r>
      <rPr>
        <sz val="10"/>
        <rFont val="AcadNusx"/>
        <family val="0"/>
      </rPr>
      <t>armaturis SenaduR badeze</t>
    </r>
  </si>
  <si>
    <r>
      <t xml:space="preserve">gadasasvlel filebze betonis Semasworebeli da damcavi fenis mowyoba, betoni 
</t>
    </r>
    <r>
      <rPr>
        <sz val="10"/>
        <rFont val="Times New Roman"/>
        <family val="1"/>
      </rPr>
      <t>B30 F200  W6</t>
    </r>
  </si>
  <si>
    <r>
      <t xml:space="preserve">monoliTuri betonis kedlis saZirkvlis mowyoba </t>
    </r>
    <r>
      <rPr>
        <sz val="10"/>
        <rFont val="Arial"/>
        <family val="2"/>
      </rPr>
      <t>B22.5F</t>
    </r>
    <r>
      <rPr>
        <sz val="10"/>
        <rFont val="AcadNusx"/>
        <family val="0"/>
      </rPr>
      <t>200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
</t>
    </r>
  </si>
  <si>
    <r>
      <t xml:space="preserve">monoliTuri betonis kedlis tanis mowyoba </t>
    </r>
    <r>
      <rPr>
        <sz val="10"/>
        <rFont val="Arial"/>
        <family val="2"/>
      </rPr>
      <t>B22.5F</t>
    </r>
    <r>
      <rPr>
        <sz val="10"/>
        <rFont val="AcadNusx"/>
        <family val="0"/>
      </rPr>
      <t>200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
</t>
    </r>
  </si>
  <si>
    <r>
      <t xml:space="preserve"> 100m</t>
    </r>
    <r>
      <rPr>
        <vertAlign val="superscript"/>
        <sz val="11"/>
        <rFont val="AcadNusx"/>
        <family val="0"/>
      </rPr>
      <t>3</t>
    </r>
  </si>
  <si>
    <r>
      <t>kr</t>
    </r>
    <r>
      <rPr>
        <sz val="10"/>
        <rFont val="AcadNusx"/>
        <family val="0"/>
      </rPr>
      <t xml:space="preserve">,30 </t>
    </r>
    <r>
      <rPr>
        <sz val="9"/>
        <rFont val="AcadNusx"/>
        <family val="0"/>
      </rPr>
      <t>t.n.p.</t>
    </r>
    <r>
      <rPr>
        <sz val="10"/>
        <rFont val="AcadNusx"/>
        <family val="0"/>
      </rPr>
      <t>1.6</t>
    </r>
  </si>
  <si>
    <r>
      <t>gabionis yuTebis 1,5</t>
    </r>
    <r>
      <rPr>
        <sz val="10"/>
        <rFont val="Arial"/>
        <family val="2"/>
      </rPr>
      <t>x</t>
    </r>
    <r>
      <rPr>
        <sz val="10"/>
        <rFont val="AcadNusx"/>
        <family val="0"/>
      </rPr>
      <t>1</t>
    </r>
    <r>
      <rPr>
        <sz val="10"/>
        <rFont val="Arial"/>
        <family val="2"/>
      </rPr>
      <t>x</t>
    </r>
    <r>
      <rPr>
        <sz val="10"/>
        <rFont val="AcadNusx"/>
        <family val="0"/>
      </rPr>
      <t>1m  Rirebuleba</t>
    </r>
  </si>
  <si>
    <r>
      <t>gabionis yuTebis  2,0</t>
    </r>
    <r>
      <rPr>
        <sz val="10"/>
        <rFont val="Arial"/>
        <family val="2"/>
      </rPr>
      <t>x</t>
    </r>
    <r>
      <rPr>
        <sz val="10"/>
        <rFont val="AcadNusx"/>
        <family val="0"/>
      </rPr>
      <t>1</t>
    </r>
    <r>
      <rPr>
        <sz val="10"/>
        <rFont val="Arial"/>
        <family val="2"/>
      </rPr>
      <t>x</t>
    </r>
    <r>
      <rPr>
        <sz val="10"/>
        <rFont val="AcadNusx"/>
        <family val="0"/>
      </rPr>
      <t>1 m  Rirebuleba</t>
    </r>
  </si>
  <si>
    <r>
      <t>gruntis 34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damuSaveba  eqskavatoriT V-0,65 m3   adgilze dayriT</t>
    </r>
  </si>
  <si>
    <r>
      <t>milis saTavisebis mowyobisaTvis qvabulis damuSaveba 34</t>
    </r>
    <r>
      <rPr>
        <strike/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gruntSi eqskavatoriT V-0,65m3 adgilze dayriT</t>
    </r>
  </si>
  <si>
    <r>
      <t>milis saTavisebis mowyobisaTvis qvabulis damuSaveba 
34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gruntSi eqskavatoriT V-0,65 m3 da gadayra nayarSi</t>
    </r>
  </si>
  <si>
    <t xml:space="preserve">blokebis transportireba bazidan obieqtze-     59 km-ze-  </t>
  </si>
  <si>
    <r>
      <t>qviSa cementi xsnari</t>
    </r>
    <r>
      <rPr>
        <sz val="10"/>
        <rFont val="Times New Roman"/>
        <family val="1"/>
      </rPr>
      <t xml:space="preserve">       M</t>
    </r>
    <r>
      <rPr>
        <sz val="10"/>
        <rFont val="AcadNusx"/>
        <family val="0"/>
      </rPr>
      <t>-150</t>
    </r>
  </si>
  <si>
    <r>
      <t>amoRebuli  gruntis (34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) datvirTva eqskavatoriT V-0,65 m3 </t>
    </r>
  </si>
  <si>
    <r>
      <t xml:space="preserve">sayrdeni kedlis rk/betonis rostverki:  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30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Nusx"/>
        <family val="0"/>
      </rPr>
      <t>6     armatura-III</t>
    </r>
  </si>
  <si>
    <r>
      <t xml:space="preserve">sayrdeni kedlis rk/betonis tani   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30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    </t>
    </r>
  </si>
  <si>
    <r>
      <t xml:space="preserve">qviSa-xreSovani sagebi milis tanis betonis fundamentis qveS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-10sm</t>
    </r>
  </si>
  <si>
    <r>
      <t xml:space="preserve">milis tanis fundamentis monoliTuri betoni 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22,5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</si>
  <si>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milis tanis rk/betonis asawyobi blokebi  #94  armatura </t>
    </r>
    <r>
      <rPr>
        <sz val="10"/>
        <rFont val="Times New Roman"/>
        <family val="1"/>
      </rPr>
      <t>A</t>
    </r>
    <r>
      <rPr>
        <sz val="10"/>
        <rFont val="AcadNusx"/>
        <family val="0"/>
      </rPr>
      <t xml:space="preserve">-I, 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>-III</t>
    </r>
  </si>
  <si>
    <r>
      <t>kordonis qva-monoliTuri betoniT</t>
    </r>
    <r>
      <rPr>
        <sz val="10"/>
        <rFont val="Arial"/>
        <family val="2"/>
      </rPr>
      <t xml:space="preserve">    B</t>
    </r>
    <r>
      <rPr>
        <sz val="10"/>
        <rFont val="AcadNusx"/>
        <family val="0"/>
      </rPr>
      <t xml:space="preserve">22,5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</si>
  <si>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milis Sesasvleli saTavsis monoliTuri betoni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2,5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 </t>
    </r>
    <r>
      <rPr>
        <sz val="10"/>
        <rFont val="Arial"/>
        <family val="2"/>
      </rPr>
      <t>W</t>
    </r>
    <r>
      <rPr>
        <sz val="10"/>
        <rFont val="AcadNusx"/>
        <family val="0"/>
      </rPr>
      <t>6     78,4+65,2+35,2+15,4</t>
    </r>
  </si>
  <si>
    <r>
      <t xml:space="preserve">safuZvlis mowyoba fraqciuli RorRiT   (0-40mm), </t>
    </r>
    <r>
      <rPr>
        <sz val="10"/>
        <rFont val="Arial"/>
        <family val="2"/>
      </rPr>
      <t>h-</t>
    </r>
    <r>
      <rPr>
        <sz val="10"/>
        <rFont val="AcadNusx"/>
        <family val="0"/>
      </rPr>
      <t>15sm.</t>
    </r>
  </si>
  <si>
    <r>
      <t xml:space="preserve">safaris qveda fenis mowyoba msxvilmarcvlovani forovani RorRovani asfaltbetonis cxeli nareviT marka II, </t>
    </r>
    <r>
      <rPr>
        <sz val="10"/>
        <rFont val="Arial"/>
        <family val="2"/>
      </rPr>
      <t>h-5</t>
    </r>
    <r>
      <rPr>
        <sz val="10"/>
        <rFont val="AcadNusx"/>
        <family val="0"/>
      </rPr>
      <t>sm.</t>
    </r>
  </si>
  <si>
    <r>
      <t>safaris mowyoba wvrilmarcvlovani mkvrivi RorRovani asfaltbetonis cxeli nareviT tipi</t>
    </r>
    <r>
      <rPr>
        <sz val="10"/>
        <rFont val="Arial"/>
        <family val="2"/>
      </rPr>
      <t xml:space="preserve"> B</t>
    </r>
    <r>
      <rPr>
        <sz val="10"/>
        <rFont val="AcadNusx"/>
        <family val="0"/>
      </rPr>
      <t xml:space="preserve">, marka II, </t>
    </r>
    <r>
      <rPr>
        <sz val="10"/>
        <rFont val="Arial"/>
        <family val="2"/>
      </rPr>
      <t>h</t>
    </r>
    <r>
      <rPr>
        <sz val="10"/>
        <rFont val="AcadNusx"/>
        <family val="0"/>
      </rPr>
      <t>-4sm.</t>
    </r>
  </si>
  <si>
    <t>xelSek.</t>
  </si>
  <si>
    <r>
      <t xml:space="preserve">eqspertizis Rirebuleba </t>
    </r>
    <r>
      <rPr>
        <i/>
        <sz val="12"/>
        <rFont val="Verdana"/>
        <family val="2"/>
      </rPr>
      <t xml:space="preserve">
</t>
    </r>
  </si>
  <si>
    <r>
      <t>gauTvaliswinebeli xarjebi</t>
    </r>
    <r>
      <rPr>
        <i/>
        <sz val="12"/>
        <rFont val="Academiury-ITV-ZC"/>
        <family val="1"/>
      </rPr>
      <t xml:space="preserve">        </t>
    </r>
  </si>
  <si>
    <t xml:space="preserve">sul </t>
  </si>
  <si>
    <t xml:space="preserve">nakrebi saxarjTaRricxvo Rirebuleba TanxiT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</si>
</sst>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60">
    <font>
      <sz val="10"/>
      <name val="Arial Cyr"/>
      <family val="0"/>
    </font>
    <font>
      <b/>
      <sz val="11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u val="single"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AcadNusx"/>
      <family val="0"/>
    </font>
    <font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6"/>
      <name val="Arial"/>
      <family val="2"/>
    </font>
    <font>
      <b/>
      <sz val="10"/>
      <name val="AcadNusx"/>
      <family val="0"/>
    </font>
    <font>
      <i/>
      <sz val="11"/>
      <name val="AcadNusx"/>
      <family val="0"/>
    </font>
    <font>
      <i/>
      <sz val="10"/>
      <name val="AcadNusx"/>
      <family val="0"/>
    </font>
    <font>
      <i/>
      <sz val="10"/>
      <name val="Academiury-ITV-ZC"/>
      <family val="1"/>
    </font>
    <font>
      <b/>
      <i/>
      <sz val="10"/>
      <name val="AcadNusx"/>
      <family val="0"/>
    </font>
    <font>
      <b/>
      <i/>
      <sz val="12"/>
      <name val="AcadNusx"/>
      <family val="0"/>
    </font>
    <font>
      <b/>
      <i/>
      <sz val="10"/>
      <name val="Academiury-ITV-ZC"/>
      <family val="1"/>
    </font>
    <font>
      <i/>
      <sz val="10"/>
      <name val="Chveulebrivy-ITV-ZC"/>
      <family val="1"/>
    </font>
    <font>
      <b/>
      <i/>
      <sz val="10"/>
      <name val="AcadMtavr"/>
      <family val="0"/>
    </font>
    <font>
      <b/>
      <i/>
      <sz val="11"/>
      <name val="AcadNusx"/>
      <family val="0"/>
    </font>
    <font>
      <sz val="12"/>
      <name val="AcadNusx"/>
      <family val="0"/>
    </font>
    <font>
      <i/>
      <sz val="10"/>
      <name val="Chveulebrivy"/>
      <family val="2"/>
    </font>
    <font>
      <i/>
      <sz val="12"/>
      <name val="AcadNusx"/>
      <family val="0"/>
    </font>
    <font>
      <i/>
      <sz val="12"/>
      <name val="Academiury-ITV-ZC"/>
      <family val="1"/>
    </font>
    <font>
      <sz val="8"/>
      <name val="Arial Cyr"/>
      <family val="0"/>
    </font>
    <font>
      <i/>
      <sz val="9"/>
      <name val="AcadNusx"/>
      <family val="0"/>
    </font>
    <font>
      <i/>
      <sz val="10"/>
      <name val="Times New Roman"/>
      <family val="1"/>
    </font>
    <font>
      <b/>
      <i/>
      <sz val="14"/>
      <name val="AcadNusx"/>
      <family val="0"/>
    </font>
    <font>
      <i/>
      <sz val="14"/>
      <name val="AcadNusx"/>
      <family val="0"/>
    </font>
    <font>
      <i/>
      <sz val="11"/>
      <name val="Chveulebrivy"/>
      <family val="2"/>
    </font>
    <font>
      <i/>
      <sz val="11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vertAlign val="superscript"/>
      <sz val="10"/>
      <name val="AcadNusx"/>
      <family val="0"/>
    </font>
    <font>
      <strike/>
      <vertAlign val="superscript"/>
      <sz val="10"/>
      <name val="AcadNusx"/>
      <family val="0"/>
    </font>
    <font>
      <i/>
      <sz val="10"/>
      <name val="Arial Cyr"/>
      <family val="2"/>
    </font>
    <font>
      <i/>
      <sz val="12"/>
      <name val="Verdan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</cellStyleXfs>
  <cellXfs count="3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16" fontId="9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9" fillId="0" borderId="0" xfId="0" applyFont="1" applyFill="1" applyAlignment="1">
      <alignment vertical="top" wrapText="1"/>
    </xf>
    <xf numFmtId="17" fontId="9" fillId="0" borderId="0" xfId="0" applyNumberFormat="1" applyFont="1" applyFill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59" applyFont="1" applyFill="1" applyBorder="1">
      <alignment/>
      <protection/>
    </xf>
    <xf numFmtId="0" fontId="2" fillId="0" borderId="14" xfId="59" applyFont="1" applyFill="1" applyBorder="1" applyAlignment="1">
      <alignment horizontal="center" vertical="justify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15" xfId="0" applyFont="1" applyFill="1" applyBorder="1" applyAlignment="1">
      <alignment/>
    </xf>
    <xf numFmtId="0" fontId="2" fillId="0" borderId="11" xfId="59" applyFont="1" applyFill="1" applyBorder="1" applyAlignment="1">
      <alignment horizontal="center" wrapText="1"/>
      <protection/>
    </xf>
    <xf numFmtId="0" fontId="1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shrinkToFit="1"/>
    </xf>
    <xf numFmtId="172" fontId="9" fillId="0" borderId="0" xfId="0" applyNumberFormat="1" applyFont="1" applyFill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21" xfId="0" applyNumberFormat="1" applyFont="1" applyFill="1" applyBorder="1" applyAlignment="1">
      <alignment/>
    </xf>
    <xf numFmtId="49" fontId="3" fillId="0" borderId="11" xfId="59" applyNumberFormat="1" applyFont="1" applyFill="1" applyBorder="1" applyAlignment="1">
      <alignment horizontal="center" vertical="top" wrapText="1"/>
      <protection/>
    </xf>
    <xf numFmtId="172" fontId="2" fillId="0" borderId="0" xfId="0" applyNumberFormat="1" applyFont="1" applyFill="1" applyAlignment="1">
      <alignment horizontal="left" vertical="center"/>
    </xf>
    <xf numFmtId="172" fontId="8" fillId="0" borderId="0" xfId="0" applyNumberFormat="1" applyFont="1" applyFill="1" applyAlignment="1">
      <alignment horizontal="left" vertical="center" wrapText="1"/>
    </xf>
    <xf numFmtId="172" fontId="9" fillId="0" borderId="0" xfId="0" applyNumberFormat="1" applyFont="1" applyFill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/>
    </xf>
    <xf numFmtId="172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/>
    </xf>
    <xf numFmtId="0" fontId="2" fillId="0" borderId="10" xfId="60" applyFont="1" applyFill="1" applyBorder="1">
      <alignment/>
      <protection/>
    </xf>
    <xf numFmtId="0" fontId="2" fillId="0" borderId="0" xfId="60" applyFont="1" applyFill="1">
      <alignment/>
      <protection/>
    </xf>
    <xf numFmtId="9" fontId="32" fillId="0" borderId="10" xfId="0" applyNumberFormat="1" applyFont="1" applyBorder="1" applyAlignment="1">
      <alignment horizontal="center"/>
    </xf>
    <xf numFmtId="1" fontId="1" fillId="0" borderId="22" xfId="60" applyNumberFormat="1" applyFont="1" applyFill="1" applyBorder="1" applyAlignment="1">
      <alignment horizontal="center" wrapText="1"/>
      <protection/>
    </xf>
    <xf numFmtId="0" fontId="1" fillId="0" borderId="22" xfId="60" applyFont="1" applyFill="1" applyBorder="1" applyAlignment="1">
      <alignment horizontal="center" wrapText="1"/>
      <protection/>
    </xf>
    <xf numFmtId="2" fontId="1" fillId="0" borderId="10" xfId="60" applyNumberFormat="1" applyFont="1" applyFill="1" applyBorder="1" applyAlignment="1">
      <alignment horizontal="center" wrapText="1"/>
      <protection/>
    </xf>
    <xf numFmtId="0" fontId="2" fillId="0" borderId="0" xfId="60" applyFont="1" applyFill="1" applyBorder="1">
      <alignment/>
      <protection/>
    </xf>
    <xf numFmtId="0" fontId="2" fillId="0" borderId="11" xfId="62" applyFont="1" applyFill="1" applyBorder="1">
      <alignment/>
      <protection/>
    </xf>
    <xf numFmtId="0" fontId="1" fillId="0" borderId="16" xfId="62" applyFont="1" applyFill="1" applyBorder="1" applyAlignment="1">
      <alignment vertical="center" wrapText="1"/>
      <protection/>
    </xf>
    <xf numFmtId="0" fontId="1" fillId="0" borderId="15" xfId="62" applyFont="1" applyFill="1" applyBorder="1" applyAlignment="1">
      <alignment vertical="center" wrapText="1"/>
      <protection/>
    </xf>
    <xf numFmtId="0" fontId="32" fillId="0" borderId="10" xfId="62" applyFont="1" applyFill="1" applyBorder="1" applyAlignment="1">
      <alignment horizontal="center" wrapText="1"/>
      <protection/>
    </xf>
    <xf numFmtId="1" fontId="1" fillId="0" borderId="15" xfId="62" applyNumberFormat="1" applyFont="1" applyFill="1" applyBorder="1" applyAlignment="1">
      <alignment horizontal="center" wrapText="1"/>
      <protection/>
    </xf>
    <xf numFmtId="0" fontId="1" fillId="0" borderId="15" xfId="62" applyFont="1" applyFill="1" applyBorder="1" applyAlignment="1">
      <alignment horizontal="center" wrapText="1"/>
      <protection/>
    </xf>
    <xf numFmtId="2" fontId="1" fillId="0" borderId="11" xfId="62" applyNumberFormat="1" applyFont="1" applyFill="1" applyBorder="1" applyAlignment="1">
      <alignment horizontal="center" wrapText="1"/>
      <protection/>
    </xf>
    <xf numFmtId="0" fontId="2" fillId="0" borderId="0" xfId="62" applyFont="1" applyFill="1">
      <alignment/>
      <protection/>
    </xf>
    <xf numFmtId="0" fontId="1" fillId="0" borderId="13" xfId="60" applyFont="1" applyFill="1" applyBorder="1" applyAlignment="1">
      <alignment wrapText="1"/>
      <protection/>
    </xf>
    <xf numFmtId="2" fontId="1" fillId="0" borderId="10" xfId="60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5" fillId="0" borderId="0" xfId="57" applyFont="1" applyFill="1" applyBorder="1">
      <alignment/>
      <protection/>
    </xf>
    <xf numFmtId="0" fontId="35" fillId="0" borderId="0" xfId="57" applyFont="1" applyFill="1">
      <alignment/>
      <protection/>
    </xf>
    <xf numFmtId="0" fontId="34" fillId="0" borderId="0" xfId="57" applyFont="1" applyFill="1" applyAlignment="1">
      <alignment horizontal="left" vertical="top" wrapText="1"/>
      <protection/>
    </xf>
    <xf numFmtId="0" fontId="39" fillId="0" borderId="0" xfId="57" applyFont="1" applyFill="1" applyBorder="1">
      <alignment/>
      <protection/>
    </xf>
    <xf numFmtId="0" fontId="39" fillId="0" borderId="0" xfId="57" applyFont="1" applyFill="1">
      <alignment/>
      <protection/>
    </xf>
    <xf numFmtId="0" fontId="34" fillId="0" borderId="0" xfId="57" applyFont="1" applyFill="1" applyAlignment="1">
      <alignment vertical="top" wrapText="1"/>
      <protection/>
    </xf>
    <xf numFmtId="0" fontId="40" fillId="0" borderId="0" xfId="57" applyFont="1" applyFill="1" applyAlignment="1">
      <alignment horizontal="center"/>
      <protection/>
    </xf>
    <xf numFmtId="0" fontId="33" fillId="0" borderId="0" xfId="57" applyFont="1" applyFill="1" applyAlignment="1">
      <alignment horizontal="center"/>
      <protection/>
    </xf>
    <xf numFmtId="0" fontId="41" fillId="0" borderId="0" xfId="57" applyFont="1" applyFill="1" applyAlignment="1">
      <alignment horizontal="center"/>
      <protection/>
    </xf>
    <xf numFmtId="0" fontId="42" fillId="0" borderId="0" xfId="57" applyFont="1" applyFill="1">
      <alignment/>
      <protection/>
    </xf>
    <xf numFmtId="0" fontId="34" fillId="0" borderId="11" xfId="57" applyFont="1" applyFill="1" applyBorder="1" applyAlignment="1">
      <alignment horizontal="center" vertical="center" wrapText="1"/>
      <protection/>
    </xf>
    <xf numFmtId="0" fontId="43" fillId="0" borderId="0" xfId="57" applyFont="1" applyFill="1" applyBorder="1">
      <alignment/>
      <protection/>
    </xf>
    <xf numFmtId="0" fontId="43" fillId="0" borderId="0" xfId="57" applyFont="1" applyFill="1">
      <alignment/>
      <protection/>
    </xf>
    <xf numFmtId="0" fontId="38" fillId="0" borderId="10" xfId="57" applyFont="1" applyFill="1" applyBorder="1" applyAlignment="1">
      <alignment horizontal="center" vertical="center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4" fillId="0" borderId="10" xfId="57" applyFont="1" applyFill="1" applyBorder="1" applyAlignment="1">
      <alignment horizontal="center" vertical="top"/>
      <protection/>
    </xf>
    <xf numFmtId="49" fontId="34" fillId="0" borderId="10" xfId="57" applyNumberFormat="1" applyFont="1" applyFill="1" applyBorder="1" applyAlignment="1">
      <alignment horizontal="center" vertical="top"/>
      <protection/>
    </xf>
    <xf numFmtId="0" fontId="40" fillId="0" borderId="23" xfId="57" applyFont="1" applyFill="1" applyBorder="1" applyAlignment="1">
      <alignment horizontal="center" vertical="center"/>
      <protection/>
    </xf>
    <xf numFmtId="2" fontId="34" fillId="0" borderId="22" xfId="57" applyNumberFormat="1" applyFont="1" applyFill="1" applyBorder="1" applyAlignment="1">
      <alignment horizontal="right" vertical="top" indent="1"/>
      <protection/>
    </xf>
    <xf numFmtId="2" fontId="34" fillId="0" borderId="22" xfId="57" applyNumberFormat="1" applyFont="1" applyFill="1" applyBorder="1" applyAlignment="1">
      <alignment horizontal="right" vertical="center" indent="1"/>
      <protection/>
    </xf>
    <xf numFmtId="2" fontId="34" fillId="0" borderId="13" xfId="57" applyNumberFormat="1" applyFont="1" applyFill="1" applyBorder="1" applyAlignment="1">
      <alignment horizontal="right" vertical="center" indent="1"/>
      <protection/>
    </xf>
    <xf numFmtId="0" fontId="34" fillId="0" borderId="10" xfId="57" applyFont="1" applyFill="1" applyBorder="1" applyAlignment="1">
      <alignment horizontal="center" vertical="center"/>
      <protection/>
    </xf>
    <xf numFmtId="49" fontId="34" fillId="0" borderId="10" xfId="57" applyNumberFormat="1" applyFont="1" applyFill="1" applyBorder="1" applyAlignment="1">
      <alignment horizontal="center" vertical="center"/>
      <protection/>
    </xf>
    <xf numFmtId="0" fontId="40" fillId="0" borderId="23" xfId="57" applyFont="1" applyFill="1" applyBorder="1" applyAlignment="1">
      <alignment horizontal="left" vertical="center"/>
      <protection/>
    </xf>
    <xf numFmtId="2" fontId="34" fillId="0" borderId="10" xfId="57" applyNumberFormat="1" applyFont="1" applyFill="1" applyBorder="1" applyAlignment="1">
      <alignment horizontal="right" vertical="center" indent="1"/>
      <protection/>
    </xf>
    <xf numFmtId="0" fontId="34" fillId="0" borderId="11" xfId="57" applyFont="1" applyFill="1" applyBorder="1" applyAlignment="1">
      <alignment horizontal="center" vertical="center"/>
      <protection/>
    </xf>
    <xf numFmtId="49" fontId="34" fillId="0" borderId="11" xfId="57" applyNumberFormat="1" applyFont="1" applyFill="1" applyBorder="1" applyAlignment="1">
      <alignment horizontal="center" vertical="center"/>
      <protection/>
    </xf>
    <xf numFmtId="0" fontId="40" fillId="0" borderId="22" xfId="57" applyFont="1" applyFill="1" applyBorder="1" applyAlignment="1">
      <alignment horizontal="left" vertical="center" indent="2"/>
      <protection/>
    </xf>
    <xf numFmtId="2" fontId="35" fillId="0" borderId="0" xfId="57" applyNumberFormat="1" applyFont="1" applyFill="1" applyBorder="1">
      <alignment/>
      <protection/>
    </xf>
    <xf numFmtId="2" fontId="34" fillId="0" borderId="13" xfId="57" applyNumberFormat="1" applyFont="1" applyFill="1" applyBorder="1" applyAlignment="1">
      <alignment horizontal="right" vertical="top" indent="1"/>
      <protection/>
    </xf>
    <xf numFmtId="0" fontId="40" fillId="0" borderId="22" xfId="57" applyFont="1" applyFill="1" applyBorder="1" applyAlignment="1">
      <alignment horizontal="center" vertical="center"/>
      <protection/>
    </xf>
    <xf numFmtId="2" fontId="34" fillId="0" borderId="10" xfId="57" applyNumberFormat="1" applyFont="1" applyFill="1" applyBorder="1" applyAlignment="1">
      <alignment horizontal="right" vertical="top" indent="1"/>
      <protection/>
    </xf>
    <xf numFmtId="0" fontId="34" fillId="0" borderId="14" xfId="57" applyFont="1" applyFill="1" applyBorder="1" applyAlignment="1">
      <alignment horizontal="center" vertical="center"/>
      <protection/>
    </xf>
    <xf numFmtId="49" fontId="34" fillId="0" borderId="14" xfId="57" applyNumberFormat="1" applyFont="1" applyFill="1" applyBorder="1" applyAlignment="1">
      <alignment horizontal="center" vertical="center"/>
      <protection/>
    </xf>
    <xf numFmtId="0" fontId="40" fillId="0" borderId="17" xfId="57" applyFont="1" applyFill="1" applyBorder="1" applyAlignment="1">
      <alignment horizontal="center" vertical="center"/>
      <protection/>
    </xf>
    <xf numFmtId="2" fontId="34" fillId="0" borderId="14" xfId="57" applyNumberFormat="1" applyFont="1" applyFill="1" applyBorder="1" applyAlignment="1">
      <alignment horizontal="right" vertical="top" indent="1"/>
      <protection/>
    </xf>
    <xf numFmtId="2" fontId="34" fillId="0" borderId="12" xfId="57" applyNumberFormat="1" applyFont="1" applyFill="1" applyBorder="1" applyAlignment="1">
      <alignment horizontal="right" vertical="center" indent="1"/>
      <protection/>
    </xf>
    <xf numFmtId="2" fontId="34" fillId="0" borderId="14" xfId="57" applyNumberFormat="1" applyFont="1" applyFill="1" applyBorder="1" applyAlignment="1">
      <alignment horizontal="right" vertical="center" indent="1"/>
      <protection/>
    </xf>
    <xf numFmtId="2" fontId="34" fillId="0" borderId="11" xfId="57" applyNumberFormat="1" applyFont="1" applyFill="1" applyBorder="1" applyAlignment="1">
      <alignment horizontal="right" vertical="center" indent="1"/>
      <protection/>
    </xf>
    <xf numFmtId="2" fontId="34" fillId="0" borderId="11" xfId="57" applyNumberFormat="1" applyFont="1" applyFill="1" applyBorder="1" applyAlignment="1">
      <alignment horizontal="right" vertical="top" indent="1"/>
      <protection/>
    </xf>
    <xf numFmtId="0" fontId="35" fillId="0" borderId="10" xfId="57" applyFont="1" applyFill="1" applyBorder="1" applyAlignment="1">
      <alignment horizontal="center" vertical="top"/>
      <protection/>
    </xf>
    <xf numFmtId="49" fontId="35" fillId="0" borderId="10" xfId="57" applyNumberFormat="1" applyFont="1" applyFill="1" applyBorder="1" applyAlignment="1">
      <alignment horizontal="center" vertical="top"/>
      <protection/>
    </xf>
    <xf numFmtId="0" fontId="34" fillId="0" borderId="11" xfId="57" applyFont="1" applyFill="1" applyBorder="1" applyAlignment="1">
      <alignment horizontal="center" vertical="top"/>
      <protection/>
    </xf>
    <xf numFmtId="0" fontId="44" fillId="0" borderId="11" xfId="57" applyFont="1" applyFill="1" applyBorder="1" applyAlignment="1">
      <alignment vertical="top" wrapText="1"/>
      <protection/>
    </xf>
    <xf numFmtId="2" fontId="34" fillId="0" borderId="11" xfId="57" applyNumberFormat="1" applyFont="1" applyFill="1" applyBorder="1" applyAlignment="1">
      <alignment horizontal="right" indent="1"/>
      <protection/>
    </xf>
    <xf numFmtId="0" fontId="34" fillId="0" borderId="10" xfId="57" applyFont="1" applyFill="1" applyBorder="1" applyAlignment="1">
      <alignment vertical="top" wrapText="1"/>
      <protection/>
    </xf>
    <xf numFmtId="0" fontId="44" fillId="0" borderId="10" xfId="57" applyFont="1" applyFill="1" applyBorder="1" applyAlignment="1">
      <alignment vertical="top" wrapText="1"/>
      <protection/>
    </xf>
    <xf numFmtId="2" fontId="34" fillId="0" borderId="10" xfId="57" applyNumberFormat="1" applyFont="1" applyFill="1" applyBorder="1" applyAlignment="1">
      <alignment horizontal="right" indent="1"/>
      <protection/>
    </xf>
    <xf numFmtId="0" fontId="38" fillId="0" borderId="10" xfId="57" applyFont="1" applyFill="1" applyBorder="1" applyAlignment="1">
      <alignment horizontal="center" vertical="top"/>
      <protection/>
    </xf>
    <xf numFmtId="49" fontId="38" fillId="0" borderId="10" xfId="57" applyNumberFormat="1" applyFont="1" applyFill="1" applyBorder="1" applyAlignment="1">
      <alignment horizontal="center" vertical="top"/>
      <protection/>
    </xf>
    <xf numFmtId="0" fontId="40" fillId="0" borderId="10" xfId="57" applyFont="1" applyFill="1" applyBorder="1" applyAlignment="1">
      <alignment vertical="center"/>
      <protection/>
    </xf>
    <xf numFmtId="0" fontId="38" fillId="0" borderId="0" xfId="57" applyFont="1" applyFill="1" applyBorder="1">
      <alignment/>
      <protection/>
    </xf>
    <xf numFmtId="0" fontId="34" fillId="0" borderId="14" xfId="57" applyFont="1" applyFill="1" applyBorder="1" applyAlignment="1">
      <alignment horizontal="center" vertical="top"/>
      <protection/>
    </xf>
    <xf numFmtId="0" fontId="35" fillId="0" borderId="14" xfId="57" applyFont="1" applyFill="1" applyBorder="1" applyAlignment="1">
      <alignment vertical="center" wrapText="1"/>
      <protection/>
    </xf>
    <xf numFmtId="0" fontId="44" fillId="0" borderId="14" xfId="57" applyFont="1" applyFill="1" applyBorder="1" applyAlignment="1">
      <alignment vertical="top" wrapText="1"/>
      <protection/>
    </xf>
    <xf numFmtId="2" fontId="34" fillId="0" borderId="14" xfId="57" applyNumberFormat="1" applyFont="1" applyFill="1" applyBorder="1" applyAlignment="1">
      <alignment horizontal="center" vertical="center"/>
      <protection/>
    </xf>
    <xf numFmtId="49" fontId="35" fillId="0" borderId="23" xfId="57" applyNumberFormat="1" applyFont="1" applyFill="1" applyBorder="1" applyAlignment="1">
      <alignment horizontal="center" vertical="top"/>
      <protection/>
    </xf>
    <xf numFmtId="0" fontId="40" fillId="0" borderId="10" xfId="57" applyFont="1" applyFill="1" applyBorder="1" applyAlignment="1">
      <alignment vertical="center" wrapText="1"/>
      <protection/>
    </xf>
    <xf numFmtId="0" fontId="36" fillId="0" borderId="0" xfId="57" applyFont="1" applyFill="1">
      <alignment/>
      <protection/>
    </xf>
    <xf numFmtId="0" fontId="37" fillId="0" borderId="0" xfId="57" applyFont="1" applyFill="1" applyAlignment="1">
      <alignment/>
      <protection/>
    </xf>
    <xf numFmtId="0" fontId="34" fillId="0" borderId="0" xfId="57" applyFont="1" applyFill="1">
      <alignment/>
      <protection/>
    </xf>
    <xf numFmtId="2" fontId="36" fillId="0" borderId="10" xfId="57" applyNumberFormat="1" applyFont="1" applyFill="1" applyBorder="1" applyAlignment="1">
      <alignment horizontal="right" vertical="center" indent="1"/>
      <protection/>
    </xf>
    <xf numFmtId="2" fontId="36" fillId="0" borderId="10" xfId="57" applyNumberFormat="1" applyFont="1" applyFill="1" applyBorder="1" applyAlignment="1">
      <alignment horizontal="center" vertical="center"/>
      <protection/>
    </xf>
    <xf numFmtId="2" fontId="38" fillId="0" borderId="0" xfId="57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top" wrapText="1"/>
    </xf>
    <xf numFmtId="2" fontId="2" fillId="0" borderId="11" xfId="59" applyNumberFormat="1" applyFont="1" applyFill="1" applyBorder="1" applyAlignment="1">
      <alignment horizontal="center" vertical="center" wrapText="1"/>
      <protection/>
    </xf>
    <xf numFmtId="2" fontId="2" fillId="0" borderId="11" xfId="59" applyNumberFormat="1" applyFont="1" applyFill="1" applyBorder="1" applyAlignment="1">
      <alignment horizontal="center" wrapText="1"/>
      <protection/>
    </xf>
    <xf numFmtId="2" fontId="2" fillId="0" borderId="14" xfId="59" applyNumberFormat="1" applyFont="1" applyFill="1" applyBorder="1" applyAlignment="1">
      <alignment horizontal="center" vertical="top" wrapText="1"/>
      <protection/>
    </xf>
    <xf numFmtId="2" fontId="1" fillId="0" borderId="11" xfId="0" applyNumberFormat="1" applyFont="1" applyFill="1" applyBorder="1" applyAlignment="1">
      <alignment horizontal="center" wrapText="1"/>
    </xf>
    <xf numFmtId="0" fontId="38" fillId="0" borderId="0" xfId="61" applyFont="1" applyFill="1" applyAlignment="1">
      <alignment horizontal="center" vertical="top" wrapText="1"/>
      <protection/>
    </xf>
    <xf numFmtId="0" fontId="35" fillId="0" borderId="0" xfId="61" applyFont="1" applyFill="1">
      <alignment/>
      <protection/>
    </xf>
    <xf numFmtId="1" fontId="48" fillId="0" borderId="0" xfId="61" applyNumberFormat="1" applyFont="1" applyFill="1">
      <alignment/>
      <protection/>
    </xf>
    <xf numFmtId="1" fontId="35" fillId="0" borderId="0" xfId="61" applyNumberFormat="1" applyFont="1" applyFill="1">
      <alignment/>
      <protection/>
    </xf>
    <xf numFmtId="0" fontId="39" fillId="0" borderId="0" xfId="61" applyFont="1" applyFill="1">
      <alignment/>
      <protection/>
    </xf>
    <xf numFmtId="1" fontId="39" fillId="0" borderId="0" xfId="61" applyNumberFormat="1" applyFont="1" applyFill="1">
      <alignment/>
      <protection/>
    </xf>
    <xf numFmtId="0" fontId="50" fillId="0" borderId="0" xfId="61" applyFont="1" applyFill="1" applyBorder="1" applyAlignment="1">
      <alignment horizontal="center" vertical="center"/>
      <protection/>
    </xf>
    <xf numFmtId="0" fontId="33" fillId="0" borderId="10" xfId="61" applyFont="1" applyFill="1" applyBorder="1" applyAlignment="1">
      <alignment horizontal="center" vertical="center"/>
      <protection/>
    </xf>
    <xf numFmtId="0" fontId="33" fillId="0" borderId="22" xfId="61" applyFont="1" applyFill="1" applyBorder="1" applyAlignment="1">
      <alignment vertical="center"/>
      <protection/>
    </xf>
    <xf numFmtId="0" fontId="33" fillId="0" borderId="22" xfId="61" applyFont="1" applyFill="1" applyBorder="1" applyAlignment="1">
      <alignment horizontal="center" vertical="center" wrapText="1"/>
      <protection/>
    </xf>
    <xf numFmtId="0" fontId="33" fillId="0" borderId="13" xfId="61" applyFont="1" applyFill="1" applyBorder="1" applyAlignment="1">
      <alignment horizontal="center" vertical="center" wrapText="1"/>
      <protection/>
    </xf>
    <xf numFmtId="0" fontId="51" fillId="0" borderId="0" xfId="61" applyFont="1" applyFill="1" applyBorder="1">
      <alignment/>
      <protection/>
    </xf>
    <xf numFmtId="1" fontId="52" fillId="0" borderId="0" xfId="61" applyNumberFormat="1" applyFont="1" applyFill="1" applyBorder="1">
      <alignment/>
      <protection/>
    </xf>
    <xf numFmtId="1" fontId="43" fillId="0" borderId="0" xfId="61" applyNumberFormat="1" applyFont="1" applyFill="1">
      <alignment/>
      <protection/>
    </xf>
    <xf numFmtId="0" fontId="43" fillId="0" borderId="0" xfId="61" applyFont="1" applyFill="1">
      <alignment/>
      <protection/>
    </xf>
    <xf numFmtId="0" fontId="33" fillId="0" borderId="13" xfId="61" applyFont="1" applyFill="1" applyBorder="1" applyAlignment="1">
      <alignment horizontal="left" vertical="center"/>
      <protection/>
    </xf>
    <xf numFmtId="0" fontId="33" fillId="0" borderId="22" xfId="61" applyFont="1" applyFill="1" applyBorder="1" applyAlignment="1">
      <alignment vertical="top"/>
      <protection/>
    </xf>
    <xf numFmtId="49" fontId="34" fillId="0" borderId="22" xfId="61" applyNumberFormat="1" applyFont="1" applyFill="1" applyBorder="1" applyAlignment="1">
      <alignment horizontal="center" vertical="top"/>
      <protection/>
    </xf>
    <xf numFmtId="0" fontId="33" fillId="0" borderId="22" xfId="61" applyFont="1" applyFill="1" applyBorder="1" applyAlignment="1">
      <alignment horizontal="left" vertical="top"/>
      <protection/>
    </xf>
    <xf numFmtId="2" fontId="34" fillId="0" borderId="0" xfId="61" applyNumberFormat="1" applyFont="1" applyFill="1" applyBorder="1" applyAlignment="1">
      <alignment horizontal="right" vertical="top" indent="1"/>
      <protection/>
    </xf>
    <xf numFmtId="1" fontId="34" fillId="0" borderId="0" xfId="61" applyNumberFormat="1" applyFont="1" applyFill="1" applyBorder="1" applyAlignment="1" quotePrefix="1">
      <alignment horizontal="right" vertical="center" indent="1"/>
      <protection/>
    </xf>
    <xf numFmtId="2" fontId="34" fillId="0" borderId="0" xfId="61" applyNumberFormat="1" applyFont="1" applyFill="1" applyBorder="1" applyAlignment="1">
      <alignment horizontal="right" vertical="center" indent="1"/>
      <protection/>
    </xf>
    <xf numFmtId="0" fontId="35" fillId="0" borderId="0" xfId="61" applyFont="1" applyFill="1" applyBorder="1">
      <alignment/>
      <protection/>
    </xf>
    <xf numFmtId="0" fontId="3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6" xfId="59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left" vertical="top" wrapText="1"/>
    </xf>
    <xf numFmtId="2" fontId="2" fillId="0" borderId="16" xfId="59" applyNumberFormat="1" applyFont="1" applyFill="1" applyBorder="1" applyAlignment="1">
      <alignment horizontal="center"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justify"/>
    </xf>
    <xf numFmtId="2" fontId="2" fillId="0" borderId="14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right" vertical="top" wrapText="1"/>
    </xf>
    <xf numFmtId="173" fontId="2" fillId="0" borderId="11" xfId="59" applyNumberFormat="1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top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49" fontId="2" fillId="0" borderId="16" xfId="59" applyNumberFormat="1" applyFont="1" applyFill="1" applyBorder="1" applyAlignment="1">
      <alignment horizontal="center"/>
      <protection/>
    </xf>
    <xf numFmtId="172" fontId="2" fillId="0" borderId="0" xfId="0" applyNumberFormat="1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wrapText="1"/>
    </xf>
    <xf numFmtId="2" fontId="2" fillId="0" borderId="24" xfId="0" applyNumberFormat="1" applyFont="1" applyFill="1" applyBorder="1" applyAlignment="1">
      <alignment horizontal="center" wrapText="1"/>
    </xf>
    <xf numFmtId="172" fontId="2" fillId="0" borderId="24" xfId="0" applyNumberFormat="1" applyFont="1" applyFill="1" applyBorder="1" applyAlignment="1">
      <alignment horizontal="center" wrapText="1"/>
    </xf>
    <xf numFmtId="173" fontId="2" fillId="0" borderId="11" xfId="59" applyNumberFormat="1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center" wrapText="1"/>
    </xf>
    <xf numFmtId="172" fontId="2" fillId="0" borderId="24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14" xfId="59" applyFont="1" applyFill="1" applyBorder="1" applyAlignment="1">
      <alignment horizontal="center" wrapText="1"/>
      <protection/>
    </xf>
    <xf numFmtId="0" fontId="8" fillId="0" borderId="0" xfId="0" applyFont="1" applyFill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59" applyFont="1" applyFill="1" applyBorder="1" applyAlignment="1">
      <alignment horizontal="center" vertical="top" wrapText="1"/>
      <protection/>
    </xf>
    <xf numFmtId="0" fontId="2" fillId="0" borderId="10" xfId="59" applyFont="1" applyFill="1" applyBorder="1" applyAlignment="1">
      <alignment horizontal="center" vertical="justify"/>
      <protection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4" xfId="59" applyNumberFormat="1" applyFont="1" applyFill="1" applyBorder="1" applyAlignment="1">
      <alignment horizontal="center" wrapText="1"/>
      <protection/>
    </xf>
    <xf numFmtId="0" fontId="44" fillId="0" borderId="13" xfId="61" applyFont="1" applyFill="1" applyBorder="1" applyAlignment="1">
      <alignment horizontal="left" vertical="top" wrapText="1"/>
      <protection/>
    </xf>
    <xf numFmtId="2" fontId="36" fillId="0" borderId="10" xfId="57" applyNumberFormat="1" applyFont="1" applyFill="1" applyBorder="1" applyAlignment="1">
      <alignment horizontal="right" vertical="top" indent="1"/>
      <protection/>
    </xf>
    <xf numFmtId="0" fontId="34" fillId="0" borderId="11" xfId="57" applyFont="1" applyFill="1" applyBorder="1" applyAlignment="1">
      <alignment vertical="top" wrapText="1"/>
      <protection/>
    </xf>
    <xf numFmtId="2" fontId="41" fillId="0" borderId="0" xfId="57" applyNumberFormat="1" applyFont="1" applyFill="1" applyAlignment="1">
      <alignment horizontal="right" vertical="top" wrapText="1"/>
      <protection/>
    </xf>
    <xf numFmtId="0" fontId="44" fillId="0" borderId="22" xfId="57" applyFont="1" applyFill="1" applyBorder="1" applyAlignment="1">
      <alignment horizontal="left" vertical="top"/>
      <protection/>
    </xf>
    <xf numFmtId="0" fontId="44" fillId="0" borderId="22" xfId="57" applyFont="1" applyFill="1" applyBorder="1" applyAlignment="1">
      <alignment horizontal="left" vertical="center" wrapText="1"/>
      <protection/>
    </xf>
    <xf numFmtId="0" fontId="44" fillId="0" borderId="10" xfId="57" applyFont="1" applyFill="1" applyBorder="1" applyAlignment="1">
      <alignment horizontal="left" vertical="center"/>
      <protection/>
    </xf>
    <xf numFmtId="2" fontId="1" fillId="0" borderId="11" xfId="59" applyNumberFormat="1" applyFont="1" applyFill="1" applyBorder="1" applyAlignment="1">
      <alignment horizontal="center" wrapText="1"/>
      <protection/>
    </xf>
    <xf numFmtId="2" fontId="1" fillId="0" borderId="11" xfId="59" applyNumberFormat="1" applyFont="1" applyFill="1" applyBorder="1" applyAlignment="1">
      <alignment horizontal="center" vertical="center" wrapText="1"/>
      <protection/>
    </xf>
    <xf numFmtId="9" fontId="32" fillId="0" borderId="10" xfId="60" applyNumberFormat="1" applyFont="1" applyFill="1" applyBorder="1" applyAlignment="1">
      <alignment horizontal="center" wrapText="1"/>
      <protection/>
    </xf>
    <xf numFmtId="0" fontId="57" fillId="0" borderId="0" xfId="0" applyFont="1" applyFill="1" applyAlignment="1">
      <alignment vertical="top"/>
    </xf>
    <xf numFmtId="0" fontId="4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right" vertical="center"/>
    </xf>
    <xf numFmtId="2" fontId="48" fillId="0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right" vertical="center" indent="1"/>
    </xf>
    <xf numFmtId="2" fontId="39" fillId="0" borderId="0" xfId="57" applyNumberFormat="1" applyFont="1" applyFill="1" applyBorder="1">
      <alignment/>
      <protection/>
    </xf>
    <xf numFmtId="2" fontId="42" fillId="0" borderId="0" xfId="57" applyNumberFormat="1" applyFont="1" applyFill="1">
      <alignment/>
      <protection/>
    </xf>
    <xf numFmtId="2" fontId="43" fillId="0" borderId="0" xfId="57" applyNumberFormat="1" applyFont="1" applyFill="1" applyBorder="1">
      <alignment/>
      <protection/>
    </xf>
    <xf numFmtId="2" fontId="35" fillId="0" borderId="0" xfId="57" applyNumberFormat="1" applyFont="1" applyFill="1">
      <alignment/>
      <protection/>
    </xf>
    <xf numFmtId="2" fontId="57" fillId="0" borderId="0" xfId="0" applyNumberFormat="1" applyFont="1" applyFill="1" applyAlignment="1">
      <alignment vertical="top"/>
    </xf>
    <xf numFmtId="0" fontId="47" fillId="0" borderId="10" xfId="0" applyFont="1" applyFill="1" applyBorder="1" applyAlignment="1">
      <alignment vertical="top" wrapText="1"/>
    </xf>
    <xf numFmtId="0" fontId="38" fillId="0" borderId="0" xfId="61" applyFont="1" applyFill="1" applyAlignment="1">
      <alignment horizontal="center" vertical="top" wrapText="1"/>
      <protection/>
    </xf>
    <xf numFmtId="0" fontId="49" fillId="0" borderId="0" xfId="61" applyFont="1" applyFill="1" applyBorder="1" applyAlignment="1">
      <alignment horizontal="center" vertical="center"/>
      <protection/>
    </xf>
    <xf numFmtId="0" fontId="34" fillId="0" borderId="23" xfId="57" applyFont="1" applyFill="1" applyBorder="1" applyAlignment="1">
      <alignment horizontal="center" vertical="center" wrapText="1"/>
      <protection/>
    </xf>
    <xf numFmtId="0" fontId="34" fillId="0" borderId="22" xfId="57" applyFont="1" applyFill="1" applyBorder="1" applyAlignment="1">
      <alignment horizontal="center" vertical="center" wrapText="1"/>
      <protection/>
    </xf>
    <xf numFmtId="0" fontId="34" fillId="0" borderId="13" xfId="57" applyFont="1" applyFill="1" applyBorder="1" applyAlignment="1">
      <alignment horizontal="center" vertical="center" wrapText="1"/>
      <protection/>
    </xf>
    <xf numFmtId="0" fontId="38" fillId="0" borderId="0" xfId="57" applyFont="1" applyFill="1" applyAlignment="1">
      <alignment horizontal="center" vertical="top" wrapText="1"/>
      <protection/>
    </xf>
    <xf numFmtId="0" fontId="33" fillId="0" borderId="0" xfId="57" applyFont="1" applyFill="1" applyAlignment="1">
      <alignment horizontal="right" vertical="top" wrapText="1"/>
      <protection/>
    </xf>
    <xf numFmtId="0" fontId="33" fillId="0" borderId="0" xfId="57" applyFont="1" applyFill="1" applyAlignment="1">
      <alignment horizontal="center"/>
      <protection/>
    </xf>
    <xf numFmtId="0" fontId="41" fillId="0" borderId="0" xfId="57" applyFont="1" applyFill="1" applyAlignment="1">
      <alignment horizontal="center"/>
      <protection/>
    </xf>
    <xf numFmtId="0" fontId="41" fillId="0" borderId="0" xfId="57" applyFont="1" applyFill="1" applyAlignment="1">
      <alignment horizontal="center" vertical="top"/>
      <protection/>
    </xf>
    <xf numFmtId="0" fontId="40" fillId="0" borderId="23" xfId="57" applyFont="1" applyFill="1" applyBorder="1" applyAlignment="1">
      <alignment horizontal="left" vertical="center"/>
      <protection/>
    </xf>
    <xf numFmtId="0" fontId="40" fillId="0" borderId="22" xfId="57" applyFont="1" applyFill="1" applyBorder="1" applyAlignment="1">
      <alignment horizontal="left" vertical="center"/>
      <protection/>
    </xf>
    <xf numFmtId="0" fontId="40" fillId="0" borderId="13" xfId="57" applyFont="1" applyFill="1" applyBorder="1" applyAlignment="1">
      <alignment horizontal="left" vertical="center"/>
      <protection/>
    </xf>
    <xf numFmtId="0" fontId="47" fillId="0" borderId="17" xfId="57" applyFont="1" applyFill="1" applyBorder="1" applyAlignment="1">
      <alignment horizontal="right" vertical="center"/>
      <protection/>
    </xf>
    <xf numFmtId="0" fontId="34" fillId="0" borderId="11" xfId="57" applyFont="1" applyFill="1" applyBorder="1" applyAlignment="1">
      <alignment horizontal="center" vertical="center" wrapText="1"/>
      <protection/>
    </xf>
    <xf numFmtId="0" fontId="34" fillId="0" borderId="14" xfId="57" applyFont="1" applyFill="1" applyBorder="1" applyAlignment="1">
      <alignment horizontal="center" vertical="center" wrapText="1"/>
      <protection/>
    </xf>
    <xf numFmtId="0" fontId="41" fillId="0" borderId="11" xfId="57" applyFont="1" applyFill="1" applyBorder="1" applyAlignment="1">
      <alignment horizontal="center" vertical="center" wrapText="1"/>
      <protection/>
    </xf>
    <xf numFmtId="0" fontId="41" fillId="0" borderId="14" xfId="5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4" xfId="59" applyFont="1" applyFill="1" applyBorder="1" applyAlignment="1">
      <alignment horizontal="center" vertical="top" wrapText="1"/>
      <protection/>
    </xf>
    <xf numFmtId="0" fontId="1" fillId="0" borderId="23" xfId="60" applyFont="1" applyFill="1" applyBorder="1" applyAlignment="1">
      <alignment horizontal="left" vertical="center" wrapText="1"/>
      <protection/>
    </xf>
    <xf numFmtId="0" fontId="1" fillId="0" borderId="13" xfId="60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59" applyNumberFormat="1" applyFont="1" applyFill="1" applyBorder="1" applyAlignment="1">
      <alignment horizontal="center" vertical="top" wrapText="1"/>
      <protection/>
    </xf>
    <xf numFmtId="49" fontId="3" fillId="0" borderId="14" xfId="59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3-1----6-4" xfId="59"/>
    <cellStyle name="Normal_68km  lokal" xfId="60"/>
    <cellStyle name="Normal_68km SV-" xfId="61"/>
    <cellStyle name="Normal_Localurebi 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Времен зд Вл-з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1733550</xdr:colOff>
      <xdr:row>20</xdr:row>
      <xdr:rowOff>9525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14625" y="508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23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5667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24</xdr:row>
      <xdr:rowOff>104775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838325" y="608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810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581025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180975</xdr:rowOff>
    </xdr:from>
    <xdr:ext cx="85725" cy="400050"/>
    <xdr:sp fLocksText="0">
      <xdr:nvSpPr>
        <xdr:cNvPr id="5" name="Text Box 1"/>
        <xdr:cNvSpPr txBox="1">
          <a:spLocks noChangeArrowheads="1"/>
        </xdr:cNvSpPr>
      </xdr:nvSpPr>
      <xdr:spPr>
        <a:xfrm>
          <a:off x="1143000" y="61626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00050"/>
    <xdr:sp fLocksText="0">
      <xdr:nvSpPr>
        <xdr:cNvPr id="6" name="Text Box 1"/>
        <xdr:cNvSpPr txBox="1">
          <a:spLocks noChangeArrowheads="1"/>
        </xdr:cNvSpPr>
      </xdr:nvSpPr>
      <xdr:spPr>
        <a:xfrm>
          <a:off x="6019800" y="62769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6276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35" name="Text Box 1"/>
        <xdr:cNvSpPr txBox="1">
          <a:spLocks noChangeArrowheads="1"/>
        </xdr:cNvSpPr>
      </xdr:nvSpPr>
      <xdr:spPr>
        <a:xfrm>
          <a:off x="1143000" y="62769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36" name="Text Box 1"/>
        <xdr:cNvSpPr txBox="1">
          <a:spLocks noChangeArrowheads="1"/>
        </xdr:cNvSpPr>
      </xdr:nvSpPr>
      <xdr:spPr>
        <a:xfrm>
          <a:off x="1143000" y="62769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62769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28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871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28</xdr:row>
      <xdr:rowOff>0</xdr:rowOff>
    </xdr:from>
    <xdr:ext cx="85725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871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30</xdr:row>
      <xdr:rowOff>0</xdr:rowOff>
    </xdr:from>
    <xdr:ext cx="85725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581025" y="9039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581025" y="7096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24</xdr:row>
      <xdr:rowOff>104775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838325" y="751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0</xdr:rowOff>
    </xdr:from>
    <xdr:ext cx="8572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5810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0</xdr:rowOff>
    </xdr:from>
    <xdr:ext cx="85725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581025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180975</xdr:rowOff>
    </xdr:from>
    <xdr:ext cx="85725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1143000" y="75914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00050"/>
    <xdr:sp fLocksText="0">
      <xdr:nvSpPr>
        <xdr:cNvPr id="9" name="Text Box 1"/>
        <xdr:cNvSpPr txBox="1">
          <a:spLocks noChangeArrowheads="1"/>
        </xdr:cNvSpPr>
      </xdr:nvSpPr>
      <xdr:spPr>
        <a:xfrm>
          <a:off x="6257925" y="77057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14300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38" name="Text Box 1"/>
        <xdr:cNvSpPr txBox="1">
          <a:spLocks noChangeArrowheads="1"/>
        </xdr:cNvSpPr>
      </xdr:nvSpPr>
      <xdr:spPr>
        <a:xfrm>
          <a:off x="1143000" y="77057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1143000" y="77057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85725" cy="400050"/>
    <xdr:sp fLocksText="0">
      <xdr:nvSpPr>
        <xdr:cNvPr id="40" name="Text Box 1"/>
        <xdr:cNvSpPr txBox="1">
          <a:spLocks noChangeArrowheads="1"/>
        </xdr:cNvSpPr>
      </xdr:nvSpPr>
      <xdr:spPr>
        <a:xfrm>
          <a:off x="1143000" y="77057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41</xdr:row>
      <xdr:rowOff>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12658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36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11039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37</xdr:row>
      <xdr:rowOff>104775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838325" y="1145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38</xdr:row>
      <xdr:rowOff>0</xdr:rowOff>
    </xdr:from>
    <xdr:ext cx="857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581025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38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581025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180975</xdr:rowOff>
    </xdr:from>
    <xdr:ext cx="85725" cy="400050"/>
    <xdr:sp fLocksText="0">
      <xdr:nvSpPr>
        <xdr:cNvPr id="6" name="Text Box 1"/>
        <xdr:cNvSpPr txBox="1">
          <a:spLocks noChangeArrowheads="1"/>
        </xdr:cNvSpPr>
      </xdr:nvSpPr>
      <xdr:spPr>
        <a:xfrm>
          <a:off x="1143000" y="11534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85725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6153150" y="116490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143000" y="1164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400050"/>
    <xdr:sp fLocksText="0">
      <xdr:nvSpPr>
        <xdr:cNvPr id="36" name="Text Box 1"/>
        <xdr:cNvSpPr txBox="1">
          <a:spLocks noChangeArrowheads="1"/>
        </xdr:cNvSpPr>
      </xdr:nvSpPr>
      <xdr:spPr>
        <a:xfrm>
          <a:off x="1143000" y="116490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4000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116490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85725" cy="400050"/>
    <xdr:sp fLocksText="0">
      <xdr:nvSpPr>
        <xdr:cNvPr id="38" name="Text Box 1"/>
        <xdr:cNvSpPr txBox="1">
          <a:spLocks noChangeArrowheads="1"/>
        </xdr:cNvSpPr>
      </xdr:nvSpPr>
      <xdr:spPr>
        <a:xfrm>
          <a:off x="1143000" y="116490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64</xdr:row>
      <xdr:rowOff>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251174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59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2349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60</xdr:row>
      <xdr:rowOff>104775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838325" y="2391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61</xdr:row>
      <xdr:rowOff>0</xdr:rowOff>
    </xdr:from>
    <xdr:ext cx="857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581025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61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581025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180975</xdr:rowOff>
    </xdr:from>
    <xdr:ext cx="85725" cy="400050"/>
    <xdr:sp fLocksText="0">
      <xdr:nvSpPr>
        <xdr:cNvPr id="6" name="Text Box 1"/>
        <xdr:cNvSpPr txBox="1">
          <a:spLocks noChangeArrowheads="1"/>
        </xdr:cNvSpPr>
      </xdr:nvSpPr>
      <xdr:spPr>
        <a:xfrm>
          <a:off x="1143000" y="239934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85725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6153150" y="24107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143000" y="2410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400050"/>
    <xdr:sp fLocksText="0">
      <xdr:nvSpPr>
        <xdr:cNvPr id="36" name="Text Box 1"/>
        <xdr:cNvSpPr txBox="1">
          <a:spLocks noChangeArrowheads="1"/>
        </xdr:cNvSpPr>
      </xdr:nvSpPr>
      <xdr:spPr>
        <a:xfrm>
          <a:off x="1143000" y="24107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4000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24107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400050"/>
    <xdr:sp fLocksText="0">
      <xdr:nvSpPr>
        <xdr:cNvPr id="38" name="Text Box 1"/>
        <xdr:cNvSpPr txBox="1">
          <a:spLocks noChangeArrowheads="1"/>
        </xdr:cNvSpPr>
      </xdr:nvSpPr>
      <xdr:spPr>
        <a:xfrm>
          <a:off x="1143000" y="241077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36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10248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36</xdr:row>
      <xdr:rowOff>0</xdr:rowOff>
    </xdr:from>
    <xdr:ext cx="85725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102489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81025" y="8629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32</xdr:row>
      <xdr:rowOff>104775</xdr:rowOff>
    </xdr:from>
    <xdr:ext cx="857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838325" y="90487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58102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33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581025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180975</xdr:rowOff>
    </xdr:from>
    <xdr:ext cx="85725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1143000" y="91249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85725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6257925" y="92392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143000" y="92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000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92392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00050"/>
    <xdr:sp fLocksText="0">
      <xdr:nvSpPr>
        <xdr:cNvPr id="38" name="Text Box 1"/>
        <xdr:cNvSpPr txBox="1">
          <a:spLocks noChangeArrowheads="1"/>
        </xdr:cNvSpPr>
      </xdr:nvSpPr>
      <xdr:spPr>
        <a:xfrm>
          <a:off x="1143000" y="92392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85725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1143000" y="9239250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25</xdr:row>
      <xdr:rowOff>0</xdr:rowOff>
    </xdr:from>
    <xdr:ext cx="8572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81025" y="640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25</xdr:row>
      <xdr:rowOff>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81025" y="64008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19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81025" y="4600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695325</xdr:colOff>
      <xdr:row>20</xdr:row>
      <xdr:rowOff>104775</xdr:rowOff>
    </xdr:from>
    <xdr:ext cx="857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838325" y="5000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21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581025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21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581025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180975</xdr:rowOff>
    </xdr:from>
    <xdr:ext cx="85725" cy="400050"/>
    <xdr:sp fLocksText="0">
      <xdr:nvSpPr>
        <xdr:cNvPr id="7" name="Text Box 1"/>
        <xdr:cNvSpPr txBox="1">
          <a:spLocks noChangeArrowheads="1"/>
        </xdr:cNvSpPr>
      </xdr:nvSpPr>
      <xdr:spPr>
        <a:xfrm>
          <a:off x="1143000" y="50768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85725" cy="400050"/>
    <xdr:sp fLocksText="0">
      <xdr:nvSpPr>
        <xdr:cNvPr id="8" name="Text Box 1"/>
        <xdr:cNvSpPr txBox="1">
          <a:spLocks noChangeArrowheads="1"/>
        </xdr:cNvSpPr>
      </xdr:nvSpPr>
      <xdr:spPr>
        <a:xfrm>
          <a:off x="6257925" y="51911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143000" y="5191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00050"/>
    <xdr:sp fLocksText="0">
      <xdr:nvSpPr>
        <xdr:cNvPr id="37" name="Text Box 1"/>
        <xdr:cNvSpPr txBox="1">
          <a:spLocks noChangeArrowheads="1"/>
        </xdr:cNvSpPr>
      </xdr:nvSpPr>
      <xdr:spPr>
        <a:xfrm>
          <a:off x="1143000" y="51911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00050"/>
    <xdr:sp fLocksText="0">
      <xdr:nvSpPr>
        <xdr:cNvPr id="38" name="Text Box 1"/>
        <xdr:cNvSpPr txBox="1">
          <a:spLocks noChangeArrowheads="1"/>
        </xdr:cNvSpPr>
      </xdr:nvSpPr>
      <xdr:spPr>
        <a:xfrm>
          <a:off x="1143000" y="51911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1143000" y="519112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5"/>
  <sheetViews>
    <sheetView zoomScale="95" zoomScaleNormal="95" zoomScaleSheetLayoutView="100" zoomScalePageLayoutView="0" workbookViewId="0" topLeftCell="A2">
      <selection activeCell="D12" sqref="D12"/>
    </sheetView>
  </sheetViews>
  <sheetFormatPr defaultColWidth="9.00390625" defaultRowHeight="12.75"/>
  <cols>
    <col min="1" max="1" width="3.875" style="152" customWidth="1"/>
    <col min="2" max="2" width="31.375" style="152" customWidth="1"/>
    <col min="3" max="3" width="5.625" style="152" customWidth="1"/>
    <col min="4" max="4" width="51.875" style="152" customWidth="1"/>
    <col min="5" max="5" width="9.125" style="152" customWidth="1"/>
    <col min="6" max="6" width="9.125" style="153" customWidth="1"/>
    <col min="7" max="7" width="9.125" style="154" customWidth="1"/>
    <col min="8" max="16384" width="9.125" style="152" customWidth="1"/>
  </cols>
  <sheetData>
    <row r="1" spans="1:2" ht="13.5" customHeight="1" hidden="1">
      <c r="A1" s="256"/>
      <c r="B1" s="256"/>
    </row>
    <row r="2" spans="1:2" ht="13.5" customHeight="1">
      <c r="A2" s="151"/>
      <c r="B2" s="151"/>
    </row>
    <row r="3" spans="1:2" ht="13.5" customHeight="1">
      <c r="A3" s="151"/>
      <c r="B3" s="151"/>
    </row>
    <row r="4" spans="2:7" s="155" customFormat="1" ht="20.25" customHeight="1">
      <c r="B4" s="257" t="s">
        <v>271</v>
      </c>
      <c r="C4" s="257"/>
      <c r="D4" s="257"/>
      <c r="F4" s="153"/>
      <c r="G4" s="156"/>
    </row>
    <row r="5" spans="2:7" s="155" customFormat="1" ht="20.25" customHeight="1">
      <c r="B5" s="157"/>
      <c r="C5" s="157"/>
      <c r="D5" s="157"/>
      <c r="F5" s="153"/>
      <c r="G5" s="156"/>
    </row>
    <row r="6" spans="2:7" s="155" customFormat="1" ht="20.25" customHeight="1">
      <c r="B6" s="157"/>
      <c r="C6" s="157"/>
      <c r="D6" s="157"/>
      <c r="F6" s="153"/>
      <c r="G6" s="156"/>
    </row>
    <row r="7" spans="1:7" s="165" customFormat="1" ht="18.75" customHeight="1">
      <c r="A7" s="158">
        <v>1</v>
      </c>
      <c r="B7" s="159" t="s">
        <v>272</v>
      </c>
      <c r="C7" s="160"/>
      <c r="D7" s="161"/>
      <c r="E7" s="162"/>
      <c r="F7" s="163"/>
      <c r="G7" s="164"/>
    </row>
    <row r="8" spans="1:7" s="165" customFormat="1" ht="20.25" customHeight="1">
      <c r="A8" s="158">
        <f aca="true" t="shared" si="0" ref="A8:A15">A7+1</f>
        <v>2</v>
      </c>
      <c r="B8" s="159" t="s">
        <v>273</v>
      </c>
      <c r="C8" s="160"/>
      <c r="D8" s="166"/>
      <c r="E8" s="162"/>
      <c r="F8" s="163"/>
      <c r="G8" s="164"/>
    </row>
    <row r="9" spans="1:7" s="165" customFormat="1" ht="23.25" customHeight="1">
      <c r="A9" s="158">
        <f t="shared" si="0"/>
        <v>3</v>
      </c>
      <c r="B9" s="167" t="s">
        <v>274</v>
      </c>
      <c r="C9" s="168" t="s">
        <v>224</v>
      </c>
      <c r="D9" s="234" t="s">
        <v>21</v>
      </c>
      <c r="E9" s="162"/>
      <c r="F9" s="163"/>
      <c r="G9" s="164"/>
    </row>
    <row r="10" spans="1:7" s="165" customFormat="1" ht="22.5" customHeight="1">
      <c r="A10" s="158">
        <f t="shared" si="0"/>
        <v>4</v>
      </c>
      <c r="B10" s="167" t="s">
        <v>274</v>
      </c>
      <c r="C10" s="168" t="s">
        <v>225</v>
      </c>
      <c r="D10" s="234" t="s">
        <v>161</v>
      </c>
      <c r="E10" s="162"/>
      <c r="F10" s="163"/>
      <c r="G10" s="164"/>
    </row>
    <row r="11" spans="1:9" s="173" customFormat="1" ht="22.5" customHeight="1">
      <c r="A11" s="158">
        <f t="shared" si="0"/>
        <v>5</v>
      </c>
      <c r="B11" s="169" t="s">
        <v>275</v>
      </c>
      <c r="C11" s="168" t="s">
        <v>226</v>
      </c>
      <c r="D11" s="234" t="s">
        <v>160</v>
      </c>
      <c r="E11" s="170"/>
      <c r="F11" s="163"/>
      <c r="G11" s="171"/>
      <c r="H11" s="172"/>
      <c r="I11" s="172"/>
    </row>
    <row r="12" spans="1:7" s="165" customFormat="1" ht="25.5" customHeight="1">
      <c r="A12" s="158">
        <f t="shared" si="0"/>
        <v>6</v>
      </c>
      <c r="B12" s="167" t="s">
        <v>275</v>
      </c>
      <c r="C12" s="168" t="s">
        <v>227</v>
      </c>
      <c r="D12" s="234" t="s">
        <v>264</v>
      </c>
      <c r="E12" s="162"/>
      <c r="F12" s="163"/>
      <c r="G12" s="164"/>
    </row>
    <row r="13" spans="1:7" s="165" customFormat="1" ht="26.25" customHeight="1">
      <c r="A13" s="158">
        <f t="shared" si="0"/>
        <v>7</v>
      </c>
      <c r="B13" s="167" t="s">
        <v>274</v>
      </c>
      <c r="C13" s="168" t="s">
        <v>228</v>
      </c>
      <c r="D13" s="234" t="s">
        <v>266</v>
      </c>
      <c r="E13" s="162"/>
      <c r="F13" s="163"/>
      <c r="G13" s="164"/>
    </row>
    <row r="14" spans="1:7" s="165" customFormat="1" ht="25.5" customHeight="1">
      <c r="A14" s="158">
        <f t="shared" si="0"/>
        <v>8</v>
      </c>
      <c r="B14" s="167" t="s">
        <v>275</v>
      </c>
      <c r="C14" s="168" t="s">
        <v>229</v>
      </c>
      <c r="D14" s="234" t="s">
        <v>250</v>
      </c>
      <c r="E14" s="162"/>
      <c r="F14" s="163"/>
      <c r="G14" s="164"/>
    </row>
    <row r="15" spans="1:7" s="165" customFormat="1" ht="22.5" customHeight="1">
      <c r="A15" s="158">
        <f t="shared" si="0"/>
        <v>9</v>
      </c>
      <c r="B15" s="167" t="s">
        <v>275</v>
      </c>
      <c r="C15" s="168" t="s">
        <v>254</v>
      </c>
      <c r="D15" s="234" t="s">
        <v>220</v>
      </c>
      <c r="E15" s="162"/>
      <c r="F15" s="163"/>
      <c r="G15" s="164"/>
    </row>
  </sheetData>
  <sheetProtection password="CC2A" sheet="1"/>
  <mergeCells count="2">
    <mergeCell ref="A1:B1"/>
    <mergeCell ref="B4:D4"/>
  </mergeCells>
  <printOptions/>
  <pageMargins left="0.57" right="0" top="0.34" bottom="0.6692913385826772" header="0.22" footer="0.15748031496062992"/>
  <pageSetup firstPageNumber="14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54"/>
  <sheetViews>
    <sheetView tabSelected="1" zoomScaleSheetLayoutView="100" zoomScalePageLayoutView="0" workbookViewId="0" topLeftCell="A10">
      <selection activeCell="C25" sqref="C25"/>
    </sheetView>
  </sheetViews>
  <sheetFormatPr defaultColWidth="9.00390625" defaultRowHeight="12.75"/>
  <cols>
    <col min="1" max="1" width="4.375" style="83" customWidth="1"/>
    <col min="2" max="2" width="12.25390625" style="83" customWidth="1"/>
    <col min="3" max="3" width="57.00390625" style="83" customWidth="1"/>
    <col min="4" max="4" width="11.625" style="83" customWidth="1"/>
    <col min="5" max="5" width="14.125" style="83" customWidth="1"/>
    <col min="6" max="6" width="13.25390625" style="83" customWidth="1"/>
    <col min="7" max="7" width="13.125" style="83" customWidth="1"/>
    <col min="8" max="8" width="13.625" style="83" customWidth="1"/>
    <col min="9" max="9" width="10.00390625" style="82" bestFit="1" customWidth="1"/>
    <col min="10" max="10" width="10.00390625" style="110" bestFit="1" customWidth="1"/>
    <col min="11" max="11" width="10.375" style="82" customWidth="1"/>
    <col min="12" max="23" width="9.125" style="82" customWidth="1"/>
    <col min="24" max="16384" width="9.125" style="83" customWidth="1"/>
  </cols>
  <sheetData>
    <row r="1" spans="1:8" ht="13.5">
      <c r="A1" s="261"/>
      <c r="B1" s="261"/>
      <c r="C1" s="261"/>
      <c r="D1" s="261"/>
      <c r="E1" s="261"/>
      <c r="F1" s="261"/>
      <c r="G1" s="261"/>
      <c r="H1" s="261"/>
    </row>
    <row r="2" spans="1:23" s="86" customFormat="1" ht="15.75">
      <c r="A2" s="262" t="s">
        <v>310</v>
      </c>
      <c r="B2" s="262"/>
      <c r="C2" s="262"/>
      <c r="D2" s="237">
        <f>H44</f>
        <v>0</v>
      </c>
      <c r="E2" s="87" t="s">
        <v>231</v>
      </c>
      <c r="F2" s="84"/>
      <c r="G2" s="84"/>
      <c r="H2" s="84"/>
      <c r="I2" s="85"/>
      <c r="J2" s="250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8" ht="12.75">
      <c r="A3" s="88"/>
      <c r="B3" s="88"/>
      <c r="C3" s="88"/>
      <c r="D3" s="88"/>
      <c r="E3" s="88"/>
      <c r="F3" s="88"/>
      <c r="G3" s="88"/>
      <c r="H3" s="88"/>
    </row>
    <row r="4" spans="1:10" s="91" customFormat="1" ht="16.5">
      <c r="A4" s="263" t="s">
        <v>261</v>
      </c>
      <c r="B4" s="264"/>
      <c r="C4" s="264"/>
      <c r="D4" s="264"/>
      <c r="E4" s="264"/>
      <c r="F4" s="264"/>
      <c r="G4" s="264"/>
      <c r="H4" s="264"/>
      <c r="J4" s="251"/>
    </row>
    <row r="5" spans="1:8" ht="15.75">
      <c r="A5" s="90"/>
      <c r="B5" s="90"/>
      <c r="C5" s="265"/>
      <c r="D5" s="265"/>
      <c r="E5" s="265"/>
      <c r="F5" s="265"/>
      <c r="G5" s="265"/>
      <c r="H5" s="265"/>
    </row>
    <row r="6" spans="1:8" ht="15.75">
      <c r="A6" s="263"/>
      <c r="B6" s="263"/>
      <c r="C6" s="263"/>
      <c r="D6" s="263"/>
      <c r="E6" s="263"/>
      <c r="F6" s="263"/>
      <c r="G6" s="263"/>
      <c r="H6" s="263"/>
    </row>
    <row r="7" spans="1:8" ht="15.75">
      <c r="A7" s="89"/>
      <c r="B7" s="89"/>
      <c r="C7" s="89"/>
      <c r="D7" s="89"/>
      <c r="E7" s="89"/>
      <c r="F7" s="89"/>
      <c r="G7" s="89"/>
      <c r="H7" s="89"/>
    </row>
    <row r="8" spans="1:23" s="86" customFormat="1" ht="12.75">
      <c r="A8" s="269"/>
      <c r="B8" s="269"/>
      <c r="C8" s="269"/>
      <c r="D8" s="269"/>
      <c r="E8" s="269"/>
      <c r="F8" s="269"/>
      <c r="G8" s="269"/>
      <c r="H8" s="269"/>
      <c r="I8" s="85"/>
      <c r="J8" s="250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s="94" customFormat="1" ht="13.5">
      <c r="A9" s="270" t="s">
        <v>232</v>
      </c>
      <c r="B9" s="270" t="s">
        <v>233</v>
      </c>
      <c r="C9" s="272" t="s">
        <v>234</v>
      </c>
      <c r="D9" s="258" t="s">
        <v>235</v>
      </c>
      <c r="E9" s="259"/>
      <c r="F9" s="259"/>
      <c r="G9" s="259"/>
      <c r="H9" s="260"/>
      <c r="I9" s="93"/>
      <c r="J9" s="252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s="94" customFormat="1" ht="54">
      <c r="A10" s="271"/>
      <c r="B10" s="271"/>
      <c r="C10" s="273"/>
      <c r="D10" s="92" t="s">
        <v>236</v>
      </c>
      <c r="E10" s="92" t="s">
        <v>237</v>
      </c>
      <c r="F10" s="92" t="s">
        <v>238</v>
      </c>
      <c r="G10" s="92" t="s">
        <v>223</v>
      </c>
      <c r="H10" s="92" t="s">
        <v>239</v>
      </c>
      <c r="I10" s="93"/>
      <c r="J10" s="252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8" ht="13.5">
      <c r="A11" s="95">
        <v>1</v>
      </c>
      <c r="B11" s="96">
        <v>2</v>
      </c>
      <c r="C11" s="95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</row>
    <row r="12" spans="1:8" ht="18" customHeight="1">
      <c r="A12" s="97"/>
      <c r="B12" s="98"/>
      <c r="C12" s="99" t="s">
        <v>240</v>
      </c>
      <c r="D12" s="100"/>
      <c r="E12" s="101"/>
      <c r="F12" s="101"/>
      <c r="G12" s="101"/>
      <c r="H12" s="102"/>
    </row>
    <row r="13" spans="1:8" ht="18" customHeight="1">
      <c r="A13" s="103"/>
      <c r="B13" s="104"/>
      <c r="C13" s="105" t="s">
        <v>241</v>
      </c>
      <c r="D13" s="106"/>
      <c r="E13" s="106"/>
      <c r="F13" s="106"/>
      <c r="G13" s="106"/>
      <c r="H13" s="106"/>
    </row>
    <row r="14" spans="1:8" ht="18.75" customHeight="1">
      <c r="A14" s="107">
        <v>1</v>
      </c>
      <c r="B14" s="108" t="s">
        <v>224</v>
      </c>
      <c r="C14" s="238" t="s">
        <v>21</v>
      </c>
      <c r="D14" s="106"/>
      <c r="E14" s="106"/>
      <c r="F14" s="106"/>
      <c r="G14" s="106"/>
      <c r="H14" s="106"/>
    </row>
    <row r="15" spans="1:8" ht="23.25" customHeight="1">
      <c r="A15" s="103">
        <f>A14+1</f>
        <v>2</v>
      </c>
      <c r="B15" s="104" t="s">
        <v>225</v>
      </c>
      <c r="C15" s="239" t="s">
        <v>161</v>
      </c>
      <c r="D15" s="106"/>
      <c r="E15" s="106"/>
      <c r="F15" s="106"/>
      <c r="G15" s="106"/>
      <c r="H15" s="106"/>
    </row>
    <row r="16" spans="1:10" s="82" customFormat="1" ht="21" customHeight="1">
      <c r="A16" s="103"/>
      <c r="B16" s="104"/>
      <c r="C16" s="109" t="s">
        <v>262</v>
      </c>
      <c r="D16" s="143"/>
      <c r="E16" s="143"/>
      <c r="F16" s="143"/>
      <c r="G16" s="143"/>
      <c r="H16" s="143"/>
      <c r="I16" s="110"/>
      <c r="J16" s="110"/>
    </row>
    <row r="17" spans="1:8" ht="16.5" customHeight="1">
      <c r="A17" s="97"/>
      <c r="B17" s="98"/>
      <c r="C17" s="99" t="s">
        <v>243</v>
      </c>
      <c r="D17" s="100"/>
      <c r="E17" s="101"/>
      <c r="F17" s="101"/>
      <c r="G17" s="101"/>
      <c r="H17" s="102"/>
    </row>
    <row r="18" spans="1:8" ht="15.75" customHeight="1">
      <c r="A18" s="103"/>
      <c r="B18" s="108"/>
      <c r="C18" s="105" t="s">
        <v>244</v>
      </c>
      <c r="D18" s="106"/>
      <c r="E18" s="106"/>
      <c r="F18" s="106"/>
      <c r="G18" s="106"/>
      <c r="H18" s="106"/>
    </row>
    <row r="19" spans="1:8" ht="18.75" customHeight="1">
      <c r="A19" s="103">
        <v>3</v>
      </c>
      <c r="B19" s="104" t="s">
        <v>226</v>
      </c>
      <c r="C19" s="238" t="s">
        <v>160</v>
      </c>
      <c r="D19" s="106"/>
      <c r="E19" s="106"/>
      <c r="F19" s="106"/>
      <c r="G19" s="106"/>
      <c r="H19" s="106"/>
    </row>
    <row r="20" spans="1:8" ht="20.25" customHeight="1">
      <c r="A20" s="103"/>
      <c r="B20" s="104"/>
      <c r="C20" s="109" t="s">
        <v>245</v>
      </c>
      <c r="D20" s="143"/>
      <c r="E20" s="143"/>
      <c r="F20" s="143"/>
      <c r="G20" s="143"/>
      <c r="H20" s="143"/>
    </row>
    <row r="21" spans="1:8" ht="16.5" customHeight="1">
      <c r="A21" s="97"/>
      <c r="B21" s="98"/>
      <c r="C21" s="99" t="s">
        <v>246</v>
      </c>
      <c r="D21" s="100"/>
      <c r="E21" s="101"/>
      <c r="F21" s="101"/>
      <c r="G21" s="101"/>
      <c r="H21" s="102"/>
    </row>
    <row r="22" spans="1:8" ht="16.5" customHeight="1">
      <c r="A22" s="103"/>
      <c r="B22" s="104"/>
      <c r="C22" s="105" t="s">
        <v>247</v>
      </c>
      <c r="D22" s="106"/>
      <c r="E22" s="106"/>
      <c r="F22" s="106"/>
      <c r="G22" s="106"/>
      <c r="H22" s="106"/>
    </row>
    <row r="23" spans="1:8" ht="23.25" customHeight="1">
      <c r="A23" s="103">
        <v>4</v>
      </c>
      <c r="B23" s="104" t="s">
        <v>227</v>
      </c>
      <c r="C23" s="238" t="s">
        <v>264</v>
      </c>
      <c r="D23" s="106"/>
      <c r="E23" s="106"/>
      <c r="F23" s="106"/>
      <c r="G23" s="106"/>
      <c r="H23" s="106"/>
    </row>
    <row r="24" spans="1:8" ht="19.5" customHeight="1">
      <c r="A24" s="103">
        <v>5</v>
      </c>
      <c r="B24" s="104" t="s">
        <v>228</v>
      </c>
      <c r="C24" s="238" t="s">
        <v>266</v>
      </c>
      <c r="D24" s="106"/>
      <c r="E24" s="106"/>
      <c r="F24" s="106"/>
      <c r="G24" s="106"/>
      <c r="H24" s="106"/>
    </row>
    <row r="25" spans="1:8" ht="21" customHeight="1">
      <c r="A25" s="103"/>
      <c r="B25" s="104"/>
      <c r="C25" s="109" t="s">
        <v>242</v>
      </c>
      <c r="D25" s="143"/>
      <c r="E25" s="143"/>
      <c r="F25" s="143"/>
      <c r="G25" s="143"/>
      <c r="H25" s="143"/>
    </row>
    <row r="26" spans="1:8" ht="18" customHeight="1">
      <c r="A26" s="103"/>
      <c r="B26" s="104"/>
      <c r="C26" s="99" t="s">
        <v>248</v>
      </c>
      <c r="D26" s="100"/>
      <c r="E26" s="100"/>
      <c r="F26" s="100"/>
      <c r="G26" s="100"/>
      <c r="H26" s="111"/>
    </row>
    <row r="27" spans="1:8" ht="16.5" customHeight="1">
      <c r="A27" s="103"/>
      <c r="B27" s="108"/>
      <c r="C27" s="266" t="s">
        <v>249</v>
      </c>
      <c r="D27" s="267"/>
      <c r="E27" s="267"/>
      <c r="F27" s="267"/>
      <c r="G27" s="267"/>
      <c r="H27" s="268"/>
    </row>
    <row r="28" spans="1:8" ht="21.75" customHeight="1">
      <c r="A28" s="103">
        <v>6</v>
      </c>
      <c r="B28" s="104" t="s">
        <v>229</v>
      </c>
      <c r="C28" s="238" t="s">
        <v>250</v>
      </c>
      <c r="D28" s="106"/>
      <c r="E28" s="106"/>
      <c r="F28" s="106"/>
      <c r="G28" s="106"/>
      <c r="H28" s="106"/>
    </row>
    <row r="29" spans="1:8" ht="20.25" customHeight="1">
      <c r="A29" s="103"/>
      <c r="B29" s="104"/>
      <c r="C29" s="109" t="s">
        <v>251</v>
      </c>
      <c r="D29" s="143"/>
      <c r="E29" s="143"/>
      <c r="F29" s="143"/>
      <c r="G29" s="143"/>
      <c r="H29" s="143"/>
    </row>
    <row r="30" spans="1:8" ht="16.5" customHeight="1">
      <c r="A30" s="114"/>
      <c r="B30" s="115"/>
      <c r="C30" s="116" t="s">
        <v>252</v>
      </c>
      <c r="D30" s="117"/>
      <c r="E30" s="118"/>
      <c r="F30" s="118"/>
      <c r="G30" s="118"/>
      <c r="H30" s="119"/>
    </row>
    <row r="31" spans="1:8" ht="18.75" customHeight="1">
      <c r="A31" s="107"/>
      <c r="B31" s="108"/>
      <c r="C31" s="112" t="s">
        <v>253</v>
      </c>
      <c r="D31" s="113"/>
      <c r="E31" s="120"/>
      <c r="F31" s="120"/>
      <c r="G31" s="120"/>
      <c r="H31" s="106"/>
    </row>
    <row r="32" spans="1:8" ht="19.5" customHeight="1">
      <c r="A32" s="107">
        <f>A28+1</f>
        <v>7</v>
      </c>
      <c r="B32" s="108" t="s">
        <v>254</v>
      </c>
      <c r="C32" s="240" t="s">
        <v>220</v>
      </c>
      <c r="D32" s="113"/>
      <c r="E32" s="106"/>
      <c r="F32" s="106"/>
      <c r="G32" s="106"/>
      <c r="H32" s="106"/>
    </row>
    <row r="33" spans="1:8" ht="20.25" customHeight="1">
      <c r="A33" s="103"/>
      <c r="B33" s="104"/>
      <c r="C33" s="109" t="s">
        <v>255</v>
      </c>
      <c r="D33" s="235"/>
      <c r="E33" s="235"/>
      <c r="F33" s="235"/>
      <c r="G33" s="235"/>
      <c r="H33" s="235"/>
    </row>
    <row r="34" spans="1:9" ht="19.5" customHeight="1">
      <c r="A34" s="122"/>
      <c r="B34" s="123"/>
      <c r="C34" s="109" t="s">
        <v>256</v>
      </c>
      <c r="D34" s="143"/>
      <c r="E34" s="143"/>
      <c r="F34" s="143"/>
      <c r="G34" s="143"/>
      <c r="H34" s="143"/>
      <c r="I34" s="110"/>
    </row>
    <row r="35" spans="1:8" ht="16.5" customHeight="1">
      <c r="A35" s="114"/>
      <c r="B35" s="115"/>
      <c r="C35" s="116" t="s">
        <v>257</v>
      </c>
      <c r="D35" s="117"/>
      <c r="E35" s="118"/>
      <c r="F35" s="118"/>
      <c r="G35" s="118"/>
      <c r="H35" s="119"/>
    </row>
    <row r="36" spans="1:8" ht="18" customHeight="1">
      <c r="A36" s="107"/>
      <c r="B36" s="108"/>
      <c r="C36" s="112"/>
      <c r="D36" s="113"/>
      <c r="E36" s="120"/>
      <c r="F36" s="120"/>
      <c r="G36" s="120"/>
      <c r="H36" s="106"/>
    </row>
    <row r="37" spans="1:23" ht="23.25" customHeight="1">
      <c r="A37" s="124">
        <f>A32+1</f>
        <v>8</v>
      </c>
      <c r="B37" s="236"/>
      <c r="C37" s="125"/>
      <c r="D37" s="126"/>
      <c r="E37" s="121"/>
      <c r="F37" s="121"/>
      <c r="G37" s="120"/>
      <c r="H37" s="120"/>
      <c r="I37" s="83"/>
      <c r="J37" s="253"/>
      <c r="K37" s="25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10" s="244" customFormat="1" ht="21.75" customHeight="1">
      <c r="A38" s="246">
        <f>A37+1</f>
        <v>9</v>
      </c>
      <c r="B38" s="255" t="s">
        <v>306</v>
      </c>
      <c r="C38" s="245" t="s">
        <v>307</v>
      </c>
      <c r="D38" s="247"/>
      <c r="E38" s="248"/>
      <c r="F38" s="248"/>
      <c r="G38" s="249"/>
      <c r="H38" s="249"/>
      <c r="J38" s="254"/>
    </row>
    <row r="39" spans="1:10" s="82" customFormat="1" ht="18" customHeight="1">
      <c r="A39" s="103"/>
      <c r="B39" s="104"/>
      <c r="C39" s="109" t="s">
        <v>258</v>
      </c>
      <c r="D39" s="113"/>
      <c r="E39" s="113"/>
      <c r="F39" s="113"/>
      <c r="G39" s="235"/>
      <c r="H39" s="143"/>
      <c r="J39" s="110"/>
    </row>
    <row r="40" spans="1:10" s="82" customFormat="1" ht="17.25" customHeight="1">
      <c r="A40" s="122"/>
      <c r="B40" s="123"/>
      <c r="C40" s="109" t="s">
        <v>259</v>
      </c>
      <c r="D40" s="143"/>
      <c r="E40" s="143"/>
      <c r="F40" s="143"/>
      <c r="G40" s="143"/>
      <c r="H40" s="143"/>
      <c r="I40" s="110"/>
      <c r="J40" s="110"/>
    </row>
    <row r="41" spans="1:10" s="82" customFormat="1" ht="32.25" customHeight="1">
      <c r="A41" s="97">
        <f>A37+1</f>
        <v>9</v>
      </c>
      <c r="B41" s="127"/>
      <c r="C41" s="128" t="s">
        <v>308</v>
      </c>
      <c r="D41" s="129"/>
      <c r="E41" s="113"/>
      <c r="F41" s="113"/>
      <c r="G41" s="106"/>
      <c r="H41" s="106"/>
      <c r="J41" s="110"/>
    </row>
    <row r="42" spans="1:10" s="133" customFormat="1" ht="18.75" customHeight="1">
      <c r="A42" s="130"/>
      <c r="B42" s="131"/>
      <c r="C42" s="132" t="s">
        <v>230</v>
      </c>
      <c r="D42" s="143"/>
      <c r="E42" s="143"/>
      <c r="F42" s="143"/>
      <c r="G42" s="143"/>
      <c r="H42" s="143"/>
      <c r="I42" s="145"/>
      <c r="J42" s="145"/>
    </row>
    <row r="43" spans="1:8" ht="35.25" customHeight="1">
      <c r="A43" s="134">
        <f>A41+1</f>
        <v>10</v>
      </c>
      <c r="B43" s="135"/>
      <c r="C43" s="136" t="s">
        <v>260</v>
      </c>
      <c r="D43" s="137"/>
      <c r="E43" s="119"/>
      <c r="F43" s="119"/>
      <c r="G43" s="119"/>
      <c r="H43" s="119"/>
    </row>
    <row r="44" spans="1:11" ht="32.25" customHeight="1">
      <c r="A44" s="97"/>
      <c r="B44" s="138"/>
      <c r="C44" s="139" t="s">
        <v>309</v>
      </c>
      <c r="D44" s="144"/>
      <c r="E44" s="143"/>
      <c r="F44" s="143"/>
      <c r="G44" s="143"/>
      <c r="H44" s="143"/>
      <c r="I44" s="110"/>
      <c r="K44" s="110"/>
    </row>
    <row r="45" spans="9:23" ht="12.75">
      <c r="I45" s="83"/>
      <c r="J45" s="25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9:23" ht="12.75">
      <c r="I46" s="83"/>
      <c r="J46" s="25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9:23" ht="12.75">
      <c r="I47" s="83"/>
      <c r="J47" s="25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3:23" ht="16.5">
      <c r="C48" s="140"/>
      <c r="F48" s="141"/>
      <c r="I48" s="83"/>
      <c r="J48" s="25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3:23" ht="16.5">
      <c r="C49" s="142"/>
      <c r="D49" s="142"/>
      <c r="E49" s="142"/>
      <c r="F49" s="141"/>
      <c r="G49" s="142"/>
      <c r="I49" s="83"/>
      <c r="J49" s="25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3:23" ht="16.5">
      <c r="C50" s="140"/>
      <c r="D50" s="142"/>
      <c r="E50" s="140"/>
      <c r="F50" s="141"/>
      <c r="G50" s="142"/>
      <c r="I50" s="83"/>
      <c r="J50" s="25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3:23" ht="16.5">
      <c r="C51" s="141"/>
      <c r="D51" s="141"/>
      <c r="E51" s="141"/>
      <c r="G51" s="141"/>
      <c r="H51" s="141"/>
      <c r="I51" s="83"/>
      <c r="J51" s="25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2:23" ht="16.5">
      <c r="B52" s="142"/>
      <c r="C52" s="142"/>
      <c r="D52" s="142"/>
      <c r="E52" s="141"/>
      <c r="F52" s="142"/>
      <c r="H52" s="82"/>
      <c r="W52" s="83"/>
    </row>
    <row r="53" spans="3:7" ht="16.5">
      <c r="C53" s="140"/>
      <c r="D53" s="142"/>
      <c r="E53" s="140"/>
      <c r="F53" s="141"/>
      <c r="G53" s="142"/>
    </row>
    <row r="54" spans="3:7" ht="16.5">
      <c r="C54" s="140"/>
      <c r="D54" s="142"/>
      <c r="E54" s="140"/>
      <c r="F54" s="141"/>
      <c r="G54" s="142"/>
    </row>
  </sheetData>
  <sheetProtection password="CC2A" sheet="1"/>
  <mergeCells count="11">
    <mergeCell ref="C9:C10"/>
    <mergeCell ref="D9:H9"/>
    <mergeCell ref="A1:H1"/>
    <mergeCell ref="A2:C2"/>
    <mergeCell ref="A4:H4"/>
    <mergeCell ref="C5:H5"/>
    <mergeCell ref="C27:H27"/>
    <mergeCell ref="A6:H6"/>
    <mergeCell ref="A8:H8"/>
    <mergeCell ref="A9:A10"/>
    <mergeCell ref="B9:B10"/>
  </mergeCells>
  <printOptions/>
  <pageMargins left="0.5511811023622047" right="0" top="0.66" bottom="0.6692913385826772" header="0.15748031496062992" footer="0.15748031496062992"/>
  <pageSetup firstPageNumber="14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00390625" style="3" customWidth="1"/>
    <col min="2" max="2" width="7.875" style="3" customWidth="1"/>
    <col min="3" max="3" width="23.75390625" style="3" customWidth="1"/>
    <col min="4" max="4" width="6.125" style="3" customWidth="1"/>
    <col min="5" max="5" width="10.125" style="3" customWidth="1"/>
    <col min="6" max="6" width="13.125" style="3" customWidth="1"/>
    <col min="7" max="7" width="13.375" style="3" customWidth="1"/>
    <col min="8" max="8" width="7.25390625" style="3" customWidth="1"/>
    <col min="9" max="9" width="7.375" style="3" customWidth="1"/>
    <col min="10" max="10" width="7.25390625" style="3" customWidth="1"/>
    <col min="11" max="11" width="7.00390625" style="3" customWidth="1"/>
    <col min="12" max="12" width="9.125" style="2" customWidth="1"/>
    <col min="13" max="13" width="11.625" style="2" bestFit="1" customWidth="1"/>
    <col min="14" max="14" width="10.625" style="2" bestFit="1" customWidth="1"/>
    <col min="15" max="33" width="9.125" style="2" customWidth="1"/>
    <col min="34" max="16384" width="9.125" style="3" customWidth="1"/>
  </cols>
  <sheetData>
    <row r="1" spans="2:33" ht="19.5" customHeight="1">
      <c r="B1" s="3" t="s">
        <v>14</v>
      </c>
      <c r="D1" s="274"/>
      <c r="E1" s="274"/>
      <c r="F1" s="274"/>
      <c r="G1" s="27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2:33" ht="9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3:33" ht="24" customHeight="1">
      <c r="C3" s="283" t="s">
        <v>159</v>
      </c>
      <c r="D3" s="283"/>
      <c r="E3" s="283"/>
      <c r="F3" s="283"/>
      <c r="G3" s="28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ht="15" customHeight="1">
      <c r="C4" s="16"/>
      <c r="D4" s="16"/>
      <c r="E4" s="16"/>
      <c r="F4" s="16"/>
      <c r="G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.75">
      <c r="C5" s="279" t="s">
        <v>20</v>
      </c>
      <c r="D5" s="279"/>
      <c r="E5" s="279"/>
      <c r="F5" s="279"/>
      <c r="G5" s="27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2:33" ht="9.7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4:33" ht="15.75">
      <c r="D7" s="3" t="s">
        <v>21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 customHeight="1"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4:33" ht="9.75" customHeight="1">
      <c r="D9" s="4"/>
      <c r="E9" s="4"/>
      <c r="F9" s="4"/>
      <c r="G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3" ht="15.75">
      <c r="B10" s="3" t="s">
        <v>11</v>
      </c>
      <c r="D10" s="16" t="s">
        <v>10</v>
      </c>
      <c r="E10" s="16"/>
      <c r="F10" s="16"/>
      <c r="G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8.25" customHeight="1">
      <c r="B11" s="16"/>
      <c r="C11" s="16"/>
      <c r="D11" s="16"/>
      <c r="E11" s="16"/>
      <c r="F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5.75">
      <c r="B12" s="16" t="s">
        <v>13</v>
      </c>
      <c r="C12" s="16"/>
      <c r="D12" s="16"/>
      <c r="E12" s="16"/>
      <c r="F12" s="43">
        <f>G21</f>
        <v>0</v>
      </c>
      <c r="G12" s="3" t="s">
        <v>15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2:33" ht="9.75" customHeight="1"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>
      <c r="A14" s="8"/>
      <c r="B14" s="5"/>
      <c r="C14" s="5"/>
      <c r="G14" s="8"/>
      <c r="H14" s="50"/>
      <c r="I14" s="4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44.25" customHeight="1">
      <c r="A15" s="285" t="s">
        <v>0</v>
      </c>
      <c r="B15" s="277" t="s">
        <v>6</v>
      </c>
      <c r="C15" s="12"/>
      <c r="D15" s="277" t="s">
        <v>3</v>
      </c>
      <c r="E15" s="277" t="s">
        <v>1</v>
      </c>
      <c r="F15" s="280" t="s">
        <v>2</v>
      </c>
      <c r="G15" s="14" t="s">
        <v>8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38.25" customHeight="1">
      <c r="A16" s="286"/>
      <c r="B16" s="278"/>
      <c r="C16" s="13" t="s">
        <v>7</v>
      </c>
      <c r="D16" s="278" t="s">
        <v>3</v>
      </c>
      <c r="E16" s="278"/>
      <c r="F16" s="281"/>
      <c r="G16" s="278" t="s">
        <v>4</v>
      </c>
      <c r="I16" s="11"/>
      <c r="J16" s="11"/>
      <c r="K16" s="18"/>
      <c r="L16" s="18"/>
      <c r="M16" s="11"/>
      <c r="N16" s="11"/>
      <c r="O16" s="1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51.75" customHeight="1">
      <c r="A17" s="286"/>
      <c r="B17" s="278"/>
      <c r="C17" s="13"/>
      <c r="D17" s="278"/>
      <c r="E17" s="278"/>
      <c r="F17" s="282"/>
      <c r="G17" s="278"/>
      <c r="I17" s="9"/>
      <c r="J17" s="19"/>
      <c r="K17" s="18"/>
      <c r="L17" s="18"/>
      <c r="M17" s="9"/>
      <c r="N17" s="10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5.75">
      <c r="A18" s="36">
        <v>1</v>
      </c>
      <c r="B18" s="1">
        <v>2</v>
      </c>
      <c r="C18" s="1">
        <v>3</v>
      </c>
      <c r="D18" s="1">
        <v>4</v>
      </c>
      <c r="E18" s="1">
        <v>5</v>
      </c>
      <c r="F18" s="20">
        <v>6</v>
      </c>
      <c r="G18" s="20">
        <v>7</v>
      </c>
      <c r="I18" s="11"/>
      <c r="J18" s="11"/>
      <c r="K18" s="18"/>
      <c r="L18" s="18"/>
      <c r="M18" s="11"/>
      <c r="N18" s="9"/>
      <c r="O18" s="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29" s="24" customFormat="1" ht="24" customHeight="1">
      <c r="A19" s="287">
        <v>1</v>
      </c>
      <c r="B19" s="287" t="s">
        <v>22</v>
      </c>
      <c r="C19" s="275" t="s">
        <v>21</v>
      </c>
      <c r="D19" s="35" t="s">
        <v>23</v>
      </c>
      <c r="E19" s="32">
        <v>0.388</v>
      </c>
      <c r="F19" s="37"/>
      <c r="G19" s="25"/>
      <c r="H19" s="3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33" customFormat="1" ht="27.75" customHeight="1">
      <c r="A20" s="288"/>
      <c r="B20" s="288"/>
      <c r="C20" s="276"/>
      <c r="D20" s="21"/>
      <c r="E20" s="21"/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33" ht="24.75" customHeight="1">
      <c r="A21" s="6"/>
      <c r="B21" s="284" t="s">
        <v>12</v>
      </c>
      <c r="C21" s="284"/>
      <c r="D21" s="38"/>
      <c r="E21" s="38"/>
      <c r="F21" s="7"/>
      <c r="G21" s="7"/>
      <c r="H21" s="34"/>
      <c r="I21" s="9"/>
      <c r="J21" s="9"/>
      <c r="K21" s="9"/>
      <c r="L21" s="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7:8" ht="15.75">
      <c r="G22" s="2"/>
      <c r="H22" s="2"/>
    </row>
  </sheetData>
  <sheetProtection password="CC2A" sheet="1"/>
  <mergeCells count="13">
    <mergeCell ref="B21:C21"/>
    <mergeCell ref="A15:A17"/>
    <mergeCell ref="B15:B17"/>
    <mergeCell ref="A19:A20"/>
    <mergeCell ref="B19:B20"/>
    <mergeCell ref="D1:G1"/>
    <mergeCell ref="C19:C20"/>
    <mergeCell ref="D15:D17"/>
    <mergeCell ref="E15:E17"/>
    <mergeCell ref="C5:G5"/>
    <mergeCell ref="G16:G17"/>
    <mergeCell ref="F15:F17"/>
    <mergeCell ref="C3:G3"/>
  </mergeCells>
  <printOptions/>
  <pageMargins left="1.09" right="0.35433070866141736" top="0.38" bottom="0.39" header="0.35433070866141736" footer="0.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0">
      <selection activeCell="G18" sqref="G18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9.00390625" style="3" customWidth="1"/>
    <col min="6" max="7" width="12.25390625" style="3" customWidth="1"/>
    <col min="8" max="8" width="7.00390625" style="3" customWidth="1"/>
    <col min="9" max="10" width="11.625" style="2" bestFit="1" customWidth="1"/>
    <col min="11" max="11" width="10.625" style="2" bestFit="1" customWidth="1"/>
    <col min="12" max="12" width="9.125" style="2" customWidth="1"/>
    <col min="13" max="13" width="11.625" style="2" bestFit="1" customWidth="1"/>
    <col min="14" max="14" width="10.625" style="2" bestFit="1" customWidth="1"/>
    <col min="15" max="33" width="9.125" style="2" customWidth="1"/>
    <col min="34" max="16384" width="9.125" style="3" customWidth="1"/>
  </cols>
  <sheetData>
    <row r="1" spans="2:33" ht="19.5" customHeight="1">
      <c r="B1" s="3" t="s">
        <v>14</v>
      </c>
      <c r="D1" s="274"/>
      <c r="E1" s="274"/>
      <c r="F1" s="274"/>
      <c r="G1" s="27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9:33" ht="9.7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3:33" ht="16.5" customHeight="1">
      <c r="C3" s="283" t="s">
        <v>159</v>
      </c>
      <c r="D3" s="283"/>
      <c r="E3" s="283"/>
      <c r="F3" s="283"/>
      <c r="G3" s="28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ht="15" customHeight="1">
      <c r="C4" s="16"/>
      <c r="D4" s="16"/>
      <c r="E4" s="16"/>
      <c r="F4" s="16"/>
      <c r="G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.75">
      <c r="C5" s="279" t="s">
        <v>40</v>
      </c>
      <c r="D5" s="279"/>
      <c r="E5" s="279"/>
      <c r="F5" s="279"/>
      <c r="G5" s="27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9:33" ht="9.75" customHeight="1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3:33" ht="15" customHeight="1">
      <c r="C7" s="279" t="s">
        <v>161</v>
      </c>
      <c r="D7" s="279"/>
      <c r="E7" s="279"/>
      <c r="F7" s="279"/>
      <c r="G7" s="27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9:33" ht="13.5" customHeight="1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5.75">
      <c r="B9" s="3" t="s">
        <v>11</v>
      </c>
      <c r="D9" s="16" t="s">
        <v>10</v>
      </c>
      <c r="E9" s="16"/>
      <c r="F9" s="16"/>
      <c r="G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4:33" ht="9.75" customHeight="1">
      <c r="D10" s="4"/>
      <c r="E10" s="4"/>
      <c r="F10" s="4"/>
      <c r="G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.75">
      <c r="B11" s="16" t="s">
        <v>13</v>
      </c>
      <c r="C11" s="16"/>
      <c r="D11" s="16"/>
      <c r="E11" s="16"/>
      <c r="F11" s="43">
        <f>G28</f>
        <v>0</v>
      </c>
      <c r="G11" s="3" t="s">
        <v>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5.75">
      <c r="B12" s="16"/>
      <c r="C12" s="16"/>
      <c r="D12" s="16"/>
      <c r="E12" s="16"/>
      <c r="F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>
      <c r="A13" s="8"/>
      <c r="B13" s="5"/>
      <c r="C13" s="5"/>
      <c r="G13" s="8"/>
      <c r="H13" s="50"/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44.25" customHeight="1">
      <c r="A14" s="285" t="s">
        <v>0</v>
      </c>
      <c r="B14" s="277" t="s">
        <v>6</v>
      </c>
      <c r="C14" s="12"/>
      <c r="D14" s="277" t="s">
        <v>3</v>
      </c>
      <c r="E14" s="277" t="s">
        <v>1</v>
      </c>
      <c r="F14" s="280" t="s">
        <v>2</v>
      </c>
      <c r="G14" s="14" t="s">
        <v>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38.25" customHeight="1">
      <c r="A15" s="286"/>
      <c r="B15" s="278"/>
      <c r="C15" s="13" t="s">
        <v>7</v>
      </c>
      <c r="D15" s="278" t="s">
        <v>3</v>
      </c>
      <c r="E15" s="278"/>
      <c r="F15" s="281"/>
      <c r="G15" s="278" t="s">
        <v>4</v>
      </c>
      <c r="H15" s="18"/>
      <c r="I15" s="18"/>
      <c r="J15" s="11"/>
      <c r="K15" s="11"/>
      <c r="L15" s="18"/>
      <c r="M15" s="11"/>
      <c r="N15" s="11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24.75" customHeight="1">
      <c r="A16" s="286"/>
      <c r="B16" s="278"/>
      <c r="C16" s="13"/>
      <c r="D16" s="278"/>
      <c r="E16" s="278"/>
      <c r="F16" s="282"/>
      <c r="G16" s="278"/>
      <c r="H16" s="18"/>
      <c r="I16" s="18"/>
      <c r="J16" s="9"/>
      <c r="K16" s="10"/>
      <c r="L16" s="18"/>
      <c r="M16" s="9"/>
      <c r="N16" s="10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20">
        <v>6</v>
      </c>
      <c r="G17" s="20">
        <v>7</v>
      </c>
      <c r="H17" s="18"/>
      <c r="I17" s="18"/>
      <c r="J17" s="11"/>
      <c r="K17" s="9"/>
      <c r="L17" s="18"/>
      <c r="M17" s="11"/>
      <c r="N17" s="9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29" s="24" customFormat="1" ht="24" customHeight="1">
      <c r="A18" s="289">
        <v>1</v>
      </c>
      <c r="B18" s="291" t="s">
        <v>194</v>
      </c>
      <c r="C18" s="295" t="s">
        <v>25</v>
      </c>
      <c r="D18" s="25" t="s">
        <v>26</v>
      </c>
      <c r="E18" s="25">
        <f>150/10000</f>
        <v>0.015</v>
      </c>
      <c r="F18" s="181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33" customFormat="1" ht="21" customHeight="1">
      <c r="A19" s="290"/>
      <c r="B19" s="292"/>
      <c r="C19" s="296"/>
      <c r="D19" s="21"/>
      <c r="E19" s="21"/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24" customFormat="1" ht="24" customHeight="1">
      <c r="A20" s="289">
        <f>A18+1</f>
        <v>2</v>
      </c>
      <c r="B20" s="291" t="s">
        <v>195</v>
      </c>
      <c r="C20" s="295" t="s">
        <v>27</v>
      </c>
      <c r="D20" s="25" t="s">
        <v>26</v>
      </c>
      <c r="E20" s="25">
        <f>200/10000</f>
        <v>0.02</v>
      </c>
      <c r="F20" s="181"/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3" customFormat="1" ht="27.75" customHeight="1">
      <c r="A21" s="290"/>
      <c r="B21" s="292"/>
      <c r="C21" s="296"/>
      <c r="D21" s="21"/>
      <c r="E21" s="21"/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24" customFormat="1" ht="24" customHeight="1">
      <c r="A22" s="289">
        <f>A20+1</f>
        <v>3</v>
      </c>
      <c r="B22" s="291" t="s">
        <v>196</v>
      </c>
      <c r="C22" s="295" t="s">
        <v>28</v>
      </c>
      <c r="D22" s="25" t="s">
        <v>26</v>
      </c>
      <c r="E22" s="25">
        <f>150/10000</f>
        <v>0.015</v>
      </c>
      <c r="F22" s="181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33" customFormat="1" ht="15" customHeight="1">
      <c r="A23" s="290"/>
      <c r="B23" s="292"/>
      <c r="C23" s="296"/>
      <c r="D23" s="21"/>
      <c r="E23" s="21"/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33" ht="24.75" customHeight="1">
      <c r="A24" s="30"/>
      <c r="B24" s="26" t="s">
        <v>9</v>
      </c>
      <c r="C24" s="27"/>
      <c r="D24" s="68" t="s">
        <v>205</v>
      </c>
      <c r="E24" s="28"/>
      <c r="F24" s="28"/>
      <c r="G24" s="7"/>
      <c r="H24" s="9"/>
      <c r="I24" s="9"/>
      <c r="J24" s="3"/>
      <c r="K24" s="3"/>
      <c r="L24" s="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11" s="59" customFormat="1" ht="23.25" customHeight="1">
      <c r="A25" s="58"/>
      <c r="B25" s="293" t="s">
        <v>206</v>
      </c>
      <c r="C25" s="294"/>
      <c r="D25" s="60"/>
      <c r="E25" s="61"/>
      <c r="F25" s="62"/>
      <c r="G25" s="63"/>
      <c r="H25" s="64"/>
      <c r="I25" s="64"/>
      <c r="J25" s="64"/>
      <c r="K25" s="64"/>
    </row>
    <row r="26" spans="1:7" s="72" customFormat="1" ht="24.75" customHeight="1">
      <c r="A26" s="65"/>
      <c r="B26" s="66" t="s">
        <v>9</v>
      </c>
      <c r="C26" s="67"/>
      <c r="D26" s="68" t="s">
        <v>205</v>
      </c>
      <c r="E26" s="69"/>
      <c r="F26" s="70"/>
      <c r="G26" s="71"/>
    </row>
    <row r="27" spans="1:7" s="59" customFormat="1" ht="30" customHeight="1">
      <c r="A27" s="58"/>
      <c r="B27" s="293" t="s">
        <v>207</v>
      </c>
      <c r="C27" s="294"/>
      <c r="D27" s="243"/>
      <c r="E27" s="61"/>
      <c r="F27" s="73"/>
      <c r="G27" s="63"/>
    </row>
    <row r="28" spans="1:10" s="59" customFormat="1" ht="24.75" customHeight="1">
      <c r="A28" s="58"/>
      <c r="B28" s="293" t="s">
        <v>12</v>
      </c>
      <c r="C28" s="294"/>
      <c r="D28" s="68" t="s">
        <v>205</v>
      </c>
      <c r="E28" s="61"/>
      <c r="F28" s="62"/>
      <c r="G28" s="74"/>
      <c r="H28" s="3"/>
      <c r="I28" s="3"/>
      <c r="J28" s="3"/>
    </row>
    <row r="29" spans="2:7" s="2" customFormat="1" ht="15.75">
      <c r="B29" s="297"/>
      <c r="C29" s="297"/>
      <c r="D29" s="297"/>
      <c r="E29" s="29"/>
      <c r="F29" s="29"/>
      <c r="G29" s="29"/>
    </row>
  </sheetData>
  <sheetProtection password="CC2A" sheet="1"/>
  <mergeCells count="23">
    <mergeCell ref="C18:C19"/>
    <mergeCell ref="D1:G1"/>
    <mergeCell ref="E14:E16"/>
    <mergeCell ref="C5:G5"/>
    <mergeCell ref="G15:G16"/>
    <mergeCell ref="F14:F16"/>
    <mergeCell ref="C3:G3"/>
    <mergeCell ref="C7:G7"/>
    <mergeCell ref="D14:D16"/>
    <mergeCell ref="B28:C28"/>
    <mergeCell ref="B25:C25"/>
    <mergeCell ref="B27:C27"/>
    <mergeCell ref="C22:C23"/>
    <mergeCell ref="B29:D29"/>
    <mergeCell ref="A20:A21"/>
    <mergeCell ref="B20:B21"/>
    <mergeCell ref="C20:C21"/>
    <mergeCell ref="A14:A16"/>
    <mergeCell ref="B14:B16"/>
    <mergeCell ref="A18:A19"/>
    <mergeCell ref="B18:B19"/>
    <mergeCell ref="A22:A23"/>
    <mergeCell ref="B22:B23"/>
  </mergeCells>
  <printOptions/>
  <pageMargins left="0.9" right="0.35433070866141736" top="0.38" bottom="0.39" header="0.35433070866141736" footer="0.2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22">
      <selection activeCell="D24" sqref="D24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125" style="3" customWidth="1"/>
    <col min="7" max="7" width="13.375" style="3" customWidth="1"/>
    <col min="8" max="8" width="7.00390625" style="3" customWidth="1"/>
    <col min="9" max="9" width="9.125" style="42" customWidth="1"/>
    <col min="10" max="10" width="11.625" style="2" bestFit="1" customWidth="1"/>
    <col min="11" max="11" width="10.625" style="2" bestFit="1" customWidth="1"/>
    <col min="12" max="30" width="9.125" style="2" customWidth="1"/>
    <col min="31" max="16384" width="9.125" style="3" customWidth="1"/>
  </cols>
  <sheetData>
    <row r="1" spans="2:30" ht="19.5" customHeight="1">
      <c r="B1" s="3" t="s">
        <v>14</v>
      </c>
      <c r="D1" s="274"/>
      <c r="E1" s="274"/>
      <c r="F1" s="274"/>
      <c r="G1" s="274"/>
      <c r="I1" s="1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9:30" ht="9.75" customHeight="1"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3:30" ht="18.75" customHeight="1">
      <c r="C3" s="283" t="s">
        <v>159</v>
      </c>
      <c r="D3" s="283"/>
      <c r="E3" s="283"/>
      <c r="F3" s="283"/>
      <c r="G3" s="28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3:30" ht="9" customHeight="1">
      <c r="C4" s="16"/>
      <c r="D4" s="16"/>
      <c r="E4" s="16"/>
      <c r="F4" s="16"/>
      <c r="G4" s="15"/>
      <c r="I4" s="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3:30" ht="15.75">
      <c r="C5" s="279" t="s">
        <v>38</v>
      </c>
      <c r="D5" s="279"/>
      <c r="E5" s="279"/>
      <c r="F5" s="279"/>
      <c r="G5" s="279"/>
      <c r="I5" s="1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9:30" ht="9.75" customHeight="1">
      <c r="I6" s="1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3:30" ht="15" customHeight="1">
      <c r="C7" s="279" t="s">
        <v>160</v>
      </c>
      <c r="D7" s="279"/>
      <c r="E7" s="279"/>
      <c r="F7" s="279"/>
      <c r="G7" s="279"/>
      <c r="I7" s="1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9:30" ht="13.5" customHeight="1"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.75">
      <c r="B9" s="3" t="s">
        <v>11</v>
      </c>
      <c r="D9" s="16" t="s">
        <v>10</v>
      </c>
      <c r="E9" s="16"/>
      <c r="F9" s="16"/>
      <c r="G9" s="16"/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4:30" ht="14.25" customHeight="1">
      <c r="D10" s="4"/>
      <c r="E10" s="4"/>
      <c r="F10" s="4"/>
      <c r="G10" s="4"/>
      <c r="I10" s="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5.75">
      <c r="B11" s="16" t="s">
        <v>13</v>
      </c>
      <c r="C11" s="16"/>
      <c r="D11" s="16"/>
      <c r="E11" s="16"/>
      <c r="F11" s="43">
        <f>G28</f>
        <v>0</v>
      </c>
      <c r="G11" s="3" t="s">
        <v>15</v>
      </c>
      <c r="I11" s="1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5.75">
      <c r="B12" s="16"/>
      <c r="C12" s="16"/>
      <c r="D12" s="16"/>
      <c r="E12" s="16"/>
      <c r="F12" s="17"/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>
      <c r="A13" s="8"/>
      <c r="B13" s="5"/>
      <c r="C13" s="5"/>
      <c r="G13" s="8"/>
      <c r="H13" s="50"/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44.25" customHeight="1">
      <c r="A14" s="285" t="s">
        <v>0</v>
      </c>
      <c r="B14" s="277" t="s">
        <v>6</v>
      </c>
      <c r="C14" s="12"/>
      <c r="D14" s="277" t="s">
        <v>3</v>
      </c>
      <c r="E14" s="277" t="s">
        <v>1</v>
      </c>
      <c r="F14" s="280" t="s">
        <v>2</v>
      </c>
      <c r="G14" s="14" t="s">
        <v>8</v>
      </c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8.25" customHeight="1">
      <c r="A15" s="286"/>
      <c r="B15" s="278"/>
      <c r="C15" s="13" t="s">
        <v>7</v>
      </c>
      <c r="D15" s="278" t="s">
        <v>3</v>
      </c>
      <c r="E15" s="278"/>
      <c r="F15" s="281"/>
      <c r="G15" s="278" t="s">
        <v>4</v>
      </c>
      <c r="H15" s="18"/>
      <c r="I15" s="41"/>
      <c r="J15" s="11"/>
      <c r="K15" s="11"/>
      <c r="L15" s="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5.5" customHeight="1">
      <c r="A16" s="286"/>
      <c r="B16" s="278"/>
      <c r="C16" s="13"/>
      <c r="D16" s="278"/>
      <c r="E16" s="278"/>
      <c r="F16" s="282"/>
      <c r="G16" s="278"/>
      <c r="H16" s="18"/>
      <c r="I16" s="41"/>
      <c r="J16" s="9"/>
      <c r="K16" s="10"/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20">
        <v>6</v>
      </c>
      <c r="G17" s="20">
        <v>7</v>
      </c>
      <c r="H17" s="18"/>
      <c r="I17" s="41"/>
      <c r="J17" s="11"/>
      <c r="K17" s="9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29" s="24" customFormat="1" ht="25.5" customHeight="1">
      <c r="A18" s="289">
        <f>A15+1</f>
        <v>1</v>
      </c>
      <c r="B18" s="291" t="s">
        <v>197</v>
      </c>
      <c r="C18" s="295" t="s">
        <v>156</v>
      </c>
      <c r="D18" s="25" t="s">
        <v>17</v>
      </c>
      <c r="E18" s="25">
        <v>85</v>
      </c>
      <c r="F18" s="181"/>
      <c r="G18" s="148"/>
      <c r="H18" s="2"/>
      <c r="I18" s="4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33" customFormat="1" ht="29.25" customHeight="1">
      <c r="A19" s="290"/>
      <c r="B19" s="292"/>
      <c r="C19" s="296"/>
      <c r="D19" s="21"/>
      <c r="E19" s="21"/>
      <c r="F19" s="22"/>
      <c r="G19" s="149"/>
      <c r="H19" s="2"/>
      <c r="I19" s="4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24" customFormat="1" ht="30.75" customHeight="1">
      <c r="A20" s="289">
        <f>A17+1</f>
        <v>2</v>
      </c>
      <c r="B20" s="291" t="s">
        <v>198</v>
      </c>
      <c r="C20" s="295" t="s">
        <v>155</v>
      </c>
      <c r="D20" s="25" t="s">
        <v>17</v>
      </c>
      <c r="E20" s="25">
        <v>85</v>
      </c>
      <c r="F20" s="181"/>
      <c r="G20" s="148"/>
      <c r="H20" s="2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3" customFormat="1" ht="77.25" customHeight="1">
      <c r="A21" s="290"/>
      <c r="B21" s="292"/>
      <c r="C21" s="296"/>
      <c r="D21" s="21"/>
      <c r="E21" s="21"/>
      <c r="F21" s="22"/>
      <c r="G21" s="149"/>
      <c r="H21" s="2"/>
      <c r="I21" s="4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5" s="24" customFormat="1" ht="24" customHeight="1">
      <c r="A22" s="287">
        <f>A20+1</f>
        <v>3</v>
      </c>
      <c r="B22" s="287" t="s">
        <v>157</v>
      </c>
      <c r="C22" s="298" t="s">
        <v>158</v>
      </c>
      <c r="D22" s="35" t="s">
        <v>276</v>
      </c>
      <c r="E22" s="35">
        <v>1530</v>
      </c>
      <c r="F22" s="183"/>
      <c r="G22" s="148"/>
      <c r="H22" s="2"/>
      <c r="I22" s="4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33" customFormat="1" ht="60" customHeight="1">
      <c r="A23" s="288"/>
      <c r="B23" s="288"/>
      <c r="C23" s="296"/>
      <c r="D23" s="31"/>
      <c r="E23" s="31"/>
      <c r="F23" s="22"/>
      <c r="G23" s="23"/>
      <c r="H23" s="2"/>
      <c r="I23" s="4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24.75" customHeight="1">
      <c r="A24" s="30"/>
      <c r="B24" s="26" t="s">
        <v>9</v>
      </c>
      <c r="C24" s="27"/>
      <c r="D24" s="68" t="s">
        <v>205</v>
      </c>
      <c r="E24" s="28"/>
      <c r="F24" s="28"/>
      <c r="G24" s="7"/>
      <c r="H24" s="9"/>
      <c r="I24" s="9"/>
      <c r="J24" s="3"/>
      <c r="K24" s="3"/>
      <c r="L24" s="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11" s="59" customFormat="1" ht="23.25" customHeight="1">
      <c r="A25" s="58"/>
      <c r="B25" s="293" t="s">
        <v>206</v>
      </c>
      <c r="C25" s="294"/>
      <c r="D25" s="60"/>
      <c r="E25" s="61"/>
      <c r="F25" s="62"/>
      <c r="G25" s="63"/>
      <c r="H25" s="64"/>
      <c r="I25" s="64"/>
      <c r="J25" s="64"/>
      <c r="K25" s="64"/>
    </row>
    <row r="26" spans="1:7" s="72" customFormat="1" ht="24.75" customHeight="1">
      <c r="A26" s="65"/>
      <c r="B26" s="66" t="s">
        <v>9</v>
      </c>
      <c r="C26" s="67"/>
      <c r="D26" s="68" t="s">
        <v>205</v>
      </c>
      <c r="E26" s="69"/>
      <c r="F26" s="70"/>
      <c r="G26" s="71"/>
    </row>
    <row r="27" spans="1:7" s="59" customFormat="1" ht="30" customHeight="1">
      <c r="A27" s="58"/>
      <c r="B27" s="293" t="s">
        <v>207</v>
      </c>
      <c r="C27" s="294"/>
      <c r="D27" s="243"/>
      <c r="E27" s="61"/>
      <c r="F27" s="73"/>
      <c r="G27" s="63"/>
    </row>
    <row r="28" spans="1:10" s="59" customFormat="1" ht="24.75" customHeight="1">
      <c r="A28" s="58"/>
      <c r="B28" s="293" t="s">
        <v>12</v>
      </c>
      <c r="C28" s="294"/>
      <c r="D28" s="68" t="s">
        <v>205</v>
      </c>
      <c r="E28" s="61"/>
      <c r="F28" s="62"/>
      <c r="G28" s="74"/>
      <c r="H28" s="3"/>
      <c r="I28" s="3"/>
      <c r="J28" s="3"/>
    </row>
  </sheetData>
  <sheetProtection password="CC2A" sheet="1"/>
  <mergeCells count="22">
    <mergeCell ref="D1:G1"/>
    <mergeCell ref="C5:G5"/>
    <mergeCell ref="G15:G16"/>
    <mergeCell ref="F14:F16"/>
    <mergeCell ref="C7:G7"/>
    <mergeCell ref="C3:G3"/>
    <mergeCell ref="A22:A23"/>
    <mergeCell ref="B22:B23"/>
    <mergeCell ref="C22:C23"/>
    <mergeCell ref="E14:E16"/>
    <mergeCell ref="A14:A16"/>
    <mergeCell ref="D14:D16"/>
    <mergeCell ref="A18:A19"/>
    <mergeCell ref="B18:B19"/>
    <mergeCell ref="C18:C19"/>
    <mergeCell ref="A20:A21"/>
    <mergeCell ref="B25:C25"/>
    <mergeCell ref="B27:C27"/>
    <mergeCell ref="B28:C28"/>
    <mergeCell ref="B20:B21"/>
    <mergeCell ref="C20:C21"/>
    <mergeCell ref="B14:B16"/>
  </mergeCells>
  <printOptions/>
  <pageMargins left="0.74" right="0.35433070866141736" top="0.38" bottom="0.39" header="0.35433070866141736" footer="0.2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0">
      <selection activeCell="E28" sqref="E28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25390625" style="3" customWidth="1"/>
    <col min="7" max="7" width="11.875" style="3" customWidth="1"/>
    <col min="8" max="8" width="11.625" style="53" bestFit="1" customWidth="1"/>
    <col min="9" max="9" width="11.625" style="49" bestFit="1" customWidth="1"/>
    <col min="10" max="10" width="11.625" style="2" bestFit="1" customWidth="1"/>
    <col min="11" max="12" width="9.125" style="2" customWidth="1"/>
    <col min="13" max="13" width="11.625" style="2" bestFit="1" customWidth="1"/>
    <col min="14" max="28" width="9.125" style="2" customWidth="1"/>
    <col min="29" max="16384" width="9.125" style="3" customWidth="1"/>
  </cols>
  <sheetData>
    <row r="1" spans="2:28" ht="19.5" customHeight="1">
      <c r="B1" s="3" t="s">
        <v>14</v>
      </c>
      <c r="D1" s="274"/>
      <c r="E1" s="274"/>
      <c r="F1" s="274"/>
      <c r="G1" s="274"/>
      <c r="H1" s="50"/>
      <c r="I1" s="4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3:28" ht="17.25" customHeight="1">
      <c r="C2" s="283" t="s">
        <v>159</v>
      </c>
      <c r="D2" s="283"/>
      <c r="E2" s="283"/>
      <c r="F2" s="283"/>
      <c r="G2" s="28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4:28" ht="9.75" customHeight="1">
      <c r="D3" s="4"/>
      <c r="E3" s="4"/>
      <c r="F3" s="4"/>
      <c r="G3" s="4"/>
      <c r="H3" s="50"/>
      <c r="I3" s="4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3:28" ht="15.75">
      <c r="C4" s="279" t="s">
        <v>29</v>
      </c>
      <c r="D4" s="279"/>
      <c r="E4" s="279"/>
      <c r="F4" s="279"/>
      <c r="G4" s="279"/>
      <c r="H4" s="50"/>
      <c r="I4" s="4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8:28" ht="9.75" customHeight="1">
      <c r="H5" s="50"/>
      <c r="I5" s="4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3:28" ht="15" customHeight="1">
      <c r="C6" s="279" t="s">
        <v>263</v>
      </c>
      <c r="D6" s="279"/>
      <c r="E6" s="279"/>
      <c r="F6" s="279"/>
      <c r="G6" s="279"/>
      <c r="H6" s="50"/>
      <c r="I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8:28" ht="8.25" customHeight="1">
      <c r="H7" s="50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 ht="15.75">
      <c r="B8" s="3" t="s">
        <v>11</v>
      </c>
      <c r="D8" s="16" t="s">
        <v>10</v>
      </c>
      <c r="E8" s="16"/>
      <c r="F8" s="16"/>
      <c r="G8" s="16"/>
      <c r="H8" s="50"/>
      <c r="I8" s="4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4:28" ht="24.75" customHeight="1">
      <c r="D9" s="4"/>
      <c r="E9" s="4"/>
      <c r="F9" s="4"/>
      <c r="G9" s="4"/>
      <c r="H9" s="50"/>
      <c r="I9" s="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5.75">
      <c r="B10" s="16" t="s">
        <v>13</v>
      </c>
      <c r="C10" s="16"/>
      <c r="D10" s="16"/>
      <c r="E10" s="16"/>
      <c r="F10" s="43">
        <f>G41</f>
        <v>0</v>
      </c>
      <c r="G10" s="3" t="s">
        <v>15</v>
      </c>
      <c r="H10" s="50"/>
      <c r="I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8" ht="29.25" customHeight="1">
      <c r="B11" s="16"/>
      <c r="C11" s="16"/>
      <c r="D11" s="16"/>
      <c r="E11" s="16"/>
      <c r="F11" s="17"/>
      <c r="H11" s="50"/>
      <c r="I11" s="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>
      <c r="A12" s="8"/>
      <c r="B12" s="5"/>
      <c r="C12" s="5"/>
      <c r="G12" s="8"/>
      <c r="H12" s="50"/>
      <c r="I12" s="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44.25" customHeight="1">
      <c r="A13" s="285" t="s">
        <v>0</v>
      </c>
      <c r="B13" s="277" t="s">
        <v>6</v>
      </c>
      <c r="C13" s="12"/>
      <c r="D13" s="277" t="s">
        <v>3</v>
      </c>
      <c r="E13" s="277" t="s">
        <v>1</v>
      </c>
      <c r="F13" s="280" t="s">
        <v>2</v>
      </c>
      <c r="G13" s="14" t="s">
        <v>8</v>
      </c>
      <c r="H13" s="50"/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8.25" customHeight="1">
      <c r="A14" s="286"/>
      <c r="B14" s="278"/>
      <c r="C14" s="13" t="s">
        <v>7</v>
      </c>
      <c r="D14" s="278" t="s">
        <v>3</v>
      </c>
      <c r="E14" s="278"/>
      <c r="F14" s="281"/>
      <c r="G14" s="278" t="s">
        <v>4</v>
      </c>
      <c r="H14" s="51"/>
      <c r="I14" s="47"/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5.5" customHeight="1">
      <c r="A15" s="286"/>
      <c r="B15" s="278"/>
      <c r="C15" s="13"/>
      <c r="D15" s="278"/>
      <c r="E15" s="278"/>
      <c r="F15" s="282"/>
      <c r="G15" s="278"/>
      <c r="H15" s="52"/>
      <c r="I15" s="48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>
      <c r="A16" s="36">
        <v>1</v>
      </c>
      <c r="B16" s="1">
        <v>2</v>
      </c>
      <c r="C16" s="1">
        <v>3</v>
      </c>
      <c r="D16" s="1">
        <v>4</v>
      </c>
      <c r="E16" s="1">
        <v>5</v>
      </c>
      <c r="F16" s="20">
        <v>6</v>
      </c>
      <c r="G16" s="20">
        <v>7</v>
      </c>
      <c r="H16" s="51"/>
      <c r="I16" s="48"/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16" s="190" customFormat="1" ht="34.5" customHeight="1">
      <c r="A17" s="299">
        <v>1</v>
      </c>
      <c r="B17" s="301" t="s">
        <v>210</v>
      </c>
      <c r="C17" s="295" t="s">
        <v>209</v>
      </c>
      <c r="D17" s="32" t="s">
        <v>17</v>
      </c>
      <c r="E17" s="32">
        <v>11</v>
      </c>
      <c r="F17" s="186"/>
      <c r="G17" s="148"/>
      <c r="H17" s="187"/>
      <c r="I17" s="49"/>
      <c r="J17" s="188"/>
      <c r="K17" s="189"/>
      <c r="L17" s="189"/>
      <c r="M17" s="188"/>
      <c r="N17" s="188"/>
      <c r="O17" s="188"/>
      <c r="P17" s="188"/>
    </row>
    <row r="18" spans="1:16" s="190" customFormat="1" ht="23.25" customHeight="1">
      <c r="A18" s="300"/>
      <c r="B18" s="288"/>
      <c r="C18" s="296"/>
      <c r="D18" s="31"/>
      <c r="E18" s="40"/>
      <c r="F18" s="191"/>
      <c r="G18" s="192"/>
      <c r="H18" s="187"/>
      <c r="I18" s="49"/>
      <c r="J18" s="193"/>
      <c r="K18" s="189"/>
      <c r="L18" s="189"/>
      <c r="M18" s="193"/>
      <c r="N18" s="193"/>
      <c r="O18" s="193"/>
      <c r="P18" s="193"/>
    </row>
    <row r="19" spans="1:16" s="190" customFormat="1" ht="32.25" customHeight="1">
      <c r="A19" s="185"/>
      <c r="B19" s="177"/>
      <c r="C19" s="179" t="s">
        <v>211</v>
      </c>
      <c r="D19" s="32"/>
      <c r="E19" s="32"/>
      <c r="F19" s="186"/>
      <c r="G19" s="148"/>
      <c r="H19" s="187"/>
      <c r="I19" s="49"/>
      <c r="J19" s="188"/>
      <c r="K19" s="193"/>
      <c r="L19" s="193"/>
      <c r="M19" s="188"/>
      <c r="N19" s="188"/>
      <c r="O19" s="188"/>
      <c r="P19" s="188"/>
    </row>
    <row r="20" spans="1:29" s="24" customFormat="1" ht="27.75" customHeight="1">
      <c r="A20" s="146">
        <f>A17+1</f>
        <v>2</v>
      </c>
      <c r="B20" s="45" t="s">
        <v>216</v>
      </c>
      <c r="C20" s="179" t="s">
        <v>212</v>
      </c>
      <c r="D20" s="75" t="s">
        <v>17</v>
      </c>
      <c r="E20" s="194">
        <v>1</v>
      </c>
      <c r="F20" s="195"/>
      <c r="G20" s="147"/>
      <c r="H20" s="7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16" s="190" customFormat="1" ht="57" customHeight="1">
      <c r="A21" s="196">
        <v>3</v>
      </c>
      <c r="B21" s="177" t="s">
        <v>218</v>
      </c>
      <c r="C21" s="179" t="s">
        <v>211</v>
      </c>
      <c r="D21" s="75" t="s">
        <v>120</v>
      </c>
      <c r="E21" s="197">
        <v>7</v>
      </c>
      <c r="F21" s="198"/>
      <c r="G21" s="147"/>
      <c r="H21" s="187"/>
      <c r="I21" s="49"/>
      <c r="J21" s="188"/>
      <c r="K21" s="193"/>
      <c r="L21" s="193"/>
      <c r="M21" s="188"/>
      <c r="N21" s="188"/>
      <c r="O21" s="188"/>
      <c r="P21" s="188"/>
    </row>
    <row r="22" spans="1:29" s="24" customFormat="1" ht="24" customHeight="1">
      <c r="A22" s="302">
        <v>4</v>
      </c>
      <c r="B22" s="301" t="s">
        <v>31</v>
      </c>
      <c r="C22" s="295" t="s">
        <v>36</v>
      </c>
      <c r="D22" s="32" t="s">
        <v>277</v>
      </c>
      <c r="E22" s="25">
        <v>11</v>
      </c>
      <c r="F22" s="181"/>
      <c r="G22" s="148"/>
      <c r="H22" s="7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33" customFormat="1" ht="6.75" customHeight="1">
      <c r="A23" s="290"/>
      <c r="B23" s="288"/>
      <c r="C23" s="296"/>
      <c r="D23" s="21"/>
      <c r="E23" s="21"/>
      <c r="F23" s="22"/>
      <c r="G23" s="149"/>
      <c r="H23" s="7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16" s="190" customFormat="1" ht="32.25" customHeight="1">
      <c r="A24" s="185"/>
      <c r="B24" s="177"/>
      <c r="C24" s="179" t="s">
        <v>213</v>
      </c>
      <c r="D24" s="32"/>
      <c r="E24" s="32"/>
      <c r="F24" s="186"/>
      <c r="G24" s="148"/>
      <c r="H24" s="187"/>
      <c r="I24" s="49"/>
      <c r="J24" s="188"/>
      <c r="K24" s="193"/>
      <c r="L24" s="193"/>
      <c r="M24" s="188"/>
      <c r="N24" s="188"/>
      <c r="O24" s="188"/>
      <c r="P24" s="188"/>
    </row>
    <row r="25" spans="1:29" s="24" customFormat="1" ht="24" customHeight="1">
      <c r="A25" s="146">
        <f>A22+1</f>
        <v>5</v>
      </c>
      <c r="B25" s="45" t="s">
        <v>33</v>
      </c>
      <c r="C25" s="179" t="s">
        <v>212</v>
      </c>
      <c r="D25" s="32" t="s">
        <v>17</v>
      </c>
      <c r="E25" s="25">
        <v>0.2</v>
      </c>
      <c r="F25" s="181"/>
      <c r="G25" s="148"/>
      <c r="H25" s="7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33" customFormat="1" ht="6.75" customHeight="1">
      <c r="A26" s="175"/>
      <c r="B26" s="184"/>
      <c r="C26" s="182"/>
      <c r="D26" s="21"/>
      <c r="E26" s="21"/>
      <c r="F26" s="22"/>
      <c r="G26" s="149"/>
      <c r="H26" s="7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24" customFormat="1" ht="24" customHeight="1">
      <c r="A27" s="302">
        <f>A25+1</f>
        <v>6</v>
      </c>
      <c r="B27" s="303" t="s">
        <v>35</v>
      </c>
      <c r="C27" s="295" t="s">
        <v>278</v>
      </c>
      <c r="D27" s="32" t="s">
        <v>17</v>
      </c>
      <c r="E27" s="25">
        <v>2.6</v>
      </c>
      <c r="F27" s="181"/>
      <c r="G27" s="148"/>
      <c r="H27" s="7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33" customFormat="1" ht="38.25" customHeight="1">
      <c r="A28" s="290"/>
      <c r="B28" s="304"/>
      <c r="C28" s="296"/>
      <c r="D28" s="21"/>
      <c r="E28" s="21"/>
      <c r="F28" s="22"/>
      <c r="G28" s="14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24" customFormat="1" ht="19.5" customHeight="1">
      <c r="A29" s="302">
        <f>A27+1</f>
        <v>7</v>
      </c>
      <c r="B29" s="301" t="s">
        <v>31</v>
      </c>
      <c r="C29" s="295" t="s">
        <v>36</v>
      </c>
      <c r="D29" s="32" t="s">
        <v>277</v>
      </c>
      <c r="E29" s="199">
        <v>4</v>
      </c>
      <c r="F29" s="181"/>
      <c r="G29" s="148"/>
      <c r="H29" s="7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3" customFormat="1" ht="21" customHeight="1">
      <c r="A30" s="290"/>
      <c r="B30" s="288"/>
      <c r="C30" s="296"/>
      <c r="D30" s="21"/>
      <c r="E30" s="21"/>
      <c r="F30" s="22"/>
      <c r="G30" s="149"/>
      <c r="H30" s="7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16" s="190" customFormat="1" ht="34.5" customHeight="1">
      <c r="A31" s="299">
        <f>A29+1</f>
        <v>8</v>
      </c>
      <c r="B31" s="301" t="s">
        <v>267</v>
      </c>
      <c r="C31" s="295" t="s">
        <v>214</v>
      </c>
      <c r="D31" s="32" t="s">
        <v>17</v>
      </c>
      <c r="E31" s="199">
        <v>5</v>
      </c>
      <c r="F31" s="200"/>
      <c r="G31" s="147"/>
      <c r="H31" s="187"/>
      <c r="I31" s="49"/>
      <c r="J31" s="188"/>
      <c r="K31" s="189"/>
      <c r="L31" s="189"/>
      <c r="M31" s="188"/>
      <c r="N31" s="188"/>
      <c r="O31" s="188"/>
      <c r="P31" s="188"/>
    </row>
    <row r="32" spans="1:16" s="190" customFormat="1" ht="18" customHeight="1">
      <c r="A32" s="300"/>
      <c r="B32" s="288"/>
      <c r="C32" s="296"/>
      <c r="D32" s="31"/>
      <c r="E32" s="40"/>
      <c r="F32" s="191"/>
      <c r="G32" s="192"/>
      <c r="H32" s="187"/>
      <c r="I32" s="49"/>
      <c r="J32" s="193"/>
      <c r="K32" s="189"/>
      <c r="L32" s="189"/>
      <c r="M32" s="193"/>
      <c r="N32" s="193"/>
      <c r="O32" s="193"/>
      <c r="P32" s="193"/>
    </row>
    <row r="33" spans="1:16" s="190" customFormat="1" ht="26.25" customHeight="1">
      <c r="A33" s="299">
        <f>A31+1</f>
        <v>9</v>
      </c>
      <c r="B33" s="301" t="s">
        <v>269</v>
      </c>
      <c r="C33" s="295" t="s">
        <v>268</v>
      </c>
      <c r="D33" s="32" t="s">
        <v>17</v>
      </c>
      <c r="E33" s="32">
        <v>4</v>
      </c>
      <c r="F33" s="186"/>
      <c r="G33" s="148"/>
      <c r="H33" s="187"/>
      <c r="I33" s="49"/>
      <c r="J33" s="188"/>
      <c r="K33" s="189"/>
      <c r="L33" s="189"/>
      <c r="M33" s="188"/>
      <c r="N33" s="188"/>
      <c r="O33" s="188"/>
      <c r="P33" s="188"/>
    </row>
    <row r="34" spans="1:16" s="190" customFormat="1" ht="16.5" customHeight="1">
      <c r="A34" s="300"/>
      <c r="B34" s="288"/>
      <c r="C34" s="296"/>
      <c r="D34" s="31"/>
      <c r="E34" s="40"/>
      <c r="F34" s="191"/>
      <c r="G34" s="192"/>
      <c r="H34" s="187"/>
      <c r="I34" s="49"/>
      <c r="J34" s="193"/>
      <c r="K34" s="189"/>
      <c r="L34" s="189"/>
      <c r="M34" s="193"/>
      <c r="N34" s="193"/>
      <c r="O34" s="193"/>
      <c r="P34" s="193"/>
    </row>
    <row r="35" spans="1:29" s="24" customFormat="1" ht="30.75" customHeight="1">
      <c r="A35" s="299">
        <f>A33+1</f>
        <v>10</v>
      </c>
      <c r="B35" s="291" t="s">
        <v>270</v>
      </c>
      <c r="C35" s="295" t="s">
        <v>215</v>
      </c>
      <c r="D35" s="25" t="s">
        <v>16</v>
      </c>
      <c r="E35" s="25">
        <v>9</v>
      </c>
      <c r="F35" s="183"/>
      <c r="G35" s="148"/>
      <c r="H35" s="7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s="33" customFormat="1" ht="51.75" customHeight="1">
      <c r="A36" s="300"/>
      <c r="B36" s="292"/>
      <c r="C36" s="296"/>
      <c r="D36" s="21"/>
      <c r="E36" s="21"/>
      <c r="F36" s="22"/>
      <c r="G36" s="1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8" ht="24.75" customHeight="1">
      <c r="A37" s="30"/>
      <c r="B37" s="26" t="s">
        <v>9</v>
      </c>
      <c r="C37" s="27"/>
      <c r="D37" s="68" t="s">
        <v>205</v>
      </c>
      <c r="E37" s="28"/>
      <c r="F37" s="28"/>
      <c r="G37" s="150"/>
      <c r="H37" s="50"/>
      <c r="I37" s="4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11" s="59" customFormat="1" ht="23.25" customHeight="1">
      <c r="A38" s="58"/>
      <c r="B38" s="293" t="s">
        <v>206</v>
      </c>
      <c r="C38" s="294"/>
      <c r="D38" s="60"/>
      <c r="E38" s="61"/>
      <c r="F38" s="62"/>
      <c r="G38" s="63"/>
      <c r="H38" s="64"/>
      <c r="I38" s="64"/>
      <c r="J38" s="64"/>
      <c r="K38" s="64"/>
    </row>
    <row r="39" spans="1:7" s="72" customFormat="1" ht="24.75" customHeight="1">
      <c r="A39" s="65"/>
      <c r="B39" s="66" t="s">
        <v>9</v>
      </c>
      <c r="C39" s="67"/>
      <c r="D39" s="68" t="s">
        <v>205</v>
      </c>
      <c r="E39" s="69"/>
      <c r="F39" s="70"/>
      <c r="G39" s="71"/>
    </row>
    <row r="40" spans="1:7" s="59" customFormat="1" ht="30" customHeight="1">
      <c r="A40" s="58"/>
      <c r="B40" s="293" t="s">
        <v>207</v>
      </c>
      <c r="C40" s="294"/>
      <c r="D40" s="243"/>
      <c r="E40" s="61"/>
      <c r="F40" s="73"/>
      <c r="G40" s="63"/>
    </row>
    <row r="41" spans="1:10" s="59" customFormat="1" ht="24.75" customHeight="1">
      <c r="A41" s="58"/>
      <c r="B41" s="293" t="s">
        <v>12</v>
      </c>
      <c r="C41" s="294"/>
      <c r="D41" s="68" t="s">
        <v>205</v>
      </c>
      <c r="E41" s="61"/>
      <c r="F41" s="62"/>
      <c r="G41" s="74"/>
      <c r="H41" s="3"/>
      <c r="I41" s="3"/>
      <c r="J41" s="3"/>
    </row>
    <row r="42" ht="14.25">
      <c r="G42" s="24"/>
    </row>
    <row r="43" spans="8:28" s="54" customFormat="1" ht="14.25">
      <c r="H43" s="55"/>
      <c r="I43" s="5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</sheetData>
  <sheetProtection password="CC2A" sheet="1"/>
  <mergeCells count="34">
    <mergeCell ref="B40:C40"/>
    <mergeCell ref="B41:C41"/>
    <mergeCell ref="C2:G2"/>
    <mergeCell ref="C29:C30"/>
    <mergeCell ref="B38:C38"/>
    <mergeCell ref="E13:E15"/>
    <mergeCell ref="D13:D15"/>
    <mergeCell ref="C22:C23"/>
    <mergeCell ref="A17:A18"/>
    <mergeCell ref="B17:B18"/>
    <mergeCell ref="C17:C18"/>
    <mergeCell ref="A29:A30"/>
    <mergeCell ref="B29:B30"/>
    <mergeCell ref="A27:A28"/>
    <mergeCell ref="B27:B28"/>
    <mergeCell ref="C27:C28"/>
    <mergeCell ref="A22:A23"/>
    <mergeCell ref="B22:B23"/>
    <mergeCell ref="A13:A15"/>
    <mergeCell ref="B13:B15"/>
    <mergeCell ref="D1:G1"/>
    <mergeCell ref="C4:G4"/>
    <mergeCell ref="G14:G15"/>
    <mergeCell ref="F13:F15"/>
    <mergeCell ref="C6:G6"/>
    <mergeCell ref="A35:A36"/>
    <mergeCell ref="B35:B36"/>
    <mergeCell ref="C35:C36"/>
    <mergeCell ref="A31:A32"/>
    <mergeCell ref="B31:B32"/>
    <mergeCell ref="C31:C32"/>
    <mergeCell ref="A33:A34"/>
    <mergeCell ref="B33:B34"/>
    <mergeCell ref="C33:C34"/>
  </mergeCells>
  <printOptions/>
  <pageMargins left="0.88" right="0.354330708661417" top="0.38" bottom="0.39" header="0.354330708661417" footer="0.2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60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25390625" style="3" customWidth="1"/>
    <col min="7" max="7" width="11.875" style="3" customWidth="1"/>
    <col min="8" max="8" width="11.625" style="53" bestFit="1" customWidth="1"/>
    <col min="9" max="9" width="11.625" style="49" bestFit="1" customWidth="1"/>
    <col min="10" max="10" width="11.625" style="2" bestFit="1" customWidth="1"/>
    <col min="11" max="12" width="9.125" style="2" customWidth="1"/>
    <col min="13" max="13" width="11.625" style="2" bestFit="1" customWidth="1"/>
    <col min="14" max="28" width="9.125" style="2" customWidth="1"/>
    <col min="29" max="16384" width="9.125" style="3" customWidth="1"/>
  </cols>
  <sheetData>
    <row r="1" spans="2:28" ht="19.5" customHeight="1">
      <c r="B1" s="3" t="s">
        <v>14</v>
      </c>
      <c r="D1" s="274"/>
      <c r="E1" s="274"/>
      <c r="F1" s="274"/>
      <c r="G1" s="274"/>
      <c r="H1" s="50"/>
      <c r="I1" s="4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3:28" ht="24" customHeight="1">
      <c r="C2" s="283" t="s">
        <v>159</v>
      </c>
      <c r="D2" s="283"/>
      <c r="E2" s="283"/>
      <c r="F2" s="283"/>
      <c r="G2" s="28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3:28" ht="14.25">
      <c r="C3" s="279" t="s">
        <v>208</v>
      </c>
      <c r="D3" s="279"/>
      <c r="E3" s="279"/>
      <c r="F3" s="279"/>
      <c r="G3" s="279"/>
      <c r="H3" s="50"/>
      <c r="I3" s="4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8:28" ht="9.75" customHeight="1">
      <c r="H4" s="50"/>
      <c r="I4" s="4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3:28" ht="15" customHeight="1">
      <c r="C5" s="279" t="s">
        <v>265</v>
      </c>
      <c r="D5" s="279"/>
      <c r="E5" s="279"/>
      <c r="F5" s="279"/>
      <c r="G5" s="279"/>
      <c r="H5" s="50"/>
      <c r="I5" s="4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8:28" ht="20.25" customHeight="1">
      <c r="H6" s="50"/>
      <c r="I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4.25">
      <c r="B7" s="3" t="s">
        <v>11</v>
      </c>
      <c r="D7" s="16" t="s">
        <v>10</v>
      </c>
      <c r="E7" s="16"/>
      <c r="F7" s="16"/>
      <c r="G7" s="16"/>
      <c r="H7" s="50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4:28" ht="31.5" customHeight="1">
      <c r="D8" s="4"/>
      <c r="E8" s="4"/>
      <c r="F8" s="4"/>
      <c r="G8" s="4"/>
      <c r="H8" s="50"/>
      <c r="I8" s="4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8" ht="14.25">
      <c r="B9" s="16" t="s">
        <v>13</v>
      </c>
      <c r="C9" s="16"/>
      <c r="D9" s="16"/>
      <c r="E9" s="16"/>
      <c r="F9" s="43">
        <f>G64</f>
        <v>0</v>
      </c>
      <c r="G9" s="3" t="s">
        <v>15</v>
      </c>
      <c r="H9" s="50"/>
      <c r="I9" s="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8" ht="14.25">
      <c r="B10" s="16"/>
      <c r="C10" s="16"/>
      <c r="D10" s="16"/>
      <c r="E10" s="16"/>
      <c r="F10" s="17"/>
      <c r="H10" s="50"/>
      <c r="I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4.25">
      <c r="A11" s="8"/>
      <c r="B11" s="5"/>
      <c r="C11" s="5"/>
      <c r="G11" s="8"/>
      <c r="H11" s="50"/>
      <c r="I11" s="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44.25" customHeight="1">
      <c r="A12" s="285" t="s">
        <v>0</v>
      </c>
      <c r="B12" s="277" t="s">
        <v>6</v>
      </c>
      <c r="C12" s="12"/>
      <c r="D12" s="277" t="s">
        <v>3</v>
      </c>
      <c r="E12" s="277" t="s">
        <v>1</v>
      </c>
      <c r="F12" s="280" t="s">
        <v>2</v>
      </c>
      <c r="G12" s="14" t="s">
        <v>8</v>
      </c>
      <c r="H12" s="50"/>
      <c r="I12" s="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8.25" customHeight="1">
      <c r="A13" s="286"/>
      <c r="B13" s="278"/>
      <c r="C13" s="13" t="s">
        <v>7</v>
      </c>
      <c r="D13" s="278" t="s">
        <v>3</v>
      </c>
      <c r="E13" s="278"/>
      <c r="F13" s="281"/>
      <c r="G13" s="278" t="s">
        <v>4</v>
      </c>
      <c r="H13" s="51"/>
      <c r="I13" s="47"/>
      <c r="J13" s="1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51.75" customHeight="1">
      <c r="A14" s="286"/>
      <c r="B14" s="278"/>
      <c r="C14" s="13"/>
      <c r="D14" s="278"/>
      <c r="E14" s="278"/>
      <c r="F14" s="282"/>
      <c r="G14" s="278"/>
      <c r="H14" s="52"/>
      <c r="I14" s="48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4.25">
      <c r="A15" s="36">
        <v>1</v>
      </c>
      <c r="B15" s="1">
        <v>2</v>
      </c>
      <c r="C15" s="1">
        <v>3</v>
      </c>
      <c r="D15" s="1">
        <v>4</v>
      </c>
      <c r="E15" s="1">
        <v>5</v>
      </c>
      <c r="F15" s="20">
        <v>6</v>
      </c>
      <c r="G15" s="20">
        <v>7</v>
      </c>
      <c r="H15" s="51"/>
      <c r="I15" s="48"/>
      <c r="J15" s="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16" s="2" customFormat="1" ht="34.5" customHeight="1">
      <c r="A16" s="289">
        <v>1</v>
      </c>
      <c r="B16" s="301" t="s">
        <v>177</v>
      </c>
      <c r="C16" s="295" t="s">
        <v>179</v>
      </c>
      <c r="D16" s="32" t="s">
        <v>5</v>
      </c>
      <c r="E16" s="32">
        <f>32*1.95</f>
        <v>62.4</v>
      </c>
      <c r="F16" s="186"/>
      <c r="G16" s="25"/>
      <c r="H16" s="53"/>
      <c r="I16" s="49"/>
      <c r="J16" s="11"/>
      <c r="K16" s="305"/>
      <c r="L16" s="305"/>
      <c r="M16" s="11"/>
      <c r="N16" s="11"/>
      <c r="O16" s="11"/>
      <c r="P16" s="11"/>
    </row>
    <row r="17" spans="1:16" s="2" customFormat="1" ht="45.75" customHeight="1">
      <c r="A17" s="290"/>
      <c r="B17" s="288"/>
      <c r="C17" s="296"/>
      <c r="D17" s="31"/>
      <c r="E17" s="40"/>
      <c r="F17" s="191"/>
      <c r="G17" s="191"/>
      <c r="H17" s="53"/>
      <c r="I17" s="49"/>
      <c r="J17" s="9"/>
      <c r="K17" s="305"/>
      <c r="L17" s="305"/>
      <c r="M17" s="9"/>
      <c r="N17" s="9"/>
      <c r="O17" s="9"/>
      <c r="P17" s="9"/>
    </row>
    <row r="18" spans="1:16" s="2" customFormat="1" ht="34.5" customHeight="1">
      <c r="A18" s="289">
        <f>A16+1</f>
        <v>2</v>
      </c>
      <c r="B18" s="301" t="s">
        <v>178</v>
      </c>
      <c r="C18" s="295" t="s">
        <v>280</v>
      </c>
      <c r="D18" s="32" t="s">
        <v>17</v>
      </c>
      <c r="E18" s="32">
        <v>15</v>
      </c>
      <c r="F18" s="186"/>
      <c r="G18" s="25"/>
      <c r="H18" s="53"/>
      <c r="I18" s="49"/>
      <c r="J18" s="11"/>
      <c r="K18" s="305"/>
      <c r="L18" s="305"/>
      <c r="M18" s="11"/>
      <c r="N18" s="11"/>
      <c r="O18" s="11"/>
      <c r="P18" s="11"/>
    </row>
    <row r="19" spans="1:16" s="2" customFormat="1" ht="48.75" customHeight="1">
      <c r="A19" s="290"/>
      <c r="B19" s="288"/>
      <c r="C19" s="296"/>
      <c r="D19" s="31"/>
      <c r="E19" s="40"/>
      <c r="F19" s="191"/>
      <c r="G19" s="191"/>
      <c r="H19" s="53"/>
      <c r="I19" s="49"/>
      <c r="J19" s="9"/>
      <c r="K19" s="305"/>
      <c r="L19" s="305"/>
      <c r="M19" s="9"/>
      <c r="N19" s="9"/>
      <c r="O19" s="9"/>
      <c r="P19" s="9"/>
    </row>
    <row r="20" spans="1:16" s="2" customFormat="1" ht="42.75" customHeight="1">
      <c r="A20" s="175"/>
      <c r="B20" s="177"/>
      <c r="C20" s="179" t="s">
        <v>162</v>
      </c>
      <c r="D20" s="32"/>
      <c r="E20" s="32"/>
      <c r="F20" s="186"/>
      <c r="G20" s="25"/>
      <c r="H20" s="53"/>
      <c r="I20" s="49"/>
      <c r="J20" s="11"/>
      <c r="K20" s="9"/>
      <c r="L20" s="9"/>
      <c r="M20" s="11"/>
      <c r="N20" s="11"/>
      <c r="O20" s="11"/>
      <c r="P20" s="11"/>
    </row>
    <row r="21" spans="1:16" s="2" customFormat="1" ht="34.5" customHeight="1">
      <c r="A21" s="302">
        <f>A18+1</f>
        <v>3</v>
      </c>
      <c r="B21" s="301" t="s">
        <v>193</v>
      </c>
      <c r="C21" s="295" t="s">
        <v>163</v>
      </c>
      <c r="D21" s="32" t="s">
        <v>276</v>
      </c>
      <c r="E21" s="32">
        <v>300</v>
      </c>
      <c r="F21" s="186"/>
      <c r="G21" s="25"/>
      <c r="H21" s="53"/>
      <c r="I21" s="49"/>
      <c r="J21" s="11"/>
      <c r="K21" s="305"/>
      <c r="L21" s="305"/>
      <c r="M21" s="11"/>
      <c r="N21" s="11"/>
      <c r="O21" s="11"/>
      <c r="P21" s="11"/>
    </row>
    <row r="22" spans="1:16" s="2" customFormat="1" ht="21.75" customHeight="1">
      <c r="A22" s="290"/>
      <c r="B22" s="288"/>
      <c r="C22" s="296"/>
      <c r="D22" s="31"/>
      <c r="E22" s="40"/>
      <c r="F22" s="191"/>
      <c r="G22" s="191"/>
      <c r="H22" s="53"/>
      <c r="I22" s="49"/>
      <c r="J22" s="9"/>
      <c r="K22" s="305"/>
      <c r="L22" s="305"/>
      <c r="M22" s="9"/>
      <c r="N22" s="9"/>
      <c r="O22" s="9"/>
      <c r="P22" s="9"/>
    </row>
    <row r="23" spans="1:16" s="2" customFormat="1" ht="34.5" customHeight="1">
      <c r="A23" s="302">
        <f>A21+1</f>
        <v>4</v>
      </c>
      <c r="B23" s="301" t="s">
        <v>180</v>
      </c>
      <c r="C23" s="295" t="s">
        <v>281</v>
      </c>
      <c r="D23" s="32" t="s">
        <v>17</v>
      </c>
      <c r="E23" s="32">
        <v>15</v>
      </c>
      <c r="F23" s="186"/>
      <c r="G23" s="25"/>
      <c r="H23" s="53"/>
      <c r="I23" s="49"/>
      <c r="J23" s="11"/>
      <c r="K23" s="305"/>
      <c r="L23" s="305"/>
      <c r="M23" s="11"/>
      <c r="N23" s="11"/>
      <c r="O23" s="11"/>
      <c r="P23" s="11"/>
    </row>
    <row r="24" spans="1:16" s="2" customFormat="1" ht="7.5" customHeight="1">
      <c r="A24" s="290"/>
      <c r="B24" s="288"/>
      <c r="C24" s="296"/>
      <c r="D24" s="31"/>
      <c r="E24" s="40"/>
      <c r="F24" s="191"/>
      <c r="G24" s="191"/>
      <c r="H24" s="53"/>
      <c r="I24" s="49"/>
      <c r="J24" s="9"/>
      <c r="K24" s="305"/>
      <c r="L24" s="305"/>
      <c r="M24" s="9"/>
      <c r="N24" s="9"/>
      <c r="O24" s="9"/>
      <c r="P24" s="9"/>
    </row>
    <row r="25" spans="1:24" s="24" customFormat="1" ht="24" customHeight="1">
      <c r="A25" s="302">
        <f>A23+1</f>
        <v>5</v>
      </c>
      <c r="B25" s="291" t="s">
        <v>181</v>
      </c>
      <c r="C25" s="295" t="s">
        <v>164</v>
      </c>
      <c r="D25" s="32" t="s">
        <v>276</v>
      </c>
      <c r="E25" s="32">
        <v>315</v>
      </c>
      <c r="F25" s="181"/>
      <c r="G25" s="25"/>
      <c r="H25" s="53"/>
      <c r="I25" s="4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3" customFormat="1" ht="32.25" customHeight="1">
      <c r="A26" s="290"/>
      <c r="B26" s="292"/>
      <c r="C26" s="296"/>
      <c r="D26" s="21"/>
      <c r="E26" s="21"/>
      <c r="F26" s="22"/>
      <c r="G26" s="23"/>
      <c r="H26" s="53"/>
      <c r="I26" s="4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24" customFormat="1" ht="23.25" customHeight="1">
      <c r="A27" s="302">
        <f>A25+1</f>
        <v>6</v>
      </c>
      <c r="B27" s="301" t="s">
        <v>182</v>
      </c>
      <c r="C27" s="295" t="s">
        <v>282</v>
      </c>
      <c r="D27" s="32" t="s">
        <v>17</v>
      </c>
      <c r="E27" s="25">
        <v>25.5</v>
      </c>
      <c r="F27" s="181"/>
      <c r="G27" s="25"/>
      <c r="H27" s="53"/>
      <c r="I27" s="4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3" customFormat="1" ht="73.5" customHeight="1">
      <c r="A28" s="290"/>
      <c r="B28" s="288"/>
      <c r="C28" s="296"/>
      <c r="D28" s="21"/>
      <c r="E28" s="21"/>
      <c r="F28" s="22"/>
      <c r="G28" s="23"/>
      <c r="H28" s="53"/>
      <c r="I28" s="4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24" customFormat="1" ht="23.25" customHeight="1">
      <c r="A29" s="302">
        <f>A27+1</f>
        <v>7</v>
      </c>
      <c r="B29" s="301" t="s">
        <v>183</v>
      </c>
      <c r="C29" s="295" t="s">
        <v>165</v>
      </c>
      <c r="D29" s="32" t="s">
        <v>17</v>
      </c>
      <c r="E29" s="148">
        <v>2</v>
      </c>
      <c r="F29" s="181"/>
      <c r="G29" s="25"/>
      <c r="H29" s="53"/>
      <c r="I29" s="4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3" customFormat="1" ht="30" customHeight="1">
      <c r="A30" s="290"/>
      <c r="B30" s="288"/>
      <c r="C30" s="296"/>
      <c r="D30" s="21"/>
      <c r="E30" s="21"/>
      <c r="F30" s="22"/>
      <c r="G30" s="23"/>
      <c r="H30" s="53"/>
      <c r="I30" s="4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9" s="24" customFormat="1" ht="31.5" customHeight="1">
      <c r="A31" s="289">
        <f>A29+1</f>
        <v>8</v>
      </c>
      <c r="B31" s="301" t="s">
        <v>184</v>
      </c>
      <c r="C31" s="295" t="s">
        <v>167</v>
      </c>
      <c r="D31" s="32" t="s">
        <v>276</v>
      </c>
      <c r="E31" s="25">
        <v>61</v>
      </c>
      <c r="F31" s="181"/>
      <c r="G31" s="25"/>
      <c r="H31" s="53"/>
      <c r="I31" s="4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s="33" customFormat="1" ht="65.25" customHeight="1">
      <c r="A32" s="290"/>
      <c r="B32" s="288"/>
      <c r="C32" s="296"/>
      <c r="D32" s="21"/>
      <c r="E32" s="21"/>
      <c r="F32" s="22"/>
      <c r="G32" s="23"/>
      <c r="H32" s="53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24" customFormat="1" ht="24" customHeight="1">
      <c r="A33" s="289">
        <f>A31+1</f>
        <v>9</v>
      </c>
      <c r="B33" s="301" t="s">
        <v>192</v>
      </c>
      <c r="C33" s="295" t="s">
        <v>166</v>
      </c>
      <c r="D33" s="32" t="s">
        <v>276</v>
      </c>
      <c r="E33" s="25">
        <v>61</v>
      </c>
      <c r="F33" s="181"/>
      <c r="G33" s="25"/>
      <c r="H33" s="53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s="33" customFormat="1" ht="58.5" customHeight="1">
      <c r="A34" s="290"/>
      <c r="B34" s="288"/>
      <c r="C34" s="296"/>
      <c r="D34" s="21"/>
      <c r="E34" s="21"/>
      <c r="F34" s="22"/>
      <c r="G34" s="23"/>
      <c r="H34" s="53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16" s="2" customFormat="1" ht="29.25" customHeight="1">
      <c r="A35" s="175"/>
      <c r="B35" s="177"/>
      <c r="C35" s="179" t="s">
        <v>169</v>
      </c>
      <c r="D35" s="32"/>
      <c r="E35" s="32"/>
      <c r="F35" s="186"/>
      <c r="G35" s="25"/>
      <c r="H35" s="53"/>
      <c r="I35" s="49"/>
      <c r="J35" s="11"/>
      <c r="K35" s="9"/>
      <c r="L35" s="9"/>
      <c r="M35" s="11"/>
      <c r="N35" s="11"/>
      <c r="O35" s="11"/>
      <c r="P35" s="11"/>
    </row>
    <row r="36" spans="1:24" s="24" customFormat="1" ht="23.25" customHeight="1">
      <c r="A36" s="302">
        <f>A33+1</f>
        <v>10</v>
      </c>
      <c r="B36" s="301" t="s">
        <v>185</v>
      </c>
      <c r="C36" s="295" t="s">
        <v>186</v>
      </c>
      <c r="D36" s="32" t="s">
        <v>41</v>
      </c>
      <c r="E36" s="25">
        <f>(8.3+22.4)</f>
        <v>30.7</v>
      </c>
      <c r="F36" s="183"/>
      <c r="G36" s="25"/>
      <c r="H36" s="53"/>
      <c r="I36" s="4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33" customFormat="1" ht="58.5" customHeight="1">
      <c r="A37" s="290"/>
      <c r="B37" s="288"/>
      <c r="C37" s="296"/>
      <c r="D37" s="21"/>
      <c r="E37" s="21"/>
      <c r="F37" s="22"/>
      <c r="G37" s="23"/>
      <c r="H37" s="53"/>
      <c r="I37" s="4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s="24" customFormat="1" ht="24" customHeight="1">
      <c r="A38" s="289">
        <f>A36+1</f>
        <v>11</v>
      </c>
      <c r="B38" s="291" t="s">
        <v>187</v>
      </c>
      <c r="C38" s="295" t="s">
        <v>168</v>
      </c>
      <c r="D38" s="32" t="s">
        <v>120</v>
      </c>
      <c r="E38" s="25">
        <v>28</v>
      </c>
      <c r="F38" s="181"/>
      <c r="G38" s="25"/>
      <c r="H38" s="53"/>
      <c r="I38" s="4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s="33" customFormat="1" ht="73.5" customHeight="1">
      <c r="A39" s="290"/>
      <c r="B39" s="292"/>
      <c r="C39" s="296"/>
      <c r="D39" s="21"/>
      <c r="E39" s="21"/>
      <c r="F39" s="22"/>
      <c r="G39" s="23"/>
      <c r="H39" s="53"/>
      <c r="I39" s="4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16" s="2" customFormat="1" ht="95.25" customHeight="1">
      <c r="A40" s="175"/>
      <c r="B40" s="177"/>
      <c r="C40" s="179" t="s">
        <v>170</v>
      </c>
      <c r="D40" s="32"/>
      <c r="E40" s="32"/>
      <c r="F40" s="186"/>
      <c r="G40" s="25"/>
      <c r="H40" s="53"/>
      <c r="I40" s="49"/>
      <c r="J40" s="11"/>
      <c r="K40" s="9"/>
      <c r="L40" s="9"/>
      <c r="M40" s="11"/>
      <c r="N40" s="11"/>
      <c r="O40" s="11"/>
      <c r="P40" s="11"/>
    </row>
    <row r="41" spans="1:29" s="24" customFormat="1" ht="27" customHeight="1">
      <c r="A41" s="302">
        <f>A38+1</f>
        <v>12</v>
      </c>
      <c r="B41" s="291" t="s">
        <v>188</v>
      </c>
      <c r="C41" s="295" t="s">
        <v>279</v>
      </c>
      <c r="D41" s="25" t="s">
        <v>16</v>
      </c>
      <c r="E41" s="25">
        <v>2</v>
      </c>
      <c r="F41" s="181"/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s="33" customFormat="1" ht="15" customHeight="1">
      <c r="A42" s="290"/>
      <c r="B42" s="292"/>
      <c r="C42" s="296"/>
      <c r="D42" s="21"/>
      <c r="E42" s="21"/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4" s="24" customFormat="1" ht="24" customHeight="1">
      <c r="A43" s="302">
        <f>A41+1</f>
        <v>13</v>
      </c>
      <c r="B43" s="302" t="s">
        <v>146</v>
      </c>
      <c r="C43" s="295" t="s">
        <v>171</v>
      </c>
      <c r="D43" s="32" t="s">
        <v>16</v>
      </c>
      <c r="E43" s="206">
        <f>2*1</f>
        <v>2</v>
      </c>
      <c r="F43" s="181"/>
      <c r="G43" s="25"/>
      <c r="H43" s="53"/>
      <c r="I43" s="4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33" customFormat="1" ht="34.5" customHeight="1">
      <c r="A44" s="290"/>
      <c r="B44" s="290"/>
      <c r="C44" s="296"/>
      <c r="D44" s="31"/>
      <c r="E44" s="44"/>
      <c r="F44" s="22"/>
      <c r="G44" s="23"/>
      <c r="H44" s="53"/>
      <c r="I44" s="4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24" customFormat="1" ht="24" customHeight="1">
      <c r="A45" s="302">
        <f>A43+1</f>
        <v>14</v>
      </c>
      <c r="B45" s="302" t="s">
        <v>189</v>
      </c>
      <c r="C45" s="298" t="s">
        <v>147</v>
      </c>
      <c r="D45" s="32" t="s">
        <v>172</v>
      </c>
      <c r="E45" s="207">
        <v>1</v>
      </c>
      <c r="F45" s="181"/>
      <c r="G45" s="25"/>
      <c r="H45" s="53"/>
      <c r="I45" s="4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33" customFormat="1" ht="19.5" customHeight="1">
      <c r="A46" s="290"/>
      <c r="B46" s="290"/>
      <c r="C46" s="296"/>
      <c r="D46" s="31"/>
      <c r="E46" s="44"/>
      <c r="F46" s="22"/>
      <c r="G46" s="23"/>
      <c r="H46" s="53"/>
      <c r="I46" s="4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24" customFormat="1" ht="24" customHeight="1">
      <c r="A47" s="302">
        <f>A45+1</f>
        <v>15</v>
      </c>
      <c r="B47" s="302" t="s">
        <v>189</v>
      </c>
      <c r="C47" s="298" t="s">
        <v>69</v>
      </c>
      <c r="D47" s="32" t="s">
        <v>41</v>
      </c>
      <c r="E47" s="207">
        <v>1</v>
      </c>
      <c r="F47" s="181"/>
      <c r="G47" s="25"/>
      <c r="H47" s="53"/>
      <c r="I47" s="4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33" customFormat="1" ht="15.75" customHeight="1">
      <c r="A48" s="290"/>
      <c r="B48" s="290"/>
      <c r="C48" s="296"/>
      <c r="D48" s="31"/>
      <c r="E48" s="44"/>
      <c r="F48" s="22"/>
      <c r="G48" s="23"/>
      <c r="H48" s="53"/>
      <c r="I48" s="4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s="24" customFormat="1" ht="24" customHeight="1">
      <c r="A49" s="302">
        <f>A47+1</f>
        <v>16</v>
      </c>
      <c r="B49" s="302" t="s">
        <v>190</v>
      </c>
      <c r="C49" s="298" t="s">
        <v>173</v>
      </c>
      <c r="D49" s="32" t="s">
        <v>5</v>
      </c>
      <c r="E49" s="208">
        <f>2/1000</f>
        <v>0.002</v>
      </c>
      <c r="F49" s="181"/>
      <c r="G49" s="25"/>
      <c r="H49" s="53"/>
      <c r="I49" s="4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s="33" customFormat="1" ht="20.25" customHeight="1">
      <c r="A50" s="290"/>
      <c r="B50" s="290"/>
      <c r="C50" s="296"/>
      <c r="D50" s="31"/>
      <c r="E50" s="203"/>
      <c r="F50" s="22"/>
      <c r="G50" s="23"/>
      <c r="H50" s="53"/>
      <c r="I50" s="4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16" s="2" customFormat="1" ht="55.5" customHeight="1">
      <c r="A51" s="175"/>
      <c r="B51" s="177"/>
      <c r="C51" s="179" t="s">
        <v>174</v>
      </c>
      <c r="D51" s="32"/>
      <c r="E51" s="32"/>
      <c r="F51" s="186"/>
      <c r="G51" s="25"/>
      <c r="H51" s="53"/>
      <c r="I51" s="49"/>
      <c r="J51" s="11"/>
      <c r="K51" s="9"/>
      <c r="L51" s="9"/>
      <c r="M51" s="11"/>
      <c r="N51" s="11"/>
      <c r="O51" s="11"/>
      <c r="P51" s="11"/>
    </row>
    <row r="52" spans="1:16" s="2" customFormat="1" ht="34.5" customHeight="1">
      <c r="A52" s="302">
        <f>A49+1</f>
        <v>17</v>
      </c>
      <c r="B52" s="301" t="s">
        <v>217</v>
      </c>
      <c r="C52" s="295" t="s">
        <v>191</v>
      </c>
      <c r="D52" s="32" t="s">
        <v>17</v>
      </c>
      <c r="E52" s="32">
        <v>0.5</v>
      </c>
      <c r="F52" s="186"/>
      <c r="G52" s="25"/>
      <c r="H52" s="53"/>
      <c r="I52" s="49"/>
      <c r="J52" s="11"/>
      <c r="K52" s="305"/>
      <c r="L52" s="305"/>
      <c r="M52" s="11"/>
      <c r="N52" s="11"/>
      <c r="O52" s="11"/>
      <c r="P52" s="11"/>
    </row>
    <row r="53" spans="1:16" s="2" customFormat="1" ht="48" customHeight="1">
      <c r="A53" s="290"/>
      <c r="B53" s="288"/>
      <c r="C53" s="296"/>
      <c r="D53" s="31"/>
      <c r="E53" s="40"/>
      <c r="F53" s="191"/>
      <c r="G53" s="191"/>
      <c r="H53" s="53"/>
      <c r="I53" s="49"/>
      <c r="J53" s="9"/>
      <c r="K53" s="305"/>
      <c r="L53" s="305"/>
      <c r="M53" s="9"/>
      <c r="N53" s="9"/>
      <c r="O53" s="9"/>
      <c r="P53" s="9"/>
    </row>
    <row r="54" spans="1:29" s="24" customFormat="1" ht="24" customHeight="1">
      <c r="A54" s="289">
        <f>A52+1</f>
        <v>18</v>
      </c>
      <c r="B54" s="301" t="s">
        <v>193</v>
      </c>
      <c r="C54" s="295" t="s">
        <v>175</v>
      </c>
      <c r="D54" s="32" t="s">
        <v>276</v>
      </c>
      <c r="E54" s="25">
        <v>42</v>
      </c>
      <c r="F54" s="181"/>
      <c r="G54" s="25"/>
      <c r="H54" s="53"/>
      <c r="I54" s="4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s="33" customFormat="1" ht="18" customHeight="1">
      <c r="A55" s="290"/>
      <c r="B55" s="288"/>
      <c r="C55" s="296"/>
      <c r="D55" s="21"/>
      <c r="E55" s="21"/>
      <c r="F55" s="22"/>
      <c r="G55" s="23"/>
      <c r="H55" s="53"/>
      <c r="I55" s="4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4" s="24" customFormat="1" ht="23.25" customHeight="1">
      <c r="A56" s="289">
        <f>A54+1</f>
        <v>19</v>
      </c>
      <c r="B56" s="301" t="s">
        <v>180</v>
      </c>
      <c r="C56" s="295" t="s">
        <v>283</v>
      </c>
      <c r="D56" s="32" t="s">
        <v>17</v>
      </c>
      <c r="E56" s="209">
        <f>1.3+1.7</f>
        <v>3</v>
      </c>
      <c r="F56" s="186"/>
      <c r="G56" s="25"/>
      <c r="H56" s="53"/>
      <c r="I56" s="4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33" customFormat="1" ht="43.5" customHeight="1">
      <c r="A57" s="290"/>
      <c r="B57" s="288"/>
      <c r="C57" s="296"/>
      <c r="D57" s="21"/>
      <c r="E57" s="21"/>
      <c r="F57" s="22"/>
      <c r="G57" s="23"/>
      <c r="H57" s="53"/>
      <c r="I57" s="4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9" s="24" customFormat="1" ht="24" customHeight="1">
      <c r="A58" s="289">
        <f>A56+1</f>
        <v>20</v>
      </c>
      <c r="B58" s="291"/>
      <c r="C58" s="295" t="s">
        <v>176</v>
      </c>
      <c r="D58" s="32" t="s">
        <v>276</v>
      </c>
      <c r="E58" s="25">
        <v>42</v>
      </c>
      <c r="F58" s="181"/>
      <c r="G58" s="25"/>
      <c r="H58" s="53"/>
      <c r="I58" s="4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s="33" customFormat="1" ht="18" customHeight="1">
      <c r="A59" s="290"/>
      <c r="B59" s="292"/>
      <c r="C59" s="296"/>
      <c r="D59" s="21"/>
      <c r="E59" s="21"/>
      <c r="F59" s="22"/>
      <c r="G59" s="23"/>
      <c r="H59" s="53"/>
      <c r="I59" s="4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8" ht="24.75" customHeight="1">
      <c r="A60" s="30"/>
      <c r="B60" s="26" t="s">
        <v>9</v>
      </c>
      <c r="C60" s="27"/>
      <c r="D60" s="68" t="s">
        <v>205</v>
      </c>
      <c r="E60" s="28"/>
      <c r="F60" s="28"/>
      <c r="G60" s="210"/>
      <c r="H60" s="50"/>
      <c r="I60" s="4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11" s="59" customFormat="1" ht="23.25" customHeight="1">
      <c r="A61" s="58"/>
      <c r="B61" s="293" t="s">
        <v>206</v>
      </c>
      <c r="C61" s="294"/>
      <c r="D61" s="201"/>
      <c r="E61" s="61"/>
      <c r="F61" s="62"/>
      <c r="G61" s="63"/>
      <c r="H61" s="64"/>
      <c r="I61" s="64"/>
      <c r="J61" s="64"/>
      <c r="K61" s="64"/>
    </row>
    <row r="62" spans="1:7" s="72" customFormat="1" ht="24.75" customHeight="1">
      <c r="A62" s="65"/>
      <c r="B62" s="66" t="s">
        <v>9</v>
      </c>
      <c r="C62" s="67"/>
      <c r="D62" s="68" t="s">
        <v>205</v>
      </c>
      <c r="E62" s="69"/>
      <c r="F62" s="70"/>
      <c r="G62" s="71"/>
    </row>
    <row r="63" spans="1:7" s="59" customFormat="1" ht="30" customHeight="1">
      <c r="A63" s="58"/>
      <c r="B63" s="293" t="s">
        <v>207</v>
      </c>
      <c r="C63" s="294"/>
      <c r="D63" s="243"/>
      <c r="E63" s="61"/>
      <c r="F63" s="73"/>
      <c r="G63" s="63"/>
    </row>
    <row r="64" spans="1:10" s="59" customFormat="1" ht="24.75" customHeight="1">
      <c r="A64" s="58"/>
      <c r="B64" s="293" t="s">
        <v>12</v>
      </c>
      <c r="C64" s="294"/>
      <c r="D64" s="68" t="s">
        <v>205</v>
      </c>
      <c r="E64" s="61"/>
      <c r="F64" s="62"/>
      <c r="G64" s="74"/>
      <c r="H64" s="3"/>
      <c r="I64" s="3"/>
      <c r="J64" s="3"/>
    </row>
    <row r="65" ht="14.25">
      <c r="G65" s="24"/>
    </row>
    <row r="66" ht="14.25">
      <c r="G66" s="2"/>
    </row>
    <row r="67" ht="14.25">
      <c r="G67" s="2"/>
    </row>
    <row r="68" ht="14.25">
      <c r="G68" s="2"/>
    </row>
    <row r="69" ht="14.25">
      <c r="G69" s="2"/>
    </row>
    <row r="70" ht="14.25">
      <c r="G70" s="2"/>
    </row>
    <row r="71" ht="14.25">
      <c r="G71" s="2"/>
    </row>
    <row r="72" ht="14.25">
      <c r="G72" s="2"/>
    </row>
    <row r="73" ht="14.25">
      <c r="G73" s="2"/>
    </row>
    <row r="74" ht="14.25">
      <c r="G74" s="2"/>
    </row>
    <row r="75" ht="14.25">
      <c r="G75" s="2"/>
    </row>
    <row r="76" ht="14.25">
      <c r="G76" s="2"/>
    </row>
    <row r="77" ht="14.25">
      <c r="G77" s="2"/>
    </row>
    <row r="78" ht="14.25">
      <c r="G78" s="2"/>
    </row>
    <row r="79" ht="14.25">
      <c r="G79" s="2"/>
    </row>
    <row r="80" ht="14.25">
      <c r="G80" s="2"/>
    </row>
    <row r="81" ht="14.25">
      <c r="G81" s="2"/>
    </row>
    <row r="82" ht="14.25">
      <c r="G82" s="2"/>
    </row>
    <row r="83" ht="14.25">
      <c r="G83" s="2"/>
    </row>
    <row r="84" ht="14.25">
      <c r="G84" s="2"/>
    </row>
    <row r="85" ht="14.25">
      <c r="G85" s="2"/>
    </row>
    <row r="86" ht="14.25">
      <c r="G86" s="2"/>
    </row>
    <row r="87" ht="14.25">
      <c r="G87" s="2"/>
    </row>
    <row r="88" ht="14.25">
      <c r="G88" s="2"/>
    </row>
    <row r="89" ht="14.25">
      <c r="G89" s="2"/>
    </row>
    <row r="90" ht="14.25">
      <c r="G90" s="2"/>
    </row>
    <row r="91" ht="14.25">
      <c r="G91" s="2"/>
    </row>
    <row r="92" ht="14.25">
      <c r="G92" s="2"/>
    </row>
    <row r="93" ht="14.25">
      <c r="G93" s="2"/>
    </row>
    <row r="94" ht="14.25">
      <c r="G94" s="2"/>
    </row>
    <row r="95" ht="14.25">
      <c r="G95" s="2"/>
    </row>
    <row r="96" ht="14.25">
      <c r="G96" s="2"/>
    </row>
    <row r="97" ht="14.25">
      <c r="G97" s="2"/>
    </row>
    <row r="98" ht="14.25">
      <c r="G98" s="2"/>
    </row>
    <row r="99" ht="14.25">
      <c r="G99" s="2"/>
    </row>
    <row r="100" ht="14.25">
      <c r="G100" s="2"/>
    </row>
    <row r="101" ht="14.25">
      <c r="G101" s="2"/>
    </row>
    <row r="102" ht="14.25">
      <c r="G102" s="2"/>
    </row>
    <row r="103" ht="14.25">
      <c r="G103" s="2"/>
    </row>
    <row r="104" ht="14.25">
      <c r="G104" s="2"/>
    </row>
    <row r="105" ht="14.25">
      <c r="G105" s="2"/>
    </row>
    <row r="106" ht="14.25">
      <c r="G106" s="2"/>
    </row>
    <row r="107" ht="14.25">
      <c r="G107" s="2"/>
    </row>
    <row r="108" ht="14.25">
      <c r="G108" s="2"/>
    </row>
    <row r="109" ht="14.25">
      <c r="G109" s="2"/>
    </row>
    <row r="110" ht="14.25">
      <c r="G110" s="2"/>
    </row>
    <row r="111" ht="14.25">
      <c r="G111" s="2"/>
    </row>
    <row r="112" ht="14.25">
      <c r="G112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  <row r="117" ht="14.25">
      <c r="G117" s="2"/>
    </row>
    <row r="118" ht="14.25">
      <c r="G118" s="2"/>
    </row>
    <row r="119" ht="14.25">
      <c r="G119" s="2"/>
    </row>
    <row r="120" ht="14.25">
      <c r="G120" s="2"/>
    </row>
    <row r="121" ht="14.25">
      <c r="G121" s="2"/>
    </row>
    <row r="122" ht="14.25">
      <c r="G122" s="2"/>
    </row>
    <row r="123" ht="14.25">
      <c r="G123" s="2"/>
    </row>
    <row r="124" ht="14.25">
      <c r="G124" s="2"/>
    </row>
    <row r="125" ht="14.25">
      <c r="G125" s="2"/>
    </row>
    <row r="126" ht="14.25">
      <c r="G126" s="2"/>
    </row>
    <row r="127" ht="14.25">
      <c r="G127" s="2"/>
    </row>
    <row r="128" ht="14.25">
      <c r="G128" s="2"/>
    </row>
    <row r="129" ht="14.25">
      <c r="G129" s="2"/>
    </row>
    <row r="130" ht="14.25">
      <c r="G130" s="2"/>
    </row>
    <row r="131" ht="14.25">
      <c r="G131" s="2"/>
    </row>
    <row r="132" ht="14.25">
      <c r="G132" s="2"/>
    </row>
    <row r="133" ht="14.25">
      <c r="G133" s="2"/>
    </row>
    <row r="134" ht="14.25">
      <c r="G134" s="2"/>
    </row>
    <row r="135" ht="14.25">
      <c r="G135" s="2"/>
    </row>
    <row r="136" ht="14.25">
      <c r="G136" s="2"/>
    </row>
    <row r="137" ht="14.25">
      <c r="G137" s="2"/>
    </row>
    <row r="138" ht="14.25">
      <c r="G138" s="2"/>
    </row>
    <row r="139" ht="14.25">
      <c r="G139" s="2"/>
    </row>
    <row r="140" ht="14.25">
      <c r="G140" s="2"/>
    </row>
    <row r="141" ht="14.25">
      <c r="G141" s="2"/>
    </row>
    <row r="142" ht="14.25">
      <c r="G142" s="2"/>
    </row>
    <row r="143" ht="14.25">
      <c r="G143" s="2"/>
    </row>
    <row r="144" ht="14.25">
      <c r="G144" s="2"/>
    </row>
    <row r="145" ht="14.25">
      <c r="G145" s="2"/>
    </row>
    <row r="146" ht="14.25">
      <c r="G146" s="2"/>
    </row>
    <row r="147" ht="14.25">
      <c r="G147" s="2"/>
    </row>
    <row r="148" ht="14.25">
      <c r="G148" s="2"/>
    </row>
    <row r="149" ht="14.25">
      <c r="G149" s="2"/>
    </row>
    <row r="150" ht="14.25">
      <c r="G150" s="2"/>
    </row>
    <row r="151" ht="14.25">
      <c r="G151" s="2"/>
    </row>
    <row r="152" ht="14.25">
      <c r="G152" s="2"/>
    </row>
    <row r="153" ht="14.25">
      <c r="G153" s="2"/>
    </row>
    <row r="154" ht="14.25">
      <c r="G154" s="2"/>
    </row>
    <row r="155" ht="14.25">
      <c r="G155" s="2"/>
    </row>
    <row r="156" ht="14.25">
      <c r="G156" s="2"/>
    </row>
    <row r="157" ht="14.25">
      <c r="G157" s="2"/>
    </row>
    <row r="158" ht="14.25">
      <c r="G158" s="2"/>
    </row>
    <row r="159" ht="14.25">
      <c r="G159" s="2"/>
    </row>
    <row r="160" ht="14.25">
      <c r="G160" s="2"/>
    </row>
    <row r="161" ht="14.25">
      <c r="G161" s="2"/>
    </row>
    <row r="162" ht="14.25">
      <c r="G162" s="2"/>
    </row>
    <row r="163" ht="14.25">
      <c r="G163" s="2"/>
    </row>
    <row r="164" ht="14.25">
      <c r="G164" s="2"/>
    </row>
    <row r="165" ht="14.25">
      <c r="G165" s="2"/>
    </row>
    <row r="166" ht="14.25">
      <c r="G166" s="2"/>
    </row>
    <row r="167" ht="14.25">
      <c r="G167" s="2"/>
    </row>
    <row r="168" ht="14.25">
      <c r="G168" s="2"/>
    </row>
    <row r="169" ht="14.25">
      <c r="G169" s="2"/>
    </row>
    <row r="170" ht="14.25">
      <c r="G170" s="2"/>
    </row>
    <row r="171" ht="14.25">
      <c r="G171" s="2"/>
    </row>
    <row r="172" ht="14.25">
      <c r="G172" s="2"/>
    </row>
    <row r="173" ht="14.25">
      <c r="G173" s="2"/>
    </row>
    <row r="174" ht="14.25">
      <c r="G174" s="2"/>
    </row>
    <row r="175" ht="14.25">
      <c r="G175" s="2"/>
    </row>
    <row r="176" ht="14.25">
      <c r="G176" s="2"/>
    </row>
    <row r="177" ht="14.25">
      <c r="G177" s="2"/>
    </row>
    <row r="178" ht="14.25">
      <c r="G178" s="2"/>
    </row>
    <row r="179" ht="14.25">
      <c r="G179" s="2"/>
    </row>
    <row r="180" ht="14.25">
      <c r="G180" s="2"/>
    </row>
    <row r="181" ht="14.25">
      <c r="G181" s="2"/>
    </row>
    <row r="182" ht="14.25">
      <c r="G182" s="2"/>
    </row>
    <row r="183" ht="14.25">
      <c r="G183" s="2"/>
    </row>
    <row r="184" ht="14.25">
      <c r="G184" s="2"/>
    </row>
    <row r="185" ht="14.25">
      <c r="G185" s="2"/>
    </row>
    <row r="186" ht="14.25">
      <c r="G186" s="2"/>
    </row>
    <row r="187" ht="14.25">
      <c r="G187" s="2"/>
    </row>
    <row r="188" ht="14.25">
      <c r="G188" s="2"/>
    </row>
    <row r="189" ht="14.25">
      <c r="G189" s="2"/>
    </row>
    <row r="190" ht="14.25">
      <c r="G190" s="2"/>
    </row>
    <row r="191" ht="14.25">
      <c r="G191" s="2"/>
    </row>
    <row r="192" ht="14.25">
      <c r="G192" s="2"/>
    </row>
    <row r="193" ht="14.25">
      <c r="G193" s="2"/>
    </row>
    <row r="194" ht="14.25">
      <c r="G194" s="2"/>
    </row>
    <row r="195" ht="14.25">
      <c r="G195" s="2"/>
    </row>
    <row r="196" ht="14.25">
      <c r="G196" s="2"/>
    </row>
    <row r="197" ht="14.25">
      <c r="G197" s="2"/>
    </row>
    <row r="198" ht="14.25">
      <c r="G198" s="2"/>
    </row>
    <row r="199" ht="14.25">
      <c r="G199" s="2"/>
    </row>
    <row r="200" ht="14.25">
      <c r="G200" s="2"/>
    </row>
    <row r="201" ht="14.25">
      <c r="G201" s="2"/>
    </row>
    <row r="202" ht="14.25">
      <c r="G202" s="2"/>
    </row>
    <row r="203" ht="14.25">
      <c r="G203" s="2"/>
    </row>
    <row r="204" ht="14.25">
      <c r="G204" s="2"/>
    </row>
    <row r="205" ht="14.25">
      <c r="G205" s="2"/>
    </row>
    <row r="206" ht="14.25">
      <c r="G206" s="2"/>
    </row>
    <row r="207" ht="14.25">
      <c r="G207" s="2"/>
    </row>
    <row r="208" ht="14.25">
      <c r="G208" s="2"/>
    </row>
    <row r="209" ht="14.25">
      <c r="G209" s="2"/>
    </row>
    <row r="210" ht="14.25">
      <c r="G210" s="2"/>
    </row>
    <row r="211" ht="14.25">
      <c r="G211" s="2"/>
    </row>
    <row r="212" ht="14.25">
      <c r="G212" s="2"/>
    </row>
    <row r="213" ht="14.25">
      <c r="G213" s="2"/>
    </row>
    <row r="214" ht="14.25">
      <c r="G214" s="2"/>
    </row>
    <row r="215" ht="14.25">
      <c r="G215" s="2"/>
    </row>
    <row r="216" ht="14.25">
      <c r="G216" s="2"/>
    </row>
    <row r="217" ht="14.25">
      <c r="G217" s="2"/>
    </row>
    <row r="218" ht="14.25">
      <c r="G218" s="2"/>
    </row>
    <row r="219" ht="14.25">
      <c r="G219" s="2"/>
    </row>
    <row r="220" ht="14.25">
      <c r="G220" s="2"/>
    </row>
    <row r="221" ht="14.25">
      <c r="G221" s="2"/>
    </row>
    <row r="222" ht="14.25">
      <c r="G222" s="2"/>
    </row>
    <row r="223" ht="14.25">
      <c r="G223" s="2"/>
    </row>
    <row r="224" ht="14.25">
      <c r="G224" s="2"/>
    </row>
    <row r="225" ht="14.25">
      <c r="G225" s="2"/>
    </row>
    <row r="226" ht="14.25">
      <c r="G226" s="2"/>
    </row>
    <row r="227" ht="14.25">
      <c r="G227" s="2"/>
    </row>
    <row r="228" ht="14.25">
      <c r="G228" s="2"/>
    </row>
    <row r="229" ht="14.25">
      <c r="G229" s="2"/>
    </row>
    <row r="230" ht="14.25">
      <c r="G230" s="2"/>
    </row>
    <row r="231" ht="14.25">
      <c r="G231" s="2"/>
    </row>
    <row r="232" ht="14.25">
      <c r="G232" s="2"/>
    </row>
    <row r="233" ht="14.25">
      <c r="G233" s="2"/>
    </row>
    <row r="234" ht="14.25">
      <c r="G234" s="2"/>
    </row>
    <row r="235" ht="14.25">
      <c r="G235" s="2"/>
    </row>
    <row r="236" ht="14.25">
      <c r="G236" s="2"/>
    </row>
    <row r="237" ht="14.25">
      <c r="G237" s="2"/>
    </row>
    <row r="238" ht="14.25">
      <c r="G238" s="2"/>
    </row>
    <row r="239" ht="14.25">
      <c r="G239" s="2"/>
    </row>
    <row r="240" ht="14.25">
      <c r="G240" s="2"/>
    </row>
    <row r="241" ht="14.25">
      <c r="G241" s="2"/>
    </row>
    <row r="242" ht="14.25">
      <c r="G242" s="2"/>
    </row>
    <row r="243" ht="14.25">
      <c r="G243" s="2"/>
    </row>
    <row r="244" ht="14.25">
      <c r="G244" s="2"/>
    </row>
    <row r="245" ht="14.25">
      <c r="G245" s="2"/>
    </row>
    <row r="246" ht="14.25">
      <c r="G246" s="2"/>
    </row>
    <row r="247" ht="14.25">
      <c r="G247" s="2"/>
    </row>
    <row r="248" ht="14.25">
      <c r="G248" s="2"/>
    </row>
    <row r="249" ht="14.25">
      <c r="G249" s="2"/>
    </row>
    <row r="250" ht="14.25">
      <c r="G250" s="2"/>
    </row>
    <row r="251" ht="14.25">
      <c r="G251" s="2"/>
    </row>
    <row r="252" ht="14.25">
      <c r="G252" s="2"/>
    </row>
    <row r="253" ht="14.25">
      <c r="G253" s="2"/>
    </row>
    <row r="254" ht="14.25">
      <c r="G254" s="2"/>
    </row>
    <row r="255" ht="14.25">
      <c r="G255" s="2"/>
    </row>
    <row r="256" ht="14.25">
      <c r="G256" s="2"/>
    </row>
    <row r="257" ht="14.25">
      <c r="G257" s="2"/>
    </row>
    <row r="258" ht="14.25">
      <c r="G258" s="2"/>
    </row>
    <row r="259" ht="14.25">
      <c r="G259" s="2"/>
    </row>
    <row r="260" ht="14.25">
      <c r="G260" s="2"/>
    </row>
    <row r="261" ht="14.25">
      <c r="G261" s="2"/>
    </row>
    <row r="262" ht="14.25">
      <c r="G262" s="2"/>
    </row>
    <row r="263" ht="14.25">
      <c r="G263" s="2"/>
    </row>
    <row r="264" ht="14.25">
      <c r="G264" s="2"/>
    </row>
    <row r="265" ht="14.25"/>
    <row r="266" ht="14.25"/>
    <row r="267" spans="1:24" s="24" customFormat="1" ht="24" customHeight="1">
      <c r="A267" s="287" t="e">
        <f>#REF!+1</f>
        <v>#REF!</v>
      </c>
      <c r="B267" s="302" t="s">
        <v>148</v>
      </c>
      <c r="C267" s="298" t="s">
        <v>69</v>
      </c>
      <c r="D267" s="32" t="s">
        <v>5</v>
      </c>
      <c r="E267" s="202">
        <v>0.5</v>
      </c>
      <c r="F267" s="181">
        <v>2100</v>
      </c>
      <c r="G267" s="25">
        <f>ROUND(E267*F267,0)</f>
        <v>1050</v>
      </c>
      <c r="H267" s="53"/>
      <c r="I267" s="2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s="33" customFormat="1" ht="21.75" customHeight="1">
      <c r="A268" s="288"/>
      <c r="B268" s="290"/>
      <c r="C268" s="296"/>
      <c r="D268" s="31"/>
      <c r="E268" s="203"/>
      <c r="F268" s="22"/>
      <c r="G268" s="23"/>
      <c r="H268" s="53"/>
      <c r="I268" s="4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8" ht="14.25">
      <c r="A269" s="1">
        <v>1</v>
      </c>
      <c r="B269" s="1">
        <v>2</v>
      </c>
      <c r="C269" s="1">
        <v>3</v>
      </c>
      <c r="D269" s="1">
        <v>4</v>
      </c>
      <c r="E269" s="1">
        <v>5</v>
      </c>
      <c r="F269" s="20">
        <v>6</v>
      </c>
      <c r="G269" s="20">
        <v>7</v>
      </c>
      <c r="H269" s="50"/>
      <c r="I269" s="47"/>
      <c r="J269" s="11"/>
      <c r="K269" s="18"/>
      <c r="L269" s="18"/>
      <c r="M269" s="11"/>
      <c r="N269" s="9"/>
      <c r="O269" s="9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9" s="24" customFormat="1" ht="24" customHeight="1">
      <c r="A270" s="287" t="e">
        <f>A267+1</f>
        <v>#REF!</v>
      </c>
      <c r="B270" s="291" t="s">
        <v>149</v>
      </c>
      <c r="C270" s="295" t="s">
        <v>150</v>
      </c>
      <c r="D270" s="25" t="s">
        <v>5</v>
      </c>
      <c r="E270" s="25">
        <f>94*1.8</f>
        <v>169.20000000000002</v>
      </c>
      <c r="F270" s="204" t="s">
        <v>151</v>
      </c>
      <c r="G270" s="25" t="e">
        <f>ROUND(E270*F270,0)</f>
        <v>#VALUE!</v>
      </c>
      <c r="H270" s="53"/>
      <c r="I270" s="49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s="33" customFormat="1" ht="23.25" customHeight="1">
      <c r="A271" s="288"/>
      <c r="B271" s="292"/>
      <c r="C271" s="296"/>
      <c r="D271" s="21"/>
      <c r="E271" s="21"/>
      <c r="F271" s="22"/>
      <c r="G271" s="23"/>
      <c r="H271" s="53"/>
      <c r="I271" s="4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4" s="24" customFormat="1" ht="23.25" customHeight="1">
      <c r="A272" s="289">
        <f>A27+1</f>
        <v>7</v>
      </c>
      <c r="B272" s="301" t="s">
        <v>45</v>
      </c>
      <c r="C272" s="295" t="s">
        <v>46</v>
      </c>
      <c r="D272" s="32" t="s">
        <v>17</v>
      </c>
      <c r="E272" s="25">
        <f>18</f>
        <v>18</v>
      </c>
      <c r="F272" s="181">
        <v>7.61</v>
      </c>
      <c r="G272" s="25">
        <f>ROUND(E272*F272,0)</f>
        <v>137</v>
      </c>
      <c r="H272" s="53"/>
      <c r="I272" s="4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s="33" customFormat="1" ht="23.25" customHeight="1">
      <c r="A273" s="290"/>
      <c r="B273" s="288"/>
      <c r="C273" s="296"/>
      <c r="D273" s="21"/>
      <c r="E273" s="21"/>
      <c r="F273" s="22"/>
      <c r="G273" s="23"/>
      <c r="H273" s="53"/>
      <c r="I273" s="4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9" s="24" customFormat="1" ht="24" customHeight="1">
      <c r="A274" s="289">
        <f>A33+1</f>
        <v>10</v>
      </c>
      <c r="B274" s="291" t="s">
        <v>53</v>
      </c>
      <c r="C274" s="295" t="s">
        <v>54</v>
      </c>
      <c r="D274" s="32" t="s">
        <v>17</v>
      </c>
      <c r="E274" s="25">
        <v>85</v>
      </c>
      <c r="F274" s="181">
        <v>1.141</v>
      </c>
      <c r="G274" s="25">
        <f>ROUND(E274*F274,0)</f>
        <v>97</v>
      </c>
      <c r="H274" s="53"/>
      <c r="I274" s="4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s="33" customFormat="1" ht="51" customHeight="1">
      <c r="A275" s="290"/>
      <c r="B275" s="292"/>
      <c r="C275" s="296"/>
      <c r="D275" s="21"/>
      <c r="E275" s="21"/>
      <c r="F275" s="22"/>
      <c r="G275" s="23"/>
      <c r="H275" s="53"/>
      <c r="I275" s="20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4" s="24" customFormat="1" ht="23.25" customHeight="1">
      <c r="A276" s="289">
        <f>A31+1</f>
        <v>9</v>
      </c>
      <c r="B276" s="301" t="s">
        <v>45</v>
      </c>
      <c r="C276" s="295" t="s">
        <v>46</v>
      </c>
      <c r="D276" s="32" t="s">
        <v>17</v>
      </c>
      <c r="E276" s="25">
        <f>18</f>
        <v>18</v>
      </c>
      <c r="F276" s="181">
        <v>7.61</v>
      </c>
      <c r="G276" s="25">
        <f>ROUND(E276*F276,0)</f>
        <v>137</v>
      </c>
      <c r="H276" s="53"/>
      <c r="I276" s="4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s="33" customFormat="1" ht="23.25" customHeight="1">
      <c r="A277" s="290"/>
      <c r="B277" s="288"/>
      <c r="C277" s="296"/>
      <c r="D277" s="21"/>
      <c r="E277" s="21"/>
      <c r="F277" s="22"/>
      <c r="G277" s="23"/>
      <c r="H277" s="53"/>
      <c r="I277" s="4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s="24" customFormat="1" ht="23.25" customHeight="1">
      <c r="A278" s="289">
        <f>A276+1</f>
        <v>10</v>
      </c>
      <c r="B278" s="303" t="s">
        <v>33</v>
      </c>
      <c r="C278" s="295" t="s">
        <v>47</v>
      </c>
      <c r="D278" s="32" t="s">
        <v>17</v>
      </c>
      <c r="E278" s="25">
        <v>3</v>
      </c>
      <c r="F278" s="181">
        <v>33.84</v>
      </c>
      <c r="G278" s="25">
        <f>ROUND(E278*F278,0)</f>
        <v>102</v>
      </c>
      <c r="H278" s="53"/>
      <c r="I278" s="4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s="33" customFormat="1" ht="23.25" customHeight="1">
      <c r="A279" s="290"/>
      <c r="B279" s="304"/>
      <c r="C279" s="296"/>
      <c r="D279" s="21"/>
      <c r="E279" s="21"/>
      <c r="F279" s="22"/>
      <c r="G279" s="23"/>
      <c r="H279" s="53"/>
      <c r="I279" s="4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16" s="2" customFormat="1" ht="32.25" customHeight="1">
      <c r="A280" s="289">
        <f>A278+1</f>
        <v>11</v>
      </c>
      <c r="B280" s="301" t="s">
        <v>34</v>
      </c>
      <c r="C280" s="295" t="s">
        <v>48</v>
      </c>
      <c r="D280" s="32" t="s">
        <v>5</v>
      </c>
      <c r="E280" s="32">
        <f>30.5/1000</f>
        <v>0.0305</v>
      </c>
      <c r="F280" s="186">
        <v>4109.589</v>
      </c>
      <c r="G280" s="25">
        <f>ROUND(E280*F280,0)</f>
        <v>125</v>
      </c>
      <c r="H280" s="53"/>
      <c r="I280" s="47"/>
      <c r="J280" s="11"/>
      <c r="K280" s="212"/>
      <c r="L280" s="186"/>
      <c r="M280" s="11">
        <f>L280*E280</f>
        <v>0</v>
      </c>
      <c r="N280" s="11"/>
      <c r="O280" s="11"/>
      <c r="P280" s="11"/>
    </row>
    <row r="281" spans="1:16" s="2" customFormat="1" ht="58.5" customHeight="1">
      <c r="A281" s="290"/>
      <c r="B281" s="288"/>
      <c r="C281" s="296"/>
      <c r="D281" s="31"/>
      <c r="E281" s="40"/>
      <c r="F281" s="191"/>
      <c r="G281" s="213"/>
      <c r="H281" s="53"/>
      <c r="I281" s="48"/>
      <c r="J281" s="9"/>
      <c r="K281" s="212"/>
      <c r="L281" s="212"/>
      <c r="M281" s="9"/>
      <c r="N281" s="9"/>
      <c r="O281" s="9"/>
      <c r="P281" s="9"/>
    </row>
    <row r="282" spans="1:29" s="24" customFormat="1" ht="26.25" customHeight="1">
      <c r="A282" s="289">
        <f>A280+1</f>
        <v>12</v>
      </c>
      <c r="B282" s="306" t="s">
        <v>49</v>
      </c>
      <c r="C282" s="298" t="s">
        <v>284</v>
      </c>
      <c r="D282" s="25" t="s">
        <v>16</v>
      </c>
      <c r="E282" s="35">
        <v>25.4</v>
      </c>
      <c r="F282" s="181">
        <v>165.72</v>
      </c>
      <c r="G282" s="25">
        <f>ROUND(E282*F282,0)</f>
        <v>4209</v>
      </c>
      <c r="H282" s="53"/>
      <c r="I282" s="4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s="33" customFormat="1" ht="31.5" customHeight="1">
      <c r="A283" s="290"/>
      <c r="B283" s="307"/>
      <c r="C283" s="296"/>
      <c r="D283" s="31"/>
      <c r="E283" s="191"/>
      <c r="F283" s="214"/>
      <c r="G283" s="23"/>
      <c r="H283" s="53"/>
      <c r="I283" s="4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s="24" customFormat="1" ht="26.25" customHeight="1">
      <c r="A284" s="275">
        <f>A282+1</f>
        <v>13</v>
      </c>
      <c r="B284" s="306" t="s">
        <v>50</v>
      </c>
      <c r="C284" s="298" t="s">
        <v>285</v>
      </c>
      <c r="D284" s="25" t="s">
        <v>286</v>
      </c>
      <c r="E284" s="35">
        <v>41.9</v>
      </c>
      <c r="F284" s="181">
        <v>176.27</v>
      </c>
      <c r="G284" s="25">
        <f>ROUND(E284*F284,0)</f>
        <v>7386</v>
      </c>
      <c r="H284" s="53"/>
      <c r="I284" s="4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s="33" customFormat="1" ht="31.5" customHeight="1">
      <c r="A285" s="276"/>
      <c r="B285" s="307"/>
      <c r="C285" s="296"/>
      <c r="D285" s="31"/>
      <c r="E285" s="191"/>
      <c r="F285" s="214"/>
      <c r="G285" s="23"/>
      <c r="H285" s="53"/>
      <c r="I285" s="4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4" s="24" customFormat="1" ht="23.25" customHeight="1">
      <c r="A286" s="289">
        <f>A284+1</f>
        <v>14</v>
      </c>
      <c r="B286" s="303" t="s">
        <v>51</v>
      </c>
      <c r="C286" s="295" t="s">
        <v>52</v>
      </c>
      <c r="D286" s="32" t="s">
        <v>276</v>
      </c>
      <c r="E286" s="25">
        <v>38</v>
      </c>
      <c r="F286" s="181">
        <v>11.01</v>
      </c>
      <c r="G286" s="25">
        <f>ROUND(E286*F286,0)</f>
        <v>418</v>
      </c>
      <c r="H286" s="53"/>
      <c r="I286" s="4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s="33" customFormat="1" ht="23.25" customHeight="1">
      <c r="A287" s="290"/>
      <c r="B287" s="304"/>
      <c r="C287" s="296"/>
      <c r="D287" s="21"/>
      <c r="E287" s="21"/>
      <c r="F287" s="22"/>
      <c r="G287" s="23"/>
      <c r="H287" s="53"/>
      <c r="I287" s="4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9" s="24" customFormat="1" ht="24" customHeight="1">
      <c r="A288" s="289">
        <f>A286+1</f>
        <v>15</v>
      </c>
      <c r="B288" s="291" t="s">
        <v>53</v>
      </c>
      <c r="C288" s="295" t="s">
        <v>54</v>
      </c>
      <c r="D288" s="32" t="s">
        <v>17</v>
      </c>
      <c r="E288" s="25">
        <v>85</v>
      </c>
      <c r="F288" s="181">
        <v>1.141</v>
      </c>
      <c r="G288" s="25">
        <f>ROUND(E288*F288,0)</f>
        <v>97</v>
      </c>
      <c r="H288" s="53"/>
      <c r="I288" s="4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s="33" customFormat="1" ht="51" customHeight="1">
      <c r="A289" s="290"/>
      <c r="B289" s="292"/>
      <c r="C289" s="296"/>
      <c r="D289" s="21"/>
      <c r="E289" s="21"/>
      <c r="F289" s="22"/>
      <c r="G289" s="23"/>
      <c r="H289" s="53"/>
      <c r="I289" s="20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s="24" customFormat="1" ht="24" customHeight="1">
      <c r="A290" s="289">
        <f>A288+1</f>
        <v>16</v>
      </c>
      <c r="B290" s="291" t="s">
        <v>43</v>
      </c>
      <c r="C290" s="295" t="s">
        <v>55</v>
      </c>
      <c r="D290" s="32" t="s">
        <v>5</v>
      </c>
      <c r="E290" s="25">
        <f>85*1.95</f>
        <v>165.75</v>
      </c>
      <c r="F290" s="181">
        <v>1.73</v>
      </c>
      <c r="G290" s="25">
        <f>ROUND(E290*F290,0)</f>
        <v>287</v>
      </c>
      <c r="H290" s="53"/>
      <c r="I290" s="4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s="33" customFormat="1" ht="24.75" customHeight="1">
      <c r="A291" s="290"/>
      <c r="B291" s="292"/>
      <c r="C291" s="296"/>
      <c r="D291" s="21"/>
      <c r="E291" s="21"/>
      <c r="F291" s="22"/>
      <c r="G291" s="23"/>
      <c r="H291" s="53"/>
      <c r="I291" s="4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s="24" customFormat="1" ht="32.25" customHeight="1">
      <c r="A292" s="289">
        <f>A290+1</f>
        <v>17</v>
      </c>
      <c r="B292" s="291" t="s">
        <v>56</v>
      </c>
      <c r="C292" s="295" t="s">
        <v>57</v>
      </c>
      <c r="D292" s="32" t="s">
        <v>58</v>
      </c>
      <c r="E292" s="32">
        <f>85*1.95/100</f>
        <v>1.6575</v>
      </c>
      <c r="F292" s="181">
        <v>61.42</v>
      </c>
      <c r="G292" s="25">
        <f>ROUND(E292*F292,0)</f>
        <v>102</v>
      </c>
      <c r="H292" s="53"/>
      <c r="I292" s="49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s="33" customFormat="1" ht="25.5" customHeight="1">
      <c r="A293" s="290"/>
      <c r="B293" s="292"/>
      <c r="C293" s="296"/>
      <c r="D293" s="21"/>
      <c r="E293" s="21"/>
      <c r="F293" s="22"/>
      <c r="G293" s="23"/>
      <c r="H293" s="53"/>
      <c r="I293" s="49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s="24" customFormat="1" ht="32.25" customHeight="1">
      <c r="A294" s="289">
        <f>A292+1</f>
        <v>18</v>
      </c>
      <c r="B294" s="291" t="s">
        <v>37</v>
      </c>
      <c r="C294" s="295" t="s">
        <v>59</v>
      </c>
      <c r="D294" s="32" t="s">
        <v>24</v>
      </c>
      <c r="E294" s="32">
        <f>85/100</f>
        <v>0.85</v>
      </c>
      <c r="F294" s="181">
        <v>223.69</v>
      </c>
      <c r="G294" s="25">
        <f>ROUND(E294*F294,0)</f>
        <v>190</v>
      </c>
      <c r="H294" s="53"/>
      <c r="I294" s="49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s="33" customFormat="1" ht="25.5" customHeight="1">
      <c r="A295" s="290"/>
      <c r="B295" s="292"/>
      <c r="C295" s="296"/>
      <c r="D295" s="21"/>
      <c r="E295" s="21"/>
      <c r="F295" s="22"/>
      <c r="G295" s="23"/>
      <c r="H295" s="53"/>
      <c r="I295" s="49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9" s="2" customFormat="1" ht="31.5" customHeight="1">
      <c r="A296" s="289">
        <f>A294+1</f>
        <v>19</v>
      </c>
      <c r="B296" s="289" t="s">
        <v>287</v>
      </c>
      <c r="C296" s="298" t="s">
        <v>60</v>
      </c>
      <c r="D296" s="35" t="s">
        <v>5</v>
      </c>
      <c r="E296" s="215">
        <f>ROUND((3)*1.1*1.6,3)</f>
        <v>5.28</v>
      </c>
      <c r="F296" s="216">
        <v>2.18</v>
      </c>
      <c r="G296" s="25">
        <f>ROUND(E296*F296,0)</f>
        <v>12</v>
      </c>
      <c r="H296" s="53"/>
      <c r="I296" s="49"/>
    </row>
    <row r="297" spans="1:9" s="2" customFormat="1" ht="27" customHeight="1">
      <c r="A297" s="290"/>
      <c r="B297" s="288"/>
      <c r="C297" s="296"/>
      <c r="D297" s="31"/>
      <c r="E297" s="31"/>
      <c r="F297" s="191"/>
      <c r="G297" s="217"/>
      <c r="H297" s="53"/>
      <c r="I297" s="49"/>
    </row>
    <row r="298" spans="1:9" s="2" customFormat="1" ht="17.25" customHeight="1">
      <c r="A298" s="289">
        <f>A296+1</f>
        <v>20</v>
      </c>
      <c r="B298" s="289" t="s">
        <v>287</v>
      </c>
      <c r="C298" s="298" t="s">
        <v>61</v>
      </c>
      <c r="D298" s="35" t="s">
        <v>5</v>
      </c>
      <c r="E298" s="218">
        <f>25.4*1.02*2.4</f>
        <v>62.179199999999994</v>
      </c>
      <c r="F298" s="219">
        <v>8.39</v>
      </c>
      <c r="G298" s="25">
        <f>ROUND(E298*F298,0)</f>
        <v>522</v>
      </c>
      <c r="H298" s="220"/>
      <c r="I298" s="49"/>
    </row>
    <row r="299" spans="1:9" s="2" customFormat="1" ht="25.5" customHeight="1">
      <c r="A299" s="290"/>
      <c r="B299" s="288"/>
      <c r="C299" s="296"/>
      <c r="D299" s="31"/>
      <c r="E299" s="31"/>
      <c r="F299" s="191"/>
      <c r="G299" s="191"/>
      <c r="H299" s="220"/>
      <c r="I299" s="49"/>
    </row>
    <row r="300" spans="1:12" s="2" customFormat="1" ht="19.5" customHeight="1">
      <c r="A300" s="221">
        <v>1</v>
      </c>
      <c r="B300" s="14">
        <v>2</v>
      </c>
      <c r="C300" s="221">
        <v>3</v>
      </c>
      <c r="D300" s="222">
        <v>4</v>
      </c>
      <c r="E300" s="223">
        <v>5</v>
      </c>
      <c r="F300" s="222">
        <v>6</v>
      </c>
      <c r="G300" s="222">
        <v>7</v>
      </c>
      <c r="H300" s="53"/>
      <c r="I300" s="205"/>
      <c r="J300" s="224"/>
      <c r="K300" s="224"/>
      <c r="L300" s="225"/>
    </row>
    <row r="301" spans="1:24" s="24" customFormat="1" ht="29.25" customHeight="1">
      <c r="A301" s="302">
        <f>A20+1</f>
        <v>1</v>
      </c>
      <c r="B301" s="291" t="s">
        <v>18</v>
      </c>
      <c r="C301" s="295" t="s">
        <v>42</v>
      </c>
      <c r="D301" s="25" t="s">
        <v>5</v>
      </c>
      <c r="E301" s="25">
        <f>65*2.4</f>
        <v>156</v>
      </c>
      <c r="F301" s="181">
        <v>2.62</v>
      </c>
      <c r="G301" s="25">
        <f>ROUND(E301*F301,0)</f>
        <v>409</v>
      </c>
      <c r="H301" s="53"/>
      <c r="I301" s="4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s="33" customFormat="1" ht="29.25" customHeight="1">
      <c r="A302" s="290"/>
      <c r="B302" s="292"/>
      <c r="C302" s="296"/>
      <c r="D302" s="21"/>
      <c r="E302" s="21"/>
      <c r="F302" s="22"/>
      <c r="G302" s="23"/>
      <c r="H302" s="53"/>
      <c r="I302" s="4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s="24" customFormat="1" ht="29.25" customHeight="1">
      <c r="A303" s="302">
        <f>A301+1</f>
        <v>2</v>
      </c>
      <c r="B303" s="301" t="s">
        <v>43</v>
      </c>
      <c r="C303" s="295" t="s">
        <v>44</v>
      </c>
      <c r="D303" s="25" t="s">
        <v>5</v>
      </c>
      <c r="E303" s="25">
        <f>65*2.4</f>
        <v>156</v>
      </c>
      <c r="F303" s="181">
        <v>1.73</v>
      </c>
      <c r="G303" s="25">
        <f>ROUND(E303*F303,0)</f>
        <v>270</v>
      </c>
      <c r="H303" s="53"/>
      <c r="I303" s="4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s="33" customFormat="1" ht="29.25" customHeight="1">
      <c r="A304" s="290"/>
      <c r="B304" s="288"/>
      <c r="C304" s="296"/>
      <c r="D304" s="21"/>
      <c r="E304" s="21"/>
      <c r="F304" s="22"/>
      <c r="G304" s="23"/>
      <c r="H304" s="53"/>
      <c r="I304" s="49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4.25"/>
    <row r="306" ht="14.25"/>
    <row r="307" ht="14.25"/>
    <row r="308" ht="14.25"/>
    <row r="309" ht="14.25"/>
    <row r="310" spans="1:16" s="2" customFormat="1" ht="42.75" customHeight="1">
      <c r="A310" s="176"/>
      <c r="B310" s="174"/>
      <c r="C310" s="180"/>
      <c r="D310" s="31"/>
      <c r="E310" s="40"/>
      <c r="F310" s="191"/>
      <c r="G310" s="213"/>
      <c r="H310" s="53"/>
      <c r="I310" s="48"/>
      <c r="J310" s="9"/>
      <c r="K310" s="212"/>
      <c r="L310" s="212"/>
      <c r="M310" s="9"/>
      <c r="N310" s="9"/>
      <c r="O310" s="9"/>
      <c r="P310" s="9"/>
    </row>
    <row r="311" spans="1:29" s="24" customFormat="1" ht="32.25" customHeight="1">
      <c r="A311" s="302">
        <f>A334+1</f>
        <v>1</v>
      </c>
      <c r="B311" s="291" t="s">
        <v>62</v>
      </c>
      <c r="C311" s="295" t="s">
        <v>63</v>
      </c>
      <c r="D311" s="32" t="s">
        <v>24</v>
      </c>
      <c r="E311" s="32">
        <f>104/100</f>
        <v>1.04</v>
      </c>
      <c r="F311" s="181">
        <v>446.52</v>
      </c>
      <c r="G311" s="25">
        <f>ROUND(E311*F311,0)</f>
        <v>464</v>
      </c>
      <c r="H311" s="53"/>
      <c r="I311" s="4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s="33" customFormat="1" ht="25.5" customHeight="1">
      <c r="A312" s="290"/>
      <c r="B312" s="292"/>
      <c r="C312" s="296"/>
      <c r="D312" s="21"/>
      <c r="E312" s="21"/>
      <c r="F312" s="22"/>
      <c r="G312" s="23"/>
      <c r="H312" s="53"/>
      <c r="I312" s="49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s="24" customFormat="1" ht="32.25" customHeight="1">
      <c r="A313" s="302">
        <f>A290+1</f>
        <v>17</v>
      </c>
      <c r="B313" s="291" t="s">
        <v>64</v>
      </c>
      <c r="C313" s="295" t="s">
        <v>65</v>
      </c>
      <c r="D313" s="32" t="s">
        <v>145</v>
      </c>
      <c r="E313" s="32">
        <f>104/1000</f>
        <v>0.104</v>
      </c>
      <c r="F313" s="181">
        <v>884.71</v>
      </c>
      <c r="G313" s="25">
        <f>ROUND(E313*F313,0)</f>
        <v>92</v>
      </c>
      <c r="H313" s="53"/>
      <c r="I313" s="49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s="33" customFormat="1" ht="22.5" customHeight="1">
      <c r="A314" s="290"/>
      <c r="B314" s="292"/>
      <c r="C314" s="296"/>
      <c r="D314" s="21"/>
      <c r="E314" s="21"/>
      <c r="F314" s="22"/>
      <c r="G314" s="23"/>
      <c r="H314" s="53"/>
      <c r="I314" s="49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s="24" customFormat="1" ht="32.25" customHeight="1">
      <c r="A315" s="302" t="e">
        <f>A317+1</f>
        <v>#REF!</v>
      </c>
      <c r="B315" s="291" t="s">
        <v>62</v>
      </c>
      <c r="C315" s="295" t="s">
        <v>66</v>
      </c>
      <c r="D315" s="32" t="s">
        <v>24</v>
      </c>
      <c r="E315" s="32">
        <f>104/100</f>
        <v>1.04</v>
      </c>
      <c r="F315" s="181">
        <v>446.52</v>
      </c>
      <c r="G315" s="25">
        <f>ROUND(E315*F315,0)</f>
        <v>464</v>
      </c>
      <c r="H315" s="53"/>
      <c r="I315" s="49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s="33" customFormat="1" ht="25.5" customHeight="1">
      <c r="A316" s="290"/>
      <c r="B316" s="292"/>
      <c r="C316" s="296"/>
      <c r="D316" s="21"/>
      <c r="E316" s="21"/>
      <c r="F316" s="22"/>
      <c r="G316" s="23"/>
      <c r="H316" s="53"/>
      <c r="I316" s="49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16" s="2" customFormat="1" ht="33.75" customHeight="1">
      <c r="A317" s="302" t="e">
        <f>#REF!+1</f>
        <v>#REF!</v>
      </c>
      <c r="B317" s="301" t="s">
        <v>67</v>
      </c>
      <c r="C317" s="295" t="s">
        <v>288</v>
      </c>
      <c r="D317" s="32" t="s">
        <v>5</v>
      </c>
      <c r="E317" s="32">
        <f>6502.4/1000</f>
        <v>6.5024</v>
      </c>
      <c r="F317" s="186">
        <v>5937.13</v>
      </c>
      <c r="G317" s="25">
        <f>ROUND(E317*F317,0)</f>
        <v>38606</v>
      </c>
      <c r="H317" s="53"/>
      <c r="I317" s="47"/>
      <c r="J317" s="11"/>
      <c r="K317" s="212"/>
      <c r="L317" s="212"/>
      <c r="M317" s="11"/>
      <c r="N317" s="11"/>
      <c r="O317" s="11"/>
      <c r="P317" s="11"/>
    </row>
    <row r="318" spans="1:16" s="2" customFormat="1" ht="20.25" customHeight="1">
      <c r="A318" s="290"/>
      <c r="B318" s="288"/>
      <c r="C318" s="296"/>
      <c r="D318" s="31"/>
      <c r="E318" s="40"/>
      <c r="F318" s="191"/>
      <c r="G318" s="213"/>
      <c r="H318" s="53"/>
      <c r="I318" s="48"/>
      <c r="J318" s="9"/>
      <c r="K318" s="212"/>
      <c r="L318" s="212"/>
      <c r="M318" s="9"/>
      <c r="N318" s="9"/>
      <c r="O318" s="9"/>
      <c r="P318" s="9"/>
    </row>
    <row r="319" spans="1:16" s="2" customFormat="1" ht="28.5" customHeight="1">
      <c r="A319" s="302" t="e">
        <f>A317+1</f>
        <v>#REF!</v>
      </c>
      <c r="B319" s="301" t="s">
        <v>67</v>
      </c>
      <c r="C319" s="295" t="s">
        <v>289</v>
      </c>
      <c r="D319" s="32" t="s">
        <v>5</v>
      </c>
      <c r="E319" s="32">
        <f>9292.5/1000</f>
        <v>9.2925</v>
      </c>
      <c r="F319" s="186">
        <v>5365.66</v>
      </c>
      <c r="G319" s="25">
        <f>ROUND(E319*F319,0)</f>
        <v>49860</v>
      </c>
      <c r="H319" s="53"/>
      <c r="I319" s="47"/>
      <c r="J319" s="11"/>
      <c r="K319" s="212"/>
      <c r="L319" s="212"/>
      <c r="M319" s="11"/>
      <c r="N319" s="11"/>
      <c r="O319" s="11"/>
      <c r="P319" s="11"/>
    </row>
    <row r="320" spans="1:16" s="2" customFormat="1" ht="20.25" customHeight="1">
      <c r="A320" s="290"/>
      <c r="B320" s="288"/>
      <c r="C320" s="296"/>
      <c r="D320" s="31"/>
      <c r="E320" s="40"/>
      <c r="F320" s="191"/>
      <c r="G320" s="213"/>
      <c r="H320" s="53"/>
      <c r="I320" s="48"/>
      <c r="J320" s="9"/>
      <c r="K320" s="212"/>
      <c r="L320" s="212"/>
      <c r="M320" s="9"/>
      <c r="N320" s="9"/>
      <c r="O320" s="9"/>
      <c r="P320" s="9"/>
    </row>
    <row r="321" spans="1:16" s="2" customFormat="1" ht="34.5" customHeight="1">
      <c r="A321" s="302" t="e">
        <f>A319+1</f>
        <v>#REF!</v>
      </c>
      <c r="B321" s="301" t="s">
        <v>68</v>
      </c>
      <c r="C321" s="295" t="s">
        <v>69</v>
      </c>
      <c r="D321" s="32" t="s">
        <v>5</v>
      </c>
      <c r="E321" s="226">
        <v>0.7897</v>
      </c>
      <c r="F321" s="186">
        <v>1500</v>
      </c>
      <c r="G321" s="25">
        <f>ROUND(E321*F321,0)</f>
        <v>1185</v>
      </c>
      <c r="H321" s="53"/>
      <c r="I321" s="47"/>
      <c r="J321" s="11"/>
      <c r="K321" s="212"/>
      <c r="L321" s="212"/>
      <c r="M321" s="11"/>
      <c r="N321" s="11"/>
      <c r="O321" s="11"/>
      <c r="P321" s="11"/>
    </row>
    <row r="322" spans="1:16" s="2" customFormat="1" ht="20.25" customHeight="1">
      <c r="A322" s="290"/>
      <c r="B322" s="288"/>
      <c r="C322" s="296"/>
      <c r="D322" s="31"/>
      <c r="E322" s="40"/>
      <c r="F322" s="191"/>
      <c r="G322" s="213"/>
      <c r="H322" s="53"/>
      <c r="I322" s="48"/>
      <c r="J322" s="9"/>
      <c r="K322" s="212"/>
      <c r="L322" s="212"/>
      <c r="M322" s="9"/>
      <c r="N322" s="9"/>
      <c r="O322" s="9"/>
      <c r="P322" s="9"/>
    </row>
    <row r="323" spans="1:24" s="24" customFormat="1" ht="23.25" customHeight="1">
      <c r="A323" s="302" t="e">
        <f>A321+1</f>
        <v>#REF!</v>
      </c>
      <c r="B323" s="303" t="s">
        <v>33</v>
      </c>
      <c r="C323" s="295" t="s">
        <v>70</v>
      </c>
      <c r="D323" s="32" t="s">
        <v>17</v>
      </c>
      <c r="E323" s="25">
        <v>216.4</v>
      </c>
      <c r="F323" s="181">
        <v>30.79</v>
      </c>
      <c r="G323" s="25">
        <f>ROUND(E323*F323,0)</f>
        <v>6663</v>
      </c>
      <c r="H323" s="53"/>
      <c r="I323" s="49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s="33" customFormat="1" ht="23.25" customHeight="1">
      <c r="A324" s="290"/>
      <c r="B324" s="304"/>
      <c r="C324" s="296"/>
      <c r="D324" s="21"/>
      <c r="E324" s="21"/>
      <c r="F324" s="22"/>
      <c r="G324" s="23"/>
      <c r="H324" s="53"/>
      <c r="I324" s="49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s="24" customFormat="1" ht="32.25" customHeight="1">
      <c r="A325" s="302" t="e">
        <f>A323+1</f>
        <v>#REF!</v>
      </c>
      <c r="B325" s="291" t="s">
        <v>71</v>
      </c>
      <c r="C325" s="295" t="s">
        <v>72</v>
      </c>
      <c r="D325" s="32" t="s">
        <v>17</v>
      </c>
      <c r="E325" s="32">
        <v>2521</v>
      </c>
      <c r="F325" s="181">
        <v>4.059</v>
      </c>
      <c r="G325" s="25">
        <f>ROUND(E325*F325,0)</f>
        <v>10233</v>
      </c>
      <c r="H325" s="53"/>
      <c r="I325" s="49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s="33" customFormat="1" ht="66" customHeight="1">
      <c r="A326" s="290"/>
      <c r="B326" s="292"/>
      <c r="C326" s="296"/>
      <c r="D326" s="21"/>
      <c r="E326" s="21"/>
      <c r="F326" s="22"/>
      <c r="G326" s="23"/>
      <c r="H326" s="53"/>
      <c r="I326" s="4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9" s="24" customFormat="1" ht="24" customHeight="1">
      <c r="A327" s="302" t="e">
        <f>A325+1</f>
        <v>#REF!</v>
      </c>
      <c r="B327" s="291" t="s">
        <v>73</v>
      </c>
      <c r="C327" s="295" t="s">
        <v>290</v>
      </c>
      <c r="D327" s="32" t="s">
        <v>145</v>
      </c>
      <c r="E327" s="32">
        <f>759/1000</f>
        <v>0.759</v>
      </c>
      <c r="F327" s="181">
        <v>587.23</v>
      </c>
      <c r="G327" s="25">
        <f>ROUND(E327*F327,0)</f>
        <v>446</v>
      </c>
      <c r="H327" s="53"/>
      <c r="I327" s="4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s="33" customFormat="1" ht="24" customHeight="1">
      <c r="A328" s="290"/>
      <c r="B328" s="292"/>
      <c r="C328" s="296"/>
      <c r="D328" s="21"/>
      <c r="E328" s="21"/>
      <c r="F328" s="22"/>
      <c r="G328" s="23"/>
      <c r="H328" s="53"/>
      <c r="I328" s="4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s="24" customFormat="1" ht="25.5" customHeight="1">
      <c r="A329" s="302" t="e">
        <f>A327+1</f>
        <v>#REF!</v>
      </c>
      <c r="B329" s="291" t="s">
        <v>74</v>
      </c>
      <c r="C329" s="295" t="s">
        <v>75</v>
      </c>
      <c r="D329" s="32" t="s">
        <v>145</v>
      </c>
      <c r="E329" s="32">
        <f>759/1000</f>
        <v>0.759</v>
      </c>
      <c r="F329" s="181">
        <v>677.25</v>
      </c>
      <c r="G329" s="25">
        <f>ROUND(E329*F329,0)</f>
        <v>514</v>
      </c>
      <c r="H329" s="53"/>
      <c r="I329" s="4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s="33" customFormat="1" ht="30.75" customHeight="1">
      <c r="A330" s="290"/>
      <c r="B330" s="292"/>
      <c r="C330" s="296"/>
      <c r="D330" s="21"/>
      <c r="E330" s="21"/>
      <c r="F330" s="22"/>
      <c r="G330" s="23"/>
      <c r="H330" s="53"/>
      <c r="I330" s="4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9" s="2" customFormat="1" ht="31.5" customHeight="1">
      <c r="A331" s="302" t="e">
        <f>A329+1</f>
        <v>#REF!</v>
      </c>
      <c r="B331" s="302" t="s">
        <v>287</v>
      </c>
      <c r="C331" s="295" t="s">
        <v>60</v>
      </c>
      <c r="D331" s="35" t="s">
        <v>5</v>
      </c>
      <c r="E331" s="215">
        <f>ROUND((216.4)*1.1*1.6,3)</f>
        <v>380.864</v>
      </c>
      <c r="F331" s="216">
        <v>2.18</v>
      </c>
      <c r="G331" s="25">
        <f>ROUND(E331*F331,0)</f>
        <v>830</v>
      </c>
      <c r="H331" s="53"/>
      <c r="I331" s="49"/>
    </row>
    <row r="332" spans="1:9" s="2" customFormat="1" ht="27" customHeight="1">
      <c r="A332" s="290"/>
      <c r="B332" s="290"/>
      <c r="C332" s="296"/>
      <c r="D332" s="31"/>
      <c r="E332" s="31"/>
      <c r="F332" s="191"/>
      <c r="G332" s="217"/>
      <c r="H332" s="53"/>
      <c r="I332" s="49"/>
    </row>
    <row r="333" ht="14.25"/>
    <row r="334" ht="14.25"/>
    <row r="335" spans="1:24" s="24" customFormat="1" ht="24" customHeight="1">
      <c r="A335" s="289" t="e">
        <f>#REF!+1</f>
        <v>#REF!</v>
      </c>
      <c r="B335" s="291" t="s">
        <v>76</v>
      </c>
      <c r="C335" s="295" t="s">
        <v>77</v>
      </c>
      <c r="D335" s="32" t="s">
        <v>145</v>
      </c>
      <c r="E335" s="32">
        <f>480/1000</f>
        <v>0.48</v>
      </c>
      <c r="F335" s="181">
        <v>1162.61</v>
      </c>
      <c r="G335" s="25">
        <f>ROUND(E335*F335,0)</f>
        <v>558</v>
      </c>
      <c r="H335" s="53"/>
      <c r="I335" s="4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s="33" customFormat="1" ht="27.75" customHeight="1">
      <c r="A336" s="290"/>
      <c r="B336" s="292"/>
      <c r="C336" s="296"/>
      <c r="D336" s="21"/>
      <c r="E336" s="21"/>
      <c r="F336" s="22"/>
      <c r="G336" s="23"/>
      <c r="H336" s="53"/>
      <c r="I336" s="4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s="24" customFormat="1" ht="39.75" customHeight="1">
      <c r="A337" s="289" t="e">
        <f>A335+1</f>
        <v>#REF!</v>
      </c>
      <c r="B337" s="291" t="s">
        <v>73</v>
      </c>
      <c r="C337" s="295" t="s">
        <v>291</v>
      </c>
      <c r="D337" s="32" t="s">
        <v>145</v>
      </c>
      <c r="E337" s="32">
        <f>521/1000</f>
        <v>0.521</v>
      </c>
      <c r="F337" s="181">
        <v>587.23</v>
      </c>
      <c r="G337" s="25">
        <f>ROUND(E337*F337,0)</f>
        <v>306</v>
      </c>
      <c r="H337" s="53"/>
      <c r="I337" s="4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s="33" customFormat="1" ht="46.5" customHeight="1">
      <c r="A338" s="290"/>
      <c r="B338" s="292"/>
      <c r="C338" s="296"/>
      <c r="D338" s="21"/>
      <c r="E338" s="21"/>
      <c r="F338" s="22"/>
      <c r="G338" s="23"/>
      <c r="H338" s="53"/>
      <c r="I338" s="4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s="24" customFormat="1" ht="25.5" customHeight="1">
      <c r="A339" s="289" t="e">
        <f>A337+1</f>
        <v>#REF!</v>
      </c>
      <c r="B339" s="291" t="s">
        <v>76</v>
      </c>
      <c r="C339" s="295" t="s">
        <v>78</v>
      </c>
      <c r="D339" s="32" t="s">
        <v>145</v>
      </c>
      <c r="E339" s="32">
        <f>521/1000</f>
        <v>0.521</v>
      </c>
      <c r="F339" s="181">
        <v>1121.58</v>
      </c>
      <c r="G339" s="25">
        <f>ROUND(E339*F339,0)</f>
        <v>584</v>
      </c>
      <c r="H339" s="53"/>
      <c r="I339" s="4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s="33" customFormat="1" ht="24" customHeight="1">
      <c r="A340" s="290"/>
      <c r="B340" s="292"/>
      <c r="C340" s="296"/>
      <c r="D340" s="21"/>
      <c r="E340" s="21"/>
      <c r="F340" s="22"/>
      <c r="G340" s="23"/>
      <c r="H340" s="53"/>
      <c r="I340" s="4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s="24" customFormat="1" ht="39.75" customHeight="1">
      <c r="A341" s="289" t="e">
        <f>A339+1</f>
        <v>#REF!</v>
      </c>
      <c r="B341" s="291" t="s">
        <v>73</v>
      </c>
      <c r="C341" s="295" t="s">
        <v>292</v>
      </c>
      <c r="D341" s="32" t="s">
        <v>145</v>
      </c>
      <c r="E341" s="32">
        <f>308/1000</f>
        <v>0.308</v>
      </c>
      <c r="F341" s="181">
        <v>587.23</v>
      </c>
      <c r="G341" s="25">
        <f>ROUND(E341*F341,0)</f>
        <v>181</v>
      </c>
      <c r="H341" s="53"/>
      <c r="I341" s="4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s="33" customFormat="1" ht="49.5" customHeight="1">
      <c r="A342" s="290"/>
      <c r="B342" s="292"/>
      <c r="C342" s="296"/>
      <c r="D342" s="21"/>
      <c r="E342" s="21"/>
      <c r="F342" s="22"/>
      <c r="G342" s="23"/>
      <c r="H342" s="53"/>
      <c r="I342" s="49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s="24" customFormat="1" ht="24" customHeight="1">
      <c r="A343" s="289" t="e">
        <f>A341+1</f>
        <v>#REF!</v>
      </c>
      <c r="B343" s="291" t="s">
        <v>79</v>
      </c>
      <c r="C343" s="295" t="s">
        <v>80</v>
      </c>
      <c r="D343" s="32" t="s">
        <v>24</v>
      </c>
      <c r="E343" s="25">
        <f>102/100</f>
        <v>1.02</v>
      </c>
      <c r="F343" s="181">
        <v>539</v>
      </c>
      <c r="G343" s="25">
        <f>ROUND(E343*F343,0)</f>
        <v>550</v>
      </c>
      <c r="H343" s="53"/>
      <c r="I343" s="4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s="33" customFormat="1" ht="31.5" customHeight="1">
      <c r="A344" s="290"/>
      <c r="B344" s="292"/>
      <c r="C344" s="296"/>
      <c r="D344" s="21"/>
      <c r="E344" s="21"/>
      <c r="F344" s="22"/>
      <c r="G344" s="23"/>
      <c r="H344" s="53"/>
      <c r="I344" s="4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s="24" customFormat="1" ht="24" customHeight="1">
      <c r="A345" s="289" t="e">
        <f>A343+1</f>
        <v>#REF!</v>
      </c>
      <c r="B345" s="291" t="s">
        <v>30</v>
      </c>
      <c r="C345" s="295" t="s">
        <v>81</v>
      </c>
      <c r="D345" s="32" t="s">
        <v>17</v>
      </c>
      <c r="E345" s="25">
        <v>10</v>
      </c>
      <c r="F345" s="181">
        <v>61.27</v>
      </c>
      <c r="G345" s="25">
        <f>ROUND(E345*F345,0)</f>
        <v>613</v>
      </c>
      <c r="H345" s="53"/>
      <c r="I345" s="4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s="33" customFormat="1" ht="37.5" customHeight="1">
      <c r="A346" s="290"/>
      <c r="B346" s="292"/>
      <c r="C346" s="296"/>
      <c r="D346" s="21"/>
      <c r="E346" s="21"/>
      <c r="F346" s="22"/>
      <c r="G346" s="23"/>
      <c r="H346" s="53"/>
      <c r="I346" s="49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s="24" customFormat="1" ht="24" customHeight="1">
      <c r="A347" s="289" t="e">
        <f>A345+1</f>
        <v>#REF!</v>
      </c>
      <c r="B347" s="291" t="s">
        <v>82</v>
      </c>
      <c r="C347" s="295" t="s">
        <v>83</v>
      </c>
      <c r="D347" s="32" t="s">
        <v>17</v>
      </c>
      <c r="E347" s="25">
        <v>10</v>
      </c>
      <c r="F347" s="181">
        <v>11.55</v>
      </c>
      <c r="G347" s="25">
        <f>ROUND(E347*F347,0)</f>
        <v>116</v>
      </c>
      <c r="H347" s="53"/>
      <c r="I347" s="49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s="33" customFormat="1" ht="32.25" customHeight="1">
      <c r="A348" s="290"/>
      <c r="B348" s="292"/>
      <c r="C348" s="296"/>
      <c r="D348" s="21"/>
      <c r="E348" s="21"/>
      <c r="F348" s="22"/>
      <c r="G348" s="23"/>
      <c r="H348" s="53"/>
      <c r="I348" s="49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s="24" customFormat="1" ht="24" customHeight="1">
      <c r="A349" s="289" t="e">
        <f>A347+1</f>
        <v>#REF!</v>
      </c>
      <c r="B349" s="291" t="s">
        <v>84</v>
      </c>
      <c r="C349" s="295" t="s">
        <v>85</v>
      </c>
      <c r="D349" s="25" t="s">
        <v>5</v>
      </c>
      <c r="E349" s="25">
        <v>0.673</v>
      </c>
      <c r="F349" s="181">
        <v>80.45</v>
      </c>
      <c r="G349" s="25">
        <f>ROUND(E349*F349,0)</f>
        <v>54</v>
      </c>
      <c r="H349" s="53"/>
      <c r="I349" s="49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s="33" customFormat="1" ht="30" customHeight="1">
      <c r="A350" s="290"/>
      <c r="B350" s="292"/>
      <c r="C350" s="296"/>
      <c r="D350" s="21"/>
      <c r="E350" s="21"/>
      <c r="F350" s="22"/>
      <c r="G350" s="23"/>
      <c r="H350" s="53"/>
      <c r="I350" s="49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s="24" customFormat="1" ht="24" customHeight="1">
      <c r="A351" s="289" t="e">
        <f>A349+1</f>
        <v>#REF!</v>
      </c>
      <c r="B351" s="291" t="s">
        <v>86</v>
      </c>
      <c r="C351" s="295" t="s">
        <v>87</v>
      </c>
      <c r="D351" s="25" t="s">
        <v>5</v>
      </c>
      <c r="E351" s="25">
        <f>0.056+0.814+0.4</f>
        <v>1.27</v>
      </c>
      <c r="F351" s="181">
        <v>198.64</v>
      </c>
      <c r="G351" s="25">
        <f>ROUND(E351*F351,0)</f>
        <v>252</v>
      </c>
      <c r="H351" s="53"/>
      <c r="I351" s="49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s="33" customFormat="1" ht="64.5" customHeight="1">
      <c r="A352" s="290"/>
      <c r="B352" s="292"/>
      <c r="C352" s="296"/>
      <c r="D352" s="21"/>
      <c r="E352" s="21"/>
      <c r="F352" s="22"/>
      <c r="G352" s="23"/>
      <c r="H352" s="53"/>
      <c r="I352" s="49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s="24" customFormat="1" ht="24" customHeight="1">
      <c r="A353" s="289" t="e">
        <f>A351+1</f>
        <v>#REF!</v>
      </c>
      <c r="B353" s="291" t="s">
        <v>18</v>
      </c>
      <c r="C353" s="295" t="s">
        <v>88</v>
      </c>
      <c r="D353" s="25" t="s">
        <v>5</v>
      </c>
      <c r="E353" s="25">
        <v>1.943</v>
      </c>
      <c r="F353" s="181">
        <v>8.62</v>
      </c>
      <c r="G353" s="25">
        <f>ROUND(E353*F353,0)</f>
        <v>17</v>
      </c>
      <c r="H353" s="53"/>
      <c r="I353" s="49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s="33" customFormat="1" ht="59.25" customHeight="1">
      <c r="A354" s="290"/>
      <c r="B354" s="292"/>
      <c r="C354" s="296"/>
      <c r="D354" s="21"/>
      <c r="E354" s="21"/>
      <c r="F354" s="22"/>
      <c r="G354" s="23"/>
      <c r="H354" s="53"/>
      <c r="I354" s="49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s="24" customFormat="1" ht="24" customHeight="1">
      <c r="A355" s="289" t="e">
        <f>A353+1</f>
        <v>#REF!</v>
      </c>
      <c r="B355" s="301" t="s">
        <v>43</v>
      </c>
      <c r="C355" s="295" t="s">
        <v>89</v>
      </c>
      <c r="D355" s="25" t="s">
        <v>5</v>
      </c>
      <c r="E355" s="25">
        <f>0.673+0.056+0.814+0.4</f>
        <v>1.943</v>
      </c>
      <c r="F355" s="181">
        <v>11.06</v>
      </c>
      <c r="G355" s="25">
        <f>ROUND(E355*F355,0)</f>
        <v>21</v>
      </c>
      <c r="H355" s="53"/>
      <c r="I355" s="49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s="33" customFormat="1" ht="49.5" customHeight="1">
      <c r="A356" s="290"/>
      <c r="B356" s="288"/>
      <c r="C356" s="296"/>
      <c r="D356" s="21"/>
      <c r="E356" s="21"/>
      <c r="F356" s="22"/>
      <c r="G356" s="23"/>
      <c r="H356" s="53"/>
      <c r="I356" s="49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s="24" customFormat="1" ht="44.25" customHeight="1">
      <c r="A357" s="227"/>
      <c r="B357" s="178"/>
      <c r="C357" s="179" t="s">
        <v>90</v>
      </c>
      <c r="D357" s="25"/>
      <c r="E357" s="25"/>
      <c r="F357" s="181"/>
      <c r="G357" s="25"/>
      <c r="H357" s="53"/>
      <c r="I357" s="49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s="24" customFormat="1" ht="24" customHeight="1">
      <c r="A358" s="289" t="e">
        <f>A355+1</f>
        <v>#REF!</v>
      </c>
      <c r="B358" s="291" t="s">
        <v>79</v>
      </c>
      <c r="C358" s="295" t="s">
        <v>91</v>
      </c>
      <c r="D358" s="32" t="s">
        <v>24</v>
      </c>
      <c r="E358" s="25">
        <f>94/100</f>
        <v>0.94</v>
      </c>
      <c r="F358" s="181">
        <v>539</v>
      </c>
      <c r="G358" s="25">
        <f>ROUND(E358*F358,0)</f>
        <v>507</v>
      </c>
      <c r="H358" s="53"/>
      <c r="I358" s="49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s="33" customFormat="1" ht="27.75" customHeight="1">
      <c r="A359" s="290"/>
      <c r="B359" s="292"/>
      <c r="C359" s="296"/>
      <c r="D359" s="21"/>
      <c r="E359" s="21"/>
      <c r="F359" s="22"/>
      <c r="G359" s="23"/>
      <c r="H359" s="53"/>
      <c r="I359" s="49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s="24" customFormat="1" ht="24" customHeight="1">
      <c r="A360" s="289" t="e">
        <f>A358+1</f>
        <v>#REF!</v>
      </c>
      <c r="B360" s="303" t="s">
        <v>92</v>
      </c>
      <c r="C360" s="295" t="s">
        <v>93</v>
      </c>
      <c r="D360" s="32" t="s">
        <v>17</v>
      </c>
      <c r="E360" s="25">
        <v>64.8</v>
      </c>
      <c r="F360" s="181">
        <v>235.94</v>
      </c>
      <c r="G360" s="25">
        <f>ROUND(E360*F360,0)</f>
        <v>15289</v>
      </c>
      <c r="H360" s="53"/>
      <c r="I360" s="49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s="33" customFormat="1" ht="39" customHeight="1">
      <c r="A361" s="290"/>
      <c r="B361" s="304"/>
      <c r="C361" s="296"/>
      <c r="D361" s="21"/>
      <c r="E361" s="21"/>
      <c r="F361" s="22"/>
      <c r="G361" s="23"/>
      <c r="H361" s="53"/>
      <c r="I361" s="49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s="24" customFormat="1" ht="24" customHeight="1">
      <c r="A362" s="289" t="e">
        <f>A360+1</f>
        <v>#REF!</v>
      </c>
      <c r="B362" s="291" t="s">
        <v>18</v>
      </c>
      <c r="C362" s="295" t="s">
        <v>94</v>
      </c>
      <c r="D362" s="25" t="s">
        <v>5</v>
      </c>
      <c r="E362" s="25">
        <f>64.8*2.4</f>
        <v>155.51999999999998</v>
      </c>
      <c r="F362" s="181">
        <v>10.36</v>
      </c>
      <c r="G362" s="25">
        <f>ROUND(E362*F362,0)</f>
        <v>1611</v>
      </c>
      <c r="H362" s="53"/>
      <c r="I362" s="49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s="33" customFormat="1" ht="35.25" customHeight="1">
      <c r="A363" s="290"/>
      <c r="B363" s="292"/>
      <c r="C363" s="296"/>
      <c r="D363" s="21"/>
      <c r="E363" s="21"/>
      <c r="F363" s="22"/>
      <c r="G363" s="228"/>
      <c r="H363" s="53"/>
      <c r="I363" s="49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s="24" customFormat="1" ht="24" customHeight="1">
      <c r="A364" s="289" t="e">
        <f>A362+1</f>
        <v>#REF!</v>
      </c>
      <c r="B364" s="301" t="s">
        <v>43</v>
      </c>
      <c r="C364" s="295" t="s">
        <v>293</v>
      </c>
      <c r="D364" s="25" t="s">
        <v>5</v>
      </c>
      <c r="E364" s="25">
        <f>64.8*2.4</f>
        <v>155.51999999999998</v>
      </c>
      <c r="F364" s="181">
        <v>20.57</v>
      </c>
      <c r="G364" s="25">
        <f>ROUND(E364*F364,0)</f>
        <v>3199</v>
      </c>
      <c r="H364" s="53"/>
      <c r="I364" s="49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s="33" customFormat="1" ht="49.5" customHeight="1">
      <c r="A365" s="290"/>
      <c r="B365" s="288"/>
      <c r="C365" s="296"/>
      <c r="D365" s="21"/>
      <c r="E365" s="25"/>
      <c r="F365" s="22"/>
      <c r="G365" s="25"/>
      <c r="H365" s="53"/>
      <c r="I365" s="49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s="24" customFormat="1" ht="24" customHeight="1">
      <c r="A366" s="289" t="e">
        <f>A364+1</f>
        <v>#REF!</v>
      </c>
      <c r="B366" s="303" t="s">
        <v>95</v>
      </c>
      <c r="C366" s="295" t="s">
        <v>96</v>
      </c>
      <c r="D366" s="32" t="s">
        <v>17</v>
      </c>
      <c r="E366" s="25">
        <v>64.8</v>
      </c>
      <c r="F366" s="181">
        <v>40.03</v>
      </c>
      <c r="G366" s="25">
        <f>ROUND(E366*F366,0)</f>
        <v>2594</v>
      </c>
      <c r="H366" s="53"/>
      <c r="I366" s="49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s="33" customFormat="1" ht="35.25" customHeight="1">
      <c r="A367" s="290"/>
      <c r="B367" s="304"/>
      <c r="C367" s="296"/>
      <c r="D367" s="21"/>
      <c r="E367" s="21"/>
      <c r="F367" s="22"/>
      <c r="G367" s="23"/>
      <c r="H367" s="53"/>
      <c r="I367" s="49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s="24" customFormat="1" ht="24" customHeight="1">
      <c r="A368" s="289" t="e">
        <f>A366+1</f>
        <v>#REF!</v>
      </c>
      <c r="B368" s="303" t="s">
        <v>95</v>
      </c>
      <c r="C368" s="295" t="s">
        <v>97</v>
      </c>
      <c r="D368" s="32" t="s">
        <v>17</v>
      </c>
      <c r="E368" s="25">
        <v>64.8</v>
      </c>
      <c r="F368" s="181">
        <v>33.59</v>
      </c>
      <c r="G368" s="25">
        <f>ROUND(E368*F368,0)</f>
        <v>2177</v>
      </c>
      <c r="H368" s="53"/>
      <c r="I368" s="49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s="33" customFormat="1" ht="34.5" customHeight="1">
      <c r="A369" s="290"/>
      <c r="B369" s="304"/>
      <c r="C369" s="296"/>
      <c r="D369" s="21"/>
      <c r="E369" s="21"/>
      <c r="F369" s="22"/>
      <c r="G369" s="23"/>
      <c r="H369" s="53"/>
      <c r="I369" s="49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s="24" customFormat="1" ht="24" customHeight="1">
      <c r="A370" s="289" t="e">
        <f>A368+1</f>
        <v>#REF!</v>
      </c>
      <c r="B370" s="291" t="s">
        <v>18</v>
      </c>
      <c r="C370" s="295" t="s">
        <v>98</v>
      </c>
      <c r="D370" s="25" t="s">
        <v>5</v>
      </c>
      <c r="E370" s="25">
        <f>64.8*2.4</f>
        <v>155.51999999999998</v>
      </c>
      <c r="F370" s="181">
        <v>10.36</v>
      </c>
      <c r="G370" s="25">
        <f>ROUND(E370*F370,0)</f>
        <v>1611</v>
      </c>
      <c r="H370" s="53"/>
      <c r="I370" s="49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s="33" customFormat="1" ht="35.25" customHeight="1">
      <c r="A371" s="290"/>
      <c r="B371" s="292"/>
      <c r="C371" s="296"/>
      <c r="D371" s="21"/>
      <c r="E371" s="21"/>
      <c r="F371" s="22"/>
      <c r="G371" s="23"/>
      <c r="H371" s="53"/>
      <c r="I371" s="49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s="24" customFormat="1" ht="24" customHeight="1">
      <c r="A372" s="289" t="e">
        <f>A370+1</f>
        <v>#REF!</v>
      </c>
      <c r="B372" s="301" t="s">
        <v>43</v>
      </c>
      <c r="C372" s="295" t="s">
        <v>99</v>
      </c>
      <c r="D372" s="25" t="s">
        <v>5</v>
      </c>
      <c r="E372" s="25">
        <f>64.8*2.4</f>
        <v>155.51999999999998</v>
      </c>
      <c r="F372" s="181">
        <v>12.151</v>
      </c>
      <c r="G372" s="25">
        <f>ROUND(E372*F372,0)</f>
        <v>1890</v>
      </c>
      <c r="H372" s="53"/>
      <c r="I372" s="49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s="33" customFormat="1" ht="49.5" customHeight="1">
      <c r="A373" s="290"/>
      <c r="B373" s="288"/>
      <c r="C373" s="296"/>
      <c r="D373" s="21"/>
      <c r="E373" s="25">
        <v>831.36</v>
      </c>
      <c r="F373" s="22"/>
      <c r="G373" s="23"/>
      <c r="H373" s="53"/>
      <c r="I373" s="49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s="24" customFormat="1" ht="24" customHeight="1">
      <c r="A374" s="289" t="e">
        <f>A372+1</f>
        <v>#REF!</v>
      </c>
      <c r="B374" s="303" t="s">
        <v>100</v>
      </c>
      <c r="C374" s="295" t="s">
        <v>294</v>
      </c>
      <c r="D374" s="32" t="s">
        <v>17</v>
      </c>
      <c r="E374" s="25">
        <v>1.4</v>
      </c>
      <c r="F374" s="181">
        <v>190.208</v>
      </c>
      <c r="G374" s="25">
        <f>ROUND(E374*F374,0)</f>
        <v>266</v>
      </c>
      <c r="H374" s="53"/>
      <c r="I374" s="49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s="33" customFormat="1" ht="27.75" customHeight="1">
      <c r="A375" s="290"/>
      <c r="B375" s="304"/>
      <c r="C375" s="296"/>
      <c r="D375" s="21"/>
      <c r="E375" s="21"/>
      <c r="F375" s="22"/>
      <c r="G375" s="23"/>
      <c r="H375" s="53"/>
      <c r="I375" s="49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s="24" customFormat="1" ht="24" customHeight="1">
      <c r="A376" s="289" t="e">
        <f>A374+1</f>
        <v>#REF!</v>
      </c>
      <c r="B376" s="291" t="s">
        <v>53</v>
      </c>
      <c r="C376" s="295" t="s">
        <v>54</v>
      </c>
      <c r="D376" s="32" t="s">
        <v>17</v>
      </c>
      <c r="E376" s="25">
        <v>14</v>
      </c>
      <c r="F376" s="181">
        <v>1.11</v>
      </c>
      <c r="G376" s="25">
        <f>ROUND(E376*F376,0)</f>
        <v>16</v>
      </c>
      <c r="H376" s="53"/>
      <c r="I376" s="49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s="33" customFormat="1" ht="51" customHeight="1">
      <c r="A377" s="290"/>
      <c r="B377" s="292"/>
      <c r="C377" s="296"/>
      <c r="D377" s="21"/>
      <c r="E377" s="21"/>
      <c r="F377" s="22"/>
      <c r="G377" s="23"/>
      <c r="H377" s="53"/>
      <c r="I377" s="49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s="24" customFormat="1" ht="24" customHeight="1">
      <c r="A378" s="289" t="e">
        <f>A376+1</f>
        <v>#REF!</v>
      </c>
      <c r="B378" s="291" t="s">
        <v>43</v>
      </c>
      <c r="C378" s="295" t="s">
        <v>101</v>
      </c>
      <c r="D378" s="32" t="s">
        <v>5</v>
      </c>
      <c r="E378" s="25">
        <f>14*1.95</f>
        <v>27.3</v>
      </c>
      <c r="F378" s="181">
        <v>3.83</v>
      </c>
      <c r="G378" s="25">
        <f>ROUND(E378*F378,0)</f>
        <v>105</v>
      </c>
      <c r="H378" s="53"/>
      <c r="I378" s="49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s="33" customFormat="1" ht="24.75" customHeight="1">
      <c r="A379" s="290"/>
      <c r="B379" s="292"/>
      <c r="C379" s="296"/>
      <c r="D379" s="21"/>
      <c r="E379" s="21"/>
      <c r="F379" s="22"/>
      <c r="G379" s="23"/>
      <c r="H379" s="53"/>
      <c r="I379" s="49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s="24" customFormat="1" ht="24" customHeight="1">
      <c r="A380" s="289" t="e">
        <f>A378+1</f>
        <v>#REF!</v>
      </c>
      <c r="B380" s="291" t="s">
        <v>102</v>
      </c>
      <c r="C380" s="295" t="s">
        <v>103</v>
      </c>
      <c r="D380" s="32" t="s">
        <v>17</v>
      </c>
      <c r="E380" s="25">
        <v>108</v>
      </c>
      <c r="F380" s="181">
        <v>710.25</v>
      </c>
      <c r="G380" s="25">
        <f>ROUND(E380*F380,0)</f>
        <v>76707</v>
      </c>
      <c r="H380" s="53"/>
      <c r="I380" s="4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s="33" customFormat="1" ht="47.25" customHeight="1">
      <c r="A381" s="290"/>
      <c r="B381" s="292"/>
      <c r="C381" s="296"/>
      <c r="D381" s="21"/>
      <c r="E381" s="21"/>
      <c r="F381" s="22"/>
      <c r="G381" s="23"/>
      <c r="H381" s="53"/>
      <c r="I381" s="4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s="24" customFormat="1" ht="24" customHeight="1">
      <c r="A382" s="289" t="e">
        <f>A380+1</f>
        <v>#REF!</v>
      </c>
      <c r="B382" s="291" t="s">
        <v>73</v>
      </c>
      <c r="C382" s="295" t="s">
        <v>295</v>
      </c>
      <c r="D382" s="32" t="s">
        <v>145</v>
      </c>
      <c r="E382" s="32">
        <f>108/1000</f>
        <v>0.108</v>
      </c>
      <c r="F382" s="181">
        <v>587.23</v>
      </c>
      <c r="G382" s="25">
        <f>ROUND(E382*F382,0)</f>
        <v>63</v>
      </c>
      <c r="H382" s="53"/>
      <c r="I382" s="4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s="33" customFormat="1" ht="24.75" customHeight="1">
      <c r="A383" s="290"/>
      <c r="B383" s="292"/>
      <c r="C383" s="296"/>
      <c r="D383" s="21"/>
      <c r="E383" s="21"/>
      <c r="F383" s="22"/>
      <c r="G383" s="23"/>
      <c r="H383" s="53"/>
      <c r="I383" s="4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s="24" customFormat="1" ht="24" customHeight="1">
      <c r="A384" s="289" t="e">
        <f>A382+1</f>
        <v>#REF!</v>
      </c>
      <c r="B384" s="291" t="s">
        <v>104</v>
      </c>
      <c r="C384" s="295" t="s">
        <v>105</v>
      </c>
      <c r="D384" s="32" t="s">
        <v>145</v>
      </c>
      <c r="E384" s="32">
        <f>108/1000</f>
        <v>0.108</v>
      </c>
      <c r="F384" s="181">
        <v>1121.583</v>
      </c>
      <c r="G384" s="25">
        <f>ROUND(E384*F384,0)</f>
        <v>121</v>
      </c>
      <c r="H384" s="53"/>
      <c r="I384" s="49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s="33" customFormat="1" ht="27.75" customHeight="1">
      <c r="A385" s="290"/>
      <c r="B385" s="292"/>
      <c r="C385" s="296"/>
      <c r="D385" s="21"/>
      <c r="E385" s="21"/>
      <c r="F385" s="22"/>
      <c r="G385" s="23"/>
      <c r="H385" s="53"/>
      <c r="I385" s="49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s="24" customFormat="1" ht="24" customHeight="1">
      <c r="A386" s="289" t="e">
        <f>A384+1</f>
        <v>#REF!</v>
      </c>
      <c r="B386" s="291" t="s">
        <v>30</v>
      </c>
      <c r="C386" s="295" t="s">
        <v>106</v>
      </c>
      <c r="D386" s="32" t="s">
        <v>17</v>
      </c>
      <c r="E386" s="25">
        <v>4.8</v>
      </c>
      <c r="F386" s="181">
        <v>61.268</v>
      </c>
      <c r="G386" s="25">
        <f>ROUND(E386*F386,0)</f>
        <v>294</v>
      </c>
      <c r="H386" s="53"/>
      <c r="I386" s="49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s="33" customFormat="1" ht="51" customHeight="1">
      <c r="A387" s="290"/>
      <c r="B387" s="292"/>
      <c r="C387" s="296"/>
      <c r="D387" s="21"/>
      <c r="E387" s="21"/>
      <c r="F387" s="22"/>
      <c r="G387" s="23"/>
      <c r="H387" s="53"/>
      <c r="I387" s="49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s="24" customFormat="1" ht="24" customHeight="1">
      <c r="A388" s="289" t="e">
        <f>A386+1</f>
        <v>#REF!</v>
      </c>
      <c r="B388" s="291" t="s">
        <v>107</v>
      </c>
      <c r="C388" s="295" t="s">
        <v>108</v>
      </c>
      <c r="D388" s="32" t="s">
        <v>145</v>
      </c>
      <c r="E388" s="25">
        <f>4.8/1000</f>
        <v>0.0048</v>
      </c>
      <c r="F388" s="181">
        <v>1457.95</v>
      </c>
      <c r="G388" s="25">
        <f>ROUND(E388*F388,0)</f>
        <v>7</v>
      </c>
      <c r="H388" s="53"/>
      <c r="I388" s="49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s="33" customFormat="1" ht="33" customHeight="1">
      <c r="A389" s="290"/>
      <c r="B389" s="292"/>
      <c r="C389" s="296"/>
      <c r="D389" s="21"/>
      <c r="E389" s="21"/>
      <c r="F389" s="22"/>
      <c r="G389" s="23"/>
      <c r="H389" s="53"/>
      <c r="I389" s="49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s="24" customFormat="1" ht="24" customHeight="1">
      <c r="A390" s="289" t="e">
        <f>A388+1</f>
        <v>#REF!</v>
      </c>
      <c r="B390" s="303" t="s">
        <v>49</v>
      </c>
      <c r="C390" s="295" t="s">
        <v>296</v>
      </c>
      <c r="D390" s="32" t="s">
        <v>17</v>
      </c>
      <c r="E390" s="25">
        <v>35.32</v>
      </c>
      <c r="F390" s="181">
        <v>241.15</v>
      </c>
      <c r="G390" s="25">
        <f>ROUND(E390*F390,0)</f>
        <v>8517</v>
      </c>
      <c r="H390" s="53"/>
      <c r="I390" s="49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s="33" customFormat="1" ht="33.75" customHeight="1">
      <c r="A391" s="290"/>
      <c r="B391" s="304"/>
      <c r="C391" s="296"/>
      <c r="D391" s="21"/>
      <c r="E391" s="21"/>
      <c r="F391" s="22"/>
      <c r="G391" s="23"/>
      <c r="H391" s="53"/>
      <c r="I391" s="49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s="24" customFormat="1" ht="24" customHeight="1">
      <c r="A392" s="289" t="e">
        <f>A390+1</f>
        <v>#REF!</v>
      </c>
      <c r="B392" s="303" t="s">
        <v>109</v>
      </c>
      <c r="C392" s="295" t="s">
        <v>110</v>
      </c>
      <c r="D392" s="32" t="s">
        <v>17</v>
      </c>
      <c r="E392" s="25">
        <f>2328/1000</f>
        <v>2.328</v>
      </c>
      <c r="F392" s="181">
        <v>1548.06</v>
      </c>
      <c r="G392" s="25">
        <f>ROUND(E392*F392,0)</f>
        <v>3604</v>
      </c>
      <c r="H392" s="53"/>
      <c r="I392" s="49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s="33" customFormat="1" ht="33.75" customHeight="1">
      <c r="A393" s="290"/>
      <c r="B393" s="304"/>
      <c r="C393" s="296"/>
      <c r="D393" s="21"/>
      <c r="E393" s="21"/>
      <c r="F393" s="22"/>
      <c r="G393" s="23"/>
      <c r="H393" s="53"/>
      <c r="I393" s="4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s="24" customFormat="1" ht="24" customHeight="1">
      <c r="A394" s="289" t="e">
        <f>A392+1</f>
        <v>#REF!</v>
      </c>
      <c r="B394" s="303" t="s">
        <v>50</v>
      </c>
      <c r="C394" s="295" t="s">
        <v>297</v>
      </c>
      <c r="D394" s="32" t="s">
        <v>17</v>
      </c>
      <c r="E394" s="25">
        <v>78</v>
      </c>
      <c r="F394" s="181">
        <v>251.37</v>
      </c>
      <c r="G394" s="25">
        <f>ROUND(E394*F394,0)</f>
        <v>19607</v>
      </c>
      <c r="H394" s="53"/>
      <c r="I394" s="4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s="33" customFormat="1" ht="33.75" customHeight="1">
      <c r="A395" s="290"/>
      <c r="B395" s="304"/>
      <c r="C395" s="296"/>
      <c r="D395" s="21"/>
      <c r="E395" s="21"/>
      <c r="F395" s="22"/>
      <c r="G395" s="23"/>
      <c r="H395" s="53"/>
      <c r="I395" s="4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s="24" customFormat="1" ht="24" customHeight="1">
      <c r="A396" s="289" t="e">
        <f>A394+1</f>
        <v>#REF!</v>
      </c>
      <c r="B396" s="303" t="s">
        <v>111</v>
      </c>
      <c r="C396" s="295" t="s">
        <v>112</v>
      </c>
      <c r="D396" s="32" t="s">
        <v>5</v>
      </c>
      <c r="E396" s="25">
        <f>1925.2/1000</f>
        <v>1.9252</v>
      </c>
      <c r="F396" s="181">
        <v>1614.05</v>
      </c>
      <c r="G396" s="25">
        <f>ROUND(E396*F396,0)</f>
        <v>3107</v>
      </c>
      <c r="H396" s="53"/>
      <c r="I396" s="49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s="33" customFormat="1" ht="23.25" customHeight="1">
      <c r="A397" s="290"/>
      <c r="B397" s="304"/>
      <c r="C397" s="296"/>
      <c r="D397" s="21"/>
      <c r="E397" s="21"/>
      <c r="F397" s="22"/>
      <c r="G397" s="23"/>
      <c r="H397" s="53"/>
      <c r="I397" s="49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s="24" customFormat="1" ht="31.5" customHeight="1">
      <c r="A398" s="289" t="e">
        <f>A396+1</f>
        <v>#REF!</v>
      </c>
      <c r="B398" s="303" t="s">
        <v>51</v>
      </c>
      <c r="C398" s="295" t="s">
        <v>113</v>
      </c>
      <c r="D398" s="32" t="s">
        <v>276</v>
      </c>
      <c r="E398" s="25">
        <v>180</v>
      </c>
      <c r="F398" s="181">
        <v>10.99</v>
      </c>
      <c r="G398" s="25">
        <f>ROUND(E398*F398,0)</f>
        <v>1978</v>
      </c>
      <c r="H398" s="53"/>
      <c r="I398" s="4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s="33" customFormat="1" ht="45" customHeight="1">
      <c r="A399" s="290"/>
      <c r="B399" s="304"/>
      <c r="C399" s="296"/>
      <c r="D399" s="21"/>
      <c r="E399" s="21"/>
      <c r="F399" s="22"/>
      <c r="G399" s="23"/>
      <c r="H399" s="53"/>
      <c r="I399" s="4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s="24" customFormat="1" ht="44.25" customHeight="1">
      <c r="A400" s="227"/>
      <c r="B400" s="178"/>
      <c r="C400" s="179" t="s">
        <v>114</v>
      </c>
      <c r="D400" s="25"/>
      <c r="E400" s="25"/>
      <c r="F400" s="181"/>
      <c r="G400" s="25"/>
      <c r="H400" s="53"/>
      <c r="I400" s="4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s="24" customFormat="1" ht="24" customHeight="1">
      <c r="A401" s="289" t="e">
        <f>A398+1</f>
        <v>#REF!</v>
      </c>
      <c r="B401" s="303" t="s">
        <v>115</v>
      </c>
      <c r="C401" s="295" t="s">
        <v>116</v>
      </c>
      <c r="D401" s="32" t="s">
        <v>17</v>
      </c>
      <c r="E401" s="25">
        <v>132</v>
      </c>
      <c r="F401" s="181">
        <v>48.12</v>
      </c>
      <c r="G401" s="25">
        <f>ROUND(E401*F401,0)</f>
        <v>6352</v>
      </c>
      <c r="H401" s="53"/>
      <c r="I401" s="4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s="33" customFormat="1" ht="27.75" customHeight="1">
      <c r="A402" s="290"/>
      <c r="B402" s="304"/>
      <c r="C402" s="296"/>
      <c r="D402" s="21"/>
      <c r="E402" s="21"/>
      <c r="F402" s="22"/>
      <c r="G402" s="23"/>
      <c r="H402" s="53"/>
      <c r="I402" s="4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s="24" customFormat="1" ht="24" customHeight="1">
      <c r="A403" s="289" t="e">
        <f>A401+1</f>
        <v>#REF!</v>
      </c>
      <c r="B403" s="291" t="s">
        <v>32</v>
      </c>
      <c r="C403" s="295" t="s">
        <v>117</v>
      </c>
      <c r="D403" s="32" t="s">
        <v>24</v>
      </c>
      <c r="E403" s="25">
        <f>30.8/100</f>
        <v>0.308</v>
      </c>
      <c r="F403" s="181">
        <v>2701.94</v>
      </c>
      <c r="G403" s="25">
        <f>ROUND(E403*F403,0)</f>
        <v>832</v>
      </c>
      <c r="H403" s="53"/>
      <c r="I403" s="4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s="33" customFormat="1" ht="27.75" customHeight="1">
      <c r="A404" s="290"/>
      <c r="B404" s="292"/>
      <c r="C404" s="296"/>
      <c r="D404" s="21"/>
      <c r="E404" s="21"/>
      <c r="F404" s="22"/>
      <c r="G404" s="23"/>
      <c r="H404" s="53"/>
      <c r="I404" s="4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s="24" customFormat="1" ht="24" customHeight="1">
      <c r="A405" s="289" t="e">
        <f>A403+1</f>
        <v>#REF!</v>
      </c>
      <c r="B405" s="291" t="s">
        <v>118</v>
      </c>
      <c r="C405" s="295" t="s">
        <v>119</v>
      </c>
      <c r="D405" s="25" t="s">
        <v>120</v>
      </c>
      <c r="E405" s="25">
        <v>12</v>
      </c>
      <c r="F405" s="181">
        <v>9.53</v>
      </c>
      <c r="G405" s="25">
        <f>ROUND(E405*F405,0)</f>
        <v>114</v>
      </c>
      <c r="H405" s="53"/>
      <c r="I405" s="4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s="33" customFormat="1" ht="7.5" customHeight="1">
      <c r="A406" s="290"/>
      <c r="B406" s="292"/>
      <c r="C406" s="296"/>
      <c r="D406" s="21"/>
      <c r="E406" s="21"/>
      <c r="F406" s="22"/>
      <c r="G406" s="23"/>
      <c r="H406" s="53"/>
      <c r="I406" s="4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s="24" customFormat="1" ht="24" customHeight="1">
      <c r="A407" s="289" t="e">
        <f>A405+1</f>
        <v>#REF!</v>
      </c>
      <c r="B407" s="303" t="s">
        <v>33</v>
      </c>
      <c r="C407" s="295" t="s">
        <v>298</v>
      </c>
      <c r="D407" s="32" t="s">
        <v>17</v>
      </c>
      <c r="E407" s="25">
        <v>11.2</v>
      </c>
      <c r="F407" s="181">
        <v>30.79</v>
      </c>
      <c r="G407" s="25">
        <f>ROUND(E407*F407,0)</f>
        <v>345</v>
      </c>
      <c r="H407" s="53"/>
      <c r="I407" s="4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s="33" customFormat="1" ht="27.75" customHeight="1">
      <c r="A408" s="290"/>
      <c r="B408" s="304"/>
      <c r="C408" s="296"/>
      <c r="D408" s="21"/>
      <c r="E408" s="21"/>
      <c r="F408" s="22"/>
      <c r="G408" s="23"/>
      <c r="H408" s="53"/>
      <c r="I408" s="4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s="24" customFormat="1" ht="24" customHeight="1">
      <c r="A409" s="289" t="e">
        <f>A407+1</f>
        <v>#REF!</v>
      </c>
      <c r="B409" s="303" t="s">
        <v>49</v>
      </c>
      <c r="C409" s="295" t="s">
        <v>299</v>
      </c>
      <c r="D409" s="32" t="s">
        <v>17</v>
      </c>
      <c r="E409" s="25">
        <v>45.36</v>
      </c>
      <c r="F409" s="181">
        <v>224.83</v>
      </c>
      <c r="G409" s="25">
        <f>ROUND(E409*F409,0)</f>
        <v>10198</v>
      </c>
      <c r="H409" s="53"/>
      <c r="I409" s="4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s="33" customFormat="1" ht="31.5" customHeight="1">
      <c r="A410" s="290"/>
      <c r="B410" s="304"/>
      <c r="C410" s="296"/>
      <c r="D410" s="21"/>
      <c r="E410" s="21"/>
      <c r="F410" s="22"/>
      <c r="G410" s="23"/>
      <c r="H410" s="53"/>
      <c r="I410" s="4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s="24" customFormat="1" ht="24" customHeight="1">
      <c r="A411" s="289" t="e">
        <f>A409+1</f>
        <v>#REF!</v>
      </c>
      <c r="B411" s="291" t="s">
        <v>121</v>
      </c>
      <c r="C411" s="295" t="s">
        <v>300</v>
      </c>
      <c r="D411" s="32" t="s">
        <v>17</v>
      </c>
      <c r="E411" s="25">
        <v>115.84</v>
      </c>
      <c r="F411" s="181">
        <v>600.15</v>
      </c>
      <c r="G411" s="25">
        <f>ROUND(E411*F411,0)</f>
        <v>69521</v>
      </c>
      <c r="H411" s="53"/>
      <c r="I411" s="4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s="33" customFormat="1" ht="27.75" customHeight="1">
      <c r="A412" s="290"/>
      <c r="B412" s="292"/>
      <c r="C412" s="296"/>
      <c r="D412" s="21"/>
      <c r="E412" s="21"/>
      <c r="F412" s="22"/>
      <c r="G412" s="23"/>
      <c r="H412" s="53"/>
      <c r="I412" s="4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s="24" customFormat="1" ht="24" customHeight="1">
      <c r="A413" s="289" t="e">
        <f>A411+1</f>
        <v>#REF!</v>
      </c>
      <c r="B413" s="291" t="s">
        <v>122</v>
      </c>
      <c r="C413" s="295" t="s">
        <v>123</v>
      </c>
      <c r="D413" s="25" t="s">
        <v>5</v>
      </c>
      <c r="E413" s="25">
        <f>1718.4/1000</f>
        <v>1.7184000000000001</v>
      </c>
      <c r="F413" s="181">
        <v>878.51</v>
      </c>
      <c r="G413" s="25">
        <f>ROUND(E413*F413,0)</f>
        <v>1510</v>
      </c>
      <c r="H413" s="53"/>
      <c r="I413" s="4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s="33" customFormat="1" ht="33" customHeight="1">
      <c r="A414" s="290"/>
      <c r="B414" s="292"/>
      <c r="C414" s="296"/>
      <c r="D414" s="21"/>
      <c r="E414" s="21"/>
      <c r="F414" s="22"/>
      <c r="G414" s="23"/>
      <c r="H414" s="53"/>
      <c r="I414" s="49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s="24" customFormat="1" ht="24" customHeight="1">
      <c r="A415" s="289" t="e">
        <f>A413+1</f>
        <v>#REF!</v>
      </c>
      <c r="B415" s="303" t="s">
        <v>100</v>
      </c>
      <c r="C415" s="295" t="s">
        <v>124</v>
      </c>
      <c r="D415" s="32" t="s">
        <v>17</v>
      </c>
      <c r="E415" s="25">
        <v>6.4</v>
      </c>
      <c r="F415" s="181">
        <v>190.21</v>
      </c>
      <c r="G415" s="25">
        <f>ROUND(E415*F415,0)</f>
        <v>1217</v>
      </c>
      <c r="H415" s="53"/>
      <c r="I415" s="4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s="33" customFormat="1" ht="27.75" customHeight="1">
      <c r="A416" s="290"/>
      <c r="B416" s="304"/>
      <c r="C416" s="296"/>
      <c r="D416" s="21"/>
      <c r="E416" s="21"/>
      <c r="F416" s="22"/>
      <c r="G416" s="23"/>
      <c r="H416" s="53"/>
      <c r="I416" s="4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s="24" customFormat="1" ht="24" customHeight="1">
      <c r="A417" s="289" t="e">
        <f>A415+1</f>
        <v>#REF!</v>
      </c>
      <c r="B417" s="303" t="s">
        <v>125</v>
      </c>
      <c r="C417" s="295" t="s">
        <v>126</v>
      </c>
      <c r="D417" s="32" t="s">
        <v>276</v>
      </c>
      <c r="E417" s="25">
        <v>86.4</v>
      </c>
      <c r="F417" s="181">
        <v>18.14</v>
      </c>
      <c r="G417" s="25">
        <f>ROUND(E417*F417,0)</f>
        <v>1567</v>
      </c>
      <c r="H417" s="53"/>
      <c r="I417" s="4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s="33" customFormat="1" ht="31.5" customHeight="1">
      <c r="A418" s="290"/>
      <c r="B418" s="304"/>
      <c r="C418" s="296"/>
      <c r="D418" s="21"/>
      <c r="E418" s="21"/>
      <c r="F418" s="22"/>
      <c r="G418" s="23"/>
      <c r="H418" s="53"/>
      <c r="I418" s="49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s="24" customFormat="1" ht="24" customHeight="1">
      <c r="A419" s="289" t="e">
        <f>A417+1</f>
        <v>#REF!</v>
      </c>
      <c r="B419" s="303" t="s">
        <v>51</v>
      </c>
      <c r="C419" s="295" t="s">
        <v>127</v>
      </c>
      <c r="D419" s="32" t="s">
        <v>276</v>
      </c>
      <c r="E419" s="25">
        <v>342.4</v>
      </c>
      <c r="F419" s="181">
        <v>10.99</v>
      </c>
      <c r="G419" s="25">
        <f>ROUND(E419*F419,0)</f>
        <v>3763</v>
      </c>
      <c r="H419" s="53"/>
      <c r="I419" s="49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s="33" customFormat="1" ht="31.5" customHeight="1">
      <c r="A420" s="290"/>
      <c r="B420" s="304"/>
      <c r="C420" s="296"/>
      <c r="D420" s="21"/>
      <c r="E420" s="21"/>
      <c r="F420" s="22"/>
      <c r="G420" s="23"/>
      <c r="H420" s="53"/>
      <c r="I420" s="49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s="24" customFormat="1" ht="24" customHeight="1">
      <c r="A421" s="289" t="e">
        <f>A419+1</f>
        <v>#REF!</v>
      </c>
      <c r="B421" s="303" t="s">
        <v>92</v>
      </c>
      <c r="C421" s="295" t="s">
        <v>301</v>
      </c>
      <c r="D421" s="32" t="s">
        <v>17</v>
      </c>
      <c r="E421" s="25">
        <v>6</v>
      </c>
      <c r="F421" s="181">
        <v>235.94</v>
      </c>
      <c r="G421" s="25">
        <f>ROUND(E421*F421,0)</f>
        <v>1416</v>
      </c>
      <c r="H421" s="53"/>
      <c r="I421" s="49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s="33" customFormat="1" ht="27.75" customHeight="1">
      <c r="A422" s="290"/>
      <c r="B422" s="304"/>
      <c r="C422" s="296"/>
      <c r="D422" s="21"/>
      <c r="E422" s="21"/>
      <c r="F422" s="22"/>
      <c r="G422" s="23"/>
      <c r="H422" s="53"/>
      <c r="I422" s="49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s="24" customFormat="1" ht="24" customHeight="1">
      <c r="A423" s="289" t="e">
        <f>A421+1</f>
        <v>#REF!</v>
      </c>
      <c r="B423" s="303" t="s">
        <v>33</v>
      </c>
      <c r="C423" s="295" t="s">
        <v>128</v>
      </c>
      <c r="D423" s="32" t="s">
        <v>17</v>
      </c>
      <c r="E423" s="25">
        <v>16.4</v>
      </c>
      <c r="F423" s="181">
        <v>30.79</v>
      </c>
      <c r="G423" s="25">
        <f>ROUND(E423*F423,0)</f>
        <v>505</v>
      </c>
      <c r="H423" s="53"/>
      <c r="I423" s="49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s="33" customFormat="1" ht="27.75" customHeight="1">
      <c r="A424" s="290"/>
      <c r="B424" s="304"/>
      <c r="C424" s="296"/>
      <c r="D424" s="21"/>
      <c r="E424" s="21"/>
      <c r="F424" s="22"/>
      <c r="G424" s="23"/>
      <c r="H424" s="53"/>
      <c r="I424" s="49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s="24" customFormat="1" ht="24" customHeight="1">
      <c r="A425" s="289" t="e">
        <f>A423+1</f>
        <v>#REF!</v>
      </c>
      <c r="B425" s="291" t="s">
        <v>129</v>
      </c>
      <c r="C425" s="295" t="s">
        <v>302</v>
      </c>
      <c r="D425" s="32" t="s">
        <v>17</v>
      </c>
      <c r="E425" s="25">
        <f>78.4+65.2+35.2+15.4</f>
        <v>194.20000000000002</v>
      </c>
      <c r="F425" s="181">
        <v>281.66</v>
      </c>
      <c r="G425" s="25">
        <f>ROUND(E425*F425,0)</f>
        <v>54698</v>
      </c>
      <c r="H425" s="53"/>
      <c r="I425" s="49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s="33" customFormat="1" ht="33" customHeight="1">
      <c r="A426" s="290"/>
      <c r="B426" s="292"/>
      <c r="C426" s="296"/>
      <c r="D426" s="21"/>
      <c r="E426" s="21"/>
      <c r="F426" s="22"/>
      <c r="G426" s="23"/>
      <c r="H426" s="53"/>
      <c r="I426" s="49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s="24" customFormat="1" ht="24" customHeight="1">
      <c r="A427" s="289" t="e">
        <f>A425+1</f>
        <v>#REF!</v>
      </c>
      <c r="B427" s="303" t="s">
        <v>51</v>
      </c>
      <c r="C427" s="295" t="s">
        <v>130</v>
      </c>
      <c r="D427" s="32" t="s">
        <v>276</v>
      </c>
      <c r="E427" s="25">
        <v>100</v>
      </c>
      <c r="F427" s="181">
        <v>10.99</v>
      </c>
      <c r="G427" s="25">
        <f>ROUND(E427*F427,0)</f>
        <v>1099</v>
      </c>
      <c r="H427" s="53"/>
      <c r="I427" s="49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s="33" customFormat="1" ht="31.5" customHeight="1">
      <c r="A428" s="290"/>
      <c r="B428" s="304"/>
      <c r="C428" s="296"/>
      <c r="D428" s="21"/>
      <c r="E428" s="21"/>
      <c r="F428" s="22"/>
      <c r="G428" s="23"/>
      <c r="H428" s="53"/>
      <c r="I428" s="49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s="24" customFormat="1" ht="24" customHeight="1">
      <c r="A429" s="289" t="e">
        <f>A427+1</f>
        <v>#REF!</v>
      </c>
      <c r="B429" s="291" t="s">
        <v>79</v>
      </c>
      <c r="C429" s="295" t="s">
        <v>131</v>
      </c>
      <c r="D429" s="32" t="s">
        <v>24</v>
      </c>
      <c r="E429" s="25">
        <f>114/100</f>
        <v>1.14</v>
      </c>
      <c r="F429" s="181">
        <v>539</v>
      </c>
      <c r="G429" s="25">
        <f>ROUND(E429*F429,0)</f>
        <v>614</v>
      </c>
      <c r="H429" s="53"/>
      <c r="I429" s="49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s="33" customFormat="1" ht="33" customHeight="1">
      <c r="A430" s="290"/>
      <c r="B430" s="292"/>
      <c r="C430" s="296"/>
      <c r="D430" s="21"/>
      <c r="E430" s="21"/>
      <c r="F430" s="22"/>
      <c r="G430" s="23"/>
      <c r="H430" s="53"/>
      <c r="I430" s="49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s="24" customFormat="1" ht="24" customHeight="1">
      <c r="A431" s="289" t="e">
        <f>A429+1</f>
        <v>#REF!</v>
      </c>
      <c r="B431" s="291" t="s">
        <v>132</v>
      </c>
      <c r="C431" s="295" t="s">
        <v>133</v>
      </c>
      <c r="D431" s="32" t="s">
        <v>17</v>
      </c>
      <c r="E431" s="25">
        <f>2*1*1*120</f>
        <v>240</v>
      </c>
      <c r="F431" s="181">
        <v>27.17</v>
      </c>
      <c r="G431" s="25">
        <f>ROUND(E431*F431,0)</f>
        <v>6521</v>
      </c>
      <c r="H431" s="53"/>
      <c r="I431" s="49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s="33" customFormat="1" ht="44.25" customHeight="1">
      <c r="A432" s="290"/>
      <c r="B432" s="292"/>
      <c r="C432" s="296"/>
      <c r="D432" s="21"/>
      <c r="E432" s="21"/>
      <c r="F432" s="22"/>
      <c r="G432" s="23"/>
      <c r="H432" s="53"/>
      <c r="I432" s="49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s="24" customFormat="1" ht="24" customHeight="1">
      <c r="A433" s="289" t="e">
        <f>A431+1</f>
        <v>#REF!</v>
      </c>
      <c r="B433" s="303" t="s">
        <v>134</v>
      </c>
      <c r="C433" s="295" t="s">
        <v>135</v>
      </c>
      <c r="D433" s="32" t="s">
        <v>17</v>
      </c>
      <c r="E433" s="25">
        <f>2100/1000</f>
        <v>2.1</v>
      </c>
      <c r="F433" s="181">
        <v>5283.45</v>
      </c>
      <c r="G433" s="25">
        <f>ROUND(E433*F433,0)</f>
        <v>11095</v>
      </c>
      <c r="H433" s="53"/>
      <c r="I433" s="49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s="33" customFormat="1" ht="21" customHeight="1">
      <c r="A434" s="290"/>
      <c r="B434" s="304"/>
      <c r="C434" s="296"/>
      <c r="D434" s="21"/>
      <c r="E434" s="21"/>
      <c r="F434" s="22"/>
      <c r="G434" s="23"/>
      <c r="H434" s="53"/>
      <c r="I434" s="49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s="24" customFormat="1" ht="24" customHeight="1">
      <c r="A435" s="289" t="e">
        <f>A433+1</f>
        <v>#REF!</v>
      </c>
      <c r="B435" s="303" t="s">
        <v>136</v>
      </c>
      <c r="C435" s="295" t="s">
        <v>137</v>
      </c>
      <c r="D435" s="32" t="s">
        <v>5</v>
      </c>
      <c r="E435" s="25">
        <f>144/1000</f>
        <v>0.144</v>
      </c>
      <c r="F435" s="181">
        <v>1500</v>
      </c>
      <c r="G435" s="25">
        <f>ROUND(E435*F435,0)</f>
        <v>216</v>
      </c>
      <c r="H435" s="53"/>
      <c r="I435" s="49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s="33" customFormat="1" ht="31.5" customHeight="1">
      <c r="A436" s="290"/>
      <c r="B436" s="304"/>
      <c r="C436" s="296"/>
      <c r="D436" s="21"/>
      <c r="E436" s="21"/>
      <c r="F436" s="22"/>
      <c r="G436" s="23"/>
      <c r="H436" s="53"/>
      <c r="I436" s="49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s="24" customFormat="1" ht="24" customHeight="1">
      <c r="A437" s="289" t="e">
        <f>A435+1</f>
        <v>#REF!</v>
      </c>
      <c r="B437" s="291" t="s">
        <v>32</v>
      </c>
      <c r="C437" s="295" t="s">
        <v>138</v>
      </c>
      <c r="D437" s="32" t="s">
        <v>24</v>
      </c>
      <c r="E437" s="25">
        <f>128/100</f>
        <v>1.28</v>
      </c>
      <c r="F437" s="181">
        <v>2701.94</v>
      </c>
      <c r="G437" s="25">
        <f>ROUND(E437*F437,0)</f>
        <v>3458</v>
      </c>
      <c r="H437" s="53"/>
      <c r="I437" s="49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s="33" customFormat="1" ht="27.75" customHeight="1">
      <c r="A438" s="290"/>
      <c r="B438" s="292"/>
      <c r="C438" s="296"/>
      <c r="D438" s="21"/>
      <c r="E438" s="21"/>
      <c r="F438" s="22"/>
      <c r="G438" s="23"/>
      <c r="H438" s="53"/>
      <c r="I438" s="49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s="24" customFormat="1" ht="24" customHeight="1">
      <c r="A439" s="289" t="e">
        <f>A437+1</f>
        <v>#REF!</v>
      </c>
      <c r="B439" s="291" t="s">
        <v>53</v>
      </c>
      <c r="C439" s="295" t="s">
        <v>54</v>
      </c>
      <c r="D439" s="32" t="s">
        <v>17</v>
      </c>
      <c r="E439" s="25">
        <v>294</v>
      </c>
      <c r="F439" s="181">
        <v>1.12</v>
      </c>
      <c r="G439" s="25">
        <f>ROUND(E439*F439,0)</f>
        <v>329</v>
      </c>
      <c r="H439" s="53"/>
      <c r="I439" s="49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s="33" customFormat="1" ht="62.25" customHeight="1">
      <c r="A440" s="290"/>
      <c r="B440" s="292"/>
      <c r="C440" s="296"/>
      <c r="D440" s="21"/>
      <c r="E440" s="21"/>
      <c r="F440" s="22"/>
      <c r="G440" s="23"/>
      <c r="H440" s="53"/>
      <c r="I440" s="49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s="24" customFormat="1" ht="24" customHeight="1">
      <c r="A441" s="289" t="e">
        <f>A439+1</f>
        <v>#REF!</v>
      </c>
      <c r="B441" s="291" t="s">
        <v>43</v>
      </c>
      <c r="C441" s="295" t="s">
        <v>101</v>
      </c>
      <c r="D441" s="32" t="s">
        <v>5</v>
      </c>
      <c r="E441" s="25">
        <f>294*1.95</f>
        <v>573.3</v>
      </c>
      <c r="F441" s="181">
        <v>3.83</v>
      </c>
      <c r="G441" s="25">
        <f>ROUND(E441*F441,0)</f>
        <v>2196</v>
      </c>
      <c r="H441" s="53"/>
      <c r="I441" s="49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s="33" customFormat="1" ht="24.75" customHeight="1">
      <c r="A442" s="290"/>
      <c r="B442" s="292"/>
      <c r="C442" s="296"/>
      <c r="D442" s="21"/>
      <c r="E442" s="21"/>
      <c r="F442" s="22"/>
      <c r="G442" s="23"/>
      <c r="H442" s="53"/>
      <c r="I442" s="49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s="24" customFormat="1" ht="24" customHeight="1">
      <c r="A443" s="289" t="e">
        <f>A441+1</f>
        <v>#REF!</v>
      </c>
      <c r="B443" s="291" t="s">
        <v>82</v>
      </c>
      <c r="C443" s="295" t="s">
        <v>139</v>
      </c>
      <c r="D443" s="32" t="s">
        <v>17</v>
      </c>
      <c r="E443" s="25">
        <v>294</v>
      </c>
      <c r="F443" s="181">
        <v>3.36</v>
      </c>
      <c r="G443" s="25">
        <f>ROUND(E443*F443,0)</f>
        <v>988</v>
      </c>
      <c r="H443" s="53"/>
      <c r="I443" s="49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s="33" customFormat="1" ht="62.25" customHeight="1">
      <c r="A444" s="290"/>
      <c r="B444" s="292"/>
      <c r="C444" s="296"/>
      <c r="D444" s="21"/>
      <c r="E444" s="21"/>
      <c r="F444" s="22"/>
      <c r="G444" s="23"/>
      <c r="H444" s="53"/>
      <c r="I444" s="49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s="24" customFormat="1" ht="32.25" customHeight="1">
      <c r="A445" s="289" t="e">
        <f>A443+1</f>
        <v>#REF!</v>
      </c>
      <c r="B445" s="303" t="s">
        <v>39</v>
      </c>
      <c r="C445" s="295" t="s">
        <v>140</v>
      </c>
      <c r="D445" s="32" t="s">
        <v>17</v>
      </c>
      <c r="E445" s="25">
        <v>18.48</v>
      </c>
      <c r="F445" s="181">
        <v>177.94</v>
      </c>
      <c r="G445" s="25">
        <f>ROUND(E445*F445,0)</f>
        <v>3288</v>
      </c>
      <c r="H445" s="53"/>
      <c r="I445" s="49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s="33" customFormat="1" ht="17.25" customHeight="1">
      <c r="A446" s="290"/>
      <c r="B446" s="304"/>
      <c r="C446" s="296"/>
      <c r="D446" s="21"/>
      <c r="E446" s="21"/>
      <c r="F446" s="22"/>
      <c r="G446" s="23"/>
      <c r="H446" s="53"/>
      <c r="I446" s="49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s="24" customFormat="1" ht="24" customHeight="1">
      <c r="A447" s="289" t="e">
        <f>A445+1</f>
        <v>#REF!</v>
      </c>
      <c r="B447" s="291" t="s">
        <v>18</v>
      </c>
      <c r="C447" s="295" t="s">
        <v>94</v>
      </c>
      <c r="D447" s="25" t="s">
        <v>5</v>
      </c>
      <c r="E447" s="25">
        <f>18.48*2.4</f>
        <v>44.352</v>
      </c>
      <c r="F447" s="181">
        <v>10.36</v>
      </c>
      <c r="G447" s="25">
        <f>ROUND(E447*F447,0)</f>
        <v>459</v>
      </c>
      <c r="H447" s="53"/>
      <c r="I447" s="49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s="33" customFormat="1" ht="35.25" customHeight="1">
      <c r="A448" s="290"/>
      <c r="B448" s="292"/>
      <c r="C448" s="296"/>
      <c r="D448" s="21"/>
      <c r="E448" s="21"/>
      <c r="F448" s="22"/>
      <c r="G448" s="23"/>
      <c r="H448" s="53"/>
      <c r="I448" s="49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s="24" customFormat="1" ht="24" customHeight="1">
      <c r="A449" s="289" t="e">
        <f>A447+1</f>
        <v>#REF!</v>
      </c>
      <c r="B449" s="301" t="s">
        <v>43</v>
      </c>
      <c r="C449" s="295" t="s">
        <v>293</v>
      </c>
      <c r="D449" s="25" t="s">
        <v>5</v>
      </c>
      <c r="E449" s="25">
        <f>18.48*2.4</f>
        <v>44.352</v>
      </c>
      <c r="F449" s="181">
        <v>20.57</v>
      </c>
      <c r="G449" s="25">
        <f>ROUND(E449*F449,0)</f>
        <v>912</v>
      </c>
      <c r="H449" s="53"/>
      <c r="I449" s="49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s="33" customFormat="1" ht="49.5" customHeight="1">
      <c r="A450" s="290"/>
      <c r="B450" s="288"/>
      <c r="C450" s="296"/>
      <c r="D450" s="21"/>
      <c r="E450" s="25"/>
      <c r="F450" s="229"/>
      <c r="G450" s="25"/>
      <c r="H450" s="53"/>
      <c r="I450" s="49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s="24" customFormat="1" ht="32.25" customHeight="1">
      <c r="A451" s="289" t="e">
        <f>A449+1</f>
        <v>#REF!</v>
      </c>
      <c r="B451" s="303" t="s">
        <v>19</v>
      </c>
      <c r="C451" s="295" t="s">
        <v>141</v>
      </c>
      <c r="D451" s="32" t="s">
        <v>17</v>
      </c>
      <c r="E451" s="25">
        <v>18.48</v>
      </c>
      <c r="F451" s="181">
        <v>25.653</v>
      </c>
      <c r="G451" s="25">
        <f>ROUND(E451*F451,0)</f>
        <v>474</v>
      </c>
      <c r="H451" s="53"/>
      <c r="I451" s="49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s="33" customFormat="1" ht="17.25" customHeight="1">
      <c r="A452" s="290"/>
      <c r="B452" s="304"/>
      <c r="C452" s="296"/>
      <c r="D452" s="21"/>
      <c r="E452" s="21"/>
      <c r="F452" s="22"/>
      <c r="G452" s="23"/>
      <c r="H452" s="53"/>
      <c r="I452" s="49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s="24" customFormat="1" ht="24" customHeight="1">
      <c r="A453" s="289" t="e">
        <f>A451+1</f>
        <v>#REF!</v>
      </c>
      <c r="B453" s="303" t="s">
        <v>134</v>
      </c>
      <c r="C453" s="295" t="s">
        <v>142</v>
      </c>
      <c r="D453" s="32" t="s">
        <v>17</v>
      </c>
      <c r="E453" s="25">
        <v>1.68</v>
      </c>
      <c r="F453" s="181">
        <v>339.56</v>
      </c>
      <c r="G453" s="25">
        <f>ROUND(E453*F453,0)</f>
        <v>570</v>
      </c>
      <c r="H453" s="53"/>
      <c r="I453" s="49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s="33" customFormat="1" ht="21" customHeight="1">
      <c r="A454" s="290"/>
      <c r="B454" s="304"/>
      <c r="C454" s="296"/>
      <c r="D454" s="21"/>
      <c r="E454" s="21"/>
      <c r="F454" s="22"/>
      <c r="G454" s="23"/>
      <c r="H454" s="53"/>
      <c r="I454" s="49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7" ht="31.5" customHeight="1">
      <c r="A455" s="289" t="e">
        <f>A453+1</f>
        <v>#REF!</v>
      </c>
      <c r="B455" s="289" t="s">
        <v>287</v>
      </c>
      <c r="C455" s="298" t="s">
        <v>60</v>
      </c>
      <c r="D455" s="35" t="s">
        <v>5</v>
      </c>
      <c r="E455" s="215">
        <f>ROUND((11.2+16.4)*1.1*1.6,3)</f>
        <v>48.576</v>
      </c>
      <c r="F455" s="216">
        <v>2.18</v>
      </c>
      <c r="G455" s="25">
        <f>ROUND(E455*F455,0)</f>
        <v>106</v>
      </c>
    </row>
    <row r="456" spans="1:7" ht="27" customHeight="1">
      <c r="A456" s="290"/>
      <c r="B456" s="288"/>
      <c r="C456" s="296"/>
      <c r="D456" s="31"/>
      <c r="E456" s="31"/>
      <c r="F456" s="191"/>
      <c r="G456" s="217"/>
    </row>
    <row r="457" spans="1:7" ht="19.5" customHeight="1">
      <c r="A457" s="289" t="e">
        <f>A455+1</f>
        <v>#REF!</v>
      </c>
      <c r="B457" s="289" t="s">
        <v>287</v>
      </c>
      <c r="C457" s="295" t="s">
        <v>143</v>
      </c>
      <c r="D457" s="230" t="s">
        <v>5</v>
      </c>
      <c r="E457" s="35">
        <f>ROUND((35.32+45.36+6)*1.02*2.4,2)</f>
        <v>212.19</v>
      </c>
      <c r="F457" s="216">
        <v>8.39</v>
      </c>
      <c r="G457" s="25">
        <f>ROUND(E457*F457,0)</f>
        <v>1780</v>
      </c>
    </row>
    <row r="458" spans="1:7" ht="24.75" customHeight="1">
      <c r="A458" s="290"/>
      <c r="B458" s="288"/>
      <c r="C458" s="296"/>
      <c r="D458" s="231"/>
      <c r="E458" s="31"/>
      <c r="F458" s="191"/>
      <c r="G458" s="217"/>
    </row>
    <row r="459" spans="1:7" ht="30" customHeight="1">
      <c r="A459" s="289" t="e">
        <f>A457+1</f>
        <v>#REF!</v>
      </c>
      <c r="B459" s="289" t="s">
        <v>287</v>
      </c>
      <c r="C459" s="298" t="s">
        <v>144</v>
      </c>
      <c r="D459" s="32" t="s">
        <v>5</v>
      </c>
      <c r="E459" s="35">
        <f>ROUND((346.4+115.84)*2.4,2)</f>
        <v>1109.38</v>
      </c>
      <c r="F459" s="224">
        <v>14.34</v>
      </c>
      <c r="G459" s="25">
        <f>ROUND(E459*F459,0)</f>
        <v>15909</v>
      </c>
    </row>
    <row r="460" spans="1:7" ht="30" customHeight="1">
      <c r="A460" s="290"/>
      <c r="B460" s="288"/>
      <c r="C460" s="296"/>
      <c r="D460" s="31"/>
      <c r="E460" s="31"/>
      <c r="F460" s="217"/>
      <c r="G460" s="191"/>
    </row>
  </sheetData>
  <sheetProtection password="CC2A" sheet="1"/>
  <mergeCells count="356">
    <mergeCell ref="A374:A375"/>
    <mergeCell ref="B374:B375"/>
    <mergeCell ref="C374:C375"/>
    <mergeCell ref="B372:B373"/>
    <mergeCell ref="C372:C373"/>
    <mergeCell ref="A384:A385"/>
    <mergeCell ref="A380:A381"/>
    <mergeCell ref="C378:C379"/>
    <mergeCell ref="C376:C377"/>
    <mergeCell ref="A376:A377"/>
    <mergeCell ref="B443:B444"/>
    <mergeCell ref="C443:C444"/>
    <mergeCell ref="B382:B383"/>
    <mergeCell ref="C382:C383"/>
    <mergeCell ref="B384:B385"/>
    <mergeCell ref="C384:C385"/>
    <mergeCell ref="B386:B387"/>
    <mergeCell ref="B407:B408"/>
    <mergeCell ref="B405:B406"/>
    <mergeCell ref="B398:B399"/>
    <mergeCell ref="A347:A348"/>
    <mergeCell ref="B347:B348"/>
    <mergeCell ref="A353:A354"/>
    <mergeCell ref="B360:B361"/>
    <mergeCell ref="B351:B352"/>
    <mergeCell ref="B353:B354"/>
    <mergeCell ref="B358:B359"/>
    <mergeCell ref="B355:B356"/>
    <mergeCell ref="A349:A350"/>
    <mergeCell ref="B376:B377"/>
    <mergeCell ref="B378:B379"/>
    <mergeCell ref="A378:A379"/>
    <mergeCell ref="A382:A383"/>
    <mergeCell ref="C335:C336"/>
    <mergeCell ref="B335:B336"/>
    <mergeCell ref="A339:A340"/>
    <mergeCell ref="C337:C338"/>
    <mergeCell ref="C341:C342"/>
    <mergeCell ref="B339:B340"/>
    <mergeCell ref="C339:C340"/>
    <mergeCell ref="B337:B338"/>
    <mergeCell ref="A341:A342"/>
    <mergeCell ref="A12:A14"/>
    <mergeCell ref="B12:B14"/>
    <mergeCell ref="A335:A336"/>
    <mergeCell ref="A331:A332"/>
    <mergeCell ref="B331:B332"/>
    <mergeCell ref="B321:B322"/>
    <mergeCell ref="B341:B342"/>
    <mergeCell ref="A47:A48"/>
    <mergeCell ref="B317:B318"/>
    <mergeCell ref="C353:C354"/>
    <mergeCell ref="C347:C348"/>
    <mergeCell ref="B349:B350"/>
    <mergeCell ref="A343:A344"/>
    <mergeCell ref="B343:B344"/>
    <mergeCell ref="C343:C344"/>
    <mergeCell ref="A345:A346"/>
    <mergeCell ref="A337:A338"/>
    <mergeCell ref="C355:C356"/>
    <mergeCell ref="A358:A359"/>
    <mergeCell ref="C358:C359"/>
    <mergeCell ref="A351:A352"/>
    <mergeCell ref="C360:C361"/>
    <mergeCell ref="A360:A361"/>
    <mergeCell ref="A407:A408"/>
    <mergeCell ref="C411:C412"/>
    <mergeCell ref="A396:A397"/>
    <mergeCell ref="C386:C387"/>
    <mergeCell ref="C392:C393"/>
    <mergeCell ref="A392:A393"/>
    <mergeCell ref="C390:C391"/>
    <mergeCell ref="A401:A402"/>
    <mergeCell ref="B396:B397"/>
    <mergeCell ref="C396:C397"/>
    <mergeCell ref="C364:C365"/>
    <mergeCell ref="C388:C389"/>
    <mergeCell ref="C366:C367"/>
    <mergeCell ref="C407:C408"/>
    <mergeCell ref="A413:A414"/>
    <mergeCell ref="A370:A371"/>
    <mergeCell ref="B370:B371"/>
    <mergeCell ref="C370:C371"/>
    <mergeCell ref="A372:A373"/>
    <mergeCell ref="B394:B395"/>
    <mergeCell ref="C394:C395"/>
    <mergeCell ref="A386:A387"/>
    <mergeCell ref="B401:B402"/>
    <mergeCell ref="C401:C402"/>
    <mergeCell ref="A398:A399"/>
    <mergeCell ref="A388:A389"/>
    <mergeCell ref="B390:B391"/>
    <mergeCell ref="A390:A391"/>
    <mergeCell ref="B392:B393"/>
    <mergeCell ref="B388:B389"/>
    <mergeCell ref="A394:A395"/>
    <mergeCell ref="A411:A412"/>
    <mergeCell ref="B411:B412"/>
    <mergeCell ref="B409:B410"/>
    <mergeCell ref="A409:A410"/>
    <mergeCell ref="C405:C406"/>
    <mergeCell ref="A403:A404"/>
    <mergeCell ref="B403:B404"/>
    <mergeCell ref="C403:C404"/>
    <mergeCell ref="A405:A406"/>
    <mergeCell ref="C409:C410"/>
    <mergeCell ref="A417:A418"/>
    <mergeCell ref="B417:B418"/>
    <mergeCell ref="C417:C418"/>
    <mergeCell ref="C415:C416"/>
    <mergeCell ref="B415:B416"/>
    <mergeCell ref="A415:A416"/>
    <mergeCell ref="A421:A422"/>
    <mergeCell ref="B421:B422"/>
    <mergeCell ref="C421:C422"/>
    <mergeCell ref="A419:A420"/>
    <mergeCell ref="B419:B420"/>
    <mergeCell ref="C419:C420"/>
    <mergeCell ref="A423:A424"/>
    <mergeCell ref="B423:B424"/>
    <mergeCell ref="C423:C424"/>
    <mergeCell ref="A425:A426"/>
    <mergeCell ref="B425:B426"/>
    <mergeCell ref="C425:C426"/>
    <mergeCell ref="A427:A428"/>
    <mergeCell ref="B427:B428"/>
    <mergeCell ref="C427:C428"/>
    <mergeCell ref="A431:A432"/>
    <mergeCell ref="B431:B432"/>
    <mergeCell ref="C431:C432"/>
    <mergeCell ref="C429:C430"/>
    <mergeCell ref="A429:A430"/>
    <mergeCell ref="B429:B430"/>
    <mergeCell ref="A435:A436"/>
    <mergeCell ref="B435:B436"/>
    <mergeCell ref="C435:C436"/>
    <mergeCell ref="B433:B434"/>
    <mergeCell ref="C433:C434"/>
    <mergeCell ref="A433:A434"/>
    <mergeCell ref="A437:A438"/>
    <mergeCell ref="B437:B438"/>
    <mergeCell ref="C437:C438"/>
    <mergeCell ref="A449:A450"/>
    <mergeCell ref="A439:A440"/>
    <mergeCell ref="C439:C440"/>
    <mergeCell ref="A441:A442"/>
    <mergeCell ref="B441:B442"/>
    <mergeCell ref="C441:C442"/>
    <mergeCell ref="A443:A444"/>
    <mergeCell ref="C453:C454"/>
    <mergeCell ref="A445:A446"/>
    <mergeCell ref="B445:B446"/>
    <mergeCell ref="C445:C446"/>
    <mergeCell ref="A447:A448"/>
    <mergeCell ref="B447:B448"/>
    <mergeCell ref="A451:A452"/>
    <mergeCell ref="B451:B452"/>
    <mergeCell ref="B345:B346"/>
    <mergeCell ref="C345:C346"/>
    <mergeCell ref="A362:A363"/>
    <mergeCell ref="B362:B363"/>
    <mergeCell ref="C362:C363"/>
    <mergeCell ref="A364:A365"/>
    <mergeCell ref="B364:B365"/>
    <mergeCell ref="C349:C350"/>
    <mergeCell ref="C351:C352"/>
    <mergeCell ref="A355:A356"/>
    <mergeCell ref="A368:A369"/>
    <mergeCell ref="B368:B369"/>
    <mergeCell ref="C368:C369"/>
    <mergeCell ref="A366:A367"/>
    <mergeCell ref="B366:B367"/>
    <mergeCell ref="C451:C452"/>
    <mergeCell ref="B380:B381"/>
    <mergeCell ref="C380:C381"/>
    <mergeCell ref="B449:B450"/>
    <mergeCell ref="C447:C448"/>
    <mergeCell ref="C398:C399"/>
    <mergeCell ref="C413:C414"/>
    <mergeCell ref="B413:B414"/>
    <mergeCell ref="A459:A460"/>
    <mergeCell ref="B459:B460"/>
    <mergeCell ref="C459:C460"/>
    <mergeCell ref="C455:C456"/>
    <mergeCell ref="A457:A458"/>
    <mergeCell ref="A453:A454"/>
    <mergeCell ref="B453:B454"/>
    <mergeCell ref="B457:B458"/>
    <mergeCell ref="C457:C458"/>
    <mergeCell ref="A455:A456"/>
    <mergeCell ref="B455:B456"/>
    <mergeCell ref="C327:C328"/>
    <mergeCell ref="A327:A328"/>
    <mergeCell ref="C331:C332"/>
    <mergeCell ref="A329:A330"/>
    <mergeCell ref="B439:B440"/>
    <mergeCell ref="C449:C450"/>
    <mergeCell ref="B319:B320"/>
    <mergeCell ref="C319:C320"/>
    <mergeCell ref="C321:C322"/>
    <mergeCell ref="A321:A322"/>
    <mergeCell ref="A319:A320"/>
    <mergeCell ref="B327:B328"/>
    <mergeCell ref="A323:A324"/>
    <mergeCell ref="B323:B324"/>
    <mergeCell ref="C323:C324"/>
    <mergeCell ref="C325:C326"/>
    <mergeCell ref="B325:B326"/>
    <mergeCell ref="A325:A326"/>
    <mergeCell ref="B329:B330"/>
    <mergeCell ref="C329:C330"/>
    <mergeCell ref="C303:C304"/>
    <mergeCell ref="A298:A299"/>
    <mergeCell ref="B298:B299"/>
    <mergeCell ref="C298:C299"/>
    <mergeCell ref="C301:C302"/>
    <mergeCell ref="B301:B302"/>
    <mergeCell ref="A301:A302"/>
    <mergeCell ref="A29:A30"/>
    <mergeCell ref="B29:B30"/>
    <mergeCell ref="D1:G1"/>
    <mergeCell ref="C3:G3"/>
    <mergeCell ref="G13:G14"/>
    <mergeCell ref="F12:F14"/>
    <mergeCell ref="C5:G5"/>
    <mergeCell ref="C2:G2"/>
    <mergeCell ref="E12:E14"/>
    <mergeCell ref="D12:D14"/>
    <mergeCell ref="B276:B277"/>
    <mergeCell ref="B267:B268"/>
    <mergeCell ref="A31:A32"/>
    <mergeCell ref="B31:B32"/>
    <mergeCell ref="C31:C32"/>
    <mergeCell ref="C25:C26"/>
    <mergeCell ref="A27:A28"/>
    <mergeCell ref="C29:C30"/>
    <mergeCell ref="A25:A26"/>
    <mergeCell ref="B27:B28"/>
    <mergeCell ref="B36:B37"/>
    <mergeCell ref="C36:C37"/>
    <mergeCell ref="A43:A44"/>
    <mergeCell ref="C276:C277"/>
    <mergeCell ref="C282:C283"/>
    <mergeCell ref="A278:A279"/>
    <mergeCell ref="A274:A275"/>
    <mergeCell ref="C274:C275"/>
    <mergeCell ref="B274:B275"/>
    <mergeCell ref="A276:A277"/>
    <mergeCell ref="C280:C281"/>
    <mergeCell ref="B284:B285"/>
    <mergeCell ref="C284:C285"/>
    <mergeCell ref="A33:A34"/>
    <mergeCell ref="B33:B34"/>
    <mergeCell ref="B38:B39"/>
    <mergeCell ref="C38:C39"/>
    <mergeCell ref="C33:C34"/>
    <mergeCell ref="A38:A39"/>
    <mergeCell ref="A36:A37"/>
    <mergeCell ref="B278:B279"/>
    <mergeCell ref="C278:C279"/>
    <mergeCell ref="A280:A281"/>
    <mergeCell ref="B280:B281"/>
    <mergeCell ref="A286:A287"/>
    <mergeCell ref="B286:B287"/>
    <mergeCell ref="C286:C287"/>
    <mergeCell ref="A282:A283"/>
    <mergeCell ref="B282:B283"/>
    <mergeCell ref="A284:A285"/>
    <mergeCell ref="C292:C293"/>
    <mergeCell ref="A292:A293"/>
    <mergeCell ref="B292:B293"/>
    <mergeCell ref="C288:C289"/>
    <mergeCell ref="A290:A291"/>
    <mergeCell ref="B290:B291"/>
    <mergeCell ref="C290:C291"/>
    <mergeCell ref="B296:B297"/>
    <mergeCell ref="C296:C297"/>
    <mergeCell ref="A294:A295"/>
    <mergeCell ref="B294:B295"/>
    <mergeCell ref="C294:C295"/>
    <mergeCell ref="A18:A19"/>
    <mergeCell ref="B18:B19"/>
    <mergeCell ref="C18:C19"/>
    <mergeCell ref="B47:B48"/>
    <mergeCell ref="C47:C48"/>
    <mergeCell ref="A16:A17"/>
    <mergeCell ref="B16:B17"/>
    <mergeCell ref="C16:C17"/>
    <mergeCell ref="L16:L17"/>
    <mergeCell ref="K18:K19"/>
    <mergeCell ref="L18:L19"/>
    <mergeCell ref="K16:K17"/>
    <mergeCell ref="L21:L22"/>
    <mergeCell ref="A23:A24"/>
    <mergeCell ref="B23:B24"/>
    <mergeCell ref="C23:C24"/>
    <mergeCell ref="K23:K24"/>
    <mergeCell ref="L23:L24"/>
    <mergeCell ref="A21:A22"/>
    <mergeCell ref="B21:B22"/>
    <mergeCell ref="C21:C22"/>
    <mergeCell ref="K21:K22"/>
    <mergeCell ref="C45:C46"/>
    <mergeCell ref="A45:A46"/>
    <mergeCell ref="B25:B26"/>
    <mergeCell ref="C41:C42"/>
    <mergeCell ref="A58:A59"/>
    <mergeCell ref="B58:B59"/>
    <mergeCell ref="C58:C59"/>
    <mergeCell ref="A49:A50"/>
    <mergeCell ref="B49:B50"/>
    <mergeCell ref="C49:C50"/>
    <mergeCell ref="A56:A57"/>
    <mergeCell ref="A54:A55"/>
    <mergeCell ref="A52:A53"/>
    <mergeCell ref="B56:B57"/>
    <mergeCell ref="B61:C61"/>
    <mergeCell ref="B63:C63"/>
    <mergeCell ref="B64:C64"/>
    <mergeCell ref="C43:C44"/>
    <mergeCell ref="B43:B44"/>
    <mergeCell ref="L52:L53"/>
    <mergeCell ref="B54:B55"/>
    <mergeCell ref="C54:C55"/>
    <mergeCell ref="B52:B53"/>
    <mergeCell ref="C52:C53"/>
    <mergeCell ref="K52:K53"/>
    <mergeCell ref="C56:C57"/>
    <mergeCell ref="C317:C318"/>
    <mergeCell ref="B315:B316"/>
    <mergeCell ref="A315:A316"/>
    <mergeCell ref="C313:C314"/>
    <mergeCell ref="B313:B314"/>
    <mergeCell ref="A313:A314"/>
    <mergeCell ref="C315:C316"/>
    <mergeCell ref="A317:A318"/>
    <mergeCell ref="C311:C312"/>
    <mergeCell ref="A272:A273"/>
    <mergeCell ref="B272:B273"/>
    <mergeCell ref="C267:C268"/>
    <mergeCell ref="A270:A271"/>
    <mergeCell ref="C272:C273"/>
    <mergeCell ref="A267:A268"/>
    <mergeCell ref="B270:B271"/>
    <mergeCell ref="C270:C271"/>
    <mergeCell ref="A296:A297"/>
    <mergeCell ref="C27:C28"/>
    <mergeCell ref="B311:B312"/>
    <mergeCell ref="A311:A312"/>
    <mergeCell ref="A303:A304"/>
    <mergeCell ref="B303:B304"/>
    <mergeCell ref="A41:A42"/>
    <mergeCell ref="B45:B46"/>
    <mergeCell ref="A288:A289"/>
    <mergeCell ref="B288:B289"/>
    <mergeCell ref="B41:B42"/>
  </mergeCells>
  <printOptions/>
  <pageMargins left="1.01" right="0.354330708661417" top="0.38" bottom="0.39" header="0.354330708661417" footer="0.24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22">
      <selection activeCell="C32" sqref="C32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125" style="3" customWidth="1"/>
    <col min="7" max="7" width="13.375" style="3" customWidth="1"/>
    <col min="8" max="8" width="7.25390625" style="3" customWidth="1"/>
    <col min="9" max="9" width="8.875" style="3" customWidth="1"/>
    <col min="10" max="10" width="8.00390625" style="3" customWidth="1"/>
    <col min="11" max="11" width="7.00390625" style="3" customWidth="1"/>
    <col min="12" max="12" width="9.125" style="2" customWidth="1"/>
    <col min="13" max="13" width="11.625" style="2" bestFit="1" customWidth="1"/>
    <col min="14" max="14" width="10.625" style="2" bestFit="1" customWidth="1"/>
    <col min="15" max="33" width="9.125" style="2" customWidth="1"/>
    <col min="34" max="16384" width="9.125" style="3" customWidth="1"/>
  </cols>
  <sheetData>
    <row r="1" spans="2:33" ht="19.5" customHeight="1">
      <c r="B1" s="3" t="s">
        <v>14</v>
      </c>
      <c r="D1" s="274"/>
      <c r="E1" s="274"/>
      <c r="F1" s="274"/>
      <c r="G1" s="27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2:33" ht="9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3:33" ht="24" customHeight="1">
      <c r="C3" s="283" t="s">
        <v>159</v>
      </c>
      <c r="D3" s="283"/>
      <c r="E3" s="283"/>
      <c r="F3" s="283"/>
      <c r="G3" s="28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ht="6.75" customHeight="1">
      <c r="C4" s="16"/>
      <c r="D4" s="16"/>
      <c r="E4" s="16"/>
      <c r="F4" s="16"/>
      <c r="G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.75">
      <c r="C5" s="279" t="s">
        <v>152</v>
      </c>
      <c r="D5" s="279"/>
      <c r="E5" s="279"/>
      <c r="F5" s="279"/>
      <c r="G5" s="27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2:33" ht="9.7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3:33" ht="15" customHeight="1">
      <c r="C7" s="279" t="s">
        <v>250</v>
      </c>
      <c r="D7" s="279"/>
      <c r="E7" s="279"/>
      <c r="F7" s="279"/>
      <c r="G7" s="27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10.5" customHeight="1">
      <c r="B8" s="16"/>
      <c r="C8" s="16"/>
      <c r="D8" s="16"/>
      <c r="E8" s="16"/>
      <c r="F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5.75">
      <c r="B9" s="3" t="s">
        <v>11</v>
      </c>
      <c r="D9" s="16" t="s">
        <v>10</v>
      </c>
      <c r="E9" s="16"/>
      <c r="F9" s="16"/>
      <c r="G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4:33" ht="14.25" customHeight="1">
      <c r="D10" s="4"/>
      <c r="E10" s="4"/>
      <c r="F10" s="4"/>
      <c r="G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.75">
      <c r="B11" s="16" t="s">
        <v>13</v>
      </c>
      <c r="C11" s="16"/>
      <c r="D11" s="16"/>
      <c r="E11" s="16"/>
      <c r="F11" s="43">
        <f>G36</f>
        <v>0</v>
      </c>
      <c r="G11" s="3" t="s">
        <v>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0.5" customHeight="1">
      <c r="B12" s="16"/>
      <c r="C12" s="16"/>
      <c r="D12" s="16"/>
      <c r="E12" s="16"/>
      <c r="F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>
      <c r="A13" s="8"/>
      <c r="B13" s="5"/>
      <c r="C13" s="5"/>
      <c r="G13" s="8"/>
      <c r="H13" s="50"/>
      <c r="I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44.25" customHeight="1">
      <c r="A14" s="285" t="s">
        <v>0</v>
      </c>
      <c r="B14" s="277" t="s">
        <v>6</v>
      </c>
      <c r="C14" s="12"/>
      <c r="D14" s="277" t="s">
        <v>3</v>
      </c>
      <c r="E14" s="277" t="s">
        <v>1</v>
      </c>
      <c r="F14" s="280" t="s">
        <v>2</v>
      </c>
      <c r="G14" s="14" t="s">
        <v>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38.25" customHeight="1">
      <c r="A15" s="286"/>
      <c r="B15" s="278"/>
      <c r="C15" s="13" t="s">
        <v>7</v>
      </c>
      <c r="D15" s="278" t="s">
        <v>3</v>
      </c>
      <c r="E15" s="278"/>
      <c r="F15" s="281"/>
      <c r="G15" s="278" t="s">
        <v>4</v>
      </c>
      <c r="I15" s="11"/>
      <c r="J15" s="11"/>
      <c r="K15" s="18"/>
      <c r="L15" s="18"/>
      <c r="M15" s="11"/>
      <c r="N15" s="11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26.25" customHeight="1">
      <c r="A16" s="286"/>
      <c r="B16" s="278"/>
      <c r="C16" s="13"/>
      <c r="D16" s="278"/>
      <c r="E16" s="278"/>
      <c r="F16" s="282"/>
      <c r="G16" s="278"/>
      <c r="I16" s="9"/>
      <c r="J16" s="19"/>
      <c r="K16" s="18"/>
      <c r="L16" s="18"/>
      <c r="M16" s="9"/>
      <c r="N16" s="10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20">
        <v>6</v>
      </c>
      <c r="G17" s="20">
        <v>7</v>
      </c>
      <c r="I17" s="11"/>
      <c r="J17" s="11"/>
      <c r="K17" s="18"/>
      <c r="L17" s="18"/>
      <c r="M17" s="11"/>
      <c r="N17" s="9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9" s="24" customFormat="1" ht="24" customHeight="1">
      <c r="A18" s="289">
        <f>A16+1</f>
        <v>1</v>
      </c>
      <c r="B18" s="301" t="s">
        <v>199</v>
      </c>
      <c r="C18" s="295" t="s">
        <v>154</v>
      </c>
      <c r="D18" s="35" t="s">
        <v>16</v>
      </c>
      <c r="E18" s="218">
        <v>115</v>
      </c>
      <c r="F18" s="219"/>
      <c r="G18" s="14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33" customFormat="1" ht="13.5" customHeight="1">
      <c r="A19" s="290"/>
      <c r="B19" s="288"/>
      <c r="C19" s="296"/>
      <c r="D19" s="31"/>
      <c r="E19" s="31"/>
      <c r="F19" s="191"/>
      <c r="G19" s="23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24" customFormat="1" ht="24" customHeight="1">
      <c r="A20" s="289">
        <f>A18+1</f>
        <v>2</v>
      </c>
      <c r="B20" s="291" t="s">
        <v>200</v>
      </c>
      <c r="C20" s="295" t="s">
        <v>303</v>
      </c>
      <c r="D20" s="35" t="s">
        <v>276</v>
      </c>
      <c r="E20" s="35">
        <f>1982</f>
        <v>1982</v>
      </c>
      <c r="F20" s="181"/>
      <c r="G20" s="14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33" customFormat="1" ht="23.25" customHeight="1">
      <c r="A21" s="290"/>
      <c r="B21" s="292"/>
      <c r="C21" s="296"/>
      <c r="D21" s="21"/>
      <c r="E21" s="21"/>
      <c r="F21" s="22"/>
      <c r="G21" s="23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24" customFormat="1" ht="24" customHeight="1">
      <c r="A22" s="289">
        <f>A20+1</f>
        <v>3</v>
      </c>
      <c r="B22" s="289" t="s">
        <v>201</v>
      </c>
      <c r="C22" s="295" t="s">
        <v>153</v>
      </c>
      <c r="D22" s="32" t="s">
        <v>5</v>
      </c>
      <c r="E22" s="32">
        <v>1.07</v>
      </c>
      <c r="F22" s="183"/>
      <c r="G22" s="14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33" customFormat="1" ht="17.25" customHeight="1">
      <c r="A23" s="290"/>
      <c r="B23" s="290"/>
      <c r="C23" s="296"/>
      <c r="D23" s="31"/>
      <c r="E23" s="31"/>
      <c r="F23" s="22"/>
      <c r="G23" s="23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24" customFormat="1" ht="24" customHeight="1">
      <c r="A24" s="289">
        <f>A22+1</f>
        <v>4</v>
      </c>
      <c r="B24" s="291" t="s">
        <v>202</v>
      </c>
      <c r="C24" s="298" t="s">
        <v>304</v>
      </c>
      <c r="D24" s="35" t="s">
        <v>276</v>
      </c>
      <c r="E24" s="35">
        <v>1780</v>
      </c>
      <c r="F24" s="181"/>
      <c r="G24" s="14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33" customFormat="1" ht="60" customHeight="1">
      <c r="A25" s="290"/>
      <c r="B25" s="292"/>
      <c r="C25" s="296"/>
      <c r="D25" s="21"/>
      <c r="E25" s="21"/>
      <c r="F25" s="22"/>
      <c r="G25" s="23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24" customFormat="1" ht="24" customHeight="1">
      <c r="A26" s="289">
        <f>A24+1</f>
        <v>5</v>
      </c>
      <c r="B26" s="289" t="s">
        <v>201</v>
      </c>
      <c r="C26" s="295" t="s">
        <v>153</v>
      </c>
      <c r="D26" s="32" t="s">
        <v>5</v>
      </c>
      <c r="E26" s="32">
        <v>0.53</v>
      </c>
      <c r="F26" s="183"/>
      <c r="G26" s="14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33" customFormat="1" ht="17.25" customHeight="1">
      <c r="A27" s="290"/>
      <c r="B27" s="290"/>
      <c r="C27" s="296"/>
      <c r="D27" s="31"/>
      <c r="E27" s="31"/>
      <c r="F27" s="22"/>
      <c r="G27" s="2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24" customFormat="1" ht="24" customHeight="1">
      <c r="A28" s="289">
        <f>A26+1</f>
        <v>6</v>
      </c>
      <c r="B28" s="291" t="s">
        <v>203</v>
      </c>
      <c r="C28" s="298" t="s">
        <v>305</v>
      </c>
      <c r="D28" s="35" t="s">
        <v>276</v>
      </c>
      <c r="E28" s="35">
        <v>1780</v>
      </c>
      <c r="F28" s="181"/>
      <c r="G28" s="14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33" customFormat="1" ht="55.5" customHeight="1">
      <c r="A29" s="290"/>
      <c r="B29" s="292"/>
      <c r="C29" s="296"/>
      <c r="D29" s="21"/>
      <c r="E29" s="21"/>
      <c r="F29" s="22"/>
      <c r="G29" s="2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24" customFormat="1" ht="24" customHeight="1">
      <c r="A30" s="289">
        <f>A28+1</f>
        <v>7</v>
      </c>
      <c r="B30" s="301" t="s">
        <v>199</v>
      </c>
      <c r="C30" s="295" t="s">
        <v>204</v>
      </c>
      <c r="D30" s="35" t="s">
        <v>17</v>
      </c>
      <c r="E30" s="35">
        <v>129</v>
      </c>
      <c r="F30" s="219"/>
      <c r="G30" s="14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33" customFormat="1" ht="17.25" customHeight="1">
      <c r="A31" s="290"/>
      <c r="B31" s="288"/>
      <c r="C31" s="296"/>
      <c r="D31" s="31"/>
      <c r="E31" s="31"/>
      <c r="F31" s="191"/>
      <c r="G31" s="23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33" ht="24.75" customHeight="1">
      <c r="A32" s="30"/>
      <c r="B32" s="26" t="s">
        <v>9</v>
      </c>
      <c r="C32" s="27"/>
      <c r="D32" s="38"/>
      <c r="E32" s="28"/>
      <c r="F32" s="28"/>
      <c r="G32" s="24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11" s="59" customFormat="1" ht="23.25" customHeight="1">
      <c r="A33" s="58"/>
      <c r="B33" s="293" t="s">
        <v>206</v>
      </c>
      <c r="C33" s="294"/>
      <c r="D33" s="60"/>
      <c r="E33" s="61"/>
      <c r="F33" s="62"/>
      <c r="G33" s="63"/>
      <c r="H33" s="64"/>
      <c r="I33" s="64"/>
      <c r="J33" s="64"/>
      <c r="K33" s="64"/>
    </row>
    <row r="34" spans="1:7" s="72" customFormat="1" ht="24.75" customHeight="1">
      <c r="A34" s="65"/>
      <c r="B34" s="66" t="s">
        <v>9</v>
      </c>
      <c r="C34" s="67"/>
      <c r="D34" s="68" t="s">
        <v>205</v>
      </c>
      <c r="E34" s="69"/>
      <c r="F34" s="70"/>
      <c r="G34" s="71"/>
    </row>
    <row r="35" spans="1:7" s="59" customFormat="1" ht="30" customHeight="1">
      <c r="A35" s="58"/>
      <c r="B35" s="293" t="s">
        <v>207</v>
      </c>
      <c r="C35" s="294"/>
      <c r="D35" s="243"/>
      <c r="E35" s="61"/>
      <c r="F35" s="73"/>
      <c r="G35" s="63"/>
    </row>
    <row r="36" spans="1:10" s="59" customFormat="1" ht="24.75" customHeight="1">
      <c r="A36" s="58"/>
      <c r="B36" s="293" t="s">
        <v>12</v>
      </c>
      <c r="C36" s="294"/>
      <c r="D36" s="68" t="s">
        <v>205</v>
      </c>
      <c r="E36" s="61"/>
      <c r="F36" s="62"/>
      <c r="G36" s="74"/>
      <c r="H36" s="3"/>
      <c r="I36" s="43"/>
      <c r="J36" s="3"/>
    </row>
  </sheetData>
  <sheetProtection password="CC2A" sheet="1"/>
  <mergeCells count="34">
    <mergeCell ref="B36:C36"/>
    <mergeCell ref="C3:G3"/>
    <mergeCell ref="C7:G7"/>
    <mergeCell ref="A20:A21"/>
    <mergeCell ref="B20:B21"/>
    <mergeCell ref="C20:C21"/>
    <mergeCell ref="C18:C19"/>
    <mergeCell ref="G15:G16"/>
    <mergeCell ref="F14:F16"/>
    <mergeCell ref="A18:A19"/>
    <mergeCell ref="D1:G1"/>
    <mergeCell ref="A14:A16"/>
    <mergeCell ref="B14:B16"/>
    <mergeCell ref="D14:D16"/>
    <mergeCell ref="E14:E16"/>
    <mergeCell ref="C5:G5"/>
    <mergeCell ref="A26:A27"/>
    <mergeCell ref="B26:B27"/>
    <mergeCell ref="A30:A31"/>
    <mergeCell ref="C26:C27"/>
    <mergeCell ref="A28:A29"/>
    <mergeCell ref="B18:B19"/>
    <mergeCell ref="A24:A25"/>
    <mergeCell ref="B24:B25"/>
    <mergeCell ref="A22:A23"/>
    <mergeCell ref="B28:B29"/>
    <mergeCell ref="C28:C29"/>
    <mergeCell ref="B33:C33"/>
    <mergeCell ref="B35:C35"/>
    <mergeCell ref="B22:B23"/>
    <mergeCell ref="C22:C23"/>
    <mergeCell ref="C24:C25"/>
    <mergeCell ref="B30:B31"/>
    <mergeCell ref="C30:C31"/>
  </mergeCells>
  <printOptions/>
  <pageMargins left="0.92" right="0.35433070866141736" top="0.38" bottom="0.39" header="0.35433070866141736" footer="0.2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7">
      <selection activeCell="C20" sqref="C20"/>
    </sheetView>
  </sheetViews>
  <sheetFormatPr defaultColWidth="9.00390625" defaultRowHeight="12.75"/>
  <cols>
    <col min="1" max="1" width="5.00390625" style="3" customWidth="1"/>
    <col min="2" max="2" width="10.00390625" style="3" customWidth="1"/>
    <col min="3" max="3" width="23.75390625" style="3" customWidth="1"/>
    <col min="4" max="4" width="6.75390625" style="3" customWidth="1"/>
    <col min="5" max="5" width="10.125" style="3" customWidth="1"/>
    <col min="6" max="6" width="13.125" style="3" customWidth="1"/>
    <col min="7" max="7" width="13.375" style="3" customWidth="1"/>
    <col min="8" max="8" width="7.25390625" style="3" customWidth="1"/>
    <col min="9" max="9" width="8.875" style="3" customWidth="1"/>
    <col min="10" max="10" width="8.00390625" style="3" customWidth="1"/>
    <col min="11" max="11" width="7.00390625" style="3" customWidth="1"/>
    <col min="12" max="12" width="9.125" style="2" customWidth="1"/>
    <col min="13" max="13" width="11.625" style="2" bestFit="1" customWidth="1"/>
    <col min="14" max="14" width="10.625" style="2" bestFit="1" customWidth="1"/>
    <col min="15" max="33" width="9.125" style="2" customWidth="1"/>
    <col min="34" max="16384" width="9.125" style="3" customWidth="1"/>
  </cols>
  <sheetData>
    <row r="1" spans="2:33" ht="19.5" customHeight="1">
      <c r="B1" s="3" t="s">
        <v>14</v>
      </c>
      <c r="D1" s="274"/>
      <c r="E1" s="274"/>
      <c r="F1" s="274"/>
      <c r="G1" s="27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2:33" ht="9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3:33" ht="24" customHeight="1">
      <c r="C3" s="283" t="s">
        <v>159</v>
      </c>
      <c r="D3" s="283"/>
      <c r="E3" s="283"/>
      <c r="F3" s="283"/>
      <c r="G3" s="28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3:33" ht="6.75" customHeight="1">
      <c r="C4" s="16"/>
      <c r="D4" s="16"/>
      <c r="E4" s="16"/>
      <c r="F4" s="16"/>
      <c r="G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3:33" ht="15.75">
      <c r="C5" s="279" t="s">
        <v>219</v>
      </c>
      <c r="D5" s="279"/>
      <c r="E5" s="279"/>
      <c r="F5" s="279"/>
      <c r="G5" s="27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2:33" ht="9.7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3:33" ht="15" customHeight="1">
      <c r="C7" s="279" t="s">
        <v>220</v>
      </c>
      <c r="D7" s="279"/>
      <c r="E7" s="279"/>
      <c r="F7" s="279"/>
      <c r="G7" s="27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21" customHeight="1">
      <c r="B8" s="16"/>
      <c r="C8" s="16"/>
      <c r="D8" s="16"/>
      <c r="E8" s="16"/>
      <c r="F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5.75">
      <c r="B9" s="3" t="s">
        <v>11</v>
      </c>
      <c r="D9" s="16" t="s">
        <v>10</v>
      </c>
      <c r="E9" s="16"/>
      <c r="F9" s="16"/>
      <c r="G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4:33" ht="14.25" customHeight="1">
      <c r="D10" s="4"/>
      <c r="E10" s="4"/>
      <c r="F10" s="4"/>
      <c r="G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ht="15.75">
      <c r="B11" s="16" t="s">
        <v>13</v>
      </c>
      <c r="C11" s="16"/>
      <c r="D11" s="16"/>
      <c r="E11" s="16"/>
      <c r="F11" s="43">
        <f>G24</f>
        <v>0</v>
      </c>
      <c r="G11" s="3" t="s">
        <v>15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21.75" customHeight="1">
      <c r="B12" s="16"/>
      <c r="C12" s="16"/>
      <c r="D12" s="16"/>
      <c r="E12" s="16"/>
      <c r="F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>
      <c r="A13" s="8"/>
      <c r="B13" s="5"/>
      <c r="C13" s="5"/>
      <c r="G13" s="8"/>
      <c r="H13" s="50"/>
      <c r="I13" s="4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44.25" customHeight="1">
      <c r="A14" s="285" t="s">
        <v>0</v>
      </c>
      <c r="B14" s="277" t="s">
        <v>6</v>
      </c>
      <c r="C14" s="12"/>
      <c r="D14" s="277" t="s">
        <v>3</v>
      </c>
      <c r="E14" s="277" t="s">
        <v>1</v>
      </c>
      <c r="F14" s="280" t="s">
        <v>2</v>
      </c>
      <c r="G14" s="14" t="s">
        <v>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38.25" customHeight="1">
      <c r="A15" s="286"/>
      <c r="B15" s="278"/>
      <c r="C15" s="13" t="s">
        <v>7</v>
      </c>
      <c r="D15" s="278" t="s">
        <v>3</v>
      </c>
      <c r="E15" s="278"/>
      <c r="F15" s="281"/>
      <c r="G15" s="278" t="s">
        <v>4</v>
      </c>
      <c r="I15" s="11"/>
      <c r="J15" s="11"/>
      <c r="K15" s="18"/>
      <c r="L15" s="18"/>
      <c r="M15" s="11"/>
      <c r="N15" s="11"/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26.25" customHeight="1">
      <c r="A16" s="286"/>
      <c r="B16" s="278"/>
      <c r="C16" s="13"/>
      <c r="D16" s="278"/>
      <c r="E16" s="278"/>
      <c r="F16" s="282"/>
      <c r="G16" s="278"/>
      <c r="I16" s="9"/>
      <c r="J16" s="19"/>
      <c r="K16" s="18"/>
      <c r="L16" s="18"/>
      <c r="M16" s="9"/>
      <c r="N16" s="10"/>
      <c r="O16" s="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20">
        <v>6</v>
      </c>
      <c r="G17" s="20">
        <v>7</v>
      </c>
      <c r="I17" s="11"/>
      <c r="J17" s="11"/>
      <c r="K17" s="18"/>
      <c r="L17" s="18"/>
      <c r="M17" s="11"/>
      <c r="N17" s="9"/>
      <c r="O17" s="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9" s="24" customFormat="1" ht="24" customHeight="1">
      <c r="A18" s="289">
        <v>1</v>
      </c>
      <c r="B18" s="291" t="s">
        <v>222</v>
      </c>
      <c r="C18" s="298" t="s">
        <v>221</v>
      </c>
      <c r="D18" s="35" t="s">
        <v>276</v>
      </c>
      <c r="E18" s="35">
        <v>115</v>
      </c>
      <c r="F18" s="181"/>
      <c r="G18" s="14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33" customFormat="1" ht="9" customHeight="1">
      <c r="A19" s="290"/>
      <c r="B19" s="292"/>
      <c r="C19" s="296"/>
      <c r="D19" s="21"/>
      <c r="E19" s="21"/>
      <c r="F19" s="22"/>
      <c r="G19" s="23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7" s="81" customFormat="1" ht="23.25" customHeight="1">
      <c r="A20" s="77"/>
      <c r="B20" s="78" t="s">
        <v>9</v>
      </c>
      <c r="C20" s="79"/>
      <c r="D20" s="68" t="s">
        <v>205</v>
      </c>
      <c r="E20" s="80"/>
      <c r="F20" s="80"/>
      <c r="G20" s="242"/>
    </row>
    <row r="21" spans="1:11" s="59" customFormat="1" ht="23.25" customHeight="1">
      <c r="A21" s="58"/>
      <c r="B21" s="293" t="s">
        <v>206</v>
      </c>
      <c r="C21" s="294"/>
      <c r="D21" s="60"/>
      <c r="E21" s="61"/>
      <c r="F21" s="62"/>
      <c r="G21" s="63"/>
      <c r="H21" s="64"/>
      <c r="I21" s="64"/>
      <c r="J21" s="64"/>
      <c r="K21" s="64"/>
    </row>
    <row r="22" spans="1:7" s="72" customFormat="1" ht="24.75" customHeight="1">
      <c r="A22" s="65"/>
      <c r="B22" s="66" t="s">
        <v>9</v>
      </c>
      <c r="C22" s="67"/>
      <c r="D22" s="68" t="s">
        <v>205</v>
      </c>
      <c r="E22" s="69"/>
      <c r="F22" s="70"/>
      <c r="G22" s="71"/>
    </row>
    <row r="23" spans="1:7" s="59" customFormat="1" ht="30" customHeight="1">
      <c r="A23" s="58"/>
      <c r="B23" s="293" t="s">
        <v>207</v>
      </c>
      <c r="C23" s="294"/>
      <c r="D23" s="243"/>
      <c r="E23" s="61"/>
      <c r="F23" s="73"/>
      <c r="G23" s="63"/>
    </row>
    <row r="24" spans="1:10" s="59" customFormat="1" ht="24.75" customHeight="1">
      <c r="A24" s="58"/>
      <c r="B24" s="293" t="s">
        <v>12</v>
      </c>
      <c r="C24" s="294"/>
      <c r="D24" s="68" t="s">
        <v>205</v>
      </c>
      <c r="E24" s="61"/>
      <c r="F24" s="62"/>
      <c r="G24" s="74"/>
      <c r="H24" s="3"/>
      <c r="I24" s="43"/>
      <c r="J24" s="3"/>
    </row>
    <row r="25" spans="7:33" ht="15.75">
      <c r="G25" s="24"/>
      <c r="H25" s="2"/>
      <c r="I25" s="2"/>
      <c r="J25" s="2"/>
      <c r="K25" s="2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4.25">
      <c r="G26" s="43"/>
    </row>
  </sheetData>
  <sheetProtection password="CC2A" sheet="1"/>
  <mergeCells count="16">
    <mergeCell ref="B24:C24"/>
    <mergeCell ref="A18:A19"/>
    <mergeCell ref="B18:B19"/>
    <mergeCell ref="B21:C21"/>
    <mergeCell ref="B23:C23"/>
    <mergeCell ref="C18:C19"/>
    <mergeCell ref="D1:G1"/>
    <mergeCell ref="A14:A16"/>
    <mergeCell ref="B14:B16"/>
    <mergeCell ref="D14:D16"/>
    <mergeCell ref="E14:E16"/>
    <mergeCell ref="C5:G5"/>
    <mergeCell ref="C3:G3"/>
    <mergeCell ref="G15:G16"/>
    <mergeCell ref="F14:F16"/>
    <mergeCell ref="C7:G7"/>
  </mergeCells>
  <printOptions/>
  <pageMargins left="0.98" right="0.35433070866141736" top="0.38" bottom="0.39" header="0.35433070866141736" footer="0.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vano</dc:creator>
  <cp:keywords/>
  <dc:description/>
  <cp:lastModifiedBy>gia papashvili</cp:lastModifiedBy>
  <cp:lastPrinted>2015-05-06T01:28:34Z</cp:lastPrinted>
  <dcterms:created xsi:type="dcterms:W3CDTF">2008-10-11T15:41:56Z</dcterms:created>
  <dcterms:modified xsi:type="dcterms:W3CDTF">2015-07-14T13:26:44Z</dcterms:modified>
  <cp:category/>
  <cp:version/>
  <cp:contentType/>
  <cp:contentStatus/>
</cp:coreProperties>
</file>