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0" windowWidth="14070" windowHeight="11640" tabRatio="714" activeTab="0"/>
  </bookViews>
  <sheets>
    <sheet name="დიდი ჭყონი" sheetId="1" r:id="rId1"/>
  </sheets>
  <definedNames>
    <definedName name="_xlnm.Print_Area" localSheetId="0">'დიდი ჭყონი'!$A$1:$K$90</definedName>
  </definedNames>
  <calcPr fullCalcOnLoad="1"/>
</workbook>
</file>

<file path=xl/sharedStrings.xml><?xml version="1.0" encoding="utf-8"?>
<sst xmlns="http://schemas.openxmlformats.org/spreadsheetml/2006/main" count="152" uniqueCount="78">
  <si>
    <t>#</t>
  </si>
  <si>
    <t>Tavi I. teritoriis aTviseba da 
mosamzadebeli samuSaoebi</t>
  </si>
  <si>
    <t>Tavi II. miwis vakisi</t>
  </si>
  <si>
    <t>Tavi III. sagzao samosi</t>
  </si>
  <si>
    <t>jami Tavi I:</t>
  </si>
  <si>
    <t>jami Tavi II:</t>
  </si>
  <si>
    <t>jami Tavi III:</t>
  </si>
  <si>
    <t>ლარი</t>
  </si>
  <si>
    <t>სამუშაოს ჩამონათვალი</t>
  </si>
  <si>
    <t>განზ.
ერთ.</t>
  </si>
  <si>
    <t>რაოდენ.</t>
  </si>
  <si>
    <t>მ ა ს ა ლ ა</t>
  </si>
  <si>
    <t>ხელფასი</t>
  </si>
  <si>
    <t>ტრანსპორტი და მექანიზმების</t>
  </si>
  <si>
    <t>ჯამი</t>
  </si>
  <si>
    <t>ერთ. 
ფასი</t>
  </si>
  <si>
    <t>ტრასის აღდგენა და დამაგრება</t>
  </si>
  <si>
    <t>კმ</t>
  </si>
  <si>
    <t>ტ</t>
  </si>
  <si>
    <t>გამი</t>
  </si>
  <si>
    <t>დ.ღ.გ. 18%</t>
  </si>
  <si>
    <r>
      <t>მ</t>
    </r>
    <r>
      <rPr>
        <vertAlign val="superscript"/>
        <sz val="12"/>
        <rFont val="Arial"/>
        <family val="2"/>
      </rPr>
      <t>3</t>
    </r>
  </si>
  <si>
    <r>
      <t>მ</t>
    </r>
    <r>
      <rPr>
        <vertAlign val="superscript"/>
        <sz val="12"/>
        <rFont val="Arial"/>
        <family val="2"/>
      </rPr>
      <t>2</t>
    </r>
  </si>
  <si>
    <t>საფარის ქვედა ფენის მოწყობა მსხვილმარცვლოვანი ფოროვანი, ა/ბეტონის ცხელი ნარევით სისქით 5 სმ</t>
  </si>
  <si>
    <t>Tavi IV. xelovnuri nagebobebi</t>
  </si>
  <si>
    <t>ტრანშეის შევსება ქვიშა–ხრეშოვანი ნარევით</t>
  </si>
  <si>
    <t>გრძ/მ</t>
  </si>
  <si>
    <t>jami Tavi IV:</t>
  </si>
  <si>
    <t>გზის გვერდების გაწმენდა დანალექი გრუნტებისაგან  გრეიდერის საშუალებით და მოგროვება</t>
  </si>
  <si>
    <t xml:space="preserve">გზის მოშანდაკება გრეიდერით </t>
  </si>
  <si>
    <t>ქვესაგები ფენის მოწყობა ქვიშა–ხრეშოვანი ნარევით სისქით 10 სმ</t>
  </si>
  <si>
    <r>
      <t xml:space="preserve">წყალმიმღები არხის მოწყობა </t>
    </r>
    <r>
      <rPr>
        <sz val="12"/>
        <rFont val="Arial"/>
        <family val="2"/>
      </rPr>
      <t xml:space="preserve">B-22,5 </t>
    </r>
    <r>
      <rPr>
        <sz val="12"/>
        <rFont val="AcadNusx"/>
        <family val="0"/>
      </rPr>
      <t xml:space="preserve">კლასის ბეტონით  </t>
    </r>
  </si>
  <si>
    <t>ფუნდამენტი</t>
  </si>
  <si>
    <t>ტანი</t>
  </si>
  <si>
    <t>არხზე დასაფარებელი ცხაურის მოწყობა კუთხოვანის და რკინაკვადრატის გამოყენებით</t>
  </si>
  <si>
    <r>
      <t xml:space="preserve">კუთხოვანა </t>
    </r>
    <r>
      <rPr>
        <sz val="12"/>
        <color indexed="8"/>
        <rFont val="Arial"/>
        <family val="2"/>
      </rPr>
      <t>100x100x8</t>
    </r>
    <r>
      <rPr>
        <sz val="12"/>
        <color indexed="8"/>
        <rFont val="AcadNusx"/>
        <family val="0"/>
      </rPr>
      <t xml:space="preserve"> </t>
    </r>
  </si>
  <si>
    <r>
      <t xml:space="preserve">რკინაკვადრატი </t>
    </r>
    <r>
      <rPr>
        <sz val="12"/>
        <color indexed="8"/>
        <rFont val="Arial"/>
        <family val="2"/>
      </rPr>
      <t>20x20</t>
    </r>
  </si>
  <si>
    <t>დამხმარე საშუალებები</t>
  </si>
  <si>
    <t>ფიცარი ქარგილებისთვის</t>
  </si>
  <si>
    <t>გრუნტის მოხსნა ბულდოზერის საშუალებით და გადაადგილება 50 მ-ზე</t>
  </si>
  <si>
    <t>ზედმეტი გრუნტის დატვირთვა და ტრანსპორტირება ნაყარში   5 კმ-ზე</t>
  </si>
  <si>
    <t>საფუძვლის ქვედა ფენის მოწყობა ქვიშა-ხრეშოვანი ნარევით სისქით 15 სმ (დატკეპნის კოეფიციენტის გათვალისწინებით K=1,22)</t>
  </si>
  <si>
    <r>
      <t>საფუძვლის ზედა ფენაზე  ბიტუმის-ეულსიის  მოსხმა 
1მ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-ზე 700 გრ.</t>
    </r>
  </si>
  <si>
    <r>
      <t>საფუძვლის ზედა ფენაზე  ბიტუმის-ეულსიის  მოსხმა 
1მ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-ზე 300 გრ.</t>
    </r>
  </si>
  <si>
    <r>
      <t>საფარის მოწყობა წვრილმარცვლოვანი მკვრივი, ა/ბეტონის ცხელი  ნარევით  ტიპი,,Б” მარკა</t>
    </r>
    <r>
      <rPr>
        <sz val="12"/>
        <color indexed="8"/>
        <rFont val="AcadNusx"/>
        <family val="0"/>
      </rPr>
      <t xml:space="preserve"> II,</t>
    </r>
    <r>
      <rPr>
        <sz val="12"/>
        <color indexed="8"/>
        <rFont val="Arial"/>
        <family val="2"/>
      </rPr>
      <t xml:space="preserve">   სისქით 4 სმ</t>
    </r>
  </si>
  <si>
    <t>მისაყრელი გვერდულების მოწყობა ქვიშა–ხრეშოვანი ნარევით სისქით 20 სმ, (დატკეპნის კოეფიციენტის გათვალისწინებით K=1,22)</t>
  </si>
  <si>
    <r>
      <t xml:space="preserve">წყალმიმღები არხის არმირება </t>
    </r>
    <r>
      <rPr>
        <sz val="12"/>
        <rFont val="Arial"/>
        <family val="2"/>
      </rPr>
      <t>A I კლასის არმატურით Ø6მმ</t>
    </r>
  </si>
  <si>
    <t>შესაკრავი მავთული</t>
  </si>
  <si>
    <r>
      <t>ქვაბულის დამუშავება ექსკავატორით ჩამჩის მოცულობით 0,5მ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და დატვირთვა ა/თვითმცლელებზე</t>
    </r>
  </si>
  <si>
    <t>ზედმეტი გრუნტის ტრანსპორტირება ნაყარში 5 კმ-ზე</t>
  </si>
  <si>
    <r>
      <t xml:space="preserve">ქვაბულის დამუშავება ექსკავატორით ჩამჩის მოცულობით 
</t>
    </r>
    <r>
      <rPr>
        <sz val="12"/>
        <color indexed="8"/>
        <rFont val="არი"/>
        <family val="0"/>
      </rPr>
      <t xml:space="preserve">0,5 </t>
    </r>
    <r>
      <rPr>
        <sz val="12"/>
        <color indexed="8"/>
        <rFont val="AcadNusx"/>
        <family val="0"/>
      </rPr>
      <t>მ</t>
    </r>
    <r>
      <rPr>
        <vertAlign val="superscript"/>
        <sz val="12"/>
        <color indexed="8"/>
        <rFont val="AcadNusx"/>
        <family val="0"/>
      </rPr>
      <t xml:space="preserve">3 </t>
    </r>
    <r>
      <rPr>
        <sz val="12"/>
        <color indexed="8"/>
        <rFont val="AcadNusx"/>
        <family val="0"/>
      </rPr>
      <t>და დატვირთვა ა/თვითმცლელებზე</t>
    </r>
  </si>
  <si>
    <t>ქვესაგები ფენის მოწყობა ქვიშა–ხრეშოვანი ნარევით სისქით      10 სმ</t>
  </si>
  <si>
    <t>წყალმიმღები რკინა/ბეტონის ცხაურის მოწყობა ეზოს შესასვლელებსა და მიერთებებზე</t>
  </si>
  <si>
    <t>ქვაბულის დამუშავება ექსკავატორით და დატვირთვა ა/თვითმცლელებზე</t>
  </si>
  <si>
    <t>ქვესაგები ფენის მოწყობა ქვიშა–ხრეშოვანი ნარევით                 სისქით 10 სმ</t>
  </si>
  <si>
    <t xml:space="preserve">პორტალური კედლების მოწყობა B-22,5 კლასის ბეტონით  </t>
  </si>
  <si>
    <t>პარაპეტი</t>
  </si>
  <si>
    <t>პორტალურ კედლებთან უბეების შევსება ქვიშა-ხრეშოვანი ნრევით</t>
  </si>
  <si>
    <t>პარაპეტების შეღებვა ემულსიის საღებავით</t>
  </si>
  <si>
    <t>ფუნდამენი</t>
  </si>
  <si>
    <t>საფუძვლის ზედა  ფენის მოწყობა ფრაქციული ღორღით                   (0-40მმ) სისქით h=15 სმ  (დატკეპნის კოეფიციენტის გათვალისწინებით K=1,26)</t>
  </si>
  <si>
    <t>გზის გადამკვეთი ლითონის მილების  D-800 მმ -ის მოწყობა</t>
  </si>
  <si>
    <t>ლითონის მილის D-800 მმ ჩადება ტრანშეაში</t>
  </si>
  <si>
    <t>Tavi V. mierTebebi da gadakveTebi</t>
  </si>
  <si>
    <t>მიწის ვაკისის მოშანდაკება გრეიდერით</t>
  </si>
  <si>
    <r>
      <t>საფუძვლის ზედა ფენაზე თხევადი ბიტუმის  მოსხმა 
1მ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-ზე 700 გრ.</t>
    </r>
  </si>
  <si>
    <r>
      <t>საფუძვლის ზედა ფენაზე თხევადი ბიტუმის  მოსხმა 
1მ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-ზე 300 გრ.</t>
    </r>
  </si>
  <si>
    <t>საფარის ზედა ფენის მოწყობა წვრილმარცვლოვანი მკვრივი, ა/ბეტონის ცხელი ნარევით სისქით 4 სმ</t>
  </si>
  <si>
    <t>jami Tavi V:</t>
  </si>
  <si>
    <t>I-V თავების ჯამები:</t>
  </si>
  <si>
    <t>საფუძვლის ზედა  ფენის მოწყობა ფრაქციული ღორღით                    (0-40მმ) სისქით h=15 სმ  (დატკეპნის კოეფიციენტის გათვალისწინებით K=1,26)</t>
  </si>
  <si>
    <t xml:space="preserve"> მონოლითური ბეტონის კიუვეტების მოწყობა</t>
  </si>
  <si>
    <t>მონოლითური ბეტონის კიუვეტების მოწყობა B-22,5 კლასის ბეტონით</t>
  </si>
  <si>
    <t>ზედნადები ხარჯები (%)</t>
  </si>
  <si>
    <t>გეგმიური დაგროვება (%)</t>
  </si>
  <si>
    <t>გაუთვალისწინებელი ხარჯები (%)</t>
  </si>
  <si>
    <t xml:space="preserve">                                                                                                          cxrili #1
 ქ. თეთრწყაროში ჯავახიშვილის ქუჩის მოასფალტების samuSaoebis xarjTaRricxva</t>
  </si>
  <si>
    <t>SeniSvna:
 zednadebi xarjebisa da gegmiuri mogebis procentuli odenobebi gansazRvruli unda iyos saqarTvelos mTavrobis 2014 wlis 14 ianvris #55 dadgenilebis Sesabamisad.
xelmowera--------------------------------b.a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</si>
</sst>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"/>
    <numFmt numFmtId="192" formatCode="[$Ђ-2]\ #,##0.00_);[Red]\([$Ђ-2]\ #,##0.00\)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\ &quot;Lari&quot;"/>
    <numFmt numFmtId="201" formatCode="#,##0.00\ _L_a_r_i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b/>
      <u val="single"/>
      <sz val="14"/>
      <name val="AcadMtavr"/>
      <family val="0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sz val="12"/>
      <color indexed="8"/>
      <name val="AcadNusx"/>
      <family val="0"/>
    </font>
    <font>
      <vertAlign val="superscript"/>
      <sz val="12"/>
      <color indexed="8"/>
      <name val="AcadNusx"/>
      <family val="0"/>
    </font>
    <font>
      <sz val="11"/>
      <name val="AcadNusx"/>
      <family val="0"/>
    </font>
    <font>
      <sz val="12"/>
      <name val="არი"/>
      <family val="0"/>
    </font>
    <font>
      <sz val="12"/>
      <color indexed="8"/>
      <name val="არი"/>
      <family val="0"/>
    </font>
    <font>
      <b/>
      <sz val="14"/>
      <name val="AcadMtavr"/>
      <family val="0"/>
    </font>
    <font>
      <b/>
      <sz val="16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cadMtav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cadMtavr"/>
      <family val="0"/>
    </font>
    <font>
      <sz val="12"/>
      <color theme="1"/>
      <name val="Arial"/>
      <family val="2"/>
    </font>
    <font>
      <sz val="12"/>
      <color theme="1"/>
      <name val="AcadNusx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1" fontId="6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191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right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/>
    </xf>
    <xf numFmtId="0" fontId="55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2" fontId="6" fillId="33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4" fontId="6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/>
    </xf>
    <xf numFmtId="191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01" fontId="7" fillId="33" borderId="10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" fontId="6" fillId="33" borderId="0" xfId="0" applyNumberFormat="1" applyFont="1" applyFill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14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90"/>
  <sheetViews>
    <sheetView tabSelected="1" workbookViewId="0" topLeftCell="A4">
      <selection activeCell="H10" sqref="H10"/>
    </sheetView>
  </sheetViews>
  <sheetFormatPr defaultColWidth="9.00390625" defaultRowHeight="12.75"/>
  <cols>
    <col min="1" max="1" width="7.00390625" style="3" customWidth="1"/>
    <col min="2" max="2" width="69.625" style="3" customWidth="1"/>
    <col min="3" max="3" width="9.875" style="3" customWidth="1"/>
    <col min="4" max="4" width="12.625" style="3" bestFit="1" customWidth="1"/>
    <col min="5" max="5" width="12.125" style="3" customWidth="1"/>
    <col min="6" max="6" width="12.875" style="3" customWidth="1"/>
    <col min="7" max="7" width="9.625" style="3" customWidth="1"/>
    <col min="8" max="8" width="12.25390625" style="3" bestFit="1" customWidth="1"/>
    <col min="9" max="9" width="8.75390625" style="3" customWidth="1"/>
    <col min="10" max="10" width="14.125" style="3" bestFit="1" customWidth="1"/>
    <col min="11" max="11" width="9.75390625" style="3" customWidth="1"/>
    <col min="12" max="12" width="12.125" style="3" bestFit="1" customWidth="1"/>
    <col min="13" max="13" width="9.875" style="3" bestFit="1" customWidth="1"/>
    <col min="14" max="14" width="9.125" style="3" customWidth="1"/>
    <col min="15" max="15" width="10.25390625" style="3" bestFit="1" customWidth="1"/>
    <col min="16" max="16384" width="9.125" style="3" customWidth="1"/>
  </cols>
  <sheetData>
    <row r="1" spans="1:11" ht="70.5" customHeight="1">
      <c r="A1" s="58" t="s">
        <v>76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.5" customHeight="1">
      <c r="A2" s="17"/>
      <c r="B2" s="47"/>
      <c r="C2" s="47"/>
      <c r="D2" s="49"/>
      <c r="E2" s="50"/>
      <c r="F2" s="50"/>
      <c r="G2" s="50"/>
      <c r="H2" s="50"/>
      <c r="I2" s="50"/>
      <c r="J2" s="50"/>
      <c r="K2" s="50"/>
    </row>
    <row r="3" spans="1:11" ht="34.5" customHeight="1">
      <c r="A3" s="53" t="s">
        <v>0</v>
      </c>
      <c r="B3" s="48" t="s">
        <v>8</v>
      </c>
      <c r="C3" s="53" t="s">
        <v>9</v>
      </c>
      <c r="D3" s="48" t="s">
        <v>10</v>
      </c>
      <c r="E3" s="48" t="s">
        <v>11</v>
      </c>
      <c r="F3" s="48"/>
      <c r="G3" s="48" t="s">
        <v>12</v>
      </c>
      <c r="H3" s="48"/>
      <c r="I3" s="57" t="s">
        <v>13</v>
      </c>
      <c r="J3" s="57"/>
      <c r="K3" s="48" t="s">
        <v>14</v>
      </c>
    </row>
    <row r="4" spans="1:11" ht="34.5" customHeight="1">
      <c r="A4" s="53"/>
      <c r="B4" s="48"/>
      <c r="C4" s="53"/>
      <c r="D4" s="48"/>
      <c r="E4" s="29" t="s">
        <v>15</v>
      </c>
      <c r="F4" s="30" t="s">
        <v>14</v>
      </c>
      <c r="G4" s="29" t="s">
        <v>15</v>
      </c>
      <c r="H4" s="30" t="s">
        <v>14</v>
      </c>
      <c r="I4" s="29" t="s">
        <v>15</v>
      </c>
      <c r="J4" s="30" t="s">
        <v>14</v>
      </c>
      <c r="K4" s="48"/>
    </row>
    <row r="5" spans="1:11" ht="15.7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</row>
    <row r="6" spans="1:13" ht="48.75" customHeight="1">
      <c r="A6" s="4"/>
      <c r="B6" s="5" t="s">
        <v>1</v>
      </c>
      <c r="C6" s="13"/>
      <c r="D6" s="1"/>
      <c r="E6" s="1"/>
      <c r="F6" s="1"/>
      <c r="G6" s="1"/>
      <c r="H6" s="1"/>
      <c r="I6" s="1"/>
      <c r="J6" s="1"/>
      <c r="K6" s="1"/>
      <c r="M6" s="6"/>
    </row>
    <row r="7" spans="1:11" ht="25.5" customHeight="1">
      <c r="A7" s="7">
        <v>1</v>
      </c>
      <c r="B7" s="14" t="s">
        <v>16</v>
      </c>
      <c r="C7" s="7" t="s">
        <v>17</v>
      </c>
      <c r="D7" s="8">
        <v>0.542</v>
      </c>
      <c r="E7" s="1"/>
      <c r="F7" s="1"/>
      <c r="G7" s="1"/>
      <c r="H7" s="1"/>
      <c r="I7" s="1"/>
      <c r="J7" s="1"/>
      <c r="K7" s="1"/>
    </row>
    <row r="8" spans="1:11" ht="30" customHeight="1">
      <c r="A8" s="9"/>
      <c r="B8" s="10" t="s">
        <v>4</v>
      </c>
      <c r="C8" s="9"/>
      <c r="D8" s="1"/>
      <c r="E8" s="1"/>
      <c r="F8" s="1"/>
      <c r="G8" s="1"/>
      <c r="H8" s="1"/>
      <c r="I8" s="2"/>
      <c r="J8" s="1"/>
      <c r="K8" s="11"/>
    </row>
    <row r="9" spans="1:11" ht="41.25" customHeight="1">
      <c r="A9" s="9"/>
      <c r="B9" s="12" t="s">
        <v>2</v>
      </c>
      <c r="C9" s="27"/>
      <c r="D9" s="2"/>
      <c r="E9" s="2"/>
      <c r="F9" s="1"/>
      <c r="G9" s="2"/>
      <c r="H9" s="1"/>
      <c r="I9" s="2"/>
      <c r="J9" s="1"/>
      <c r="K9" s="1"/>
    </row>
    <row r="10" spans="1:11" ht="33.75" customHeight="1">
      <c r="A10" s="7">
        <v>1</v>
      </c>
      <c r="B10" s="15" t="s">
        <v>28</v>
      </c>
      <c r="C10" s="27" t="s">
        <v>21</v>
      </c>
      <c r="D10" s="2">
        <f>542*2*0.15</f>
        <v>162.6</v>
      </c>
      <c r="E10" s="1"/>
      <c r="F10" s="1"/>
      <c r="G10" s="2"/>
      <c r="H10" s="1"/>
      <c r="I10" s="2"/>
      <c r="J10" s="1"/>
      <c r="K10" s="1"/>
    </row>
    <row r="11" spans="1:11" ht="33.75" customHeight="1">
      <c r="A11" s="7">
        <v>2</v>
      </c>
      <c r="B11" s="15" t="s">
        <v>39</v>
      </c>
      <c r="C11" s="27" t="s">
        <v>21</v>
      </c>
      <c r="D11" s="2">
        <f>D12*0.19</f>
        <v>616.9300000000001</v>
      </c>
      <c r="E11" s="1"/>
      <c r="F11" s="1"/>
      <c r="G11" s="2"/>
      <c r="H11" s="1"/>
      <c r="I11" s="2"/>
      <c r="J11" s="1"/>
      <c r="K11" s="1"/>
    </row>
    <row r="12" spans="1:11" ht="24" customHeight="1">
      <c r="A12" s="7">
        <v>3</v>
      </c>
      <c r="B12" s="15" t="s">
        <v>29</v>
      </c>
      <c r="C12" s="27" t="s">
        <v>22</v>
      </c>
      <c r="D12" s="2">
        <v>3247</v>
      </c>
      <c r="E12" s="1"/>
      <c r="F12" s="1"/>
      <c r="G12" s="2"/>
      <c r="H12" s="1"/>
      <c r="I12" s="2"/>
      <c r="J12" s="1"/>
      <c r="K12" s="1"/>
    </row>
    <row r="13" spans="1:11" ht="38.25" customHeight="1">
      <c r="A13" s="7">
        <v>4</v>
      </c>
      <c r="B13" s="15" t="s">
        <v>40</v>
      </c>
      <c r="C13" s="27" t="s">
        <v>18</v>
      </c>
      <c r="D13" s="2">
        <f>(D10+D11)*1.8</f>
        <v>1403.1540000000002</v>
      </c>
      <c r="E13" s="1"/>
      <c r="F13" s="1"/>
      <c r="G13" s="2"/>
      <c r="H13" s="1"/>
      <c r="I13" s="2"/>
      <c r="J13" s="1"/>
      <c r="K13" s="1"/>
    </row>
    <row r="14" spans="1:11" ht="32.25" customHeight="1">
      <c r="A14" s="27"/>
      <c r="B14" s="10" t="s">
        <v>5</v>
      </c>
      <c r="C14" s="27"/>
      <c r="D14" s="2"/>
      <c r="E14" s="2"/>
      <c r="F14" s="1"/>
      <c r="G14" s="2"/>
      <c r="H14" s="1"/>
      <c r="I14" s="2"/>
      <c r="J14" s="1"/>
      <c r="K14" s="11"/>
    </row>
    <row r="15" spans="1:11" ht="27" customHeight="1">
      <c r="A15" s="27"/>
      <c r="B15" s="5" t="s">
        <v>3</v>
      </c>
      <c r="C15" s="27"/>
      <c r="D15" s="2"/>
      <c r="E15" s="2"/>
      <c r="F15" s="1"/>
      <c r="G15" s="2"/>
      <c r="H15" s="1"/>
      <c r="I15" s="2"/>
      <c r="J15" s="1"/>
      <c r="K15" s="1"/>
    </row>
    <row r="16" spans="1:11" ht="27" customHeight="1">
      <c r="A16" s="27"/>
      <c r="B16" s="5"/>
      <c r="C16" s="27"/>
      <c r="D16" s="2"/>
      <c r="E16" s="2"/>
      <c r="F16" s="1"/>
      <c r="G16" s="2"/>
      <c r="H16" s="1"/>
      <c r="I16" s="2"/>
      <c r="J16" s="1"/>
      <c r="K16" s="1"/>
    </row>
    <row r="17" spans="1:11" ht="45">
      <c r="A17" s="27">
        <v>1</v>
      </c>
      <c r="B17" s="16" t="s">
        <v>41</v>
      </c>
      <c r="C17" s="27" t="s">
        <v>21</v>
      </c>
      <c r="D17" s="2">
        <f>551*1.22</f>
        <v>672.22</v>
      </c>
      <c r="E17" s="37"/>
      <c r="F17" s="38"/>
      <c r="G17" s="37"/>
      <c r="H17" s="38"/>
      <c r="I17" s="37"/>
      <c r="J17" s="39"/>
      <c r="K17" s="39"/>
    </row>
    <row r="18" spans="1:11" ht="51.75" customHeight="1">
      <c r="A18" s="27">
        <v>2</v>
      </c>
      <c r="B18" s="16" t="s">
        <v>60</v>
      </c>
      <c r="C18" s="27" t="s">
        <v>21</v>
      </c>
      <c r="D18" s="2">
        <f>2777*0.15*1.26</f>
        <v>524.8530000000001</v>
      </c>
      <c r="E18" s="2"/>
      <c r="F18" s="1"/>
      <c r="G18" s="2"/>
      <c r="H18" s="1"/>
      <c r="I18" s="2"/>
      <c r="J18" s="1"/>
      <c r="K18" s="1"/>
    </row>
    <row r="19" spans="1:11" ht="39.75" customHeight="1">
      <c r="A19" s="27">
        <v>3</v>
      </c>
      <c r="B19" s="16" t="s">
        <v>42</v>
      </c>
      <c r="C19" s="18" t="s">
        <v>18</v>
      </c>
      <c r="D19" s="2">
        <f>D20*0.0007</f>
        <v>1.7346</v>
      </c>
      <c r="E19" s="2"/>
      <c r="F19" s="1"/>
      <c r="G19" s="2"/>
      <c r="H19" s="1"/>
      <c r="I19" s="2"/>
      <c r="J19" s="1"/>
      <c r="K19" s="1"/>
    </row>
    <row r="20" spans="1:11" ht="39.75" customHeight="1">
      <c r="A20" s="27">
        <v>4</v>
      </c>
      <c r="B20" s="16" t="s">
        <v>23</v>
      </c>
      <c r="C20" s="27" t="s">
        <v>22</v>
      </c>
      <c r="D20" s="2">
        <v>2478</v>
      </c>
      <c r="E20" s="2"/>
      <c r="F20" s="1"/>
      <c r="G20" s="2"/>
      <c r="H20" s="1"/>
      <c r="I20" s="2"/>
      <c r="J20" s="1"/>
      <c r="K20" s="1"/>
    </row>
    <row r="21" spans="1:11" ht="39.75" customHeight="1">
      <c r="A21" s="27">
        <v>5</v>
      </c>
      <c r="B21" s="16" t="s">
        <v>43</v>
      </c>
      <c r="C21" s="18" t="s">
        <v>18</v>
      </c>
      <c r="D21" s="2">
        <f>D22*0.0003</f>
        <v>0.7434</v>
      </c>
      <c r="E21" s="2"/>
      <c r="F21" s="1"/>
      <c r="G21" s="2"/>
      <c r="H21" s="1"/>
      <c r="I21" s="2"/>
      <c r="J21" s="1"/>
      <c r="K21" s="1"/>
    </row>
    <row r="22" spans="1:11" ht="39" customHeight="1">
      <c r="A22" s="27">
        <v>6</v>
      </c>
      <c r="B22" s="16" t="s">
        <v>44</v>
      </c>
      <c r="C22" s="27" t="s">
        <v>22</v>
      </c>
      <c r="D22" s="2">
        <f>D20</f>
        <v>2478</v>
      </c>
      <c r="E22" s="2"/>
      <c r="F22" s="1"/>
      <c r="G22" s="2"/>
      <c r="H22" s="1"/>
      <c r="I22" s="2"/>
      <c r="J22" s="1"/>
      <c r="K22" s="1"/>
    </row>
    <row r="23" spans="1:11" ht="48.75" customHeight="1">
      <c r="A23" s="27">
        <v>7</v>
      </c>
      <c r="B23" s="16" t="s">
        <v>45</v>
      </c>
      <c r="C23" s="27" t="s">
        <v>21</v>
      </c>
      <c r="D23" s="2">
        <f>478*0.2*1.22</f>
        <v>116.632</v>
      </c>
      <c r="E23" s="37"/>
      <c r="F23" s="38"/>
      <c r="G23" s="37"/>
      <c r="H23" s="38"/>
      <c r="I23" s="37"/>
      <c r="J23" s="1"/>
      <c r="K23" s="1"/>
    </row>
    <row r="24" spans="1:11" ht="28.5" customHeight="1">
      <c r="A24" s="27"/>
      <c r="B24" s="10" t="s">
        <v>6</v>
      </c>
      <c r="C24" s="18"/>
      <c r="D24" s="2"/>
      <c r="E24" s="2"/>
      <c r="F24" s="1"/>
      <c r="G24" s="2"/>
      <c r="H24" s="1"/>
      <c r="I24" s="2"/>
      <c r="J24" s="1"/>
      <c r="K24" s="11"/>
    </row>
    <row r="25" spans="1:11" ht="28.5" customHeight="1">
      <c r="A25" s="27"/>
      <c r="B25" s="5" t="s">
        <v>24</v>
      </c>
      <c r="C25" s="27"/>
      <c r="D25" s="2"/>
      <c r="E25" s="2"/>
      <c r="F25" s="1"/>
      <c r="G25" s="2"/>
      <c r="H25" s="1"/>
      <c r="I25" s="2"/>
      <c r="J25" s="1"/>
      <c r="K25" s="1"/>
    </row>
    <row r="26" spans="1:11" ht="28.5" customHeight="1">
      <c r="A26" s="27"/>
      <c r="B26" s="24" t="s">
        <v>71</v>
      </c>
      <c r="C26" s="27"/>
      <c r="D26" s="2"/>
      <c r="E26" s="2"/>
      <c r="F26" s="1"/>
      <c r="G26" s="2"/>
      <c r="H26" s="1"/>
      <c r="I26" s="2"/>
      <c r="J26" s="1"/>
      <c r="K26" s="1"/>
    </row>
    <row r="27" spans="1:11" ht="40.5" customHeight="1">
      <c r="A27" s="27">
        <v>1</v>
      </c>
      <c r="B27" s="15" t="s">
        <v>48</v>
      </c>
      <c r="C27" s="27" t="s">
        <v>21</v>
      </c>
      <c r="D27" s="2">
        <f>369*0.6*0.7</f>
        <v>154.98</v>
      </c>
      <c r="E27" s="2"/>
      <c r="F27" s="1"/>
      <c r="G27" s="2"/>
      <c r="H27" s="1"/>
      <c r="I27" s="2"/>
      <c r="J27" s="1"/>
      <c r="K27" s="1"/>
    </row>
    <row r="28" spans="1:11" ht="28.5" customHeight="1">
      <c r="A28" s="27">
        <v>2</v>
      </c>
      <c r="B28" s="15" t="s">
        <v>49</v>
      </c>
      <c r="C28" s="27" t="s">
        <v>18</v>
      </c>
      <c r="D28" s="2">
        <f>D27*1.8</f>
        <v>278.964</v>
      </c>
      <c r="E28" s="2"/>
      <c r="F28" s="1"/>
      <c r="G28" s="2"/>
      <c r="H28" s="1"/>
      <c r="I28" s="2"/>
      <c r="J28" s="1"/>
      <c r="K28" s="1"/>
    </row>
    <row r="29" spans="1:11" ht="30">
      <c r="A29" s="27">
        <v>4</v>
      </c>
      <c r="B29" s="15" t="s">
        <v>51</v>
      </c>
      <c r="C29" s="27" t="s">
        <v>21</v>
      </c>
      <c r="D29" s="2">
        <f>369*0.6*0.1*1.22</f>
        <v>27.0108</v>
      </c>
      <c r="E29" s="37"/>
      <c r="F29" s="38"/>
      <c r="G29" s="37"/>
      <c r="H29" s="38"/>
      <c r="I29" s="37"/>
      <c r="J29" s="1"/>
      <c r="K29" s="1"/>
    </row>
    <row r="30" spans="1:11" ht="39" customHeight="1">
      <c r="A30" s="54">
        <v>5</v>
      </c>
      <c r="B30" s="15" t="s">
        <v>72</v>
      </c>
      <c r="C30" s="27"/>
      <c r="D30" s="2"/>
      <c r="E30" s="2"/>
      <c r="F30" s="1"/>
      <c r="G30" s="2"/>
      <c r="H30" s="1"/>
      <c r="I30" s="37"/>
      <c r="J30" s="1"/>
      <c r="K30" s="1"/>
    </row>
    <row r="31" spans="1:11" ht="21.75" customHeight="1">
      <c r="A31" s="55"/>
      <c r="B31" s="15" t="s">
        <v>32</v>
      </c>
      <c r="C31" s="27" t="s">
        <v>21</v>
      </c>
      <c r="D31" s="2">
        <f>269*0.6*0.1</f>
        <v>16.14</v>
      </c>
      <c r="E31" s="2"/>
      <c r="F31" s="1"/>
      <c r="G31" s="2"/>
      <c r="H31" s="1"/>
      <c r="I31" s="2"/>
      <c r="J31" s="1"/>
      <c r="K31" s="1"/>
    </row>
    <row r="32" spans="1:11" ht="22.5" customHeight="1">
      <c r="A32" s="56"/>
      <c r="B32" s="15" t="s">
        <v>33</v>
      </c>
      <c r="C32" s="27" t="s">
        <v>21</v>
      </c>
      <c r="D32" s="2">
        <f>369*0.4*0.1*2</f>
        <v>29.52</v>
      </c>
      <c r="E32" s="2"/>
      <c r="F32" s="1"/>
      <c r="G32" s="2"/>
      <c r="H32" s="1"/>
      <c r="I32" s="2"/>
      <c r="J32" s="1"/>
      <c r="K32" s="1"/>
    </row>
    <row r="33" spans="1:11" ht="24.75" customHeight="1">
      <c r="A33" s="27">
        <v>6</v>
      </c>
      <c r="B33" s="32" t="s">
        <v>46</v>
      </c>
      <c r="C33" s="27" t="s">
        <v>18</v>
      </c>
      <c r="D33" s="1">
        <f>369*8.17/1000</f>
        <v>3.01473</v>
      </c>
      <c r="E33" s="2"/>
      <c r="F33" s="1"/>
      <c r="G33" s="2"/>
      <c r="H33" s="1"/>
      <c r="I33" s="2"/>
      <c r="J33" s="1"/>
      <c r="K33" s="1"/>
    </row>
    <row r="34" spans="1:11" ht="28.5" customHeight="1">
      <c r="A34" s="27">
        <v>7</v>
      </c>
      <c r="B34" s="15" t="s">
        <v>25</v>
      </c>
      <c r="C34" s="27" t="s">
        <v>21</v>
      </c>
      <c r="D34" s="2">
        <f>369*0.2*0.5*1.22</f>
        <v>45.018</v>
      </c>
      <c r="E34" s="37"/>
      <c r="F34" s="38"/>
      <c r="G34" s="37"/>
      <c r="H34" s="38"/>
      <c r="I34" s="37"/>
      <c r="J34" s="1"/>
      <c r="K34" s="1"/>
    </row>
    <row r="35" spans="1:11" ht="38.25" customHeight="1">
      <c r="A35" s="27"/>
      <c r="B35" s="31" t="s">
        <v>52</v>
      </c>
      <c r="C35" s="27"/>
      <c r="D35" s="2"/>
      <c r="E35" s="2"/>
      <c r="F35" s="1"/>
      <c r="G35" s="2"/>
      <c r="H35" s="1"/>
      <c r="I35" s="2"/>
      <c r="J35" s="1"/>
      <c r="K35" s="1"/>
    </row>
    <row r="36" spans="1:11" ht="41.25" customHeight="1">
      <c r="A36" s="35">
        <v>1</v>
      </c>
      <c r="B36" s="25" t="s">
        <v>50</v>
      </c>
      <c r="C36" s="27" t="s">
        <v>21</v>
      </c>
      <c r="D36" s="7">
        <f>48*0.7*0.7</f>
        <v>23.519999999999996</v>
      </c>
      <c r="E36" s="2"/>
      <c r="F36" s="1"/>
      <c r="G36" s="2"/>
      <c r="H36" s="1"/>
      <c r="I36" s="2"/>
      <c r="J36" s="1"/>
      <c r="K36" s="1"/>
    </row>
    <row r="37" spans="1:11" ht="24" customHeight="1">
      <c r="A37" s="35">
        <v>2</v>
      </c>
      <c r="B37" s="15" t="s">
        <v>49</v>
      </c>
      <c r="C37" s="27" t="s">
        <v>18</v>
      </c>
      <c r="D37" s="2">
        <f>D36*1.8</f>
        <v>42.33599999999999</v>
      </c>
      <c r="E37" s="2"/>
      <c r="F37" s="1"/>
      <c r="G37" s="2"/>
      <c r="H37" s="1"/>
      <c r="I37" s="2"/>
      <c r="J37" s="1"/>
      <c r="K37" s="1"/>
    </row>
    <row r="38" spans="1:11" ht="38.25" customHeight="1">
      <c r="A38" s="35">
        <v>3</v>
      </c>
      <c r="B38" s="15" t="s">
        <v>30</v>
      </c>
      <c r="C38" s="27" t="s">
        <v>21</v>
      </c>
      <c r="D38" s="2">
        <f>162*0.7*0.1*1.22</f>
        <v>13.8348</v>
      </c>
      <c r="E38" s="37"/>
      <c r="F38" s="38"/>
      <c r="G38" s="37"/>
      <c r="H38" s="38"/>
      <c r="I38" s="37"/>
      <c r="J38" s="1"/>
      <c r="K38" s="1"/>
    </row>
    <row r="39" spans="1:11" ht="26.25" customHeight="1">
      <c r="A39" s="54">
        <v>4</v>
      </c>
      <c r="B39" s="32" t="s">
        <v>31</v>
      </c>
      <c r="C39" s="33"/>
      <c r="D39" s="7"/>
      <c r="E39" s="2"/>
      <c r="F39" s="1"/>
      <c r="G39" s="2"/>
      <c r="H39" s="1"/>
      <c r="I39" s="2"/>
      <c r="J39" s="1"/>
      <c r="K39" s="1"/>
    </row>
    <row r="40" spans="1:11" ht="26.25" customHeight="1">
      <c r="A40" s="55"/>
      <c r="B40" s="32" t="s">
        <v>32</v>
      </c>
      <c r="C40" s="27" t="s">
        <v>21</v>
      </c>
      <c r="D40" s="7">
        <f>122*0.6*0.2</f>
        <v>14.64</v>
      </c>
      <c r="E40" s="2"/>
      <c r="F40" s="1"/>
      <c r="G40" s="2"/>
      <c r="H40" s="1"/>
      <c r="I40" s="2"/>
      <c r="J40" s="1"/>
      <c r="K40" s="1"/>
    </row>
    <row r="41" spans="1:11" ht="26.25" customHeight="1">
      <c r="A41" s="56"/>
      <c r="B41" s="32" t="s">
        <v>33</v>
      </c>
      <c r="C41" s="27" t="s">
        <v>21</v>
      </c>
      <c r="D41" s="7">
        <f>122*0.8*0.2</f>
        <v>19.520000000000003</v>
      </c>
      <c r="E41" s="2"/>
      <c r="F41" s="1"/>
      <c r="G41" s="2"/>
      <c r="H41" s="1"/>
      <c r="I41" s="2"/>
      <c r="J41" s="1"/>
      <c r="K41" s="1"/>
    </row>
    <row r="42" spans="1:11" ht="30.75" customHeight="1">
      <c r="A42" s="27">
        <v>5</v>
      </c>
      <c r="B42" s="32" t="s">
        <v>46</v>
      </c>
      <c r="C42" s="27" t="s">
        <v>18</v>
      </c>
      <c r="D42" s="1">
        <f>122*8.17/1000</f>
        <v>0.99674</v>
      </c>
      <c r="E42" s="2"/>
      <c r="F42" s="1"/>
      <c r="G42" s="2"/>
      <c r="H42" s="1"/>
      <c r="I42" s="2"/>
      <c r="J42" s="1"/>
      <c r="K42" s="1"/>
    </row>
    <row r="43" spans="1:11" ht="25.5" customHeight="1">
      <c r="A43" s="27">
        <v>6</v>
      </c>
      <c r="B43" s="32" t="s">
        <v>47</v>
      </c>
      <c r="C43" s="27" t="s">
        <v>18</v>
      </c>
      <c r="D43" s="7">
        <v>0.07</v>
      </c>
      <c r="E43" s="2"/>
      <c r="F43" s="1"/>
      <c r="G43" s="2"/>
      <c r="H43" s="1"/>
      <c r="I43" s="2"/>
      <c r="J43" s="1"/>
      <c r="K43" s="1"/>
    </row>
    <row r="44" spans="1:11" ht="33">
      <c r="A44" s="54">
        <v>7</v>
      </c>
      <c r="B44" s="25" t="s">
        <v>34</v>
      </c>
      <c r="C44" s="33"/>
      <c r="D44" s="7"/>
      <c r="E44" s="2"/>
      <c r="F44" s="1"/>
      <c r="G44" s="2"/>
      <c r="H44" s="1"/>
      <c r="I44" s="2"/>
      <c r="J44" s="1"/>
      <c r="K44" s="1"/>
    </row>
    <row r="45" spans="1:11" ht="24" customHeight="1">
      <c r="A45" s="55"/>
      <c r="B45" s="25" t="s">
        <v>35</v>
      </c>
      <c r="C45" s="33" t="s">
        <v>26</v>
      </c>
      <c r="D45" s="7">
        <f>(122*2)+(20*2*0.6)</f>
        <v>268</v>
      </c>
      <c r="E45" s="2"/>
      <c r="F45" s="1"/>
      <c r="G45" s="2"/>
      <c r="H45" s="1"/>
      <c r="I45" s="2"/>
      <c r="J45" s="1"/>
      <c r="K45" s="1"/>
    </row>
    <row r="46" spans="1:11" ht="24" customHeight="1">
      <c r="A46" s="56"/>
      <c r="B46" s="25" t="s">
        <v>36</v>
      </c>
      <c r="C46" s="33" t="s">
        <v>26</v>
      </c>
      <c r="D46" s="7">
        <f>122*15.16</f>
        <v>1849.52</v>
      </c>
      <c r="E46" s="2"/>
      <c r="F46" s="1"/>
      <c r="G46" s="2"/>
      <c r="H46" s="1"/>
      <c r="I46" s="34"/>
      <c r="J46" s="1"/>
      <c r="K46" s="1"/>
    </row>
    <row r="47" spans="1:11" ht="24" customHeight="1">
      <c r="A47" s="36">
        <v>8</v>
      </c>
      <c r="B47" s="15" t="s">
        <v>25</v>
      </c>
      <c r="C47" s="27" t="s">
        <v>21</v>
      </c>
      <c r="D47" s="2">
        <f>122*0.7*0.15</f>
        <v>12.809999999999999</v>
      </c>
      <c r="E47" s="37"/>
      <c r="F47" s="38"/>
      <c r="G47" s="37"/>
      <c r="H47" s="38"/>
      <c r="I47" s="37"/>
      <c r="J47" s="1"/>
      <c r="K47" s="1"/>
    </row>
    <row r="48" spans="1:11" ht="31.5">
      <c r="A48" s="41"/>
      <c r="B48" s="31" t="s">
        <v>61</v>
      </c>
      <c r="C48" s="27"/>
      <c r="D48" s="2"/>
      <c r="E48" s="2"/>
      <c r="F48" s="1"/>
      <c r="G48" s="2"/>
      <c r="H48" s="1"/>
      <c r="I48" s="2"/>
      <c r="J48" s="1"/>
      <c r="K48" s="1"/>
    </row>
    <row r="49" spans="1:11" ht="33.75" customHeight="1">
      <c r="A49" s="41">
        <v>1</v>
      </c>
      <c r="B49" s="15" t="s">
        <v>53</v>
      </c>
      <c r="C49" s="27" t="s">
        <v>21</v>
      </c>
      <c r="D49" s="2">
        <f>D52*1*1</f>
        <v>16</v>
      </c>
      <c r="E49" s="2"/>
      <c r="F49" s="1"/>
      <c r="G49" s="2"/>
      <c r="H49" s="1"/>
      <c r="I49" s="2"/>
      <c r="J49" s="1"/>
      <c r="K49" s="1"/>
    </row>
    <row r="50" spans="1:11" ht="33.75" customHeight="1">
      <c r="A50" s="42">
        <v>2</v>
      </c>
      <c r="B50" s="15" t="s">
        <v>49</v>
      </c>
      <c r="C50" s="27" t="s">
        <v>18</v>
      </c>
      <c r="D50" s="2">
        <f>D49*1.8</f>
        <v>28.8</v>
      </c>
      <c r="E50" s="2"/>
      <c r="F50" s="1"/>
      <c r="G50" s="2"/>
      <c r="H50" s="1"/>
      <c r="I50" s="2"/>
      <c r="J50" s="1"/>
      <c r="K50" s="1"/>
    </row>
    <row r="51" spans="1:11" ht="32.25" customHeight="1">
      <c r="A51" s="42">
        <v>3</v>
      </c>
      <c r="B51" s="15" t="s">
        <v>54</v>
      </c>
      <c r="C51" s="27" t="s">
        <v>21</v>
      </c>
      <c r="D51" s="2">
        <f>D52*0.8*0.1*1.22</f>
        <v>1.5616000000000003</v>
      </c>
      <c r="E51" s="37"/>
      <c r="F51" s="38"/>
      <c r="G51" s="37"/>
      <c r="H51" s="38"/>
      <c r="I51" s="37"/>
      <c r="J51" s="1"/>
      <c r="K51" s="1"/>
    </row>
    <row r="52" spans="1:11" ht="21.75" customHeight="1">
      <c r="A52" s="42">
        <v>4</v>
      </c>
      <c r="B52" s="15" t="s">
        <v>62</v>
      </c>
      <c r="C52" s="27" t="s">
        <v>26</v>
      </c>
      <c r="D52" s="2">
        <v>16</v>
      </c>
      <c r="E52" s="2"/>
      <c r="F52" s="1"/>
      <c r="G52" s="2"/>
      <c r="H52" s="1"/>
      <c r="I52" s="2"/>
      <c r="J52" s="1"/>
      <c r="K52" s="1"/>
    </row>
    <row r="53" spans="1:11" ht="24" customHeight="1">
      <c r="A53" s="42">
        <v>5</v>
      </c>
      <c r="B53" s="15" t="s">
        <v>25</v>
      </c>
      <c r="C53" s="27" t="s">
        <v>21</v>
      </c>
      <c r="D53" s="2">
        <v>9</v>
      </c>
      <c r="E53" s="37"/>
      <c r="F53" s="38"/>
      <c r="G53" s="37"/>
      <c r="H53" s="38"/>
      <c r="I53" s="37"/>
      <c r="J53" s="1"/>
      <c r="K53" s="1"/>
    </row>
    <row r="54" spans="1:11" ht="24" customHeight="1">
      <c r="A54" s="54">
        <v>7</v>
      </c>
      <c r="B54" s="15" t="s">
        <v>55</v>
      </c>
      <c r="C54" s="27"/>
      <c r="D54" s="2"/>
      <c r="E54" s="2"/>
      <c r="F54" s="1"/>
      <c r="G54" s="2"/>
      <c r="H54" s="1"/>
      <c r="I54" s="2"/>
      <c r="J54" s="1"/>
      <c r="K54" s="1"/>
    </row>
    <row r="55" spans="1:11" ht="24" customHeight="1">
      <c r="A55" s="55"/>
      <c r="B55" s="15" t="s">
        <v>59</v>
      </c>
      <c r="C55" s="27" t="s">
        <v>21</v>
      </c>
      <c r="D55" s="2">
        <v>3.6</v>
      </c>
      <c r="E55" s="2"/>
      <c r="F55" s="1"/>
      <c r="G55" s="2"/>
      <c r="H55" s="1"/>
      <c r="I55" s="2"/>
      <c r="J55" s="1"/>
      <c r="K55" s="1"/>
    </row>
    <row r="56" spans="1:11" ht="24" customHeight="1">
      <c r="A56" s="55"/>
      <c r="B56" s="15" t="s">
        <v>33</v>
      </c>
      <c r="C56" s="27" t="s">
        <v>21</v>
      </c>
      <c r="D56" s="2">
        <v>2.9</v>
      </c>
      <c r="E56" s="2"/>
      <c r="F56" s="1"/>
      <c r="G56" s="2"/>
      <c r="H56" s="1"/>
      <c r="I56" s="2"/>
      <c r="J56" s="1"/>
      <c r="K56" s="1"/>
    </row>
    <row r="57" spans="1:11" ht="24" customHeight="1">
      <c r="A57" s="56"/>
      <c r="B57" s="15" t="s">
        <v>56</v>
      </c>
      <c r="C57" s="27" t="s">
        <v>21</v>
      </c>
      <c r="D57" s="2">
        <v>0.96</v>
      </c>
      <c r="E57" s="2"/>
      <c r="F57" s="1"/>
      <c r="G57" s="2"/>
      <c r="H57" s="1"/>
      <c r="I57" s="2"/>
      <c r="J57" s="1"/>
      <c r="K57" s="1"/>
    </row>
    <row r="58" spans="1:11" ht="30">
      <c r="A58" s="42">
        <v>8</v>
      </c>
      <c r="B58" s="15" t="s">
        <v>57</v>
      </c>
      <c r="C58" s="27" t="s">
        <v>21</v>
      </c>
      <c r="D58" s="2">
        <v>3.4</v>
      </c>
      <c r="E58" s="37"/>
      <c r="F58" s="38"/>
      <c r="G58" s="37"/>
      <c r="H58" s="38"/>
      <c r="I58" s="37"/>
      <c r="J58" s="1"/>
      <c r="K58" s="1"/>
    </row>
    <row r="59" spans="1:11" ht="24" customHeight="1">
      <c r="A59" s="42">
        <v>9</v>
      </c>
      <c r="B59" s="15" t="s">
        <v>58</v>
      </c>
      <c r="C59" s="27" t="s">
        <v>22</v>
      </c>
      <c r="D59" s="2">
        <v>7.36</v>
      </c>
      <c r="E59" s="2"/>
      <c r="F59" s="1"/>
      <c r="G59" s="2"/>
      <c r="H59" s="1"/>
      <c r="I59" s="2"/>
      <c r="J59" s="1"/>
      <c r="K59" s="1"/>
    </row>
    <row r="60" spans="1:11" ht="21.75" customHeight="1">
      <c r="A60" s="27"/>
      <c r="B60" s="31" t="s">
        <v>37</v>
      </c>
      <c r="C60" s="27"/>
      <c r="D60" s="2"/>
      <c r="E60" s="2"/>
      <c r="F60" s="1"/>
      <c r="G60" s="2"/>
      <c r="H60" s="1"/>
      <c r="I60" s="2"/>
      <c r="J60" s="1"/>
      <c r="K60" s="1"/>
    </row>
    <row r="61" spans="1:11" ht="21.75" customHeight="1">
      <c r="A61" s="27">
        <v>1</v>
      </c>
      <c r="B61" s="15" t="s">
        <v>38</v>
      </c>
      <c r="C61" s="27" t="s">
        <v>21</v>
      </c>
      <c r="D61" s="2">
        <v>2</v>
      </c>
      <c r="E61" s="2"/>
      <c r="F61" s="1"/>
      <c r="G61" s="2"/>
      <c r="H61" s="1"/>
      <c r="I61" s="2"/>
      <c r="J61" s="1"/>
      <c r="K61" s="1"/>
    </row>
    <row r="62" spans="1:11" ht="22.5" customHeight="1">
      <c r="A62" s="27"/>
      <c r="B62" s="10" t="s">
        <v>27</v>
      </c>
      <c r="C62" s="27"/>
      <c r="D62" s="2"/>
      <c r="E62" s="2"/>
      <c r="F62" s="1"/>
      <c r="G62" s="2"/>
      <c r="H62" s="1"/>
      <c r="I62" s="2"/>
      <c r="J62" s="1"/>
      <c r="K62" s="11"/>
    </row>
    <row r="63" spans="1:11" ht="22.5" customHeight="1">
      <c r="A63" s="27"/>
      <c r="B63" s="44" t="s">
        <v>63</v>
      </c>
      <c r="C63" s="27"/>
      <c r="D63" s="2"/>
      <c r="E63" s="2"/>
      <c r="F63" s="1"/>
      <c r="G63" s="2"/>
      <c r="H63" s="1"/>
      <c r="I63" s="2"/>
      <c r="J63" s="1"/>
      <c r="K63" s="1"/>
    </row>
    <row r="64" spans="1:11" ht="30">
      <c r="A64" s="27">
        <v>1</v>
      </c>
      <c r="B64" s="15" t="s">
        <v>39</v>
      </c>
      <c r="C64" s="27" t="s">
        <v>21</v>
      </c>
      <c r="D64" s="2">
        <f>D70*0.19</f>
        <v>17.48</v>
      </c>
      <c r="E64" s="2"/>
      <c r="F64" s="1"/>
      <c r="G64" s="2"/>
      <c r="H64" s="1"/>
      <c r="I64" s="2"/>
      <c r="J64" s="1"/>
      <c r="K64" s="1"/>
    </row>
    <row r="65" spans="1:11" ht="30">
      <c r="A65" s="27">
        <v>2</v>
      </c>
      <c r="B65" s="15" t="s">
        <v>40</v>
      </c>
      <c r="C65" s="27" t="s">
        <v>18</v>
      </c>
      <c r="D65" s="2">
        <f>D64*1.8</f>
        <v>31.464000000000002</v>
      </c>
      <c r="E65" s="2"/>
      <c r="F65" s="1"/>
      <c r="G65" s="2"/>
      <c r="H65" s="1"/>
      <c r="I65" s="2"/>
      <c r="J65" s="1"/>
      <c r="K65" s="1"/>
    </row>
    <row r="66" spans="1:11" ht="22.5" customHeight="1">
      <c r="A66" s="27">
        <v>3</v>
      </c>
      <c r="B66" s="15" t="s">
        <v>64</v>
      </c>
      <c r="C66" s="27" t="s">
        <v>22</v>
      </c>
      <c r="D66" s="2">
        <f>D70</f>
        <v>92</v>
      </c>
      <c r="E66" s="2"/>
      <c r="F66" s="1"/>
      <c r="G66" s="2"/>
      <c r="H66" s="1"/>
      <c r="I66" s="2"/>
      <c r="J66" s="1"/>
      <c r="K66" s="1"/>
    </row>
    <row r="67" spans="1:11" ht="45">
      <c r="A67" s="27">
        <v>4</v>
      </c>
      <c r="B67" s="16" t="s">
        <v>41</v>
      </c>
      <c r="C67" s="27" t="s">
        <v>21</v>
      </c>
      <c r="D67" s="2">
        <f>D70*0.15*1.22</f>
        <v>16.836</v>
      </c>
      <c r="E67" s="37"/>
      <c r="F67" s="38"/>
      <c r="G67" s="37"/>
      <c r="H67" s="38"/>
      <c r="I67" s="37"/>
      <c r="J67" s="39"/>
      <c r="K67" s="39"/>
    </row>
    <row r="68" spans="1:11" ht="45">
      <c r="A68" s="27">
        <v>5</v>
      </c>
      <c r="B68" s="16" t="s">
        <v>70</v>
      </c>
      <c r="C68" s="27" t="s">
        <v>21</v>
      </c>
      <c r="D68" s="2">
        <f>D70*0.15*1.26</f>
        <v>17.387999999999998</v>
      </c>
      <c r="E68" s="2"/>
      <c r="F68" s="1"/>
      <c r="G68" s="2"/>
      <c r="H68" s="1"/>
      <c r="I68" s="2"/>
      <c r="J68" s="1"/>
      <c r="K68" s="1"/>
    </row>
    <row r="69" spans="1:11" ht="33">
      <c r="A69" s="27">
        <v>6</v>
      </c>
      <c r="B69" s="16" t="s">
        <v>65</v>
      </c>
      <c r="C69" s="18" t="s">
        <v>18</v>
      </c>
      <c r="D69" s="2">
        <f>D72*0.0007</f>
        <v>0.0644</v>
      </c>
      <c r="E69" s="2"/>
      <c r="F69" s="1"/>
      <c r="G69" s="2"/>
      <c r="H69" s="1"/>
      <c r="I69" s="2"/>
      <c r="J69" s="1"/>
      <c r="K69" s="1"/>
    </row>
    <row r="70" spans="1:11" ht="30">
      <c r="A70" s="27">
        <v>7</v>
      </c>
      <c r="B70" s="16" t="s">
        <v>23</v>
      </c>
      <c r="C70" s="27" t="s">
        <v>22</v>
      </c>
      <c r="D70" s="2">
        <f>4*23</f>
        <v>92</v>
      </c>
      <c r="E70" s="2"/>
      <c r="F70" s="1"/>
      <c r="G70" s="2"/>
      <c r="H70" s="1"/>
      <c r="I70" s="2"/>
      <c r="J70" s="1"/>
      <c r="K70" s="1"/>
    </row>
    <row r="71" spans="1:11" ht="33">
      <c r="A71" s="27">
        <v>8</v>
      </c>
      <c r="B71" s="16" t="s">
        <v>66</v>
      </c>
      <c r="C71" s="18" t="s">
        <v>18</v>
      </c>
      <c r="D71" s="2">
        <f>D72*0.0003</f>
        <v>0.027599999999999996</v>
      </c>
      <c r="E71" s="2"/>
      <c r="F71" s="1"/>
      <c r="G71" s="2"/>
      <c r="H71" s="1"/>
      <c r="I71" s="2"/>
      <c r="J71" s="1"/>
      <c r="K71" s="1"/>
    </row>
    <row r="72" spans="1:11" ht="37.5" customHeight="1">
      <c r="A72" s="27">
        <v>9</v>
      </c>
      <c r="B72" s="16" t="s">
        <v>67</v>
      </c>
      <c r="C72" s="27" t="s">
        <v>22</v>
      </c>
      <c r="D72" s="2">
        <f>D70</f>
        <v>92</v>
      </c>
      <c r="E72" s="2"/>
      <c r="F72" s="1"/>
      <c r="G72" s="2"/>
      <c r="H72" s="1"/>
      <c r="I72" s="2"/>
      <c r="J72" s="1"/>
      <c r="K72" s="1"/>
    </row>
    <row r="73" spans="1:11" ht="45">
      <c r="A73" s="27">
        <v>10</v>
      </c>
      <c r="B73" s="16" t="s">
        <v>45</v>
      </c>
      <c r="C73" s="27" t="s">
        <v>21</v>
      </c>
      <c r="D73" s="2">
        <f>4*2*0.2*1.22*5</f>
        <v>9.76</v>
      </c>
      <c r="E73" s="37"/>
      <c r="F73" s="38"/>
      <c r="G73" s="37"/>
      <c r="H73" s="38"/>
      <c r="I73" s="37"/>
      <c r="J73" s="1"/>
      <c r="K73" s="1"/>
    </row>
    <row r="74" spans="1:11" ht="22.5" customHeight="1">
      <c r="A74" s="27"/>
      <c r="B74" s="10" t="s">
        <v>68</v>
      </c>
      <c r="C74" s="27"/>
      <c r="D74" s="2"/>
      <c r="E74" s="2"/>
      <c r="F74" s="1"/>
      <c r="G74" s="2"/>
      <c r="H74" s="1"/>
      <c r="I74" s="2"/>
      <c r="J74" s="1"/>
      <c r="K74" s="11"/>
    </row>
    <row r="75" spans="1:15" ht="23.25" customHeight="1">
      <c r="A75" s="26"/>
      <c r="B75" s="26" t="s">
        <v>69</v>
      </c>
      <c r="C75" s="19" t="s">
        <v>7</v>
      </c>
      <c r="D75" s="19"/>
      <c r="E75" s="19"/>
      <c r="F75" s="19"/>
      <c r="G75" s="19"/>
      <c r="H75" s="19"/>
      <c r="I75" s="19"/>
      <c r="J75" s="19"/>
      <c r="K75" s="40"/>
      <c r="L75" s="43"/>
      <c r="O75" s="28"/>
    </row>
    <row r="76" spans="1:11" ht="24" customHeight="1">
      <c r="A76" s="27"/>
      <c r="B76" s="20" t="s">
        <v>73</v>
      </c>
      <c r="C76" s="19" t="s">
        <v>7</v>
      </c>
      <c r="D76" s="2"/>
      <c r="E76" s="2"/>
      <c r="F76" s="2"/>
      <c r="G76" s="2"/>
      <c r="H76" s="2"/>
      <c r="I76" s="2"/>
      <c r="J76" s="2"/>
      <c r="K76" s="40"/>
    </row>
    <row r="77" spans="1:15" ht="24" customHeight="1">
      <c r="A77" s="27"/>
      <c r="B77" s="20" t="s">
        <v>14</v>
      </c>
      <c r="C77" s="19" t="s">
        <v>7</v>
      </c>
      <c r="D77" s="2"/>
      <c r="E77" s="2"/>
      <c r="F77" s="2"/>
      <c r="G77" s="2"/>
      <c r="H77" s="2"/>
      <c r="I77" s="2"/>
      <c r="J77" s="2"/>
      <c r="K77" s="40"/>
      <c r="O77" s="28"/>
    </row>
    <row r="78" spans="1:11" ht="24" customHeight="1">
      <c r="A78" s="27"/>
      <c r="B78" s="20" t="s">
        <v>74</v>
      </c>
      <c r="C78" s="19" t="s">
        <v>7</v>
      </c>
      <c r="D78" s="2"/>
      <c r="E78" s="2"/>
      <c r="F78" s="2"/>
      <c r="G78" s="2"/>
      <c r="H78" s="2"/>
      <c r="I78" s="2"/>
      <c r="J78" s="2"/>
      <c r="K78" s="40"/>
    </row>
    <row r="79" spans="1:15" ht="24" customHeight="1">
      <c r="A79" s="27"/>
      <c r="B79" s="20" t="s">
        <v>19</v>
      </c>
      <c r="C79" s="19" t="s">
        <v>7</v>
      </c>
      <c r="D79" s="2"/>
      <c r="E79" s="2"/>
      <c r="F79" s="2"/>
      <c r="G79" s="2"/>
      <c r="H79" s="2"/>
      <c r="I79" s="2"/>
      <c r="J79" s="2"/>
      <c r="K79" s="40"/>
      <c r="O79" s="28"/>
    </row>
    <row r="80" spans="1:11" ht="24" customHeight="1">
      <c r="A80" s="7"/>
      <c r="B80" s="20" t="s">
        <v>75</v>
      </c>
      <c r="C80" s="19" t="s">
        <v>7</v>
      </c>
      <c r="D80" s="2"/>
      <c r="E80" s="2"/>
      <c r="F80" s="2"/>
      <c r="G80" s="2"/>
      <c r="H80" s="2"/>
      <c r="I80" s="2"/>
      <c r="J80" s="2"/>
      <c r="K80" s="40"/>
    </row>
    <row r="81" spans="1:11" ht="24" customHeight="1">
      <c r="A81" s="7"/>
      <c r="B81" s="20" t="s">
        <v>14</v>
      </c>
      <c r="C81" s="19" t="s">
        <v>7</v>
      </c>
      <c r="D81" s="2"/>
      <c r="E81" s="2"/>
      <c r="F81" s="2"/>
      <c r="G81" s="2"/>
      <c r="H81" s="2"/>
      <c r="I81" s="2"/>
      <c r="J81" s="2"/>
      <c r="K81" s="40"/>
    </row>
    <row r="82" spans="1:11" ht="24" customHeight="1">
      <c r="A82" s="7"/>
      <c r="B82" s="20" t="s">
        <v>20</v>
      </c>
      <c r="C82" s="19" t="s">
        <v>7</v>
      </c>
      <c r="D82" s="2"/>
      <c r="E82" s="2"/>
      <c r="F82" s="2"/>
      <c r="G82" s="2"/>
      <c r="H82" s="2"/>
      <c r="I82" s="2"/>
      <c r="J82" s="2"/>
      <c r="K82" s="40"/>
    </row>
    <row r="83" spans="1:12" ht="24" customHeight="1">
      <c r="A83" s="7"/>
      <c r="B83" s="20" t="s">
        <v>14</v>
      </c>
      <c r="C83" s="19" t="s">
        <v>7</v>
      </c>
      <c r="D83" s="2"/>
      <c r="E83" s="2"/>
      <c r="F83" s="2"/>
      <c r="G83" s="2"/>
      <c r="H83" s="2"/>
      <c r="I83" s="2"/>
      <c r="J83" s="2"/>
      <c r="K83" s="40"/>
      <c r="L83" s="22"/>
    </row>
    <row r="84" ht="15">
      <c r="L84" s="22"/>
    </row>
    <row r="85" spans="2:12" ht="15">
      <c r="B85" s="51" t="s">
        <v>77</v>
      </c>
      <c r="C85" s="52"/>
      <c r="D85" s="52"/>
      <c r="E85" s="52"/>
      <c r="F85" s="52"/>
      <c r="G85" s="52"/>
      <c r="H85" s="52"/>
      <c r="I85" s="52"/>
      <c r="J85" s="52"/>
      <c r="K85" s="52"/>
      <c r="L85" s="22"/>
    </row>
    <row r="86" spans="1:11" ht="16.5">
      <c r="A86" s="21"/>
      <c r="B86" s="52"/>
      <c r="C86" s="52"/>
      <c r="D86" s="52"/>
      <c r="E86" s="52"/>
      <c r="F86" s="52"/>
      <c r="G86" s="52"/>
      <c r="H86" s="52"/>
      <c r="I86" s="52"/>
      <c r="J86" s="52"/>
      <c r="K86" s="52"/>
    </row>
    <row r="87" spans="1:11" ht="16.5">
      <c r="A87" s="46"/>
      <c r="B87" s="52"/>
      <c r="C87" s="52"/>
      <c r="D87" s="52"/>
      <c r="E87" s="52"/>
      <c r="F87" s="52"/>
      <c r="G87" s="52"/>
      <c r="H87" s="52"/>
      <c r="I87" s="52"/>
      <c r="J87" s="52"/>
      <c r="K87" s="52"/>
    </row>
    <row r="88" spans="1:11" ht="16.5">
      <c r="A88" s="45"/>
      <c r="B88" s="52"/>
      <c r="C88" s="52"/>
      <c r="D88" s="52"/>
      <c r="E88" s="52"/>
      <c r="F88" s="52"/>
      <c r="G88" s="52"/>
      <c r="H88" s="52"/>
      <c r="I88" s="52"/>
      <c r="J88" s="52"/>
      <c r="K88" s="52"/>
    </row>
    <row r="89" spans="2:11" ht="15">
      <c r="B89" s="52"/>
      <c r="C89" s="52"/>
      <c r="D89" s="52"/>
      <c r="E89" s="52"/>
      <c r="F89" s="52"/>
      <c r="G89" s="52"/>
      <c r="H89" s="52"/>
      <c r="I89" s="52"/>
      <c r="J89" s="52"/>
      <c r="K89" s="52"/>
    </row>
    <row r="90" spans="1:11" ht="31.5" customHeight="1">
      <c r="A90" s="46"/>
      <c r="B90" s="52"/>
      <c r="C90" s="52"/>
      <c r="D90" s="52"/>
      <c r="E90" s="52"/>
      <c r="F90" s="52"/>
      <c r="G90" s="52"/>
      <c r="H90" s="52"/>
      <c r="I90" s="52"/>
      <c r="J90" s="52"/>
      <c r="K90" s="52"/>
    </row>
    <row r="91" ht="31.5" customHeight="1"/>
  </sheetData>
  <sheetProtection/>
  <mergeCells count="21">
    <mergeCell ref="A1:K1"/>
    <mergeCell ref="A39:A41"/>
    <mergeCell ref="A44:A46"/>
    <mergeCell ref="E3:F3"/>
    <mergeCell ref="C3:C4"/>
    <mergeCell ref="B3:B4"/>
    <mergeCell ref="A3:A4"/>
    <mergeCell ref="H2:K2"/>
    <mergeCell ref="A30:A32"/>
    <mergeCell ref="A54:A57"/>
    <mergeCell ref="I3:J3"/>
    <mergeCell ref="D2:G2"/>
    <mergeCell ref="G3:H3"/>
    <mergeCell ref="B2:C2"/>
    <mergeCell ref="D3:D4"/>
    <mergeCell ref="K3:K4"/>
    <mergeCell ref="B85:K90"/>
  </mergeCells>
  <printOptions horizontalCentered="1"/>
  <pageMargins left="0.2362204724409449" right="0.2362204724409449" top="0.5511811023622047" bottom="0" header="0.2362204724409449" footer="0"/>
  <pageSetup horizontalDpi="600" verticalDpi="600" orientation="landscape" paperSize="9" scale="80" r:id="rId1"/>
  <rowBreaks count="4" manualBreakCount="4">
    <brk id="14" max="10" man="1"/>
    <brk id="34" max="10" man="1"/>
    <brk id="53" max="10" man="1"/>
    <brk id="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Vephkhvia Mestvirishvili</cp:lastModifiedBy>
  <cp:lastPrinted>2015-06-25T13:20:47Z</cp:lastPrinted>
  <dcterms:created xsi:type="dcterms:W3CDTF">2006-03-03T07:45:10Z</dcterms:created>
  <dcterms:modified xsi:type="dcterms:W3CDTF">2015-06-25T13:20:51Z</dcterms:modified>
  <cp:category/>
  <cp:version/>
  <cp:contentType/>
  <cp:contentStatus/>
</cp:coreProperties>
</file>