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5195" windowHeight="8700" tabRatio="609" firstSheet="8" activeTab="8"/>
  </bookViews>
  <sheets>
    <sheet name="nakrebi axalsh. + (2)" sheetId="1" r:id="rId1"/>
    <sheet name="axalsheni + (2)" sheetId="2" r:id="rId2"/>
    <sheet name="nakrebi urexi+mnaTobi" sheetId="3" r:id="rId3"/>
    <sheet name="urexi+mnatobi" sheetId="4" r:id="rId4"/>
    <sheet name="nakrebi Sarabiz. (2)+" sheetId="5" r:id="rId5"/>
    <sheet name="Sarabizebi (2)+" sheetId="6" r:id="rId6"/>
    <sheet name="nakrebi gant. +" sheetId="7" r:id="rId7"/>
    <sheet name="gantiadi +" sheetId="8" r:id="rId8"/>
    <sheet name="ხარჯთაღრიცხვა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<sst xmlns="http://schemas.openxmlformats.org/spreadsheetml/2006/main" count="833" uniqueCount="222">
  <si>
    <t>sul Rirebuleba</t>
  </si>
  <si>
    <t xml:space="preserve">Temi: maxinjauri </t>
  </si>
  <si>
    <t>lari</t>
  </si>
  <si>
    <t>dolari</t>
  </si>
  <si>
    <t>kursi</t>
  </si>
  <si>
    <t>#</t>
  </si>
  <si>
    <t>samuSaos dasaxeleba</t>
  </si>
  <si>
    <t>ganzomilebis erTeuli</t>
  </si>
  <si>
    <t>raodenoba</t>
  </si>
  <si>
    <t>saxarjTaRricxvo Rirebuleba</t>
  </si>
  <si>
    <t>zomis erTeulze</t>
  </si>
  <si>
    <t>saproeqto monacemi</t>
  </si>
  <si>
    <t>sul</t>
  </si>
  <si>
    <t>sn. da w.       33-622</t>
  </si>
  <si>
    <t>lampionis montaJi gare ganaTebisaTvis fariT da sanaTiT</t>
  </si>
  <si>
    <t>c</t>
  </si>
  <si>
    <t>1.1</t>
  </si>
  <si>
    <t>SromiTi danaxarji</t>
  </si>
  <si>
    <t>k/sT</t>
  </si>
  <si>
    <t>1.2</t>
  </si>
  <si>
    <t>manqanebi</t>
  </si>
  <si>
    <t>manqan/sT</t>
  </si>
  <si>
    <t>1.3</t>
  </si>
  <si>
    <t>saxelSekrulebo</t>
  </si>
  <si>
    <t>1.4</t>
  </si>
  <si>
    <t>7,1-136              7,1-176</t>
  </si>
  <si>
    <t>komp.</t>
  </si>
  <si>
    <t>1.5</t>
  </si>
  <si>
    <t>sxvadasxva</t>
  </si>
  <si>
    <t>sn. da w        8-145-4</t>
  </si>
  <si>
    <t xml:space="preserve">sahaero kabelis montaJi  </t>
  </si>
  <si>
    <t>2.1</t>
  </si>
  <si>
    <t>2.2</t>
  </si>
  <si>
    <t>2.3</t>
  </si>
  <si>
    <t>7,1-66</t>
  </si>
  <si>
    <t>grZ/m</t>
  </si>
  <si>
    <t>2.4</t>
  </si>
  <si>
    <t>3</t>
  </si>
  <si>
    <t>sn. da w.       8-409-2</t>
  </si>
  <si>
    <t>sadenis Setaceba liTonis milebSi (2X2,5mm2 aluminis sadenebiT)</t>
  </si>
  <si>
    <t>3.1</t>
  </si>
  <si>
    <t>3.2</t>
  </si>
  <si>
    <t>kabeli (2X2,5mm2)</t>
  </si>
  <si>
    <t>3.3</t>
  </si>
  <si>
    <t>4</t>
  </si>
  <si>
    <t>sn. da w.         8-513-7</t>
  </si>
  <si>
    <t>reles montaJi</t>
  </si>
  <si>
    <t>4.1</t>
  </si>
  <si>
    <t>4.2</t>
  </si>
  <si>
    <t>7,9-120</t>
  </si>
  <si>
    <t>fotorele</t>
  </si>
  <si>
    <t>5</t>
  </si>
  <si>
    <t>sn. da w.       IV-2-84        8-575-55      8-613-2</t>
  </si>
  <si>
    <t>mricxvelis montaJi</t>
  </si>
  <si>
    <t>5.1</t>
  </si>
  <si>
    <t>5.2</t>
  </si>
  <si>
    <t>7,9-128</t>
  </si>
  <si>
    <t>mricxveli</t>
  </si>
  <si>
    <t>5.3</t>
  </si>
  <si>
    <t>avtomati 32 amperiani</t>
  </si>
  <si>
    <t>5.4</t>
  </si>
  <si>
    <t>7,9-74</t>
  </si>
  <si>
    <t>el. karada ПР-2</t>
  </si>
  <si>
    <t>6.1</t>
  </si>
  <si>
    <t>sn. da w.         33-622</t>
  </si>
  <si>
    <t xml:space="preserve"> sayrdeni boZis mowyoba</t>
  </si>
  <si>
    <t>7.1</t>
  </si>
  <si>
    <t>SromiTi danaxarjebi</t>
  </si>
  <si>
    <t>7.2</t>
  </si>
  <si>
    <t>11-97</t>
  </si>
  <si>
    <t>7.3</t>
  </si>
  <si>
    <t>7.4</t>
  </si>
  <si>
    <t>7,1-136            7,1-176</t>
  </si>
  <si>
    <t>7.5</t>
  </si>
  <si>
    <t>sayrdeni boZi</t>
  </si>
  <si>
    <t>8</t>
  </si>
  <si>
    <t>sn. da w.        6-1-20 t-2</t>
  </si>
  <si>
    <t>sayrdeni boZis dabetoneba</t>
  </si>
  <si>
    <t>8.1</t>
  </si>
  <si>
    <t>8.2</t>
  </si>
  <si>
    <t>4,1-234</t>
  </si>
  <si>
    <t>betoni m. 250</t>
  </si>
  <si>
    <t>ankerebi</t>
  </si>
  <si>
    <t>sxva masalebi</t>
  </si>
  <si>
    <t>sn. da w.         1-80-3</t>
  </si>
  <si>
    <t>gruntis damuSaveba xeliT(mesame kategoriis)</t>
  </si>
  <si>
    <t>jami:</t>
  </si>
  <si>
    <t>sul xelfasi</t>
  </si>
  <si>
    <t>Seadgina:</t>
  </si>
  <si>
    <r>
      <t>kabeli avvg 2X10kv.mm</t>
    </r>
    <r>
      <rPr>
        <vertAlign val="superscript"/>
        <sz val="10"/>
        <rFont val="AcadNusx"/>
        <family val="0"/>
      </rPr>
      <t xml:space="preserve"> </t>
    </r>
    <r>
      <rPr>
        <sz val="10"/>
        <rFont val="AcadNusx"/>
        <family val="0"/>
      </rPr>
      <t xml:space="preserve">sahaero </t>
    </r>
  </si>
  <si>
    <r>
      <t>m</t>
    </r>
    <r>
      <rPr>
        <vertAlign val="superscript"/>
        <sz val="10"/>
        <rFont val="AcadNusx"/>
        <family val="0"/>
      </rPr>
      <t>3</t>
    </r>
  </si>
  <si>
    <t xml:space="preserve"> samagri kvanZebi, damWer- momWerebi, izolatori da traversi</t>
  </si>
  <si>
    <t>gegmiuri dagroveba 10%</t>
  </si>
  <si>
    <t>sof: ganTiadi</t>
  </si>
  <si>
    <t>lokaluri  xarjTaRricxva # 1</t>
  </si>
  <si>
    <t>Sedgenilia 2009 wlis IV kvartlis resursuli fasebis mixedviT</t>
  </si>
  <si>
    <t>sanaTi ekonaTuriT 160 vt.</t>
  </si>
  <si>
    <t>manqanebi 0,02*3=0,06</t>
  </si>
  <si>
    <t>lampioni ekonaTuriT 160vt.</t>
  </si>
  <si>
    <t>6.2</t>
  </si>
  <si>
    <t>6.3</t>
  </si>
  <si>
    <t>6.4</t>
  </si>
  <si>
    <t>6.5</t>
  </si>
  <si>
    <t>6.6</t>
  </si>
  <si>
    <t>7</t>
  </si>
  <si>
    <t xml:space="preserve">  damkveTi:                      xelvaCauris municipalitetis gamgeoba                          </t>
  </si>
  <si>
    <t>(organizaciis dasaxeleba)</t>
  </si>
  <si>
    <t>damtkicebulia:</t>
  </si>
  <si>
    <t xml:space="preserve">nakrebi saxarjTaRricxvo gaangariSeba </t>
  </si>
  <si>
    <t>maT Soris: damatebiTi Rirebulebis gadasaxadi</t>
  </si>
  <si>
    <t>Sromis danaxarji</t>
  </si>
  <si>
    <t>___</t>
  </si>
  <si>
    <t>mSeneblobis Rirebulebis nakrebi saxajTaRricxvo angariSi</t>
  </si>
  <si>
    <t xml:space="preserve">saxarjTaRricxvo angariSi </t>
  </si>
  <si>
    <t>obieqtis, samuSaoebisa da xarjebis dasaxeleba</t>
  </si>
  <si>
    <t>saxarjTaRricxvo Rirebuleba lari</t>
  </si>
  <si>
    <t>samSeneblo samuSaoebi</t>
  </si>
  <si>
    <t>samontaJo samuSaoebi</t>
  </si>
  <si>
    <t>aveji da inventari</t>
  </si>
  <si>
    <t>sxva xarjebi</t>
  </si>
  <si>
    <t>saerTo saxarjTaRricxvo Rirebuleba</t>
  </si>
  <si>
    <t>Tavi I</t>
  </si>
  <si>
    <t>teritoriis momzadeba</t>
  </si>
  <si>
    <t xml:space="preserve">Tavi II </t>
  </si>
  <si>
    <t xml:space="preserve">2.1 </t>
  </si>
  <si>
    <t>obieqturi xarjTaRricxva #1</t>
  </si>
  <si>
    <t>Tavi IX</t>
  </si>
  <si>
    <t>sul jami I-IX</t>
  </si>
  <si>
    <t>dRg 18%</t>
  </si>
  <si>
    <t>sul krebsiTi xarjTaRricxviT</t>
  </si>
  <si>
    <t>Seadgina</t>
  </si>
  <si>
    <t>S.p.s. `agroservisis~  direqtori:                        / z. beriZe /</t>
  </si>
  <si>
    <r>
      <t xml:space="preserve">Sedgenilia: 2009 wlis IV kvartlis samSeneblo-resursuli fasebiT 1 a.S.S. </t>
    </r>
    <r>
      <rPr>
        <sz val="10"/>
        <rFont val="AacadLN"/>
        <family val="0"/>
      </rPr>
      <t>$</t>
    </r>
    <r>
      <rPr>
        <sz val="10"/>
        <rFont val="# Lortkipanidze"/>
        <family val="2"/>
      </rPr>
      <t xml:space="preserve"> - </t>
    </r>
    <r>
      <rPr>
        <sz val="10"/>
        <rFont val="AcadNusx"/>
        <family val="0"/>
      </rPr>
      <t>1,67 lari</t>
    </r>
  </si>
  <si>
    <t xml:space="preserve">soflis programiT gaTvaliswinebul gare ganaTebis samuSaoebze  </t>
  </si>
  <si>
    <t>sof: MganTiadi</t>
  </si>
  <si>
    <r>
      <t>a.S.S.</t>
    </r>
    <r>
      <rPr>
        <b/>
        <sz val="10"/>
        <color indexed="8"/>
        <rFont val="AacadLN"/>
        <family val="0"/>
      </rPr>
      <t>$</t>
    </r>
  </si>
  <si>
    <t>4.3</t>
  </si>
  <si>
    <t>4.4</t>
  </si>
  <si>
    <t>5.5</t>
  </si>
  <si>
    <t>6</t>
  </si>
  <si>
    <t>Temi: SarabiZeebi</t>
  </si>
  <si>
    <t>damkveTi: xelvaCauris municipalitetis gamgeoba</t>
  </si>
  <si>
    <t>sof: zeda joWo</t>
  </si>
  <si>
    <t>soflis centSi gare ganaTebisaTvis 4 lampionis mowyoba</t>
  </si>
  <si>
    <t>sof: MSarabiZeebi</t>
  </si>
  <si>
    <t>gare ganaTebisaTvis 4 lampionis mowyoba</t>
  </si>
  <si>
    <t>mSeneblobis ZiriTadi obieqtebi</t>
  </si>
  <si>
    <t>samuSaoebi ar aris</t>
  </si>
  <si>
    <t>energetikuli meurneobis obieqtebi da kavSirgabmuloba</t>
  </si>
  <si>
    <t xml:space="preserve"> Tavi III </t>
  </si>
  <si>
    <t xml:space="preserve">Temi: urexi </t>
  </si>
  <si>
    <t>sof: mnaTobi</t>
  </si>
  <si>
    <t>damxmare da samomsaxurebo obieqtebi</t>
  </si>
  <si>
    <t xml:space="preserve"> Tavi IV </t>
  </si>
  <si>
    <t>satransporto meurneobis obieqtebi da kavSirgabmuloba</t>
  </si>
  <si>
    <t xml:space="preserve"> Tavi VI</t>
  </si>
  <si>
    <t>gare qselebi</t>
  </si>
  <si>
    <t xml:space="preserve"> Tavi V</t>
  </si>
  <si>
    <t>Tavi VII</t>
  </si>
  <si>
    <t>teritoriis keTilmowyoba da gamwvaneba</t>
  </si>
  <si>
    <t>Tavi VIII</t>
  </si>
  <si>
    <t>droebiTi Senobebi da nagebobebi</t>
  </si>
  <si>
    <t>xarjebi ar aris</t>
  </si>
  <si>
    <t>saproeqto-saZiebo samuSaoebi</t>
  </si>
  <si>
    <t>mSenebare sawarmos direqciis (teqzedamxedvelis) Senaxva 1%</t>
  </si>
  <si>
    <t>9.1</t>
  </si>
  <si>
    <t>9.2</t>
  </si>
  <si>
    <t>gare ganaTebisaTvis 3 lampionis mowyoba</t>
  </si>
  <si>
    <t>sof: MmnaTobi</t>
  </si>
  <si>
    <t>_______________ 2010 weli</t>
  </si>
  <si>
    <t>foto reles montaJi</t>
  </si>
  <si>
    <t>soflis centridan sasaflaos mimdebare teritoriamde 11 lampionis SeZena-montaJi, maT Soris 5 boZiT, fotoreleTi da mricxveliT</t>
  </si>
  <si>
    <t>Temi: axalSeni</t>
  </si>
  <si>
    <t>sof: axalSeni</t>
  </si>
  <si>
    <t>2</t>
  </si>
  <si>
    <r>
      <t>kabeli avvg 2X16kv.mm</t>
    </r>
    <r>
      <rPr>
        <vertAlign val="superscript"/>
        <sz val="10"/>
        <rFont val="AcadNusx"/>
        <family val="0"/>
      </rPr>
      <t xml:space="preserve"> </t>
    </r>
    <r>
      <rPr>
        <sz val="10"/>
        <rFont val="AcadNusx"/>
        <family val="0"/>
      </rPr>
      <t xml:space="preserve">sahaero </t>
    </r>
  </si>
  <si>
    <t>5.6</t>
  </si>
  <si>
    <t>eklesiis mimdebare teritoriis gzis gare-ganaTebis 6 lampionis mowyoba boZebiT</t>
  </si>
  <si>
    <t>feriis skolasTan gare ganaTebis  3 lampionis mowyoba</t>
  </si>
  <si>
    <t>sof: MaxalSeni</t>
  </si>
  <si>
    <t>gare ganaTebisaTvis  6 lampionis mowyoba boZebiT</t>
  </si>
  <si>
    <t>gare ganaTebisaTvis  11 lampionis mowyoba</t>
  </si>
  <si>
    <t xml:space="preserve">lokaluri  xarjTaRricxva # </t>
  </si>
  <si>
    <t>zednadebi xarji 12% (2649) samSeneblo samuSaoebze</t>
  </si>
  <si>
    <t>zednadebi xarji 75% (228) samontaJo samuSaoebze xelf.</t>
  </si>
  <si>
    <t>/k.beqaia/</t>
  </si>
  <si>
    <t>zednadebi xarji 12% (3585) samSeneblo samuSaoebze</t>
  </si>
  <si>
    <t>zednadebi xarji 75% (57) samontaJo samuSaoebze xelf.</t>
  </si>
  <si>
    <t>xelSekrulebiT</t>
  </si>
  <si>
    <t>zednadebi xarji samontaJo samuSaoebze 75% xelfasidan</t>
  </si>
  <si>
    <t>sayrdeni boZi (8m)</t>
  </si>
  <si>
    <t>zednadebi xarji 75% 29,0 samontaJo samuSaoebze xelf.</t>
  </si>
  <si>
    <t>zednadebi xarji 12% (1658) samSeneblo samuSaoebze</t>
  </si>
  <si>
    <t xml:space="preserve"> sayrdeni boZisa da sanaTis mowyoba</t>
  </si>
  <si>
    <t>1</t>
  </si>
  <si>
    <t xml:space="preserve">                                             </t>
  </si>
  <si>
    <t xml:space="preserve"> gare ganaTebis boZebze sanaTebis montaJi</t>
  </si>
  <si>
    <t>100 c</t>
  </si>
  <si>
    <t>100 g/m</t>
  </si>
  <si>
    <t>liTonis boZebis datvirTva da darigeba trasis piketirebaze</t>
  </si>
  <si>
    <t>kompl.</t>
  </si>
  <si>
    <t>feriis TemSi gogaZeebis Webis mimarTulebiT gare ganaTebis mowyobaze</t>
  </si>
  <si>
    <t>ormoebis amoTxra xeliT sayrdeni boZebisaTvis 0.5X0.5X1.2X4</t>
  </si>
  <si>
    <t>sayrdeni boZis dabetoneba ankeriT
0.5X0.5X1.2X4</t>
  </si>
  <si>
    <t>liTonis sayrdeni boZis montaJi  Ф=127 sisqe 4mm sigrZe 6m da Ф=114 sisqe 3,5mm sigrZe 2m</t>
  </si>
  <si>
    <t>sanaTis samagri kvanZis montaJi (liTonis boZebze) liTonis mili ф42mm sisqe Sualeduri damWeri da sipdamWeri 2c kompleqtSi</t>
  </si>
  <si>
    <t>el.karadis (yuTis) montaJi, 2c avtomatiTa da saketiT</t>
  </si>
  <si>
    <t>sayrdeni boZebis SeRebva antikoroziuli saRebaviT (12,8+3,75)=16,55</t>
  </si>
  <si>
    <t>sanaTis samagri kvanZis montaJi (arsebul rk/betonis boZze) liTonis mili ф42mm sisqe 3,5mm
(1,5m sigrZis)X21)=31,5 grZ/m Sualeduri damWeri da sipdamWeri 2c kompleqtSi</t>
  </si>
  <si>
    <t xml:space="preserve">lokalur-resursuli xarjTaRricxva </t>
  </si>
  <si>
    <t>saproeqto monacemebi</t>
  </si>
  <si>
    <t>ერთეულის ფასი</t>
  </si>
  <si>
    <t>საერთო ფასი</t>
  </si>
  <si>
    <t xml:space="preserve">ჯამი </t>
  </si>
  <si>
    <t>პრეტენდენტის ხელმოწერა -------------------------------------</t>
  </si>
  <si>
    <t>პრეტენდენტის დასახელება -------------------</t>
  </si>
  <si>
    <r>
      <t>100 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</si>
  <si>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</si>
  <si>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r>
      <t>foto reles montaJi sadenis miyvaniT 2X10mm</t>
    </r>
    <r>
      <rPr>
        <b/>
        <vertAlign val="superscript"/>
        <sz val="11"/>
        <rFont val="AcadNusx"/>
        <family val="0"/>
      </rPr>
      <t xml:space="preserve">2 </t>
    </r>
    <r>
      <rPr>
        <b/>
        <sz val="11"/>
        <rFont val="AcadNusx"/>
        <family val="0"/>
      </rPr>
      <t>3m</t>
    </r>
  </si>
  <si>
    <r>
      <t>avvg kabeli 2X16mm</t>
    </r>
    <r>
      <rPr>
        <b/>
        <vertAlign val="superscript"/>
        <sz val="11"/>
        <rFont val="AcadNusx"/>
        <family val="0"/>
      </rPr>
      <t>2</t>
    </r>
    <r>
      <rPr>
        <b/>
        <sz val="11"/>
        <rFont val="AcadNusx"/>
        <family val="0"/>
      </rPr>
      <t xml:space="preserve">  (950+20 transformatoramde)X1,05</t>
    </r>
  </si>
  <si>
    <r>
      <t>kabelis boloebis CakeTeba
2X1,5mm</t>
    </r>
    <r>
      <rPr>
        <b/>
        <vertAlign val="superscript"/>
        <sz val="11"/>
        <rFont val="AcadNusx"/>
        <family val="0"/>
      </rPr>
      <t xml:space="preserve">2    </t>
    </r>
    <r>
      <rPr>
        <b/>
        <sz val="11"/>
        <rFont val="AcadNusx"/>
        <family val="0"/>
      </rPr>
      <t xml:space="preserve">25X2=50 </t>
    </r>
  </si>
  <si>
    <r>
      <t>100 m</t>
    </r>
    <r>
      <rPr>
        <b/>
        <vertAlign val="superscript"/>
        <sz val="11"/>
        <rFont val="AcadNusx"/>
        <family val="0"/>
      </rPr>
      <t>2</t>
    </r>
  </si>
</sst>
</file>

<file path=xl/styles.xml><?xml version="1.0" encoding="utf-8"?>
<styleSheet xmlns="http://schemas.openxmlformats.org/spreadsheetml/2006/main">
  <numFmts count="40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.0"/>
    <numFmt numFmtId="189" formatCode="0.000000"/>
    <numFmt numFmtId="190" formatCode="0.0000000"/>
    <numFmt numFmtId="191" formatCode="0.00000"/>
    <numFmt numFmtId="192" formatCode="0.0000"/>
    <numFmt numFmtId="193" formatCode="0.000"/>
    <numFmt numFmtId="194" formatCode="&quot;$&quot;#,##0.0"/>
    <numFmt numFmtId="195" formatCode="#,##0.0"/>
  </numFmts>
  <fonts count="61">
    <font>
      <sz val="10"/>
      <name val="Arial"/>
      <family val="0"/>
    </font>
    <font>
      <sz val="10"/>
      <name val="AcadNusx"/>
      <family val="0"/>
    </font>
    <font>
      <sz val="11"/>
      <name val="AcadNusx"/>
      <family val="0"/>
    </font>
    <font>
      <sz val="10"/>
      <color indexed="8"/>
      <name val="AcadNusx"/>
      <family val="0"/>
    </font>
    <font>
      <b/>
      <sz val="10"/>
      <color indexed="8"/>
      <name val="AcadNusx"/>
      <family val="0"/>
    </font>
    <font>
      <b/>
      <sz val="12"/>
      <name val="AcadNusx"/>
      <family val="0"/>
    </font>
    <font>
      <sz val="12"/>
      <name val="AcadNusx"/>
      <family val="0"/>
    </font>
    <font>
      <b/>
      <sz val="10"/>
      <name val="AcadNusx"/>
      <family val="0"/>
    </font>
    <font>
      <sz val="9"/>
      <name val="AcadNusx"/>
      <family val="0"/>
    </font>
    <font>
      <vertAlign val="superscript"/>
      <sz val="10"/>
      <name val="AcadNusx"/>
      <family val="0"/>
    </font>
    <font>
      <sz val="12"/>
      <name val="AcadMtavr"/>
      <family val="0"/>
    </font>
    <font>
      <sz val="11"/>
      <name val="AcadMtavr"/>
      <family val="0"/>
    </font>
    <font>
      <sz val="10"/>
      <name val="# Lortkipanidze"/>
      <family val="2"/>
    </font>
    <font>
      <sz val="10"/>
      <name val="Acad Nusx Geo"/>
      <family val="2"/>
    </font>
    <font>
      <b/>
      <sz val="9"/>
      <name val="AcadNusx"/>
      <family val="0"/>
    </font>
    <font>
      <b/>
      <sz val="9"/>
      <name val="Acad Nusx Geo"/>
      <family val="2"/>
    </font>
    <font>
      <sz val="8"/>
      <name val="Acad Nusx Geo"/>
      <family val="2"/>
    </font>
    <font>
      <b/>
      <sz val="11"/>
      <name val="AcadNusx"/>
      <family val="0"/>
    </font>
    <font>
      <b/>
      <sz val="10"/>
      <name val="Acad Nusx Geo"/>
      <family val="2"/>
    </font>
    <font>
      <sz val="10"/>
      <name val="AacadLN"/>
      <family val="0"/>
    </font>
    <font>
      <b/>
      <sz val="10"/>
      <color indexed="8"/>
      <name val="AacadL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KAD NUSX"/>
      <family val="0"/>
    </font>
    <font>
      <b/>
      <sz val="14"/>
      <name val="AcadNusx"/>
      <family val="0"/>
    </font>
    <font>
      <b/>
      <i/>
      <sz val="12"/>
      <name val="AcadNusx"/>
      <family val="0"/>
    </font>
    <font>
      <b/>
      <vertAlign val="superscript"/>
      <sz val="11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2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3" fillId="0" borderId="11" xfId="0" applyNumberFormat="1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2" fontId="3" fillId="0" borderId="11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" fontId="4" fillId="0" borderId="11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1" fontId="5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193" fontId="8" fillId="0" borderId="11" xfId="0" applyNumberFormat="1" applyFont="1" applyBorder="1" applyAlignment="1">
      <alignment horizontal="center" vertical="center" wrapText="1"/>
    </xf>
    <xf numFmtId="193" fontId="14" fillId="0" borderId="11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2" fontId="8" fillId="0" borderId="11" xfId="0" applyNumberFormat="1" applyFont="1" applyBorder="1" applyAlignment="1">
      <alignment horizontal="center" vertical="center" wrapText="1"/>
    </xf>
    <xf numFmtId="2" fontId="14" fillId="0" borderId="11" xfId="0" applyNumberFormat="1" applyFont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193" fontId="8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93" fontId="13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23" fillId="0" borderId="0" xfId="0" applyFont="1" applyAlignment="1">
      <alignment/>
    </xf>
    <xf numFmtId="188" fontId="2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17" fillId="0" borderId="12" xfId="0" applyNumberFormat="1" applyFont="1" applyBorder="1" applyAlignment="1">
      <alignment horizontal="center" vertical="center" wrapText="1"/>
    </xf>
    <xf numFmtId="193" fontId="17" fillId="32" borderId="12" xfId="0" applyNumberFormat="1" applyFont="1" applyFill="1" applyBorder="1" applyAlignment="1">
      <alignment horizontal="center" vertical="center" wrapText="1"/>
    </xf>
    <xf numFmtId="2" fontId="17" fillId="0" borderId="12" xfId="0" applyNumberFormat="1" applyFont="1" applyFill="1" applyBorder="1" applyAlignment="1">
      <alignment horizontal="center" vertical="center" wrapText="1"/>
    </xf>
    <xf numFmtId="2" fontId="17" fillId="32" borderId="12" xfId="0" applyNumberFormat="1" applyFont="1" applyFill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7" fillId="0" borderId="12" xfId="0" applyNumberFormat="1" applyFont="1" applyBorder="1" applyAlignment="1">
      <alignment horizontal="center" vertical="center" wrapText="1"/>
    </xf>
    <xf numFmtId="188" fontId="17" fillId="0" borderId="12" xfId="0" applyNumberFormat="1" applyFont="1" applyBorder="1" applyAlignment="1">
      <alignment horizontal="center" vertical="center" wrapText="1"/>
    </xf>
    <xf numFmtId="192" fontId="17" fillId="0" borderId="12" xfId="0" applyNumberFormat="1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center" vertical="top" wrapText="1"/>
    </xf>
    <xf numFmtId="0" fontId="6" fillId="0" borderId="0" xfId="0" applyNumberFormat="1" applyFont="1" applyBorder="1" applyAlignment="1">
      <alignment horizontal="center" vertical="top" wrapText="1"/>
    </xf>
    <xf numFmtId="0" fontId="3" fillId="0" borderId="14" xfId="0" applyNumberFormat="1" applyFont="1" applyFill="1" applyBorder="1" applyAlignment="1">
      <alignment horizontal="center" vertical="top" wrapText="1"/>
    </xf>
    <xf numFmtId="0" fontId="3" fillId="0" borderId="15" xfId="0" applyNumberFormat="1" applyFont="1" applyFill="1" applyBorder="1" applyAlignment="1">
      <alignment horizontal="center" vertical="top" wrapText="1"/>
    </xf>
    <xf numFmtId="0" fontId="3" fillId="0" borderId="16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I49" sqref="I49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38.140625" style="0" customWidth="1"/>
    <col min="4" max="4" width="12.28125" style="0" customWidth="1"/>
    <col min="5" max="5" width="13.140625" style="0" customWidth="1"/>
    <col min="6" max="6" width="12.8515625" style="0" customWidth="1"/>
    <col min="7" max="7" width="11.57421875" style="0" customWidth="1"/>
    <col min="8" max="8" width="17.00390625" style="0" customWidth="1"/>
  </cols>
  <sheetData>
    <row r="1" spans="1:8" ht="15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5.75">
      <c r="A2" s="81" t="s">
        <v>106</v>
      </c>
      <c r="B2" s="81"/>
      <c r="C2" s="81"/>
      <c r="D2" s="81"/>
      <c r="E2" s="81"/>
      <c r="F2" s="81"/>
      <c r="G2" s="81"/>
      <c r="H2" s="81"/>
    </row>
    <row r="3" spans="1:8" ht="18" customHeight="1">
      <c r="A3" s="82" t="s">
        <v>107</v>
      </c>
      <c r="B3" s="82"/>
      <c r="C3" s="82"/>
      <c r="D3" s="82"/>
      <c r="E3" s="82"/>
      <c r="F3" s="82"/>
      <c r="G3" s="82"/>
      <c r="H3" s="82"/>
    </row>
    <row r="4" spans="1:8" ht="18" customHeight="1">
      <c r="A4" s="24"/>
      <c r="B4" s="24"/>
      <c r="C4" s="24"/>
      <c r="D4" s="24"/>
      <c r="E4" s="24"/>
      <c r="F4" s="24"/>
      <c r="G4" s="24"/>
      <c r="H4" s="24"/>
    </row>
    <row r="5" spans="1:8" ht="16.5">
      <c r="A5" s="83" t="s">
        <v>108</v>
      </c>
      <c r="B5" s="83"/>
      <c r="C5" s="83"/>
      <c r="D5" s="83"/>
      <c r="E5" s="83"/>
      <c r="F5" s="26">
        <f>H45</f>
        <v>6966.424128215999</v>
      </c>
      <c r="G5" s="27" t="s">
        <v>2</v>
      </c>
      <c r="H5" s="28"/>
    </row>
    <row r="6" spans="1:8" ht="16.5">
      <c r="A6" s="83" t="s">
        <v>109</v>
      </c>
      <c r="B6" s="83"/>
      <c r="C6" s="83"/>
      <c r="D6" s="83"/>
      <c r="E6" s="83"/>
      <c r="F6" s="26">
        <f>H44</f>
        <v>1062.6748670159998</v>
      </c>
      <c r="G6" s="27" t="s">
        <v>2</v>
      </c>
      <c r="H6" s="28"/>
    </row>
    <row r="7" spans="1:8" ht="16.5">
      <c r="A7" s="83" t="s">
        <v>110</v>
      </c>
      <c r="B7" s="83"/>
      <c r="C7" s="83"/>
      <c r="D7" s="83"/>
      <c r="E7" s="83"/>
      <c r="F7" s="26">
        <f>'axalsheni + (2)'!H46</f>
        <v>247.13359999999997</v>
      </c>
      <c r="G7" s="27" t="s">
        <v>2</v>
      </c>
      <c r="H7" s="28"/>
    </row>
    <row r="8" spans="1:8" ht="18.75" customHeight="1">
      <c r="A8" s="28"/>
      <c r="B8" s="29" t="s">
        <v>111</v>
      </c>
      <c r="C8" s="30" t="s">
        <v>169</v>
      </c>
      <c r="D8" s="31"/>
      <c r="E8" s="31"/>
      <c r="F8" s="31"/>
      <c r="G8" s="32"/>
      <c r="H8" s="32"/>
    </row>
    <row r="9" spans="1:8" ht="16.5">
      <c r="A9" s="28"/>
      <c r="B9" s="84" t="s">
        <v>112</v>
      </c>
      <c r="C9" s="84"/>
      <c r="D9" s="84"/>
      <c r="E9" s="84"/>
      <c r="F9" s="84"/>
      <c r="G9" s="84"/>
      <c r="H9" s="32"/>
    </row>
    <row r="10" spans="1:8" ht="15.75">
      <c r="A10" s="85" t="s">
        <v>133</v>
      </c>
      <c r="B10" s="85"/>
      <c r="C10" s="85"/>
      <c r="D10" s="85"/>
      <c r="E10" s="85"/>
      <c r="F10" s="85"/>
      <c r="G10" s="85"/>
      <c r="H10" s="85"/>
    </row>
    <row r="11" spans="1:8" ht="15.75">
      <c r="A11" s="2"/>
      <c r="B11" s="2"/>
      <c r="C11" s="85" t="s">
        <v>179</v>
      </c>
      <c r="D11" s="85"/>
      <c r="E11" s="85"/>
      <c r="F11" s="85"/>
      <c r="G11" s="2"/>
      <c r="H11" s="2"/>
    </row>
    <row r="12" spans="1:8" ht="21" customHeight="1">
      <c r="A12" s="89" t="s">
        <v>132</v>
      </c>
      <c r="B12" s="89"/>
      <c r="C12" s="89"/>
      <c r="D12" s="89"/>
      <c r="E12" s="89"/>
      <c r="F12" s="89"/>
      <c r="G12" s="89"/>
      <c r="H12" s="89"/>
    </row>
    <row r="13" spans="1:8" ht="21" customHeight="1">
      <c r="A13" s="87" t="s">
        <v>5</v>
      </c>
      <c r="B13" s="88" t="s">
        <v>113</v>
      </c>
      <c r="C13" s="88" t="s">
        <v>114</v>
      </c>
      <c r="D13" s="88" t="s">
        <v>115</v>
      </c>
      <c r="E13" s="88"/>
      <c r="F13" s="88"/>
      <c r="G13" s="88"/>
      <c r="H13" s="88"/>
    </row>
    <row r="14" spans="1:8" ht="46.5" customHeight="1">
      <c r="A14" s="87"/>
      <c r="B14" s="88"/>
      <c r="C14" s="88"/>
      <c r="D14" s="18" t="s">
        <v>116</v>
      </c>
      <c r="E14" s="18" t="s">
        <v>117</v>
      </c>
      <c r="F14" s="18" t="s">
        <v>118</v>
      </c>
      <c r="G14" s="18" t="s">
        <v>119</v>
      </c>
      <c r="H14" s="18" t="s">
        <v>120</v>
      </c>
    </row>
    <row r="15" spans="1:8" ht="12.75">
      <c r="A15" s="33">
        <v>1</v>
      </c>
      <c r="B15" s="18">
        <v>2</v>
      </c>
      <c r="C15" s="18">
        <v>3</v>
      </c>
      <c r="D15" s="18">
        <v>4</v>
      </c>
      <c r="E15" s="33">
        <v>5</v>
      </c>
      <c r="F15" s="18">
        <v>6</v>
      </c>
      <c r="G15" s="18">
        <v>7</v>
      </c>
      <c r="H15" s="18">
        <v>8</v>
      </c>
    </row>
    <row r="16" spans="1:8" ht="12.75">
      <c r="A16" s="34"/>
      <c r="B16" s="18"/>
      <c r="C16" s="35" t="s">
        <v>121</v>
      </c>
      <c r="D16" s="18"/>
      <c r="E16" s="18"/>
      <c r="F16" s="18"/>
      <c r="G16" s="18"/>
      <c r="H16" s="18"/>
    </row>
    <row r="17" spans="1:8" ht="17.25" customHeight="1">
      <c r="A17" s="34">
        <v>1</v>
      </c>
      <c r="B17" s="18"/>
      <c r="C17" s="18" t="s">
        <v>122</v>
      </c>
      <c r="D17" s="36"/>
      <c r="E17" s="36"/>
      <c r="F17" s="36"/>
      <c r="G17" s="36"/>
      <c r="H17" s="36"/>
    </row>
    <row r="18" spans="1:8" ht="12.75">
      <c r="A18" s="34"/>
      <c r="B18" s="18"/>
      <c r="C18" s="35" t="s">
        <v>123</v>
      </c>
      <c r="D18" s="37"/>
      <c r="E18" s="37"/>
      <c r="F18" s="37"/>
      <c r="G18" s="37"/>
      <c r="H18" s="37"/>
    </row>
    <row r="19" spans="1:8" ht="19.5" customHeight="1">
      <c r="A19" s="34">
        <v>2</v>
      </c>
      <c r="B19" s="18"/>
      <c r="C19" s="18" t="s">
        <v>146</v>
      </c>
      <c r="D19" s="37"/>
      <c r="E19" s="37"/>
      <c r="F19" s="37"/>
      <c r="G19" s="37"/>
      <c r="H19" s="37"/>
    </row>
    <row r="20" spans="1:8" ht="24.75" customHeight="1">
      <c r="A20" s="38" t="s">
        <v>124</v>
      </c>
      <c r="B20" s="18" t="s">
        <v>125</v>
      </c>
      <c r="C20" s="39" t="s">
        <v>180</v>
      </c>
      <c r="D20" s="33">
        <f>'axalsheni + (2)'!H51</f>
        <v>5223.51412</v>
      </c>
      <c r="E20" s="36"/>
      <c r="F20" s="36"/>
      <c r="G20" s="36"/>
      <c r="H20" s="33">
        <f>D20</f>
        <v>5223.51412</v>
      </c>
    </row>
    <row r="21" spans="1:8" ht="16.5" customHeight="1">
      <c r="A21" s="34">
        <v>3</v>
      </c>
      <c r="B21" s="18"/>
      <c r="C21" s="35" t="s">
        <v>149</v>
      </c>
      <c r="D21" s="34"/>
      <c r="E21" s="41"/>
      <c r="F21" s="41"/>
      <c r="G21" s="41"/>
      <c r="H21" s="34"/>
    </row>
    <row r="22" spans="1:8" ht="16.5" customHeight="1">
      <c r="A22" s="38" t="s">
        <v>40</v>
      </c>
      <c r="B22" s="18"/>
      <c r="C22" s="18" t="s">
        <v>152</v>
      </c>
      <c r="D22" s="34"/>
      <c r="E22" s="41"/>
      <c r="F22" s="41"/>
      <c r="G22" s="41"/>
      <c r="H22" s="34"/>
    </row>
    <row r="23" spans="1:8" ht="14.25" customHeight="1">
      <c r="A23" s="34"/>
      <c r="B23" s="18"/>
      <c r="C23" s="18" t="s">
        <v>147</v>
      </c>
      <c r="D23" s="34"/>
      <c r="E23" s="41"/>
      <c r="F23" s="41"/>
      <c r="G23" s="41"/>
      <c r="H23" s="34"/>
    </row>
    <row r="24" spans="1:8" ht="12.75" customHeight="1">
      <c r="A24" s="34"/>
      <c r="B24" s="18"/>
      <c r="C24" s="35" t="s">
        <v>153</v>
      </c>
      <c r="D24" s="40"/>
      <c r="E24" s="40"/>
      <c r="F24" s="40"/>
      <c r="G24" s="40"/>
      <c r="H24" s="33"/>
    </row>
    <row r="25" spans="1:8" ht="26.25" customHeight="1">
      <c r="A25" s="34">
        <v>4</v>
      </c>
      <c r="B25" s="18"/>
      <c r="C25" s="18" t="s">
        <v>148</v>
      </c>
      <c r="D25" s="40"/>
      <c r="E25" s="40"/>
      <c r="F25" s="40"/>
      <c r="G25" s="40"/>
      <c r="H25" s="33"/>
    </row>
    <row r="26" spans="1:8" ht="18" customHeight="1">
      <c r="A26" s="38" t="s">
        <v>47</v>
      </c>
      <c r="B26" s="18"/>
      <c r="C26" s="18" t="s">
        <v>147</v>
      </c>
      <c r="D26" s="40"/>
      <c r="E26" s="40"/>
      <c r="F26" s="40"/>
      <c r="G26" s="40"/>
      <c r="H26" s="33"/>
    </row>
    <row r="27" spans="1:8" ht="18" customHeight="1">
      <c r="A27" s="34"/>
      <c r="B27" s="18"/>
      <c r="C27" s="35" t="s">
        <v>157</v>
      </c>
      <c r="D27" s="40"/>
      <c r="E27" s="40"/>
      <c r="F27" s="40"/>
      <c r="G27" s="40"/>
      <c r="H27" s="33"/>
    </row>
    <row r="28" spans="1:8" ht="26.25" customHeight="1">
      <c r="A28" s="34">
        <v>5</v>
      </c>
      <c r="B28" s="18"/>
      <c r="C28" s="18" t="s">
        <v>154</v>
      </c>
      <c r="D28" s="40"/>
      <c r="E28" s="40"/>
      <c r="F28" s="40"/>
      <c r="G28" s="40"/>
      <c r="H28" s="33"/>
    </row>
    <row r="29" spans="1:8" ht="15.75" customHeight="1">
      <c r="A29" s="38" t="s">
        <v>54</v>
      </c>
      <c r="B29" s="18"/>
      <c r="C29" s="18" t="s">
        <v>147</v>
      </c>
      <c r="D29" s="40"/>
      <c r="E29" s="40"/>
      <c r="F29" s="40"/>
      <c r="G29" s="40"/>
      <c r="H29" s="33"/>
    </row>
    <row r="30" spans="1:8" ht="14.25" customHeight="1">
      <c r="A30" s="34"/>
      <c r="B30" s="18"/>
      <c r="C30" s="35" t="s">
        <v>155</v>
      </c>
      <c r="D30" s="40"/>
      <c r="E30" s="40"/>
      <c r="F30" s="40"/>
      <c r="G30" s="40"/>
      <c r="H30" s="33"/>
    </row>
    <row r="31" spans="1:8" ht="15" customHeight="1">
      <c r="A31" s="34">
        <v>6</v>
      </c>
      <c r="B31" s="18"/>
      <c r="C31" s="18" t="s">
        <v>156</v>
      </c>
      <c r="D31" s="40"/>
      <c r="E31" s="40"/>
      <c r="F31" s="40"/>
      <c r="G31" s="40"/>
      <c r="H31" s="33"/>
    </row>
    <row r="32" spans="1:8" ht="15" customHeight="1">
      <c r="A32" s="38" t="s">
        <v>63</v>
      </c>
      <c r="B32" s="18"/>
      <c r="C32" s="18" t="s">
        <v>147</v>
      </c>
      <c r="D32" s="40"/>
      <c r="E32" s="40"/>
      <c r="F32" s="40"/>
      <c r="G32" s="40"/>
      <c r="H32" s="33"/>
    </row>
    <row r="33" spans="1:8" ht="15.75" customHeight="1">
      <c r="A33" s="35"/>
      <c r="B33" s="18"/>
      <c r="C33" s="35" t="s">
        <v>158</v>
      </c>
      <c r="D33" s="34"/>
      <c r="E33" s="41"/>
      <c r="F33" s="41"/>
      <c r="G33" s="41"/>
      <c r="H33" s="34"/>
    </row>
    <row r="34" spans="1:8" ht="18.75" customHeight="1">
      <c r="A34" s="34">
        <v>7</v>
      </c>
      <c r="B34" s="18"/>
      <c r="C34" s="18" t="s">
        <v>159</v>
      </c>
      <c r="D34" s="34"/>
      <c r="E34" s="41"/>
      <c r="F34" s="41"/>
      <c r="G34" s="41"/>
      <c r="H34" s="34"/>
    </row>
    <row r="35" spans="1:8" ht="12.75">
      <c r="A35" s="38" t="s">
        <v>66</v>
      </c>
      <c r="B35" s="18"/>
      <c r="C35" s="18" t="s">
        <v>147</v>
      </c>
      <c r="D35" s="34"/>
      <c r="E35" s="41"/>
      <c r="F35" s="41"/>
      <c r="G35" s="41"/>
      <c r="H35" s="34"/>
    </row>
    <row r="36" spans="1:8" ht="18.75" customHeight="1">
      <c r="A36" s="35"/>
      <c r="B36" s="18"/>
      <c r="C36" s="35" t="s">
        <v>160</v>
      </c>
      <c r="D36" s="34"/>
      <c r="E36" s="41"/>
      <c r="F36" s="41"/>
      <c r="G36" s="41"/>
      <c r="H36" s="34"/>
    </row>
    <row r="37" spans="1:8" ht="12.75">
      <c r="A37" s="34">
        <v>8</v>
      </c>
      <c r="B37" s="18"/>
      <c r="C37" s="18" t="s">
        <v>161</v>
      </c>
      <c r="D37" s="34"/>
      <c r="E37" s="41"/>
      <c r="F37" s="41"/>
      <c r="G37" s="41"/>
      <c r="H37" s="34"/>
    </row>
    <row r="38" spans="1:8" ht="15.75" customHeight="1">
      <c r="A38" s="38" t="s">
        <v>78</v>
      </c>
      <c r="B38" s="18"/>
      <c r="C38" s="18" t="s">
        <v>162</v>
      </c>
      <c r="D38" s="34"/>
      <c r="E38" s="41"/>
      <c r="F38" s="41"/>
      <c r="G38" s="41"/>
      <c r="H38" s="34"/>
    </row>
    <row r="39" spans="1:8" ht="12.75">
      <c r="A39" s="34"/>
      <c r="B39" s="18"/>
      <c r="C39" s="35" t="s">
        <v>126</v>
      </c>
      <c r="D39" s="37"/>
      <c r="E39" s="37"/>
      <c r="F39" s="37"/>
      <c r="G39" s="37"/>
      <c r="H39" s="34"/>
    </row>
    <row r="40" spans="1:8" ht="12.75">
      <c r="A40" s="34">
        <v>9</v>
      </c>
      <c r="B40" s="18"/>
      <c r="C40" s="18" t="s">
        <v>119</v>
      </c>
      <c r="D40" s="37"/>
      <c r="E40" s="37"/>
      <c r="F40" s="37"/>
      <c r="G40" s="37"/>
      <c r="H40" s="34"/>
    </row>
    <row r="41" spans="1:9" ht="25.5">
      <c r="A41" s="38" t="s">
        <v>165</v>
      </c>
      <c r="B41" s="18"/>
      <c r="C41" s="18" t="s">
        <v>164</v>
      </c>
      <c r="D41" s="41"/>
      <c r="E41" s="37"/>
      <c r="F41" s="37"/>
      <c r="G41" s="34">
        <f>D20*1%</f>
        <v>52.2351412</v>
      </c>
      <c r="H41" s="34">
        <f>SUM(G41)</f>
        <v>52.2351412</v>
      </c>
      <c r="I41" s="58"/>
    </row>
    <row r="42" spans="1:8" ht="16.5" customHeight="1">
      <c r="A42" s="38" t="s">
        <v>166</v>
      </c>
      <c r="B42" s="18" t="s">
        <v>188</v>
      </c>
      <c r="C42" s="18" t="s">
        <v>163</v>
      </c>
      <c r="D42" s="41"/>
      <c r="E42" s="37"/>
      <c r="F42" s="37"/>
      <c r="G42" s="34">
        <v>628</v>
      </c>
      <c r="H42" s="34">
        <f>G42</f>
        <v>628</v>
      </c>
    </row>
    <row r="43" spans="1:8" ht="16.5" customHeight="1">
      <c r="A43" s="34"/>
      <c r="B43" s="18"/>
      <c r="C43" s="35" t="s">
        <v>127</v>
      </c>
      <c r="D43" s="34">
        <f>SUM(D20:D42)</f>
        <v>5223.51412</v>
      </c>
      <c r="E43" s="37"/>
      <c r="F43" s="37"/>
      <c r="G43" s="34">
        <f>SUM(G41:G42)</f>
        <v>680.2351412</v>
      </c>
      <c r="H43" s="34">
        <f>SUM(H20:H42)</f>
        <v>5903.7492612</v>
      </c>
    </row>
    <row r="44" spans="1:10" ht="16.5" customHeight="1">
      <c r="A44" s="34"/>
      <c r="B44" s="18"/>
      <c r="C44" s="35" t="s">
        <v>128</v>
      </c>
      <c r="D44" s="34">
        <f>D43*18%</f>
        <v>940.2325415999999</v>
      </c>
      <c r="E44" s="37"/>
      <c r="F44" s="37"/>
      <c r="G44" s="34">
        <f>G43*0.18</f>
        <v>122.442325416</v>
      </c>
      <c r="H44" s="34">
        <f>SUM(D44:G44)</f>
        <v>1062.6748670159998</v>
      </c>
      <c r="I44" s="58">
        <f>D44+G44</f>
        <v>1062.6748670159998</v>
      </c>
      <c r="J44" s="58">
        <f>SUM(D44:H44)</f>
        <v>2125.3497340319996</v>
      </c>
    </row>
    <row r="45" spans="1:8" ht="16.5" customHeight="1">
      <c r="A45" s="34"/>
      <c r="B45" s="18"/>
      <c r="C45" s="35" t="s">
        <v>129</v>
      </c>
      <c r="D45" s="34">
        <f>SUM(D43:D44)</f>
        <v>6163.7466616</v>
      </c>
      <c r="E45" s="41"/>
      <c r="F45" s="41"/>
      <c r="G45" s="34">
        <f>SUM(G43:G44)</f>
        <v>802.6774666160001</v>
      </c>
      <c r="H45" s="34">
        <f>SUM(H43:H44)</f>
        <v>6966.424128215999</v>
      </c>
    </row>
    <row r="46" spans="1:8" ht="12.75">
      <c r="A46" s="42"/>
      <c r="B46" s="43"/>
      <c r="C46" s="44"/>
      <c r="D46" s="45"/>
      <c r="E46" s="45"/>
      <c r="F46" s="45"/>
      <c r="G46" s="45"/>
      <c r="H46" s="45"/>
    </row>
    <row r="47" spans="1:9" ht="12.75">
      <c r="A47" s="42"/>
      <c r="B47" s="43"/>
      <c r="C47" s="44"/>
      <c r="D47" s="45"/>
      <c r="E47" s="45"/>
      <c r="F47" s="45"/>
      <c r="G47" s="45"/>
      <c r="H47" s="45"/>
      <c r="I47" s="58">
        <f>D45+G45</f>
        <v>6966.424128216</v>
      </c>
    </row>
    <row r="48" spans="1:8" ht="15.75">
      <c r="A48" s="46"/>
      <c r="B48" s="47"/>
      <c r="C48" s="48" t="s">
        <v>130</v>
      </c>
      <c r="D48" s="49"/>
      <c r="E48" s="49"/>
      <c r="F48" s="49"/>
      <c r="G48" s="49"/>
      <c r="H48" s="49"/>
    </row>
    <row r="49" spans="1:8" ht="13.5">
      <c r="A49" s="46"/>
      <c r="B49" s="47"/>
      <c r="C49" s="50"/>
      <c r="D49" s="49"/>
      <c r="E49" s="49"/>
      <c r="F49" s="49"/>
      <c r="G49" s="49"/>
      <c r="H49" s="49"/>
    </row>
    <row r="50" spans="1:8" ht="15.75">
      <c r="A50" s="86" t="s">
        <v>131</v>
      </c>
      <c r="B50" s="86"/>
      <c r="C50" s="86"/>
      <c r="D50" s="86"/>
      <c r="E50" s="86"/>
      <c r="F50" s="86"/>
      <c r="G50" s="86"/>
      <c r="H50" s="86"/>
    </row>
  </sheetData>
  <sheetProtection/>
  <mergeCells count="15">
    <mergeCell ref="B9:G9"/>
    <mergeCell ref="A10:H10"/>
    <mergeCell ref="A50:H50"/>
    <mergeCell ref="C11:F11"/>
    <mergeCell ref="A13:A14"/>
    <mergeCell ref="B13:B14"/>
    <mergeCell ref="C13:C14"/>
    <mergeCell ref="D13:H13"/>
    <mergeCell ref="A12:H12"/>
    <mergeCell ref="A1:H1"/>
    <mergeCell ref="A2:H2"/>
    <mergeCell ref="A3:H3"/>
    <mergeCell ref="A5:E5"/>
    <mergeCell ref="A6:E6"/>
    <mergeCell ref="A7:E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9">
      <selection activeCell="M52" sqref="M52"/>
    </sheetView>
  </sheetViews>
  <sheetFormatPr defaultColWidth="9.140625" defaultRowHeight="12.75"/>
  <cols>
    <col min="1" max="1" width="5.00390625" style="2" customWidth="1"/>
    <col min="2" max="2" width="11.00390625" style="2" customWidth="1"/>
    <col min="3" max="3" width="28.28125" style="2" customWidth="1"/>
    <col min="4" max="5" width="9.140625" style="2" customWidth="1"/>
    <col min="6" max="6" width="9.7109375" style="2" customWidth="1"/>
    <col min="7" max="7" width="9.28125" style="2" customWidth="1"/>
    <col min="8" max="8" width="12.00390625" style="2" customWidth="1"/>
    <col min="9" max="16384" width="9.140625" style="2" customWidth="1"/>
  </cols>
  <sheetData>
    <row r="1" spans="1:8" ht="15.75">
      <c r="A1"/>
      <c r="B1"/>
      <c r="C1"/>
      <c r="D1"/>
      <c r="E1"/>
      <c r="F1"/>
      <c r="G1" s="1"/>
      <c r="H1" s="1"/>
    </row>
    <row r="2" spans="1:8" ht="15.75" customHeight="1">
      <c r="A2" s="90" t="s">
        <v>141</v>
      </c>
      <c r="B2" s="90"/>
      <c r="C2" s="90"/>
      <c r="D2" s="90"/>
      <c r="E2" s="91"/>
      <c r="F2" s="94" t="s">
        <v>0</v>
      </c>
      <c r="G2" s="95"/>
      <c r="H2" s="96"/>
    </row>
    <row r="3" spans="1:8" ht="15.75" customHeight="1">
      <c r="A3" s="90" t="s">
        <v>172</v>
      </c>
      <c r="B3" s="90"/>
      <c r="C3" s="90"/>
      <c r="D3"/>
      <c r="E3"/>
      <c r="F3" s="4" t="s">
        <v>2</v>
      </c>
      <c r="G3" s="5" t="s">
        <v>3</v>
      </c>
      <c r="H3" s="6" t="s">
        <v>4</v>
      </c>
    </row>
    <row r="4" spans="1:8" ht="15.75">
      <c r="A4" s="90" t="s">
        <v>173</v>
      </c>
      <c r="B4" s="90"/>
      <c r="C4" s="90"/>
      <c r="D4" s="7"/>
      <c r="E4" s="7"/>
      <c r="F4" s="8">
        <f>H51</f>
        <v>5223.51412</v>
      </c>
      <c r="G4" s="9" t="s">
        <v>135</v>
      </c>
      <c r="H4" s="10">
        <v>1.67</v>
      </c>
    </row>
    <row r="5" spans="1:8" ht="16.5" customHeight="1">
      <c r="A5" s="92" t="s">
        <v>94</v>
      </c>
      <c r="B5" s="92"/>
      <c r="C5" s="92"/>
      <c r="D5" s="92"/>
      <c r="E5" s="92"/>
      <c r="F5" s="92"/>
      <c r="G5" s="92"/>
      <c r="H5" s="92"/>
    </row>
    <row r="6" spans="1:8" ht="33" customHeight="1">
      <c r="A6" s="93" t="s">
        <v>177</v>
      </c>
      <c r="B6" s="93"/>
      <c r="C6" s="93"/>
      <c r="D6" s="93"/>
      <c r="E6" s="93"/>
      <c r="F6" s="93"/>
      <c r="G6" s="93"/>
      <c r="H6" s="93"/>
    </row>
    <row r="7" spans="1:8" ht="13.5" customHeight="1">
      <c r="A7" s="11"/>
      <c r="B7" s="11"/>
      <c r="C7" s="11"/>
      <c r="D7" s="11"/>
      <c r="E7" s="11"/>
      <c r="F7" s="11"/>
      <c r="G7" s="11"/>
      <c r="H7" s="11"/>
    </row>
    <row r="8" spans="1:8" ht="16.5" customHeight="1">
      <c r="A8" s="100" t="s">
        <v>95</v>
      </c>
      <c r="B8" s="100"/>
      <c r="C8" s="100"/>
      <c r="D8" s="100"/>
      <c r="E8" s="100"/>
      <c r="F8" s="100"/>
      <c r="G8" s="100"/>
      <c r="H8" s="100"/>
    </row>
    <row r="9" spans="1:8" ht="31.5" customHeight="1">
      <c r="A9" s="97" t="s">
        <v>5</v>
      </c>
      <c r="B9" s="98"/>
      <c r="C9" s="97" t="s">
        <v>6</v>
      </c>
      <c r="D9" s="101" t="s">
        <v>7</v>
      </c>
      <c r="E9" s="97" t="s">
        <v>8</v>
      </c>
      <c r="F9" s="97"/>
      <c r="G9" s="97" t="s">
        <v>9</v>
      </c>
      <c r="H9" s="97"/>
    </row>
    <row r="10" spans="1:8" ht="62.25" customHeight="1">
      <c r="A10" s="97"/>
      <c r="B10" s="99"/>
      <c r="C10" s="97"/>
      <c r="D10" s="101"/>
      <c r="E10" s="12" t="s">
        <v>10</v>
      </c>
      <c r="F10" s="12" t="s">
        <v>11</v>
      </c>
      <c r="G10" s="12" t="s">
        <v>10</v>
      </c>
      <c r="H10" s="12" t="s">
        <v>12</v>
      </c>
    </row>
    <row r="11" spans="1:8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11" ht="27">
      <c r="A12" s="57">
        <v>1</v>
      </c>
      <c r="B12" s="13" t="s">
        <v>29</v>
      </c>
      <c r="C12" s="57" t="s">
        <v>30</v>
      </c>
      <c r="D12" s="13"/>
      <c r="E12" s="13"/>
      <c r="F12" s="13">
        <v>360</v>
      </c>
      <c r="G12" s="13"/>
      <c r="H12" s="20">
        <f>H13+H14+H15+H16</f>
        <v>915.984</v>
      </c>
      <c r="K12" s="19"/>
    </row>
    <row r="13" spans="1:11" ht="15.75">
      <c r="A13" s="15" t="s">
        <v>16</v>
      </c>
      <c r="B13" s="13"/>
      <c r="C13" s="16" t="s">
        <v>17</v>
      </c>
      <c r="D13" s="13" t="s">
        <v>18</v>
      </c>
      <c r="E13" s="13">
        <v>0.043</v>
      </c>
      <c r="F13" s="13">
        <f>E13*F12</f>
        <v>15.479999999999999</v>
      </c>
      <c r="G13" s="13">
        <v>2.8</v>
      </c>
      <c r="H13" s="21">
        <f>F13*G13</f>
        <v>43.343999999999994</v>
      </c>
      <c r="J13" s="23"/>
      <c r="K13" s="19"/>
    </row>
    <row r="14" spans="1:11" ht="15.75">
      <c r="A14" s="15" t="s">
        <v>19</v>
      </c>
      <c r="B14" s="13"/>
      <c r="C14" s="16" t="s">
        <v>97</v>
      </c>
      <c r="D14" s="18" t="s">
        <v>21</v>
      </c>
      <c r="E14" s="13">
        <v>0.06</v>
      </c>
      <c r="F14" s="13">
        <f>E14*F12</f>
        <v>21.599999999999998</v>
      </c>
      <c r="G14" s="13">
        <v>3.2</v>
      </c>
      <c r="H14" s="21">
        <f>F14*G14</f>
        <v>69.11999999999999</v>
      </c>
      <c r="K14" s="19"/>
    </row>
    <row r="15" spans="1:11" ht="20.25" customHeight="1">
      <c r="A15" s="15" t="s">
        <v>22</v>
      </c>
      <c r="B15" s="13"/>
      <c r="C15" s="16" t="s">
        <v>175</v>
      </c>
      <c r="D15" s="13" t="s">
        <v>35</v>
      </c>
      <c r="E15" s="13"/>
      <c r="F15" s="13">
        <v>360</v>
      </c>
      <c r="G15" s="17">
        <v>2.2</v>
      </c>
      <c r="H15" s="21">
        <f>F15*G15</f>
        <v>792.0000000000001</v>
      </c>
      <c r="K15" s="19"/>
    </row>
    <row r="16" spans="1:11" ht="15.75">
      <c r="A16" s="15" t="s">
        <v>24</v>
      </c>
      <c r="B16" s="13"/>
      <c r="C16" s="16" t="s">
        <v>28</v>
      </c>
      <c r="D16" s="13" t="s">
        <v>2</v>
      </c>
      <c r="E16" s="13">
        <v>0.01</v>
      </c>
      <c r="F16" s="13">
        <f>E16*F12</f>
        <v>3.6</v>
      </c>
      <c r="G16" s="13">
        <v>3.2</v>
      </c>
      <c r="H16" s="21">
        <f>F16*G16</f>
        <v>11.520000000000001</v>
      </c>
      <c r="K16" s="19"/>
    </row>
    <row r="17" spans="1:11" ht="54">
      <c r="A17" s="55" t="s">
        <v>174</v>
      </c>
      <c r="B17" s="13" t="s">
        <v>38</v>
      </c>
      <c r="C17" s="57" t="s">
        <v>39</v>
      </c>
      <c r="D17" s="13" t="s">
        <v>35</v>
      </c>
      <c r="E17" s="13"/>
      <c r="F17" s="13">
        <v>24</v>
      </c>
      <c r="G17" s="13"/>
      <c r="H17" s="20">
        <f>H18+H19+H20</f>
        <v>15.936000000000002</v>
      </c>
      <c r="K17" s="19"/>
    </row>
    <row r="18" spans="1:11" ht="15.75">
      <c r="A18" s="15" t="s">
        <v>31</v>
      </c>
      <c r="B18" s="13"/>
      <c r="C18" s="16" t="s">
        <v>17</v>
      </c>
      <c r="D18" s="13" t="s">
        <v>18</v>
      </c>
      <c r="E18" s="13">
        <v>0.06</v>
      </c>
      <c r="F18" s="13">
        <f>E18*F17</f>
        <v>1.44</v>
      </c>
      <c r="G18" s="13">
        <v>2.8</v>
      </c>
      <c r="H18" s="21">
        <f>F18*G18</f>
        <v>4.032</v>
      </c>
      <c r="J18" s="23"/>
      <c r="K18" s="19"/>
    </row>
    <row r="19" spans="1:11" ht="15.75">
      <c r="A19" s="15" t="s">
        <v>32</v>
      </c>
      <c r="B19" s="13"/>
      <c r="C19" s="16" t="s">
        <v>42</v>
      </c>
      <c r="D19" s="13" t="s">
        <v>35</v>
      </c>
      <c r="E19" s="13"/>
      <c r="F19" s="13">
        <v>24</v>
      </c>
      <c r="G19" s="13">
        <v>0.4</v>
      </c>
      <c r="H19" s="21">
        <f>F19*G19</f>
        <v>9.600000000000001</v>
      </c>
      <c r="K19" s="19"/>
    </row>
    <row r="20" spans="1:11" ht="15.75">
      <c r="A20" s="15" t="s">
        <v>33</v>
      </c>
      <c r="B20" s="13"/>
      <c r="C20" s="16" t="s">
        <v>28</v>
      </c>
      <c r="D20" s="13" t="s">
        <v>2</v>
      </c>
      <c r="E20" s="13">
        <v>0.03</v>
      </c>
      <c r="F20" s="13">
        <f>E20*F17</f>
        <v>0.72</v>
      </c>
      <c r="G20" s="13">
        <v>3.2</v>
      </c>
      <c r="H20" s="21">
        <f>F20*G20</f>
        <v>2.304</v>
      </c>
      <c r="K20" s="19"/>
    </row>
    <row r="21" spans="1:11" ht="25.5" customHeight="1">
      <c r="A21" s="55" t="s">
        <v>37</v>
      </c>
      <c r="B21" s="13" t="s">
        <v>45</v>
      </c>
      <c r="C21" s="57" t="s">
        <v>46</v>
      </c>
      <c r="D21" s="13" t="s">
        <v>15</v>
      </c>
      <c r="E21" s="13"/>
      <c r="F21" s="13">
        <v>1</v>
      </c>
      <c r="G21" s="13"/>
      <c r="H21" s="20">
        <f>H22+H23</f>
        <v>26.439999999999998</v>
      </c>
      <c r="K21" s="19"/>
    </row>
    <row r="22" spans="1:11" ht="15.75">
      <c r="A22" s="15" t="s">
        <v>40</v>
      </c>
      <c r="B22" s="13"/>
      <c r="C22" s="16" t="s">
        <v>17</v>
      </c>
      <c r="D22" s="13" t="s">
        <v>18</v>
      </c>
      <c r="E22" s="13">
        <v>2.3</v>
      </c>
      <c r="F22" s="13">
        <f>E22*F21</f>
        <v>2.3</v>
      </c>
      <c r="G22" s="13">
        <v>2.8</v>
      </c>
      <c r="H22" s="21">
        <f>F22*G22</f>
        <v>6.4399999999999995</v>
      </c>
      <c r="I22" s="19"/>
      <c r="J22" s="23"/>
      <c r="K22" s="19"/>
    </row>
    <row r="23" spans="1:11" ht="15.75">
      <c r="A23" s="15" t="s">
        <v>41</v>
      </c>
      <c r="B23" s="13" t="s">
        <v>49</v>
      </c>
      <c r="C23" s="16" t="s">
        <v>50</v>
      </c>
      <c r="D23" s="13" t="s">
        <v>15</v>
      </c>
      <c r="E23" s="13"/>
      <c r="F23" s="13">
        <v>1</v>
      </c>
      <c r="G23" s="13">
        <v>20</v>
      </c>
      <c r="H23" s="13">
        <f>F23*G23</f>
        <v>20</v>
      </c>
      <c r="K23" s="19"/>
    </row>
    <row r="24" spans="1:11" ht="54">
      <c r="A24" s="55" t="s">
        <v>44</v>
      </c>
      <c r="B24" s="13" t="s">
        <v>52</v>
      </c>
      <c r="C24" s="57" t="s">
        <v>53</v>
      </c>
      <c r="D24" s="13" t="s">
        <v>15</v>
      </c>
      <c r="E24" s="13"/>
      <c r="F24" s="13">
        <v>1</v>
      </c>
      <c r="G24" s="13"/>
      <c r="H24" s="20">
        <f>H28+H27+H26+H25</f>
        <v>97.864</v>
      </c>
      <c r="K24" s="19"/>
    </row>
    <row r="25" spans="1:11" ht="15.75">
      <c r="A25" s="15" t="s">
        <v>47</v>
      </c>
      <c r="B25" s="13"/>
      <c r="C25" s="16" t="s">
        <v>17</v>
      </c>
      <c r="D25" s="13" t="s">
        <v>18</v>
      </c>
      <c r="E25" s="13">
        <v>1.38</v>
      </c>
      <c r="F25" s="13">
        <f>E25*F24</f>
        <v>1.38</v>
      </c>
      <c r="G25" s="13">
        <v>2.8</v>
      </c>
      <c r="H25" s="21">
        <f>F25*G25</f>
        <v>3.8639999999999994</v>
      </c>
      <c r="J25" s="23"/>
      <c r="K25" s="19"/>
    </row>
    <row r="26" spans="1:11" ht="15.75">
      <c r="A26" s="15" t="s">
        <v>48</v>
      </c>
      <c r="B26" s="13"/>
      <c r="C26" s="16" t="s">
        <v>57</v>
      </c>
      <c r="D26" s="13" t="s">
        <v>15</v>
      </c>
      <c r="E26" s="13"/>
      <c r="F26" s="13">
        <v>1</v>
      </c>
      <c r="G26" s="13">
        <v>55</v>
      </c>
      <c r="H26" s="13">
        <f>F26*G26</f>
        <v>55</v>
      </c>
      <c r="K26" s="19"/>
    </row>
    <row r="27" spans="1:11" ht="15.75">
      <c r="A27" s="15" t="s">
        <v>136</v>
      </c>
      <c r="B27" s="13"/>
      <c r="C27" s="16" t="s">
        <v>59</v>
      </c>
      <c r="D27" s="13" t="s">
        <v>15</v>
      </c>
      <c r="E27" s="13"/>
      <c r="F27" s="13">
        <v>2</v>
      </c>
      <c r="G27" s="13">
        <v>8</v>
      </c>
      <c r="H27" s="13">
        <f>F27*G27</f>
        <v>16</v>
      </c>
      <c r="K27" s="19"/>
    </row>
    <row r="28" spans="1:11" ht="15.75">
      <c r="A28" s="15" t="s">
        <v>137</v>
      </c>
      <c r="B28" s="13"/>
      <c r="C28" s="16" t="s">
        <v>62</v>
      </c>
      <c r="D28" s="13" t="s">
        <v>15</v>
      </c>
      <c r="E28" s="13"/>
      <c r="F28" s="13">
        <v>1</v>
      </c>
      <c r="G28" s="13">
        <v>23</v>
      </c>
      <c r="H28" s="13">
        <f>F28*G28</f>
        <v>23</v>
      </c>
      <c r="K28" s="19"/>
    </row>
    <row r="29" spans="1:11" ht="27">
      <c r="A29" s="57">
        <v>5</v>
      </c>
      <c r="B29" s="18" t="s">
        <v>64</v>
      </c>
      <c r="C29" s="57" t="s">
        <v>65</v>
      </c>
      <c r="D29" s="13"/>
      <c r="E29" s="13"/>
      <c r="F29" s="13">
        <v>6</v>
      </c>
      <c r="G29" s="13"/>
      <c r="H29" s="20">
        <f>H30+H31+H32+H33+H34+H35</f>
        <v>2696.4</v>
      </c>
      <c r="K29" s="19"/>
    </row>
    <row r="30" spans="1:11" ht="15.75">
      <c r="A30" s="15" t="s">
        <v>54</v>
      </c>
      <c r="B30" s="13"/>
      <c r="C30" s="16" t="s">
        <v>67</v>
      </c>
      <c r="D30" s="13" t="s">
        <v>18</v>
      </c>
      <c r="E30" s="13">
        <v>8.4</v>
      </c>
      <c r="F30" s="13">
        <f>E30*F29</f>
        <v>50.400000000000006</v>
      </c>
      <c r="G30" s="13">
        <v>2.8</v>
      </c>
      <c r="H30" s="21">
        <f aca="true" t="shared" si="0" ref="H30:H35">F30*G30</f>
        <v>141.12</v>
      </c>
      <c r="J30" s="23"/>
      <c r="K30" s="19"/>
    </row>
    <row r="31" spans="1:11" ht="15.75">
      <c r="A31" s="15" t="s">
        <v>55</v>
      </c>
      <c r="B31" s="15" t="s">
        <v>69</v>
      </c>
      <c r="C31" s="16" t="s">
        <v>20</v>
      </c>
      <c r="D31" s="18" t="s">
        <v>21</v>
      </c>
      <c r="E31" s="13">
        <v>3.3</v>
      </c>
      <c r="F31" s="13">
        <f>E31*F29</f>
        <v>19.799999999999997</v>
      </c>
      <c r="G31" s="13">
        <v>3.2</v>
      </c>
      <c r="H31" s="21">
        <f t="shared" si="0"/>
        <v>63.35999999999999</v>
      </c>
      <c r="K31" s="19"/>
    </row>
    <row r="32" spans="1:11" ht="27">
      <c r="A32" s="15" t="s">
        <v>58</v>
      </c>
      <c r="B32" s="13" t="s">
        <v>23</v>
      </c>
      <c r="C32" s="16" t="s">
        <v>96</v>
      </c>
      <c r="D32" s="13" t="s">
        <v>15</v>
      </c>
      <c r="E32" s="13"/>
      <c r="F32" s="13">
        <v>6</v>
      </c>
      <c r="G32" s="13">
        <v>75</v>
      </c>
      <c r="H32" s="13">
        <f t="shared" si="0"/>
        <v>450</v>
      </c>
      <c r="K32" s="19"/>
    </row>
    <row r="33" spans="1:11" ht="43.5" customHeight="1">
      <c r="A33" s="15" t="s">
        <v>60</v>
      </c>
      <c r="B33" s="13" t="s">
        <v>72</v>
      </c>
      <c r="C33" s="16" t="s">
        <v>91</v>
      </c>
      <c r="D33" s="13" t="s">
        <v>26</v>
      </c>
      <c r="E33" s="13"/>
      <c r="F33" s="13">
        <v>6</v>
      </c>
      <c r="G33" s="13">
        <v>55</v>
      </c>
      <c r="H33" s="21">
        <f t="shared" si="0"/>
        <v>330</v>
      </c>
      <c r="K33" s="19"/>
    </row>
    <row r="34" spans="1:11" ht="15.75">
      <c r="A34" s="15" t="s">
        <v>138</v>
      </c>
      <c r="B34" s="15"/>
      <c r="C34" s="13" t="s">
        <v>74</v>
      </c>
      <c r="D34" s="13" t="s">
        <v>15</v>
      </c>
      <c r="E34" s="13"/>
      <c r="F34" s="13">
        <v>6</v>
      </c>
      <c r="G34" s="13">
        <v>285</v>
      </c>
      <c r="H34" s="21">
        <f t="shared" si="0"/>
        <v>1710</v>
      </c>
      <c r="K34" s="19"/>
    </row>
    <row r="35" spans="1:11" ht="15.75">
      <c r="A35" s="15" t="s">
        <v>176</v>
      </c>
      <c r="B35" s="15"/>
      <c r="C35" s="16" t="s">
        <v>28</v>
      </c>
      <c r="D35" s="13" t="s">
        <v>2</v>
      </c>
      <c r="E35" s="13">
        <v>0.1</v>
      </c>
      <c r="F35" s="13">
        <f>E35*F29</f>
        <v>0.6000000000000001</v>
      </c>
      <c r="G35" s="13">
        <v>3.2</v>
      </c>
      <c r="H35" s="21">
        <f t="shared" si="0"/>
        <v>1.9200000000000004</v>
      </c>
      <c r="K35" s="19"/>
    </row>
    <row r="36" spans="1:11" ht="27">
      <c r="A36" s="55" t="s">
        <v>139</v>
      </c>
      <c r="B36" s="18" t="s">
        <v>76</v>
      </c>
      <c r="C36" s="56" t="s">
        <v>77</v>
      </c>
      <c r="D36" s="13" t="s">
        <v>90</v>
      </c>
      <c r="E36" s="13"/>
      <c r="F36" s="13">
        <v>2.8</v>
      </c>
      <c r="G36" s="13"/>
      <c r="H36" s="20">
        <f>H37+H38+H39+H40+H41</f>
        <v>475.8952</v>
      </c>
      <c r="K36" s="19"/>
    </row>
    <row r="37" spans="1:11" ht="15.75">
      <c r="A37" s="15" t="s">
        <v>63</v>
      </c>
      <c r="B37" s="15"/>
      <c r="C37" s="16" t="s">
        <v>67</v>
      </c>
      <c r="D37" s="13" t="s">
        <v>18</v>
      </c>
      <c r="E37" s="13">
        <v>3.29</v>
      </c>
      <c r="F37" s="17">
        <f>E37*F36</f>
        <v>9.212</v>
      </c>
      <c r="G37" s="13">
        <v>2.8</v>
      </c>
      <c r="H37" s="21">
        <f>F37*G37</f>
        <v>25.793599999999998</v>
      </c>
      <c r="J37" s="23"/>
      <c r="K37" s="19"/>
    </row>
    <row r="38" spans="1:11" ht="15.75">
      <c r="A38" s="15" t="s">
        <v>99</v>
      </c>
      <c r="B38" s="15"/>
      <c r="C38" s="16" t="s">
        <v>20</v>
      </c>
      <c r="D38" s="18" t="s">
        <v>21</v>
      </c>
      <c r="E38" s="13">
        <v>0.76</v>
      </c>
      <c r="F38" s="17">
        <f>E38*F36</f>
        <v>2.1279999999999997</v>
      </c>
      <c r="G38" s="13">
        <v>3.2</v>
      </c>
      <c r="H38" s="21">
        <f>F38*G38</f>
        <v>6.8096</v>
      </c>
      <c r="K38" s="19"/>
    </row>
    <row r="39" spans="1:11" ht="15.75">
      <c r="A39" s="15" t="s">
        <v>100</v>
      </c>
      <c r="B39" s="15" t="s">
        <v>80</v>
      </c>
      <c r="C39" s="16" t="s">
        <v>81</v>
      </c>
      <c r="D39" s="13" t="s">
        <v>90</v>
      </c>
      <c r="E39" s="13">
        <v>1.01</v>
      </c>
      <c r="F39" s="17">
        <f>E39*F36</f>
        <v>2.828</v>
      </c>
      <c r="G39" s="2">
        <v>133</v>
      </c>
      <c r="H39" s="21">
        <f>F39*G39</f>
        <v>376.12399999999997</v>
      </c>
      <c r="K39" s="19"/>
    </row>
    <row r="40" spans="1:11" ht="15.75">
      <c r="A40" s="15" t="s">
        <v>101</v>
      </c>
      <c r="B40" s="15"/>
      <c r="C40" s="16" t="s">
        <v>82</v>
      </c>
      <c r="D40" s="13" t="s">
        <v>15</v>
      </c>
      <c r="E40" s="13"/>
      <c r="F40" s="13">
        <v>12</v>
      </c>
      <c r="G40" s="13">
        <v>5</v>
      </c>
      <c r="H40" s="21">
        <f>F40*G40</f>
        <v>60</v>
      </c>
      <c r="K40" s="19"/>
    </row>
    <row r="41" spans="1:11" ht="15.75">
      <c r="A41" s="15" t="s">
        <v>102</v>
      </c>
      <c r="B41" s="15"/>
      <c r="C41" s="16" t="s">
        <v>83</v>
      </c>
      <c r="D41" s="13" t="s">
        <v>2</v>
      </c>
      <c r="E41" s="13">
        <v>0.8</v>
      </c>
      <c r="F41" s="13">
        <f>E41*F36</f>
        <v>2.2399999999999998</v>
      </c>
      <c r="G41" s="13">
        <v>3.2</v>
      </c>
      <c r="H41" s="21">
        <f>F41*G41</f>
        <v>7.167999999999999</v>
      </c>
      <c r="K41" s="19"/>
    </row>
    <row r="42" spans="1:11" ht="33.75" customHeight="1">
      <c r="A42" s="55" t="s">
        <v>104</v>
      </c>
      <c r="B42" s="18" t="s">
        <v>84</v>
      </c>
      <c r="C42" s="56" t="s">
        <v>85</v>
      </c>
      <c r="D42" s="13" t="s">
        <v>90</v>
      </c>
      <c r="E42" s="13"/>
      <c r="F42" s="13">
        <v>3.5</v>
      </c>
      <c r="G42" s="22"/>
      <c r="H42" s="20">
        <f>H43+H44</f>
        <v>47.18</v>
      </c>
      <c r="J42" s="19"/>
      <c r="K42" s="19"/>
    </row>
    <row r="43" spans="1:11" ht="15.75">
      <c r="A43" s="15" t="s">
        <v>66</v>
      </c>
      <c r="B43" s="15"/>
      <c r="C43" s="16" t="s">
        <v>67</v>
      </c>
      <c r="D43" s="13" t="s">
        <v>18</v>
      </c>
      <c r="E43" s="13">
        <v>2.3</v>
      </c>
      <c r="F43" s="13">
        <f>E43*F42</f>
        <v>8.049999999999999</v>
      </c>
      <c r="G43" s="22">
        <v>2.8</v>
      </c>
      <c r="H43" s="21">
        <f>F43*G43</f>
        <v>22.539999999999996</v>
      </c>
      <c r="J43" s="23"/>
      <c r="K43" s="19"/>
    </row>
    <row r="44" spans="1:11" ht="15.75">
      <c r="A44" s="15" t="s">
        <v>68</v>
      </c>
      <c r="B44" s="15"/>
      <c r="C44" s="16" t="s">
        <v>28</v>
      </c>
      <c r="D44" s="13" t="s">
        <v>2</v>
      </c>
      <c r="E44" s="13">
        <v>2.2</v>
      </c>
      <c r="F44" s="13">
        <f>E44*F42</f>
        <v>7.700000000000001</v>
      </c>
      <c r="G44" s="22">
        <v>3.2</v>
      </c>
      <c r="H44" s="21">
        <f>F44*G44</f>
        <v>24.640000000000004</v>
      </c>
      <c r="K44" s="19"/>
    </row>
    <row r="45" spans="1:10" ht="15.75">
      <c r="A45" s="15"/>
      <c r="B45" s="13"/>
      <c r="C45" s="16" t="s">
        <v>86</v>
      </c>
      <c r="D45" s="13"/>
      <c r="E45" s="13"/>
      <c r="F45" s="13"/>
      <c r="G45" s="13"/>
      <c r="H45" s="20">
        <f>H42+H36+H29+H24+H21+H17+H12</f>
        <v>4275.6992</v>
      </c>
      <c r="I45" s="19"/>
      <c r="J45" s="19"/>
    </row>
    <row r="46" spans="1:11" ht="15.75">
      <c r="A46" s="15"/>
      <c r="B46" s="13"/>
      <c r="C46" s="16" t="s">
        <v>87</v>
      </c>
      <c r="D46" s="13"/>
      <c r="E46" s="13"/>
      <c r="F46" s="13"/>
      <c r="G46" s="13"/>
      <c r="H46" s="21">
        <f>H13++H18+H22+H25+H30+H37+H43</f>
        <v>247.13359999999997</v>
      </c>
      <c r="I46" s="19"/>
      <c r="J46" s="19"/>
      <c r="K46" s="19"/>
    </row>
    <row r="47" spans="1:8" ht="27">
      <c r="A47" s="15"/>
      <c r="B47" s="13"/>
      <c r="C47" s="16" t="s">
        <v>186</v>
      </c>
      <c r="D47" s="13"/>
      <c r="E47" s="13"/>
      <c r="F47" s="13"/>
      <c r="G47" s="13"/>
      <c r="H47" s="21">
        <f>3585*12%</f>
        <v>430.2</v>
      </c>
    </row>
    <row r="48" spans="1:8" ht="40.5">
      <c r="A48" s="15"/>
      <c r="B48" s="13"/>
      <c r="C48" s="16" t="s">
        <v>187</v>
      </c>
      <c r="D48" s="13"/>
      <c r="E48" s="13"/>
      <c r="F48" s="13"/>
      <c r="G48" s="13"/>
      <c r="H48" s="21">
        <f>57*75%</f>
        <v>42.75</v>
      </c>
    </row>
    <row r="49" spans="1:8" ht="15.75">
      <c r="A49" s="13"/>
      <c r="B49" s="13"/>
      <c r="C49" s="16" t="s">
        <v>86</v>
      </c>
      <c r="D49" s="13"/>
      <c r="E49" s="13"/>
      <c r="F49" s="13"/>
      <c r="G49" s="13"/>
      <c r="H49" s="21">
        <f>H45+H47+H48</f>
        <v>4748.6492</v>
      </c>
    </row>
    <row r="50" spans="1:8" ht="15.75">
      <c r="A50" s="13"/>
      <c r="B50" s="13"/>
      <c r="C50" s="16" t="s">
        <v>92</v>
      </c>
      <c r="D50" s="13"/>
      <c r="E50" s="13"/>
      <c r="F50" s="13"/>
      <c r="G50" s="13"/>
      <c r="H50" s="21">
        <f>H49*10%</f>
        <v>474.86492</v>
      </c>
    </row>
    <row r="51" spans="1:8" ht="15.75">
      <c r="A51" s="13"/>
      <c r="B51" s="13"/>
      <c r="C51" s="16" t="s">
        <v>86</v>
      </c>
      <c r="D51" s="13"/>
      <c r="E51" s="13"/>
      <c r="F51" s="13"/>
      <c r="G51" s="13"/>
      <c r="H51" s="20">
        <f>SUM(H49:H50)</f>
        <v>5223.51412</v>
      </c>
    </row>
    <row r="52" ht="15.75">
      <c r="J52" s="23"/>
    </row>
    <row r="54" ht="15.75" customHeight="1"/>
    <row r="55" spans="2:8" ht="15.75">
      <c r="B55" s="85" t="s">
        <v>88</v>
      </c>
      <c r="C55" s="85"/>
      <c r="F55" s="85" t="s">
        <v>185</v>
      </c>
      <c r="G55" s="85"/>
      <c r="H55" s="85"/>
    </row>
  </sheetData>
  <sheetProtection/>
  <mergeCells count="15">
    <mergeCell ref="E9:F9"/>
    <mergeCell ref="B9:B10"/>
    <mergeCell ref="C9:C10"/>
    <mergeCell ref="B55:C55"/>
    <mergeCell ref="F55:H55"/>
    <mergeCell ref="A8:H8"/>
    <mergeCell ref="A9:A10"/>
    <mergeCell ref="G9:H9"/>
    <mergeCell ref="D9:D10"/>
    <mergeCell ref="A2:E2"/>
    <mergeCell ref="A4:C4"/>
    <mergeCell ref="A5:H5"/>
    <mergeCell ref="A6:H6"/>
    <mergeCell ref="F2:H2"/>
    <mergeCell ref="A3:C3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4">
      <selection activeCell="F21" sqref="F21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42.421875" style="0" customWidth="1"/>
    <col min="4" max="4" width="12.28125" style="0" customWidth="1"/>
    <col min="5" max="5" width="12.140625" style="0" customWidth="1"/>
    <col min="6" max="6" width="13.7109375" style="0" customWidth="1"/>
    <col min="7" max="7" width="10.57421875" style="0" customWidth="1"/>
    <col min="8" max="8" width="17.00390625" style="0" customWidth="1"/>
  </cols>
  <sheetData>
    <row r="1" spans="1:8" ht="15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5.75">
      <c r="A2" s="81" t="s">
        <v>106</v>
      </c>
      <c r="B2" s="81"/>
      <c r="C2" s="81"/>
      <c r="D2" s="81"/>
      <c r="E2" s="81"/>
      <c r="F2" s="81"/>
      <c r="G2" s="81"/>
      <c r="H2" s="81"/>
    </row>
    <row r="3" spans="1:8" ht="18" customHeight="1">
      <c r="A3" s="82" t="s">
        <v>107</v>
      </c>
      <c r="B3" s="82"/>
      <c r="C3" s="82"/>
      <c r="D3" s="82"/>
      <c r="E3" s="82"/>
      <c r="F3" s="82"/>
      <c r="G3" s="82"/>
      <c r="H3" s="82"/>
    </row>
    <row r="4" spans="1:8" ht="18" customHeight="1">
      <c r="A4" s="24"/>
      <c r="B4" s="24"/>
      <c r="C4" s="24"/>
      <c r="D4" s="24"/>
      <c r="E4" s="24"/>
      <c r="F4" s="24"/>
      <c r="G4" s="24"/>
      <c r="H4" s="24"/>
    </row>
    <row r="5" spans="1:8" ht="16.5">
      <c r="A5" s="83" t="s">
        <v>108</v>
      </c>
      <c r="B5" s="83"/>
      <c r="C5" s="83"/>
      <c r="D5" s="83"/>
      <c r="E5" s="83"/>
      <c r="F5" s="26">
        <f>H46</f>
        <v>3302.2828859479996</v>
      </c>
      <c r="G5" s="27" t="s">
        <v>2</v>
      </c>
      <c r="H5" s="28"/>
    </row>
    <row r="6" spans="1:8" ht="16.5">
      <c r="A6" s="83" t="s">
        <v>109</v>
      </c>
      <c r="B6" s="83"/>
      <c r="C6" s="83"/>
      <c r="D6" s="83"/>
      <c r="E6" s="83"/>
      <c r="F6" s="26">
        <f>H45</f>
        <v>503.73806734799996</v>
      </c>
      <c r="G6" s="27" t="s">
        <v>2</v>
      </c>
      <c r="H6" s="28"/>
    </row>
    <row r="7" spans="1:8" ht="16.5">
      <c r="A7" s="83" t="s">
        <v>110</v>
      </c>
      <c r="B7" s="83"/>
      <c r="C7" s="83"/>
      <c r="D7" s="83"/>
      <c r="E7" s="83"/>
      <c r="F7" s="26">
        <f>'urexi+mnatobi'!H46</f>
        <v>128.28480000000002</v>
      </c>
      <c r="G7" s="27" t="s">
        <v>2</v>
      </c>
      <c r="H7" s="28"/>
    </row>
    <row r="8" spans="1:8" ht="16.5">
      <c r="A8" s="25"/>
      <c r="B8" s="25"/>
      <c r="C8" s="25"/>
      <c r="D8" s="25"/>
      <c r="E8" s="25"/>
      <c r="F8" s="28"/>
      <c r="G8" s="27"/>
      <c r="H8" s="28"/>
    </row>
    <row r="9" spans="1:8" ht="18.75" customHeight="1">
      <c r="A9" s="28"/>
      <c r="B9" s="29" t="s">
        <v>111</v>
      </c>
      <c r="C9" s="30" t="s">
        <v>169</v>
      </c>
      <c r="D9" s="31"/>
      <c r="E9" s="31"/>
      <c r="F9" s="31"/>
      <c r="G9" s="32"/>
      <c r="H9" s="32"/>
    </row>
    <row r="10" spans="1:8" ht="16.5">
      <c r="A10" s="28"/>
      <c r="B10" s="84" t="s">
        <v>112</v>
      </c>
      <c r="C10" s="84"/>
      <c r="D10" s="84"/>
      <c r="E10" s="84"/>
      <c r="F10" s="84"/>
      <c r="G10" s="84"/>
      <c r="H10" s="32"/>
    </row>
    <row r="11" spans="1:8" ht="15.75">
      <c r="A11" s="85" t="s">
        <v>133</v>
      </c>
      <c r="B11" s="85"/>
      <c r="C11" s="85"/>
      <c r="D11" s="85"/>
      <c r="E11" s="85"/>
      <c r="F11" s="85"/>
      <c r="G11" s="85"/>
      <c r="H11" s="85"/>
    </row>
    <row r="12" spans="1:8" ht="15.75">
      <c r="A12" s="2"/>
      <c r="B12" s="2"/>
      <c r="C12" s="85" t="s">
        <v>168</v>
      </c>
      <c r="D12" s="85"/>
      <c r="E12" s="85"/>
      <c r="F12" s="85"/>
      <c r="G12" s="2"/>
      <c r="H12" s="2"/>
    </row>
    <row r="13" spans="1:8" ht="21" customHeight="1">
      <c r="A13" s="89" t="s">
        <v>132</v>
      </c>
      <c r="B13" s="89"/>
      <c r="C13" s="89"/>
      <c r="D13" s="89"/>
      <c r="E13" s="89"/>
      <c r="F13" s="89"/>
      <c r="G13" s="89"/>
      <c r="H13" s="89"/>
    </row>
    <row r="14" spans="1:8" ht="21" customHeight="1">
      <c r="A14" s="87" t="s">
        <v>5</v>
      </c>
      <c r="B14" s="88" t="s">
        <v>113</v>
      </c>
      <c r="C14" s="88" t="s">
        <v>114</v>
      </c>
      <c r="D14" s="88" t="s">
        <v>115</v>
      </c>
      <c r="E14" s="88"/>
      <c r="F14" s="88"/>
      <c r="G14" s="88"/>
      <c r="H14" s="88"/>
    </row>
    <row r="15" spans="1:8" ht="47.25" customHeight="1">
      <c r="A15" s="87"/>
      <c r="B15" s="88"/>
      <c r="C15" s="88"/>
      <c r="D15" s="18" t="s">
        <v>116</v>
      </c>
      <c r="E15" s="18" t="s">
        <v>117</v>
      </c>
      <c r="F15" s="18" t="s">
        <v>118</v>
      </c>
      <c r="G15" s="18" t="s">
        <v>119</v>
      </c>
      <c r="H15" s="18" t="s">
        <v>120</v>
      </c>
    </row>
    <row r="16" spans="1:8" ht="12.75">
      <c r="A16" s="33">
        <v>1</v>
      </c>
      <c r="B16" s="18">
        <v>2</v>
      </c>
      <c r="C16" s="18">
        <v>3</v>
      </c>
      <c r="D16" s="18">
        <v>4</v>
      </c>
      <c r="E16" s="33">
        <v>5</v>
      </c>
      <c r="F16" s="18">
        <v>6</v>
      </c>
      <c r="G16" s="18">
        <v>7</v>
      </c>
      <c r="H16" s="18">
        <v>8</v>
      </c>
    </row>
    <row r="17" spans="1:8" ht="12.75">
      <c r="A17" s="34"/>
      <c r="B17" s="18"/>
      <c r="C17" s="35" t="s">
        <v>121</v>
      </c>
      <c r="D17" s="18"/>
      <c r="E17" s="18"/>
      <c r="F17" s="18"/>
      <c r="G17" s="18"/>
      <c r="H17" s="18"/>
    </row>
    <row r="18" spans="1:8" ht="18" customHeight="1">
      <c r="A18" s="34">
        <v>1</v>
      </c>
      <c r="B18" s="18"/>
      <c r="C18" s="18" t="s">
        <v>122</v>
      </c>
      <c r="D18" s="36"/>
      <c r="E18" s="36"/>
      <c r="F18" s="36"/>
      <c r="G18" s="36"/>
      <c r="H18" s="36"/>
    </row>
    <row r="19" spans="1:8" ht="12.75">
      <c r="A19" s="34"/>
      <c r="B19" s="18"/>
      <c r="C19" s="35" t="s">
        <v>123</v>
      </c>
      <c r="D19" s="37"/>
      <c r="E19" s="37"/>
      <c r="F19" s="37"/>
      <c r="G19" s="37"/>
      <c r="H19" s="37"/>
    </row>
    <row r="20" spans="1:8" ht="12.75">
      <c r="A20" s="34">
        <v>2</v>
      </c>
      <c r="B20" s="18"/>
      <c r="C20" s="18" t="s">
        <v>146</v>
      </c>
      <c r="D20" s="37"/>
      <c r="E20" s="37"/>
      <c r="F20" s="37"/>
      <c r="G20" s="37"/>
      <c r="H20" s="37"/>
    </row>
    <row r="21" spans="1:8" ht="30" customHeight="1">
      <c r="A21" s="38" t="s">
        <v>124</v>
      </c>
      <c r="B21" s="18" t="s">
        <v>125</v>
      </c>
      <c r="C21" s="39" t="s">
        <v>167</v>
      </c>
      <c r="D21" s="33">
        <f>'urexi+mnatobi'!H51</f>
        <v>2664.89586</v>
      </c>
      <c r="E21" s="36"/>
      <c r="F21" s="36"/>
      <c r="G21" s="36"/>
      <c r="H21" s="33">
        <f>D21</f>
        <v>2664.89586</v>
      </c>
    </row>
    <row r="22" spans="1:8" ht="18" customHeight="1">
      <c r="A22" s="34">
        <v>3</v>
      </c>
      <c r="B22" s="18"/>
      <c r="C22" s="35" t="s">
        <v>149</v>
      </c>
      <c r="D22" s="34"/>
      <c r="E22" s="41"/>
      <c r="F22" s="41"/>
      <c r="G22" s="41"/>
      <c r="H22" s="34"/>
    </row>
    <row r="23" spans="1:8" ht="19.5" customHeight="1">
      <c r="A23" s="38" t="s">
        <v>40</v>
      </c>
      <c r="B23" s="18"/>
      <c r="C23" s="18" t="s">
        <v>152</v>
      </c>
      <c r="D23" s="34"/>
      <c r="E23" s="41"/>
      <c r="F23" s="41"/>
      <c r="G23" s="41"/>
      <c r="H23" s="34"/>
    </row>
    <row r="24" spans="1:8" ht="18" customHeight="1">
      <c r="A24" s="34"/>
      <c r="B24" s="18"/>
      <c r="C24" s="18" t="s">
        <v>147</v>
      </c>
      <c r="D24" s="34"/>
      <c r="E24" s="41"/>
      <c r="F24" s="41"/>
      <c r="G24" s="41"/>
      <c r="H24" s="34"/>
    </row>
    <row r="25" spans="1:8" ht="17.25" customHeight="1">
      <c r="A25" s="34"/>
      <c r="B25" s="18"/>
      <c r="C25" s="35" t="s">
        <v>153</v>
      </c>
      <c r="D25" s="40"/>
      <c r="E25" s="40"/>
      <c r="F25" s="40"/>
      <c r="G25" s="40"/>
      <c r="H25" s="33"/>
    </row>
    <row r="26" spans="1:8" ht="23.25" customHeight="1">
      <c r="A26" s="34">
        <v>4</v>
      </c>
      <c r="B26" s="18"/>
      <c r="C26" s="18" t="s">
        <v>148</v>
      </c>
      <c r="D26" s="40"/>
      <c r="E26" s="40"/>
      <c r="F26" s="40"/>
      <c r="G26" s="40"/>
      <c r="H26" s="33"/>
    </row>
    <row r="27" spans="1:8" ht="26.25" customHeight="1">
      <c r="A27" s="38" t="s">
        <v>47</v>
      </c>
      <c r="B27" s="18"/>
      <c r="C27" s="18" t="s">
        <v>147</v>
      </c>
      <c r="D27" s="40"/>
      <c r="E27" s="40"/>
      <c r="F27" s="40"/>
      <c r="G27" s="40"/>
      <c r="H27" s="33"/>
    </row>
    <row r="28" spans="1:8" ht="17.25" customHeight="1">
      <c r="A28" s="34"/>
      <c r="B28" s="18"/>
      <c r="C28" s="35" t="s">
        <v>157</v>
      </c>
      <c r="D28" s="40"/>
      <c r="E28" s="40"/>
      <c r="F28" s="40"/>
      <c r="G28" s="40"/>
      <c r="H28" s="33"/>
    </row>
    <row r="29" spans="1:8" ht="23.25" customHeight="1">
      <c r="A29" s="34">
        <v>5</v>
      </c>
      <c r="B29" s="18"/>
      <c r="C29" s="18" t="s">
        <v>154</v>
      </c>
      <c r="D29" s="40"/>
      <c r="E29" s="40"/>
      <c r="F29" s="40"/>
      <c r="G29" s="40"/>
      <c r="H29" s="33"/>
    </row>
    <row r="30" spans="1:8" ht="17.25" customHeight="1">
      <c r="A30" s="38" t="s">
        <v>54</v>
      </c>
      <c r="B30" s="18"/>
      <c r="C30" s="18" t="s">
        <v>147</v>
      </c>
      <c r="D30" s="40"/>
      <c r="E30" s="40"/>
      <c r="F30" s="40"/>
      <c r="G30" s="40"/>
      <c r="H30" s="33"/>
    </row>
    <row r="31" spans="1:8" ht="17.25" customHeight="1">
      <c r="A31" s="34"/>
      <c r="B31" s="18"/>
      <c r="C31" s="35" t="s">
        <v>155</v>
      </c>
      <c r="D31" s="40"/>
      <c r="E31" s="40"/>
      <c r="F31" s="40"/>
      <c r="G31" s="40"/>
      <c r="H31" s="33"/>
    </row>
    <row r="32" spans="1:8" ht="18" customHeight="1">
      <c r="A32" s="34">
        <v>6</v>
      </c>
      <c r="B32" s="18"/>
      <c r="C32" s="18" t="s">
        <v>156</v>
      </c>
      <c r="D32" s="40"/>
      <c r="E32" s="40"/>
      <c r="F32" s="40"/>
      <c r="G32" s="40"/>
      <c r="H32" s="33"/>
    </row>
    <row r="33" spans="1:8" ht="18" customHeight="1">
      <c r="A33" s="38" t="s">
        <v>63</v>
      </c>
      <c r="B33" s="18"/>
      <c r="C33" s="18" t="s">
        <v>147</v>
      </c>
      <c r="D33" s="40"/>
      <c r="E33" s="40"/>
      <c r="F33" s="40"/>
      <c r="G33" s="40"/>
      <c r="H33" s="33"/>
    </row>
    <row r="34" spans="1:8" ht="15" customHeight="1">
      <c r="A34" s="35"/>
      <c r="B34" s="18"/>
      <c r="C34" s="35" t="s">
        <v>158</v>
      </c>
      <c r="D34" s="34"/>
      <c r="E34" s="41"/>
      <c r="F34" s="41"/>
      <c r="G34" s="41"/>
      <c r="H34" s="34"/>
    </row>
    <row r="35" spans="1:8" ht="26.25" customHeight="1">
      <c r="A35" s="34">
        <v>7</v>
      </c>
      <c r="B35" s="18"/>
      <c r="C35" s="18" t="s">
        <v>159</v>
      </c>
      <c r="D35" s="34"/>
      <c r="E35" s="41"/>
      <c r="F35" s="41"/>
      <c r="G35" s="41"/>
      <c r="H35" s="34"/>
    </row>
    <row r="36" spans="1:8" ht="18" customHeight="1">
      <c r="A36" s="38" t="s">
        <v>66</v>
      </c>
      <c r="B36" s="18"/>
      <c r="C36" s="18" t="s">
        <v>147</v>
      </c>
      <c r="D36" s="34"/>
      <c r="E36" s="41"/>
      <c r="F36" s="41"/>
      <c r="G36" s="41"/>
      <c r="H36" s="34"/>
    </row>
    <row r="37" spans="1:8" ht="16.5" customHeight="1">
      <c r="A37" s="35"/>
      <c r="B37" s="18"/>
      <c r="C37" s="35" t="s">
        <v>160</v>
      </c>
      <c r="D37" s="34"/>
      <c r="E37" s="41"/>
      <c r="F37" s="41"/>
      <c r="G37" s="41"/>
      <c r="H37" s="34"/>
    </row>
    <row r="38" spans="1:8" ht="18" customHeight="1">
      <c r="A38" s="34">
        <v>8</v>
      </c>
      <c r="B38" s="18"/>
      <c r="C38" s="18" t="s">
        <v>161</v>
      </c>
      <c r="D38" s="34"/>
      <c r="E38" s="41"/>
      <c r="F38" s="41"/>
      <c r="G38" s="41"/>
      <c r="H38" s="34"/>
    </row>
    <row r="39" spans="1:8" ht="18" customHeight="1">
      <c r="A39" s="38" t="s">
        <v>78</v>
      </c>
      <c r="B39" s="18"/>
      <c r="C39" s="18" t="s">
        <v>162</v>
      </c>
      <c r="D39" s="34"/>
      <c r="E39" s="41"/>
      <c r="F39" s="41"/>
      <c r="G39" s="41"/>
      <c r="H39" s="34"/>
    </row>
    <row r="40" spans="1:8" ht="12" customHeight="1">
      <c r="A40" s="34"/>
      <c r="B40" s="18"/>
      <c r="C40" s="35" t="s">
        <v>126</v>
      </c>
      <c r="D40" s="37"/>
      <c r="E40" s="37"/>
      <c r="F40" s="37"/>
      <c r="G40" s="37"/>
      <c r="H40" s="34"/>
    </row>
    <row r="41" spans="1:8" ht="18" customHeight="1">
      <c r="A41" s="34">
        <v>9</v>
      </c>
      <c r="B41" s="18"/>
      <c r="C41" s="18" t="s">
        <v>119</v>
      </c>
      <c r="D41" s="37"/>
      <c r="E41" s="37"/>
      <c r="F41" s="37"/>
      <c r="G41" s="37"/>
      <c r="H41" s="34"/>
    </row>
    <row r="42" spans="1:8" ht="25.5">
      <c r="A42" s="38" t="s">
        <v>165</v>
      </c>
      <c r="B42" s="18"/>
      <c r="C42" s="18" t="s">
        <v>164</v>
      </c>
      <c r="D42" s="41"/>
      <c r="E42" s="37"/>
      <c r="F42" s="37"/>
      <c r="G42" s="34">
        <f>D21*1%</f>
        <v>26.6489586</v>
      </c>
      <c r="H42" s="34">
        <f>SUM(G42)</f>
        <v>26.6489586</v>
      </c>
    </row>
    <row r="43" spans="1:8" ht="15.75" customHeight="1">
      <c r="A43" s="38" t="s">
        <v>166</v>
      </c>
      <c r="B43" s="18"/>
      <c r="C43" s="18" t="s">
        <v>163</v>
      </c>
      <c r="D43" s="41"/>
      <c r="E43" s="37"/>
      <c r="F43" s="37"/>
      <c r="G43" s="34">
        <v>107</v>
      </c>
      <c r="H43" s="34">
        <f>G43</f>
        <v>107</v>
      </c>
    </row>
    <row r="44" spans="1:8" ht="18.75" customHeight="1">
      <c r="A44" s="34"/>
      <c r="B44" s="18"/>
      <c r="C44" s="35" t="s">
        <v>127</v>
      </c>
      <c r="D44" s="34">
        <f>SUM(D21:D43)</f>
        <v>2664.89586</v>
      </c>
      <c r="E44" s="37"/>
      <c r="F44" s="37"/>
      <c r="G44" s="34">
        <f>SUM(G42:G43)</f>
        <v>133.64895860000001</v>
      </c>
      <c r="H44" s="34">
        <f>SUM(H21:H43)</f>
        <v>2798.5448186</v>
      </c>
    </row>
    <row r="45" spans="1:8" ht="12.75">
      <c r="A45" s="34"/>
      <c r="B45" s="18"/>
      <c r="C45" s="35" t="s">
        <v>128</v>
      </c>
      <c r="D45" s="34">
        <f>D44*18%</f>
        <v>479.6812548</v>
      </c>
      <c r="E45" s="37"/>
      <c r="F45" s="37"/>
      <c r="G45" s="34">
        <f>G44*0.18</f>
        <v>24.056812548000003</v>
      </c>
      <c r="H45" s="34">
        <f>SUM(D45:G45)</f>
        <v>503.73806734799996</v>
      </c>
    </row>
    <row r="46" spans="1:8" ht="15.75" customHeight="1">
      <c r="A46" s="34"/>
      <c r="B46" s="18"/>
      <c r="C46" s="35" t="s">
        <v>129</v>
      </c>
      <c r="D46" s="34">
        <f>SUM(D44:D45)</f>
        <v>3144.5771148</v>
      </c>
      <c r="E46" s="41"/>
      <c r="F46" s="41"/>
      <c r="G46" s="34">
        <f>SUM(G44:G45)</f>
        <v>157.70577114800003</v>
      </c>
      <c r="H46" s="34">
        <f>SUM(H44:H45)</f>
        <v>3302.2828859479996</v>
      </c>
    </row>
    <row r="47" spans="1:8" ht="12.75">
      <c r="A47" s="42"/>
      <c r="B47" s="43"/>
      <c r="C47" s="44"/>
      <c r="D47" s="45"/>
      <c r="E47" s="45"/>
      <c r="F47" s="45"/>
      <c r="G47" s="45"/>
      <c r="H47" s="45"/>
    </row>
    <row r="48" spans="1:8" ht="12.75">
      <c r="A48" s="42"/>
      <c r="B48" s="43"/>
      <c r="C48" s="44"/>
      <c r="D48" s="45"/>
      <c r="E48" s="45"/>
      <c r="F48" s="45"/>
      <c r="G48" s="45"/>
      <c r="H48" s="45"/>
    </row>
    <row r="49" spans="1:8" ht="18" customHeight="1">
      <c r="A49" s="46"/>
      <c r="B49" s="47"/>
      <c r="C49" s="48" t="s">
        <v>130</v>
      </c>
      <c r="D49" s="49"/>
      <c r="E49" s="49"/>
      <c r="F49" s="49"/>
      <c r="G49" s="49"/>
      <c r="H49" s="49"/>
    </row>
    <row r="50" spans="1:8" ht="13.5">
      <c r="A50" s="46"/>
      <c r="B50" s="47"/>
      <c r="C50" s="50"/>
      <c r="D50" s="49"/>
      <c r="E50" s="49"/>
      <c r="F50" s="49"/>
      <c r="G50" s="49"/>
      <c r="H50" s="49"/>
    </row>
    <row r="51" spans="1:8" ht="18.75" customHeight="1">
      <c r="A51" s="86" t="s">
        <v>131</v>
      </c>
      <c r="B51" s="86"/>
      <c r="C51" s="86"/>
      <c r="D51" s="86"/>
      <c r="E51" s="86"/>
      <c r="F51" s="86"/>
      <c r="G51" s="86"/>
      <c r="H51" s="86"/>
    </row>
  </sheetData>
  <sheetProtection/>
  <mergeCells count="15">
    <mergeCell ref="B10:G10"/>
    <mergeCell ref="A11:H11"/>
    <mergeCell ref="A51:H51"/>
    <mergeCell ref="C12:F12"/>
    <mergeCell ref="A14:A15"/>
    <mergeCell ref="B14:B15"/>
    <mergeCell ref="C14:C15"/>
    <mergeCell ref="D14:H14"/>
    <mergeCell ref="A13:H13"/>
    <mergeCell ref="A1:H1"/>
    <mergeCell ref="A2:H2"/>
    <mergeCell ref="A3:H3"/>
    <mergeCell ref="A5:E5"/>
    <mergeCell ref="A6:E6"/>
    <mergeCell ref="A7:E7"/>
  </mergeCells>
  <printOptions/>
  <pageMargins left="0.5905511811023623" right="0.3937007874015748" top="0.5905511811023623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1">
      <selection activeCell="L12" sqref="L12"/>
    </sheetView>
  </sheetViews>
  <sheetFormatPr defaultColWidth="9.140625" defaultRowHeight="12.75"/>
  <cols>
    <col min="1" max="1" width="5.00390625" style="2" customWidth="1"/>
    <col min="2" max="2" width="12.28125" style="2" customWidth="1"/>
    <col min="3" max="3" width="28.28125" style="2" customWidth="1"/>
    <col min="4" max="5" width="9.140625" style="2" customWidth="1"/>
    <col min="6" max="6" width="9.7109375" style="2" customWidth="1"/>
    <col min="7" max="7" width="9.28125" style="2" customWidth="1"/>
    <col min="8" max="8" width="12.00390625" style="2" customWidth="1"/>
    <col min="9" max="16384" width="9.140625" style="2" customWidth="1"/>
  </cols>
  <sheetData>
    <row r="1" spans="1:8" ht="15.75">
      <c r="A1"/>
      <c r="B1"/>
      <c r="C1"/>
      <c r="D1"/>
      <c r="E1"/>
      <c r="F1"/>
      <c r="G1" s="1"/>
      <c r="H1" s="1"/>
    </row>
    <row r="2" spans="1:8" ht="15.75" customHeight="1">
      <c r="A2" s="102" t="s">
        <v>141</v>
      </c>
      <c r="B2" s="102"/>
      <c r="C2" s="102"/>
      <c r="D2" s="102"/>
      <c r="E2" s="3"/>
      <c r="F2" s="94" t="s">
        <v>0</v>
      </c>
      <c r="G2" s="95"/>
      <c r="H2" s="96"/>
    </row>
    <row r="3" spans="1:8" ht="15.75" customHeight="1">
      <c r="A3" s="90" t="s">
        <v>150</v>
      </c>
      <c r="B3" s="90"/>
      <c r="C3" s="90"/>
      <c r="D3"/>
      <c r="E3"/>
      <c r="F3" s="4" t="s">
        <v>2</v>
      </c>
      <c r="G3" s="5" t="s">
        <v>3</v>
      </c>
      <c r="H3" s="6" t="s">
        <v>4</v>
      </c>
    </row>
    <row r="4" spans="1:8" ht="15.75">
      <c r="A4" s="90" t="s">
        <v>151</v>
      </c>
      <c r="B4" s="90"/>
      <c r="C4" s="90"/>
      <c r="D4" s="7"/>
      <c r="E4" s="7"/>
      <c r="F4" s="8">
        <f>H51</f>
        <v>2664.89586</v>
      </c>
      <c r="G4" s="9" t="s">
        <v>135</v>
      </c>
      <c r="H4" s="10">
        <v>1.67</v>
      </c>
    </row>
    <row r="5" spans="1:8" ht="16.5" customHeight="1">
      <c r="A5" s="92" t="s">
        <v>94</v>
      </c>
      <c r="B5" s="92"/>
      <c r="C5" s="92"/>
      <c r="D5" s="92"/>
      <c r="E5" s="92"/>
      <c r="F5" s="92"/>
      <c r="G5" s="92"/>
      <c r="H5" s="92"/>
    </row>
    <row r="6" spans="1:8" ht="19.5" customHeight="1">
      <c r="A6" s="93" t="s">
        <v>178</v>
      </c>
      <c r="B6" s="93"/>
      <c r="C6" s="93"/>
      <c r="D6" s="93"/>
      <c r="E6" s="93"/>
      <c r="F6" s="93"/>
      <c r="G6" s="93"/>
      <c r="H6" s="93"/>
    </row>
    <row r="7" spans="1:8" ht="13.5" customHeight="1">
      <c r="A7" s="11"/>
      <c r="B7" s="11"/>
      <c r="C7" s="11"/>
      <c r="D7" s="11"/>
      <c r="E7" s="11"/>
      <c r="F7" s="11"/>
      <c r="G7" s="11"/>
      <c r="H7" s="11"/>
    </row>
    <row r="8" spans="1:8" ht="16.5" customHeight="1">
      <c r="A8" s="100" t="s">
        <v>95</v>
      </c>
      <c r="B8" s="100"/>
      <c r="C8" s="100"/>
      <c r="D8" s="100"/>
      <c r="E8" s="100"/>
      <c r="F8" s="100"/>
      <c r="G8" s="100"/>
      <c r="H8" s="100"/>
    </row>
    <row r="9" spans="1:8" ht="31.5" customHeight="1">
      <c r="A9" s="97" t="s">
        <v>5</v>
      </c>
      <c r="B9" s="98"/>
      <c r="C9" s="97" t="s">
        <v>6</v>
      </c>
      <c r="D9" s="101" t="s">
        <v>7</v>
      </c>
      <c r="E9" s="97" t="s">
        <v>8</v>
      </c>
      <c r="F9" s="97"/>
      <c r="G9" s="97" t="s">
        <v>9</v>
      </c>
      <c r="H9" s="97"/>
    </row>
    <row r="10" spans="1:8" ht="62.25" customHeight="1">
      <c r="A10" s="97"/>
      <c r="B10" s="99"/>
      <c r="C10" s="97"/>
      <c r="D10" s="101"/>
      <c r="E10" s="12" t="s">
        <v>10</v>
      </c>
      <c r="F10" s="12" t="s">
        <v>11</v>
      </c>
      <c r="G10" s="12" t="s">
        <v>10</v>
      </c>
      <c r="H10" s="12" t="s">
        <v>12</v>
      </c>
    </row>
    <row r="11" spans="1:8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11" ht="27">
      <c r="A12" s="57">
        <v>1</v>
      </c>
      <c r="B12" s="13" t="s">
        <v>29</v>
      </c>
      <c r="C12" s="57" t="s">
        <v>30</v>
      </c>
      <c r="D12" s="13" t="s">
        <v>35</v>
      </c>
      <c r="E12" s="13"/>
      <c r="F12" s="13">
        <v>165</v>
      </c>
      <c r="G12" s="13"/>
      <c r="H12" s="20">
        <f>H13+H14+H15+H16</f>
        <v>419.826</v>
      </c>
      <c r="K12" s="19"/>
    </row>
    <row r="13" spans="1:11" ht="15.75">
      <c r="A13" s="15" t="s">
        <v>16</v>
      </c>
      <c r="B13" s="13"/>
      <c r="C13" s="16" t="s">
        <v>17</v>
      </c>
      <c r="D13" s="13" t="s">
        <v>18</v>
      </c>
      <c r="E13" s="13">
        <v>0.043</v>
      </c>
      <c r="F13" s="13">
        <f>E13*F12</f>
        <v>7.095</v>
      </c>
      <c r="G13" s="13">
        <v>2.8</v>
      </c>
      <c r="H13" s="21">
        <f>F13*G13</f>
        <v>19.866</v>
      </c>
      <c r="J13" s="23"/>
      <c r="K13" s="19"/>
    </row>
    <row r="14" spans="1:11" ht="15.75">
      <c r="A14" s="15" t="s">
        <v>19</v>
      </c>
      <c r="B14" s="13"/>
      <c r="C14" s="16" t="s">
        <v>97</v>
      </c>
      <c r="D14" s="18" t="s">
        <v>21</v>
      </c>
      <c r="E14" s="13">
        <v>0.06</v>
      </c>
      <c r="F14" s="13">
        <f>E14*F12</f>
        <v>9.9</v>
      </c>
      <c r="G14" s="13">
        <v>3.2</v>
      </c>
      <c r="H14" s="21">
        <f>F14*G14</f>
        <v>31.680000000000003</v>
      </c>
      <c r="K14" s="19"/>
    </row>
    <row r="15" spans="1:11" ht="20.25" customHeight="1">
      <c r="A15" s="15" t="s">
        <v>22</v>
      </c>
      <c r="B15" s="13" t="s">
        <v>34</v>
      </c>
      <c r="C15" s="16" t="s">
        <v>175</v>
      </c>
      <c r="D15" s="13" t="s">
        <v>35</v>
      </c>
      <c r="E15" s="13"/>
      <c r="F15" s="13">
        <v>165</v>
      </c>
      <c r="G15" s="17">
        <v>2.2</v>
      </c>
      <c r="H15" s="21">
        <f>F15*G15</f>
        <v>363.00000000000006</v>
      </c>
      <c r="K15" s="19"/>
    </row>
    <row r="16" spans="1:11" ht="15.75">
      <c r="A16" s="15" t="s">
        <v>24</v>
      </c>
      <c r="B16" s="13"/>
      <c r="C16" s="16" t="s">
        <v>28</v>
      </c>
      <c r="D16" s="13" t="s">
        <v>2</v>
      </c>
      <c r="E16" s="13">
        <v>0.01</v>
      </c>
      <c r="F16" s="13">
        <f>E16*F12</f>
        <v>1.6500000000000001</v>
      </c>
      <c r="G16" s="13">
        <v>3.2</v>
      </c>
      <c r="H16" s="21">
        <f>F16*G16</f>
        <v>5.280000000000001</v>
      </c>
      <c r="K16" s="19"/>
    </row>
    <row r="17" spans="1:11" ht="54">
      <c r="A17" s="55" t="s">
        <v>174</v>
      </c>
      <c r="B17" s="13" t="s">
        <v>38</v>
      </c>
      <c r="C17" s="57" t="s">
        <v>39</v>
      </c>
      <c r="D17" s="13" t="s">
        <v>35</v>
      </c>
      <c r="E17" s="13"/>
      <c r="F17" s="13">
        <v>12</v>
      </c>
      <c r="G17" s="13"/>
      <c r="H17" s="20">
        <f>H18+H19+H20</f>
        <v>7.968000000000001</v>
      </c>
      <c r="K17" s="19"/>
    </row>
    <row r="18" spans="1:11" ht="15.75">
      <c r="A18" s="15" t="s">
        <v>31</v>
      </c>
      <c r="B18" s="13"/>
      <c r="C18" s="16" t="s">
        <v>17</v>
      </c>
      <c r="D18" s="13" t="s">
        <v>18</v>
      </c>
      <c r="E18" s="13">
        <v>0.06</v>
      </c>
      <c r="F18" s="13">
        <f>E18*F17</f>
        <v>0.72</v>
      </c>
      <c r="G18" s="13">
        <v>2.8</v>
      </c>
      <c r="H18" s="21">
        <f>F18*G18</f>
        <v>2.016</v>
      </c>
      <c r="J18" s="23"/>
      <c r="K18" s="19"/>
    </row>
    <row r="19" spans="1:11" ht="15.75">
      <c r="A19" s="15" t="s">
        <v>32</v>
      </c>
      <c r="B19" s="13"/>
      <c r="C19" s="16" t="s">
        <v>42</v>
      </c>
      <c r="D19" s="13" t="s">
        <v>35</v>
      </c>
      <c r="E19" s="13"/>
      <c r="F19" s="13">
        <v>12</v>
      </c>
      <c r="G19" s="13">
        <v>0.4</v>
      </c>
      <c r="H19" s="21">
        <f>F19*G19</f>
        <v>4.800000000000001</v>
      </c>
      <c r="K19" s="19"/>
    </row>
    <row r="20" spans="1:11" ht="15.75">
      <c r="A20" s="15" t="s">
        <v>33</v>
      </c>
      <c r="B20" s="13"/>
      <c r="C20" s="16" t="s">
        <v>28</v>
      </c>
      <c r="D20" s="13" t="s">
        <v>2</v>
      </c>
      <c r="E20" s="13">
        <v>0.03</v>
      </c>
      <c r="F20" s="13">
        <f>E20*F17</f>
        <v>0.36</v>
      </c>
      <c r="G20" s="13">
        <v>3.2</v>
      </c>
      <c r="H20" s="21">
        <f>F20*G20</f>
        <v>1.152</v>
      </c>
      <c r="K20" s="19"/>
    </row>
    <row r="21" spans="1:11" ht="25.5" customHeight="1">
      <c r="A21" s="55" t="s">
        <v>37</v>
      </c>
      <c r="B21" s="13" t="s">
        <v>45</v>
      </c>
      <c r="C21" s="57" t="s">
        <v>170</v>
      </c>
      <c r="D21" s="13" t="s">
        <v>15</v>
      </c>
      <c r="E21" s="13"/>
      <c r="F21" s="13">
        <v>1</v>
      </c>
      <c r="G21" s="13"/>
      <c r="H21" s="20">
        <f>H22+H23</f>
        <v>26.439999999999998</v>
      </c>
      <c r="K21" s="19"/>
    </row>
    <row r="22" spans="1:11" ht="15.75">
      <c r="A22" s="15" t="s">
        <v>40</v>
      </c>
      <c r="B22" s="13"/>
      <c r="C22" s="16" t="s">
        <v>17</v>
      </c>
      <c r="D22" s="13" t="s">
        <v>18</v>
      </c>
      <c r="E22" s="13">
        <v>2.3</v>
      </c>
      <c r="F22" s="13">
        <f>E22*F21</f>
        <v>2.3</v>
      </c>
      <c r="G22" s="13">
        <v>2.8</v>
      </c>
      <c r="H22" s="21">
        <f>F22*G22</f>
        <v>6.4399999999999995</v>
      </c>
      <c r="I22" s="19"/>
      <c r="J22" s="23"/>
      <c r="K22" s="19"/>
    </row>
    <row r="23" spans="1:11" ht="15.75">
      <c r="A23" s="15" t="s">
        <v>41</v>
      </c>
      <c r="B23" s="13" t="s">
        <v>49</v>
      </c>
      <c r="C23" s="16" t="s">
        <v>50</v>
      </c>
      <c r="D23" s="13" t="s">
        <v>15</v>
      </c>
      <c r="E23" s="13"/>
      <c r="F23" s="13">
        <v>1</v>
      </c>
      <c r="G23" s="13">
        <v>20</v>
      </c>
      <c r="H23" s="13">
        <f>F23*G23</f>
        <v>20</v>
      </c>
      <c r="K23" s="19"/>
    </row>
    <row r="24" spans="1:11" ht="54">
      <c r="A24" s="55" t="s">
        <v>44</v>
      </c>
      <c r="B24" s="13" t="s">
        <v>52</v>
      </c>
      <c r="C24" s="57" t="s">
        <v>53</v>
      </c>
      <c r="D24" s="13" t="s">
        <v>15</v>
      </c>
      <c r="E24" s="13"/>
      <c r="F24" s="13">
        <v>1</v>
      </c>
      <c r="G24" s="13"/>
      <c r="H24" s="20">
        <f>H28+H27+H26+H25</f>
        <v>97.864</v>
      </c>
      <c r="K24" s="19"/>
    </row>
    <row r="25" spans="1:11" ht="15.75">
      <c r="A25" s="15" t="s">
        <v>47</v>
      </c>
      <c r="B25" s="13"/>
      <c r="C25" s="16" t="s">
        <v>17</v>
      </c>
      <c r="D25" s="13" t="s">
        <v>18</v>
      </c>
      <c r="E25" s="13">
        <v>1.38</v>
      </c>
      <c r="F25" s="13">
        <f>E25*F24</f>
        <v>1.38</v>
      </c>
      <c r="G25" s="13">
        <v>2.8</v>
      </c>
      <c r="H25" s="21">
        <f>F25*G25</f>
        <v>3.8639999999999994</v>
      </c>
      <c r="J25" s="23"/>
      <c r="K25" s="19"/>
    </row>
    <row r="26" spans="1:11" ht="15.75">
      <c r="A26" s="15" t="s">
        <v>48</v>
      </c>
      <c r="B26" s="13" t="s">
        <v>56</v>
      </c>
      <c r="C26" s="16" t="s">
        <v>57</v>
      </c>
      <c r="D26" s="13" t="s">
        <v>15</v>
      </c>
      <c r="E26" s="13"/>
      <c r="F26" s="13">
        <v>1</v>
      </c>
      <c r="G26" s="13">
        <v>55</v>
      </c>
      <c r="H26" s="13">
        <f>F26*G26</f>
        <v>55</v>
      </c>
      <c r="K26" s="19"/>
    </row>
    <row r="27" spans="1:11" ht="15.75">
      <c r="A27" s="15" t="s">
        <v>136</v>
      </c>
      <c r="B27" s="13"/>
      <c r="C27" s="16" t="s">
        <v>59</v>
      </c>
      <c r="D27" s="13" t="s">
        <v>15</v>
      </c>
      <c r="E27" s="13"/>
      <c r="F27" s="13">
        <v>2</v>
      </c>
      <c r="G27" s="13">
        <v>8</v>
      </c>
      <c r="H27" s="13">
        <f>F27*G27</f>
        <v>16</v>
      </c>
      <c r="K27" s="19"/>
    </row>
    <row r="28" spans="1:11" ht="15.75">
      <c r="A28" s="15" t="s">
        <v>137</v>
      </c>
      <c r="B28" s="13" t="s">
        <v>61</v>
      </c>
      <c r="C28" s="16" t="s">
        <v>62</v>
      </c>
      <c r="D28" s="13" t="s">
        <v>15</v>
      </c>
      <c r="E28" s="13"/>
      <c r="F28" s="13">
        <v>1</v>
      </c>
      <c r="G28" s="13">
        <v>23</v>
      </c>
      <c r="H28" s="13">
        <f>F28*G28</f>
        <v>23</v>
      </c>
      <c r="K28" s="19"/>
    </row>
    <row r="29" spans="1:11" ht="27">
      <c r="A29" s="57">
        <v>5</v>
      </c>
      <c r="B29" s="18" t="s">
        <v>64</v>
      </c>
      <c r="C29" s="57" t="s">
        <v>193</v>
      </c>
      <c r="D29" s="13" t="s">
        <v>15</v>
      </c>
      <c r="E29" s="13"/>
      <c r="F29" s="13">
        <v>3</v>
      </c>
      <c r="G29" s="13"/>
      <c r="H29" s="20">
        <f>H30+H31+H32+H33+H34+H35</f>
        <v>1372.2</v>
      </c>
      <c r="K29" s="19"/>
    </row>
    <row r="30" spans="1:11" ht="15.75">
      <c r="A30" s="15" t="s">
        <v>54</v>
      </c>
      <c r="B30" s="13"/>
      <c r="C30" s="16" t="s">
        <v>67</v>
      </c>
      <c r="D30" s="13" t="s">
        <v>18</v>
      </c>
      <c r="E30" s="13">
        <v>8.4</v>
      </c>
      <c r="F30" s="13">
        <f>E30*F29</f>
        <v>25.200000000000003</v>
      </c>
      <c r="G30" s="13">
        <v>2.8</v>
      </c>
      <c r="H30" s="21">
        <f aca="true" t="shared" si="0" ref="H30:H35">F30*G30</f>
        <v>70.56</v>
      </c>
      <c r="J30" s="23"/>
      <c r="K30" s="19"/>
    </row>
    <row r="31" spans="1:11" ht="15.75">
      <c r="A31" s="15" t="s">
        <v>55</v>
      </c>
      <c r="B31" s="15" t="s">
        <v>69</v>
      </c>
      <c r="C31" s="16" t="s">
        <v>20</v>
      </c>
      <c r="D31" s="18" t="s">
        <v>21</v>
      </c>
      <c r="E31" s="13">
        <v>3.3</v>
      </c>
      <c r="F31" s="13">
        <f>E31*F29</f>
        <v>9.899999999999999</v>
      </c>
      <c r="G31" s="13">
        <v>3.2</v>
      </c>
      <c r="H31" s="21">
        <f t="shared" si="0"/>
        <v>31.679999999999996</v>
      </c>
      <c r="K31" s="19"/>
    </row>
    <row r="32" spans="1:11" ht="27">
      <c r="A32" s="15" t="s">
        <v>58</v>
      </c>
      <c r="B32" s="13" t="s">
        <v>23</v>
      </c>
      <c r="C32" s="16" t="s">
        <v>96</v>
      </c>
      <c r="D32" s="13" t="s">
        <v>15</v>
      </c>
      <c r="E32" s="13"/>
      <c r="F32" s="13">
        <v>3</v>
      </c>
      <c r="G32" s="13">
        <v>75</v>
      </c>
      <c r="H32" s="13">
        <f t="shared" si="0"/>
        <v>225</v>
      </c>
      <c r="K32" s="19"/>
    </row>
    <row r="33" spans="1:11" ht="43.5" customHeight="1">
      <c r="A33" s="15" t="s">
        <v>60</v>
      </c>
      <c r="B33" s="13" t="s">
        <v>72</v>
      </c>
      <c r="C33" s="16" t="s">
        <v>91</v>
      </c>
      <c r="D33" s="13" t="s">
        <v>26</v>
      </c>
      <c r="E33" s="13"/>
      <c r="F33" s="13">
        <v>4</v>
      </c>
      <c r="G33" s="13">
        <v>51</v>
      </c>
      <c r="H33" s="21">
        <f t="shared" si="0"/>
        <v>204</v>
      </c>
      <c r="K33" s="19"/>
    </row>
    <row r="34" spans="1:11" ht="15.75">
      <c r="A34" s="15" t="s">
        <v>138</v>
      </c>
      <c r="B34" s="15"/>
      <c r="C34" s="16" t="s">
        <v>190</v>
      </c>
      <c r="D34" s="13" t="s">
        <v>15</v>
      </c>
      <c r="E34" s="13"/>
      <c r="F34" s="13">
        <v>3</v>
      </c>
      <c r="G34" s="13">
        <v>280</v>
      </c>
      <c r="H34" s="21">
        <f t="shared" si="0"/>
        <v>840</v>
      </c>
      <c r="K34" s="19"/>
    </row>
    <row r="35" spans="1:11" ht="15.75">
      <c r="A35" s="15" t="s">
        <v>176</v>
      </c>
      <c r="B35" s="15"/>
      <c r="C35" s="16" t="s">
        <v>28</v>
      </c>
      <c r="D35" s="13" t="s">
        <v>2</v>
      </c>
      <c r="E35" s="13">
        <v>0.1</v>
      </c>
      <c r="F35" s="13">
        <f>E35*F29</f>
        <v>0.30000000000000004</v>
      </c>
      <c r="G35" s="13">
        <v>3.2</v>
      </c>
      <c r="H35" s="21">
        <f t="shared" si="0"/>
        <v>0.9600000000000002</v>
      </c>
      <c r="K35" s="19"/>
    </row>
    <row r="36" spans="1:11" ht="27">
      <c r="A36" s="55" t="s">
        <v>139</v>
      </c>
      <c r="B36" s="18" t="s">
        <v>76</v>
      </c>
      <c r="C36" s="57" t="s">
        <v>77</v>
      </c>
      <c r="D36" s="13" t="s">
        <v>90</v>
      </c>
      <c r="E36" s="13"/>
      <c r="F36" s="13">
        <v>1.5</v>
      </c>
      <c r="G36" s="13"/>
      <c r="H36" s="20">
        <f>H37+H38+H39+H40+H41</f>
        <v>252.80100000000002</v>
      </c>
      <c r="K36" s="19"/>
    </row>
    <row r="37" spans="1:11" ht="15.75">
      <c r="A37" s="15" t="s">
        <v>63</v>
      </c>
      <c r="B37" s="15"/>
      <c r="C37" s="16" t="s">
        <v>67</v>
      </c>
      <c r="D37" s="13" t="s">
        <v>18</v>
      </c>
      <c r="E37" s="13">
        <v>3.29</v>
      </c>
      <c r="F37" s="17">
        <f>E37*F36</f>
        <v>4.9350000000000005</v>
      </c>
      <c r="G37" s="13">
        <v>2.8</v>
      </c>
      <c r="H37" s="21">
        <f>F37*G37</f>
        <v>13.818000000000001</v>
      </c>
      <c r="J37" s="23"/>
      <c r="K37" s="19"/>
    </row>
    <row r="38" spans="1:11" ht="15.75">
      <c r="A38" s="15" t="s">
        <v>99</v>
      </c>
      <c r="B38" s="15"/>
      <c r="C38" s="16" t="s">
        <v>20</v>
      </c>
      <c r="D38" s="18" t="s">
        <v>21</v>
      </c>
      <c r="E38" s="13">
        <v>0.76</v>
      </c>
      <c r="F38" s="17">
        <f>E38*F36</f>
        <v>1.1400000000000001</v>
      </c>
      <c r="G38" s="13">
        <v>3.2</v>
      </c>
      <c r="H38" s="21">
        <f>F38*G38</f>
        <v>3.6480000000000006</v>
      </c>
      <c r="K38" s="19"/>
    </row>
    <row r="39" spans="1:11" ht="15.75">
      <c r="A39" s="15" t="s">
        <v>100</v>
      </c>
      <c r="B39" s="15" t="s">
        <v>80</v>
      </c>
      <c r="C39" s="16" t="s">
        <v>81</v>
      </c>
      <c r="D39" s="13" t="s">
        <v>90</v>
      </c>
      <c r="E39" s="13">
        <v>1.01</v>
      </c>
      <c r="F39" s="17">
        <f>E39*F36</f>
        <v>1.5150000000000001</v>
      </c>
      <c r="G39" s="2">
        <v>133</v>
      </c>
      <c r="H39" s="21">
        <f>F39*G39</f>
        <v>201.495</v>
      </c>
      <c r="K39" s="19"/>
    </row>
    <row r="40" spans="1:11" ht="15.75">
      <c r="A40" s="15" t="s">
        <v>101</v>
      </c>
      <c r="B40" s="15"/>
      <c r="C40" s="16" t="s">
        <v>82</v>
      </c>
      <c r="D40" s="13" t="s">
        <v>15</v>
      </c>
      <c r="E40" s="13"/>
      <c r="F40" s="13">
        <v>6</v>
      </c>
      <c r="G40" s="13">
        <v>5</v>
      </c>
      <c r="H40" s="21">
        <f>F40*G40</f>
        <v>30</v>
      </c>
      <c r="K40" s="19"/>
    </row>
    <row r="41" spans="1:11" ht="15.75">
      <c r="A41" s="15" t="s">
        <v>102</v>
      </c>
      <c r="B41" s="15"/>
      <c r="C41" s="16" t="s">
        <v>83</v>
      </c>
      <c r="D41" s="13" t="s">
        <v>2</v>
      </c>
      <c r="E41" s="13">
        <v>0.8</v>
      </c>
      <c r="F41" s="13">
        <f>E41*F36</f>
        <v>1.2000000000000002</v>
      </c>
      <c r="G41" s="13">
        <v>3.2</v>
      </c>
      <c r="H41" s="21">
        <f>F41*G41</f>
        <v>3.8400000000000007</v>
      </c>
      <c r="K41" s="19"/>
    </row>
    <row r="42" spans="1:11" ht="40.5">
      <c r="A42" s="55" t="s">
        <v>104</v>
      </c>
      <c r="B42" s="18" t="s">
        <v>84</v>
      </c>
      <c r="C42" s="56" t="s">
        <v>85</v>
      </c>
      <c r="D42" s="13" t="s">
        <v>90</v>
      </c>
      <c r="E42" s="13"/>
      <c r="F42" s="13">
        <v>1.82</v>
      </c>
      <c r="G42" s="22"/>
      <c r="H42" s="20">
        <f>H43+H44</f>
        <v>24.5336</v>
      </c>
      <c r="J42" s="19"/>
      <c r="K42" s="19"/>
    </row>
    <row r="43" spans="1:11" ht="15.75">
      <c r="A43" s="15" t="s">
        <v>66</v>
      </c>
      <c r="B43" s="15"/>
      <c r="C43" s="16" t="s">
        <v>67</v>
      </c>
      <c r="D43" s="13" t="s">
        <v>18</v>
      </c>
      <c r="E43" s="13">
        <v>2.3</v>
      </c>
      <c r="F43" s="13">
        <f>E43*F42</f>
        <v>4.186</v>
      </c>
      <c r="G43" s="22">
        <v>2.8</v>
      </c>
      <c r="H43" s="21">
        <f>F43*G43</f>
        <v>11.720799999999999</v>
      </c>
      <c r="J43" s="23"/>
      <c r="K43" s="19"/>
    </row>
    <row r="44" spans="1:11" ht="15.75">
      <c r="A44" s="15" t="s">
        <v>68</v>
      </c>
      <c r="B44" s="15"/>
      <c r="C44" s="16" t="s">
        <v>28</v>
      </c>
      <c r="D44" s="13" t="s">
        <v>2</v>
      </c>
      <c r="E44" s="13">
        <v>2.2</v>
      </c>
      <c r="F44" s="13">
        <f>E44*F42</f>
        <v>4.0040000000000004</v>
      </c>
      <c r="G44" s="22">
        <v>3.2</v>
      </c>
      <c r="H44" s="21">
        <f>F44*G44</f>
        <v>12.812800000000003</v>
      </c>
      <c r="K44" s="19"/>
    </row>
    <row r="45" spans="1:10" ht="15.75">
      <c r="A45" s="15"/>
      <c r="B45" s="13"/>
      <c r="C45" s="16" t="s">
        <v>86</v>
      </c>
      <c r="D45" s="13"/>
      <c r="E45" s="13"/>
      <c r="F45" s="13"/>
      <c r="G45" s="13"/>
      <c r="H45" s="20">
        <f>H42+H36+H29+H24+H21+H17+H12</f>
        <v>2201.6326</v>
      </c>
      <c r="I45" s="19"/>
      <c r="J45" s="19"/>
    </row>
    <row r="46" spans="1:11" ht="15.75">
      <c r="A46" s="15"/>
      <c r="B46" s="13"/>
      <c r="C46" s="16" t="s">
        <v>87</v>
      </c>
      <c r="D46" s="13"/>
      <c r="E46" s="13"/>
      <c r="F46" s="13"/>
      <c r="G46" s="13"/>
      <c r="H46" s="21">
        <f>H43+H37++H30+H25++H22+H18++H13</f>
        <v>128.28480000000002</v>
      </c>
      <c r="I46" s="19"/>
      <c r="K46" s="19"/>
    </row>
    <row r="47" spans="1:8" ht="27">
      <c r="A47" s="15"/>
      <c r="B47" s="13"/>
      <c r="C47" s="16" t="s">
        <v>192</v>
      </c>
      <c r="D47" s="13"/>
      <c r="E47" s="13"/>
      <c r="F47" s="13"/>
      <c r="G47" s="13"/>
      <c r="H47" s="21">
        <v>199</v>
      </c>
    </row>
    <row r="48" spans="1:8" ht="40.5">
      <c r="A48" s="15"/>
      <c r="B48" s="13"/>
      <c r="C48" s="16" t="s">
        <v>191</v>
      </c>
      <c r="D48" s="13"/>
      <c r="E48" s="13"/>
      <c r="F48" s="13"/>
      <c r="G48" s="13"/>
      <c r="H48" s="21">
        <v>22</v>
      </c>
    </row>
    <row r="49" spans="1:8" ht="15.75">
      <c r="A49" s="13"/>
      <c r="B49" s="13"/>
      <c r="C49" s="16" t="s">
        <v>86</v>
      </c>
      <c r="D49" s="13"/>
      <c r="E49" s="13"/>
      <c r="F49" s="13"/>
      <c r="G49" s="13"/>
      <c r="H49" s="21">
        <f>H45+H47+H48</f>
        <v>2422.6326</v>
      </c>
    </row>
    <row r="50" spans="1:8" ht="15.75">
      <c r="A50" s="13"/>
      <c r="B50" s="13"/>
      <c r="C50" s="16" t="s">
        <v>92</v>
      </c>
      <c r="D50" s="13"/>
      <c r="E50" s="13"/>
      <c r="F50" s="13"/>
      <c r="G50" s="13"/>
      <c r="H50" s="21">
        <f>H49*10%</f>
        <v>242.26326</v>
      </c>
    </row>
    <row r="51" spans="1:8" ht="15.75">
      <c r="A51" s="13"/>
      <c r="B51" s="13"/>
      <c r="C51" s="16" t="s">
        <v>86</v>
      </c>
      <c r="D51" s="13"/>
      <c r="E51" s="13"/>
      <c r="F51" s="13"/>
      <c r="G51" s="13"/>
      <c r="H51" s="20">
        <f>SUM(H49:H50)</f>
        <v>2664.89586</v>
      </c>
    </row>
    <row r="52" ht="15.75">
      <c r="J52" s="23"/>
    </row>
    <row r="54" ht="15.75" customHeight="1"/>
    <row r="55" spans="2:8" ht="15.75">
      <c r="B55" s="85" t="s">
        <v>88</v>
      </c>
      <c r="C55" s="85"/>
      <c r="F55" s="85" t="s">
        <v>185</v>
      </c>
      <c r="G55" s="85"/>
      <c r="H55" s="85"/>
    </row>
  </sheetData>
  <sheetProtection/>
  <mergeCells count="15">
    <mergeCell ref="B55:C55"/>
    <mergeCell ref="F55:H55"/>
    <mergeCell ref="A3:C3"/>
    <mergeCell ref="A4:C4"/>
    <mergeCell ref="A5:H5"/>
    <mergeCell ref="A6:H6"/>
    <mergeCell ref="G9:H9"/>
    <mergeCell ref="A9:A10"/>
    <mergeCell ref="A2:D2"/>
    <mergeCell ref="A8:H8"/>
    <mergeCell ref="C9:C10"/>
    <mergeCell ref="D9:D10"/>
    <mergeCell ref="E9:F9"/>
    <mergeCell ref="B9:B10"/>
    <mergeCell ref="F2:H2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28">
      <selection activeCell="I48" sqref="I48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37.140625" style="0" customWidth="1"/>
    <col min="4" max="4" width="12.28125" style="0" customWidth="1"/>
    <col min="5" max="5" width="12.140625" style="0" customWidth="1"/>
    <col min="6" max="6" width="12.8515625" style="0" customWidth="1"/>
    <col min="7" max="7" width="10.57421875" style="0" customWidth="1"/>
    <col min="8" max="8" width="17.00390625" style="0" customWidth="1"/>
  </cols>
  <sheetData>
    <row r="1" spans="1:8" ht="15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5.75">
      <c r="A2" s="81" t="s">
        <v>106</v>
      </c>
      <c r="B2" s="81"/>
      <c r="C2" s="81"/>
      <c r="D2" s="81"/>
      <c r="E2" s="81"/>
      <c r="F2" s="81"/>
      <c r="G2" s="81"/>
      <c r="H2" s="81"/>
    </row>
    <row r="3" spans="1:8" ht="18" customHeight="1">
      <c r="A3" s="82" t="s">
        <v>107</v>
      </c>
      <c r="B3" s="82"/>
      <c r="C3" s="82"/>
      <c r="D3" s="82"/>
      <c r="E3" s="82"/>
      <c r="F3" s="82"/>
      <c r="G3" s="82"/>
      <c r="H3" s="82"/>
    </row>
    <row r="4" spans="1:8" ht="18" customHeight="1">
      <c r="A4" s="24"/>
      <c r="B4" s="24"/>
      <c r="C4" s="24"/>
      <c r="D4" s="24"/>
      <c r="E4" s="24"/>
      <c r="F4" s="24"/>
      <c r="G4" s="24"/>
      <c r="H4" s="24"/>
    </row>
    <row r="5" spans="1:8" ht="16.5">
      <c r="A5" s="83" t="s">
        <v>108</v>
      </c>
      <c r="B5" s="83"/>
      <c r="C5" s="83"/>
      <c r="D5" s="83"/>
      <c r="E5" s="83"/>
      <c r="F5" s="26">
        <f>H46</f>
        <v>2270.9156822664004</v>
      </c>
      <c r="G5" s="27" t="s">
        <v>2</v>
      </c>
      <c r="H5" s="28"/>
    </row>
    <row r="6" spans="1:8" ht="16.5">
      <c r="A6" s="83" t="s">
        <v>109</v>
      </c>
      <c r="B6" s="83"/>
      <c r="C6" s="83"/>
      <c r="D6" s="83"/>
      <c r="E6" s="83"/>
      <c r="F6" s="26">
        <f>H45</f>
        <v>346.41086678640005</v>
      </c>
      <c r="G6" s="27" t="s">
        <v>2</v>
      </c>
      <c r="H6" s="28"/>
    </row>
    <row r="7" spans="1:8" ht="16.5">
      <c r="A7" s="83" t="s">
        <v>110</v>
      </c>
      <c r="B7" s="83"/>
      <c r="C7" s="83"/>
      <c r="D7" s="83"/>
      <c r="E7" s="83"/>
      <c r="F7" s="26">
        <f>'Sarabizebi (2)+'!H31</f>
        <v>144.67375999999996</v>
      </c>
      <c r="G7" s="27" t="s">
        <v>2</v>
      </c>
      <c r="H7" s="28"/>
    </row>
    <row r="8" spans="1:8" ht="16.5">
      <c r="A8" s="25"/>
      <c r="B8" s="25"/>
      <c r="C8" s="25"/>
      <c r="D8" s="25"/>
      <c r="E8" s="25"/>
      <c r="F8" s="28"/>
      <c r="G8" s="27"/>
      <c r="H8" s="28"/>
    </row>
    <row r="9" spans="1:8" ht="18.75" customHeight="1">
      <c r="A9" s="28"/>
      <c r="B9" s="29" t="s">
        <v>111</v>
      </c>
      <c r="C9" s="30" t="s">
        <v>169</v>
      </c>
      <c r="D9" s="31"/>
      <c r="E9" s="31"/>
      <c r="F9" s="31"/>
      <c r="G9" s="32"/>
      <c r="H9" s="32"/>
    </row>
    <row r="10" spans="1:8" ht="16.5">
      <c r="A10" s="28"/>
      <c r="B10" s="84" t="s">
        <v>112</v>
      </c>
      <c r="C10" s="84"/>
      <c r="D10" s="84"/>
      <c r="E10" s="84"/>
      <c r="F10" s="84"/>
      <c r="G10" s="84"/>
      <c r="H10" s="32"/>
    </row>
    <row r="11" spans="1:8" ht="15.75">
      <c r="A11" s="85" t="s">
        <v>133</v>
      </c>
      <c r="B11" s="85"/>
      <c r="C11" s="85"/>
      <c r="D11" s="85"/>
      <c r="E11" s="85"/>
      <c r="F11" s="85"/>
      <c r="G11" s="85"/>
      <c r="H11" s="85"/>
    </row>
    <row r="12" spans="1:8" ht="15.75">
      <c r="A12" s="2"/>
      <c r="B12" s="2"/>
      <c r="C12" s="85" t="s">
        <v>144</v>
      </c>
      <c r="D12" s="85"/>
      <c r="E12" s="85"/>
      <c r="F12" s="85"/>
      <c r="G12" s="2"/>
      <c r="H12" s="2"/>
    </row>
    <row r="13" spans="1:8" ht="21" customHeight="1">
      <c r="A13" s="89" t="s">
        <v>132</v>
      </c>
      <c r="B13" s="89"/>
      <c r="C13" s="89"/>
      <c r="D13" s="89"/>
      <c r="E13" s="89"/>
      <c r="F13" s="89"/>
      <c r="G13" s="89"/>
      <c r="H13" s="89"/>
    </row>
    <row r="14" spans="1:8" ht="21" customHeight="1">
      <c r="A14" s="87" t="s">
        <v>5</v>
      </c>
      <c r="B14" s="88" t="s">
        <v>113</v>
      </c>
      <c r="C14" s="88" t="s">
        <v>114</v>
      </c>
      <c r="D14" s="88" t="s">
        <v>115</v>
      </c>
      <c r="E14" s="88"/>
      <c r="F14" s="88"/>
      <c r="G14" s="88"/>
      <c r="H14" s="88"/>
    </row>
    <row r="15" spans="1:8" ht="47.25" customHeight="1">
      <c r="A15" s="87"/>
      <c r="B15" s="88"/>
      <c r="C15" s="88"/>
      <c r="D15" s="18" t="s">
        <v>116</v>
      </c>
      <c r="E15" s="18" t="s">
        <v>117</v>
      </c>
      <c r="F15" s="18" t="s">
        <v>118</v>
      </c>
      <c r="G15" s="18" t="s">
        <v>119</v>
      </c>
      <c r="H15" s="18" t="s">
        <v>120</v>
      </c>
    </row>
    <row r="16" spans="1:8" ht="12.75">
      <c r="A16" s="33">
        <v>1</v>
      </c>
      <c r="B16" s="18">
        <v>2</v>
      </c>
      <c r="C16" s="18">
        <v>3</v>
      </c>
      <c r="D16" s="18">
        <v>4</v>
      </c>
      <c r="E16" s="33">
        <v>5</v>
      </c>
      <c r="F16" s="18">
        <v>6</v>
      </c>
      <c r="G16" s="18">
        <v>7</v>
      </c>
      <c r="H16" s="18">
        <v>8</v>
      </c>
    </row>
    <row r="17" spans="1:8" ht="12.75">
      <c r="A17" s="34"/>
      <c r="B17" s="18"/>
      <c r="C17" s="35" t="s">
        <v>121</v>
      </c>
      <c r="D17" s="18"/>
      <c r="E17" s="18"/>
      <c r="F17" s="18"/>
      <c r="G17" s="18"/>
      <c r="H17" s="18"/>
    </row>
    <row r="18" spans="1:8" ht="18" customHeight="1">
      <c r="A18" s="34">
        <v>1</v>
      </c>
      <c r="B18" s="18"/>
      <c r="C18" s="18" t="s">
        <v>122</v>
      </c>
      <c r="D18" s="36"/>
      <c r="E18" s="36"/>
      <c r="F18" s="36"/>
      <c r="G18" s="36"/>
      <c r="H18" s="36"/>
    </row>
    <row r="19" spans="1:8" ht="12.75">
      <c r="A19" s="34"/>
      <c r="B19" s="18"/>
      <c r="C19" s="35" t="s">
        <v>123</v>
      </c>
      <c r="D19" s="37"/>
      <c r="E19" s="37"/>
      <c r="F19" s="37"/>
      <c r="G19" s="37"/>
      <c r="H19" s="37"/>
    </row>
    <row r="20" spans="1:8" ht="12.75">
      <c r="A20" s="34">
        <v>2</v>
      </c>
      <c r="B20" s="18"/>
      <c r="C20" s="18" t="s">
        <v>146</v>
      </c>
      <c r="D20" s="37"/>
      <c r="E20" s="37"/>
      <c r="F20" s="37"/>
      <c r="G20" s="37"/>
      <c r="H20" s="37"/>
    </row>
    <row r="21" spans="1:8" ht="30" customHeight="1">
      <c r="A21" s="38" t="s">
        <v>124</v>
      </c>
      <c r="B21" s="18" t="s">
        <v>125</v>
      </c>
      <c r="C21" s="39" t="s">
        <v>145</v>
      </c>
      <c r="D21" s="33">
        <f>'Sarabizebi (2)+'!H35</f>
        <v>1829.8067480000002</v>
      </c>
      <c r="E21" s="36"/>
      <c r="F21" s="36"/>
      <c r="G21" s="36"/>
      <c r="H21" s="33">
        <f>D21</f>
        <v>1829.8067480000002</v>
      </c>
    </row>
    <row r="22" spans="1:8" ht="18" customHeight="1">
      <c r="A22" s="34">
        <v>3</v>
      </c>
      <c r="B22" s="18"/>
      <c r="C22" s="35" t="s">
        <v>149</v>
      </c>
      <c r="D22" s="34"/>
      <c r="E22" s="41"/>
      <c r="F22" s="41"/>
      <c r="G22" s="41"/>
      <c r="H22" s="34"/>
    </row>
    <row r="23" spans="1:8" ht="19.5" customHeight="1">
      <c r="A23" s="38" t="s">
        <v>40</v>
      </c>
      <c r="B23" s="18"/>
      <c r="C23" s="18" t="s">
        <v>152</v>
      </c>
      <c r="D23" s="34"/>
      <c r="E23" s="41"/>
      <c r="F23" s="41"/>
      <c r="G23" s="41"/>
      <c r="H23" s="34"/>
    </row>
    <row r="24" spans="1:8" ht="18" customHeight="1">
      <c r="A24" s="34"/>
      <c r="B24" s="18"/>
      <c r="C24" s="18" t="s">
        <v>147</v>
      </c>
      <c r="D24" s="34"/>
      <c r="E24" s="41"/>
      <c r="F24" s="41"/>
      <c r="G24" s="41"/>
      <c r="H24" s="34"/>
    </row>
    <row r="25" spans="1:8" ht="17.25" customHeight="1">
      <c r="A25" s="34"/>
      <c r="B25" s="18"/>
      <c r="C25" s="35" t="s">
        <v>153</v>
      </c>
      <c r="D25" s="40"/>
      <c r="E25" s="40"/>
      <c r="F25" s="40"/>
      <c r="G25" s="40"/>
      <c r="H25" s="33"/>
    </row>
    <row r="26" spans="1:8" ht="23.25" customHeight="1">
      <c r="A26" s="34">
        <v>4</v>
      </c>
      <c r="B26" s="18"/>
      <c r="C26" s="18" t="s">
        <v>148</v>
      </c>
      <c r="D26" s="40"/>
      <c r="E26" s="40"/>
      <c r="F26" s="40"/>
      <c r="G26" s="40"/>
      <c r="H26" s="33"/>
    </row>
    <row r="27" spans="1:8" ht="26.25" customHeight="1">
      <c r="A27" s="38" t="s">
        <v>47</v>
      </c>
      <c r="B27" s="18"/>
      <c r="C27" s="18" t="s">
        <v>147</v>
      </c>
      <c r="D27" s="40"/>
      <c r="E27" s="40"/>
      <c r="F27" s="40"/>
      <c r="G27" s="40"/>
      <c r="H27" s="33"/>
    </row>
    <row r="28" spans="1:8" ht="17.25" customHeight="1">
      <c r="A28" s="34"/>
      <c r="B28" s="18"/>
      <c r="C28" s="35" t="s">
        <v>157</v>
      </c>
      <c r="D28" s="40"/>
      <c r="E28" s="40"/>
      <c r="F28" s="40"/>
      <c r="G28" s="40"/>
      <c r="H28" s="33"/>
    </row>
    <row r="29" spans="1:8" ht="23.25" customHeight="1">
      <c r="A29" s="34">
        <v>5</v>
      </c>
      <c r="B29" s="18"/>
      <c r="C29" s="18" t="s">
        <v>154</v>
      </c>
      <c r="D29" s="40"/>
      <c r="E29" s="40"/>
      <c r="F29" s="40"/>
      <c r="G29" s="40"/>
      <c r="H29" s="33"/>
    </row>
    <row r="30" spans="1:8" ht="17.25" customHeight="1">
      <c r="A30" s="38" t="s">
        <v>54</v>
      </c>
      <c r="B30" s="18"/>
      <c r="C30" s="18" t="s">
        <v>147</v>
      </c>
      <c r="D30" s="40"/>
      <c r="E30" s="40"/>
      <c r="F30" s="40"/>
      <c r="G30" s="40"/>
      <c r="H30" s="33"/>
    </row>
    <row r="31" spans="1:8" ht="17.25" customHeight="1">
      <c r="A31" s="34"/>
      <c r="B31" s="18"/>
      <c r="C31" s="35" t="s">
        <v>155</v>
      </c>
      <c r="D31" s="40"/>
      <c r="E31" s="40"/>
      <c r="F31" s="40"/>
      <c r="G31" s="40"/>
      <c r="H31" s="33"/>
    </row>
    <row r="32" spans="1:8" ht="18" customHeight="1">
      <c r="A32" s="34">
        <v>6</v>
      </c>
      <c r="B32" s="18"/>
      <c r="C32" s="18" t="s">
        <v>156</v>
      </c>
      <c r="D32" s="40"/>
      <c r="E32" s="40"/>
      <c r="F32" s="40"/>
      <c r="G32" s="40"/>
      <c r="H32" s="33"/>
    </row>
    <row r="33" spans="1:8" ht="18" customHeight="1">
      <c r="A33" s="38" t="s">
        <v>63</v>
      </c>
      <c r="B33" s="18"/>
      <c r="C33" s="18" t="s">
        <v>147</v>
      </c>
      <c r="D33" s="40"/>
      <c r="E33" s="40"/>
      <c r="F33" s="40"/>
      <c r="G33" s="40"/>
      <c r="H33" s="33"/>
    </row>
    <row r="34" spans="1:8" ht="15" customHeight="1">
      <c r="A34" s="35"/>
      <c r="B34" s="18"/>
      <c r="C34" s="35" t="s">
        <v>158</v>
      </c>
      <c r="D34" s="34"/>
      <c r="E34" s="41"/>
      <c r="F34" s="41"/>
      <c r="G34" s="41"/>
      <c r="H34" s="34"/>
    </row>
    <row r="35" spans="1:8" ht="26.25" customHeight="1">
      <c r="A35" s="34">
        <v>7</v>
      </c>
      <c r="B35" s="18"/>
      <c r="C35" s="18" t="s">
        <v>159</v>
      </c>
      <c r="D35" s="34"/>
      <c r="E35" s="41"/>
      <c r="F35" s="41"/>
      <c r="G35" s="41"/>
      <c r="H35" s="34"/>
    </row>
    <row r="36" spans="1:8" ht="18" customHeight="1">
      <c r="A36" s="38" t="s">
        <v>66</v>
      </c>
      <c r="B36" s="18"/>
      <c r="C36" s="18" t="s">
        <v>147</v>
      </c>
      <c r="D36" s="34"/>
      <c r="E36" s="41"/>
      <c r="F36" s="41"/>
      <c r="G36" s="41"/>
      <c r="H36" s="34"/>
    </row>
    <row r="37" spans="1:8" ht="16.5" customHeight="1">
      <c r="A37" s="35"/>
      <c r="B37" s="18"/>
      <c r="C37" s="35" t="s">
        <v>160</v>
      </c>
      <c r="D37" s="34"/>
      <c r="E37" s="41"/>
      <c r="F37" s="41"/>
      <c r="G37" s="41"/>
      <c r="H37" s="34"/>
    </row>
    <row r="38" spans="1:8" ht="18" customHeight="1">
      <c r="A38" s="34">
        <v>8</v>
      </c>
      <c r="B38" s="18"/>
      <c r="C38" s="18" t="s">
        <v>161</v>
      </c>
      <c r="D38" s="34"/>
      <c r="E38" s="41"/>
      <c r="F38" s="41"/>
      <c r="G38" s="41"/>
      <c r="H38" s="34"/>
    </row>
    <row r="39" spans="1:8" ht="18" customHeight="1">
      <c r="A39" s="38" t="s">
        <v>78</v>
      </c>
      <c r="B39" s="18"/>
      <c r="C39" s="18" t="s">
        <v>162</v>
      </c>
      <c r="D39" s="34"/>
      <c r="E39" s="41"/>
      <c r="F39" s="41"/>
      <c r="G39" s="41"/>
      <c r="H39" s="34"/>
    </row>
    <row r="40" spans="1:8" ht="12" customHeight="1">
      <c r="A40" s="34"/>
      <c r="B40" s="18"/>
      <c r="C40" s="35" t="s">
        <v>126</v>
      </c>
      <c r="D40" s="37"/>
      <c r="E40" s="37"/>
      <c r="F40" s="37"/>
      <c r="G40" s="37"/>
      <c r="H40" s="34"/>
    </row>
    <row r="41" spans="1:8" ht="18" customHeight="1">
      <c r="A41" s="34">
        <v>9</v>
      </c>
      <c r="B41" s="18"/>
      <c r="C41" s="18" t="s">
        <v>119</v>
      </c>
      <c r="D41" s="37"/>
      <c r="E41" s="37"/>
      <c r="F41" s="37"/>
      <c r="G41" s="37"/>
      <c r="H41" s="34"/>
    </row>
    <row r="42" spans="1:8" ht="25.5">
      <c r="A42" s="38" t="s">
        <v>165</v>
      </c>
      <c r="B42" s="18"/>
      <c r="C42" s="18" t="s">
        <v>164</v>
      </c>
      <c r="D42" s="41"/>
      <c r="E42" s="37"/>
      <c r="F42" s="37"/>
      <c r="G42" s="34">
        <f>D21*1%</f>
        <v>18.298067480000004</v>
      </c>
      <c r="H42" s="34">
        <f>SUM(G42)</f>
        <v>18.298067480000004</v>
      </c>
    </row>
    <row r="43" spans="1:8" ht="12.75">
      <c r="A43" s="38" t="s">
        <v>166</v>
      </c>
      <c r="B43" s="18"/>
      <c r="C43" s="18" t="s">
        <v>163</v>
      </c>
      <c r="D43" s="41"/>
      <c r="E43" s="37"/>
      <c r="F43" s="37"/>
      <c r="G43" s="34">
        <v>76.4</v>
      </c>
      <c r="H43" s="34">
        <f>G43</f>
        <v>76.4</v>
      </c>
    </row>
    <row r="44" spans="1:8" ht="18.75" customHeight="1">
      <c r="A44" s="34"/>
      <c r="B44" s="18"/>
      <c r="C44" s="35" t="s">
        <v>127</v>
      </c>
      <c r="D44" s="34">
        <f>SUM(D21:D43)</f>
        <v>1829.8067480000002</v>
      </c>
      <c r="E44" s="37"/>
      <c r="F44" s="37"/>
      <c r="G44" s="34">
        <f>SUM(G42:G43)</f>
        <v>94.69806748</v>
      </c>
      <c r="H44" s="34">
        <f>SUM(H21:H43)</f>
        <v>1924.5048154800004</v>
      </c>
    </row>
    <row r="45" spans="1:8" ht="12.75">
      <c r="A45" s="34"/>
      <c r="B45" s="18"/>
      <c r="C45" s="35" t="s">
        <v>128</v>
      </c>
      <c r="D45" s="34">
        <f>D44*18%</f>
        <v>329.36521464000003</v>
      </c>
      <c r="E45" s="37"/>
      <c r="F45" s="37"/>
      <c r="G45" s="34">
        <f>G44*0.18</f>
        <v>17.045652146400002</v>
      </c>
      <c r="H45" s="34">
        <f>H44*18%</f>
        <v>346.41086678640005</v>
      </c>
    </row>
    <row r="46" spans="1:8" ht="15.75" customHeight="1">
      <c r="A46" s="34"/>
      <c r="B46" s="18"/>
      <c r="C46" s="35" t="s">
        <v>129</v>
      </c>
      <c r="D46" s="34">
        <f>SUM(D44:D45)</f>
        <v>2159.1719626400004</v>
      </c>
      <c r="E46" s="41"/>
      <c r="F46" s="41"/>
      <c r="G46" s="34">
        <f>SUM(G44:G45)</f>
        <v>111.74371962640001</v>
      </c>
      <c r="H46" s="34">
        <f>SUM(H44:H45)</f>
        <v>2270.9156822664004</v>
      </c>
    </row>
    <row r="47" spans="1:8" ht="12.75">
      <c r="A47" s="42"/>
      <c r="B47" s="43"/>
      <c r="C47" s="44"/>
      <c r="D47" s="45"/>
      <c r="E47" s="45"/>
      <c r="F47" s="45"/>
      <c r="G47" s="45"/>
      <c r="H47" s="45"/>
    </row>
    <row r="48" spans="1:8" ht="12.75">
      <c r="A48" s="42"/>
      <c r="B48" s="43"/>
      <c r="C48" s="44"/>
      <c r="D48" s="45"/>
      <c r="E48" s="45"/>
      <c r="F48" s="45"/>
      <c r="G48" s="45"/>
      <c r="H48" s="45"/>
    </row>
    <row r="49" spans="1:8" ht="15.75">
      <c r="A49" s="46"/>
      <c r="B49" s="47"/>
      <c r="C49" s="48" t="s">
        <v>130</v>
      </c>
      <c r="D49" s="49"/>
      <c r="E49" s="49"/>
      <c r="F49" s="49"/>
      <c r="G49" s="49"/>
      <c r="H49" s="49"/>
    </row>
    <row r="50" spans="1:8" ht="13.5">
      <c r="A50" s="46"/>
      <c r="B50" s="47"/>
      <c r="C50" s="50"/>
      <c r="D50" s="49"/>
      <c r="E50" s="49"/>
      <c r="F50" s="49"/>
      <c r="G50" s="49"/>
      <c r="H50" s="49"/>
    </row>
    <row r="51" spans="1:8" ht="15.75">
      <c r="A51" s="86" t="s">
        <v>131</v>
      </c>
      <c r="B51" s="86"/>
      <c r="C51" s="86"/>
      <c r="D51" s="86"/>
      <c r="E51" s="86"/>
      <c r="F51" s="86"/>
      <c r="G51" s="86"/>
      <c r="H51" s="86"/>
    </row>
  </sheetData>
  <sheetProtection/>
  <mergeCells count="15">
    <mergeCell ref="A6:E6"/>
    <mergeCell ref="A7:E7"/>
    <mergeCell ref="B10:G10"/>
    <mergeCell ref="A11:H11"/>
    <mergeCell ref="A1:H1"/>
    <mergeCell ref="A2:H2"/>
    <mergeCell ref="A3:H3"/>
    <mergeCell ref="A5:E5"/>
    <mergeCell ref="A51:H51"/>
    <mergeCell ref="C12:F12"/>
    <mergeCell ref="A14:A15"/>
    <mergeCell ref="B14:B15"/>
    <mergeCell ref="C14:C15"/>
    <mergeCell ref="D14:H14"/>
    <mergeCell ref="A13:H13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9">
      <selection activeCell="D22" sqref="D22"/>
    </sheetView>
  </sheetViews>
  <sheetFormatPr defaultColWidth="9.140625" defaultRowHeight="12.75"/>
  <cols>
    <col min="1" max="1" width="5.00390625" style="2" customWidth="1"/>
    <col min="2" max="2" width="11.57421875" style="2" customWidth="1"/>
    <col min="3" max="3" width="32.57421875" style="2" customWidth="1"/>
    <col min="4" max="5" width="9.140625" style="2" customWidth="1"/>
    <col min="6" max="6" width="9.7109375" style="2" customWidth="1"/>
    <col min="7" max="7" width="9.28125" style="2" customWidth="1"/>
    <col min="8" max="8" width="10.57421875" style="2" customWidth="1"/>
    <col min="9" max="16384" width="9.140625" style="2" customWidth="1"/>
  </cols>
  <sheetData>
    <row r="1" spans="1:8" ht="15.75">
      <c r="A1"/>
      <c r="B1"/>
      <c r="C1"/>
      <c r="D1"/>
      <c r="E1"/>
      <c r="F1"/>
      <c r="G1" s="1"/>
      <c r="H1" s="1"/>
    </row>
    <row r="2" spans="1:8" ht="15.75" customHeight="1">
      <c r="A2" s="90" t="s">
        <v>141</v>
      </c>
      <c r="B2" s="90"/>
      <c r="C2" s="90"/>
      <c r="D2" s="90"/>
      <c r="E2" s="3"/>
      <c r="F2" s="94" t="s">
        <v>0</v>
      </c>
      <c r="G2" s="95"/>
      <c r="H2" s="96"/>
    </row>
    <row r="3" spans="1:8" ht="15.75" customHeight="1">
      <c r="A3" s="90" t="s">
        <v>140</v>
      </c>
      <c r="B3" s="90"/>
      <c r="C3" s="90"/>
      <c r="D3"/>
      <c r="E3"/>
      <c r="F3" s="4" t="s">
        <v>2</v>
      </c>
      <c r="G3" s="5" t="s">
        <v>3</v>
      </c>
      <c r="H3" s="6" t="s">
        <v>4</v>
      </c>
    </row>
    <row r="4" spans="1:8" ht="15.75">
      <c r="A4" s="90" t="s">
        <v>142</v>
      </c>
      <c r="B4" s="90"/>
      <c r="C4" s="90"/>
      <c r="D4" s="7"/>
      <c r="E4" s="7"/>
      <c r="F4" s="8">
        <f>H35</f>
        <v>1829.8067480000002</v>
      </c>
      <c r="G4" s="9" t="s">
        <v>135</v>
      </c>
      <c r="H4" s="10">
        <v>1.67</v>
      </c>
    </row>
    <row r="5" spans="1:8" ht="15.75">
      <c r="A5" s="51"/>
      <c r="B5" s="51"/>
      <c r="C5" s="51"/>
      <c r="D5" s="7"/>
      <c r="E5" s="7"/>
      <c r="F5" s="52"/>
      <c r="G5" s="53"/>
      <c r="H5" s="54"/>
    </row>
    <row r="6" spans="1:8" ht="16.5" customHeight="1">
      <c r="A6" s="92" t="s">
        <v>182</v>
      </c>
      <c r="B6" s="92"/>
      <c r="C6" s="92"/>
      <c r="D6" s="92"/>
      <c r="E6" s="92"/>
      <c r="F6" s="92"/>
      <c r="G6" s="92"/>
      <c r="H6" s="92"/>
    </row>
    <row r="7" spans="1:8" ht="18.75" customHeight="1">
      <c r="A7" s="93" t="s">
        <v>143</v>
      </c>
      <c r="B7" s="93"/>
      <c r="C7" s="93"/>
      <c r="D7" s="93"/>
      <c r="E7" s="93"/>
      <c r="F7" s="93"/>
      <c r="G7" s="93"/>
      <c r="H7" s="93"/>
    </row>
    <row r="8" spans="1:8" ht="16.5" customHeight="1">
      <c r="A8" s="100" t="s">
        <v>95</v>
      </c>
      <c r="B8" s="100"/>
      <c r="C8" s="100"/>
      <c r="D8" s="100"/>
      <c r="E8" s="100"/>
      <c r="F8" s="100"/>
      <c r="G8" s="100"/>
      <c r="H8" s="100"/>
    </row>
    <row r="9" spans="1:8" ht="31.5" customHeight="1">
      <c r="A9" s="97" t="s">
        <v>5</v>
      </c>
      <c r="B9" s="98"/>
      <c r="C9" s="97" t="s">
        <v>6</v>
      </c>
      <c r="D9" s="101" t="s">
        <v>7</v>
      </c>
      <c r="E9" s="97" t="s">
        <v>8</v>
      </c>
      <c r="F9" s="97"/>
      <c r="G9" s="97" t="s">
        <v>9</v>
      </c>
      <c r="H9" s="97"/>
    </row>
    <row r="10" spans="1:8" ht="62.25" customHeight="1">
      <c r="A10" s="97"/>
      <c r="B10" s="99"/>
      <c r="C10" s="97"/>
      <c r="D10" s="101"/>
      <c r="E10" s="12" t="s">
        <v>10</v>
      </c>
      <c r="F10" s="12" t="s">
        <v>11</v>
      </c>
      <c r="G10" s="12" t="s">
        <v>10</v>
      </c>
      <c r="H10" s="12" t="s">
        <v>12</v>
      </c>
    </row>
    <row r="11" spans="1:8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ht="40.5">
      <c r="A12" s="57">
        <v>1</v>
      </c>
      <c r="B12" s="13" t="s">
        <v>13</v>
      </c>
      <c r="C12" s="57" t="s">
        <v>14</v>
      </c>
      <c r="D12" s="13" t="s">
        <v>15</v>
      </c>
      <c r="E12" s="13"/>
      <c r="F12" s="13">
        <v>4</v>
      </c>
      <c r="G12" s="13"/>
      <c r="H12" s="14">
        <f>H13+H14+H15+H16+H17</f>
        <v>641.5999999999999</v>
      </c>
    </row>
    <row r="13" spans="1:11" ht="15.75">
      <c r="A13" s="15" t="s">
        <v>16</v>
      </c>
      <c r="B13" s="13"/>
      <c r="C13" s="16" t="s">
        <v>17</v>
      </c>
      <c r="D13" s="13" t="s">
        <v>18</v>
      </c>
      <c r="E13" s="13">
        <v>8.4</v>
      </c>
      <c r="F13" s="13">
        <f>E13*F12</f>
        <v>33.6</v>
      </c>
      <c r="G13" s="13">
        <v>2.8</v>
      </c>
      <c r="H13" s="17">
        <f>F13*G13</f>
        <v>94.08</v>
      </c>
      <c r="J13" s="19">
        <f>H13</f>
        <v>94.08</v>
      </c>
      <c r="K13" s="19">
        <f>H13</f>
        <v>94.08</v>
      </c>
    </row>
    <row r="14" spans="1:11" ht="17.25" customHeight="1">
      <c r="A14" s="15" t="s">
        <v>19</v>
      </c>
      <c r="B14" s="13"/>
      <c r="C14" s="16" t="s">
        <v>20</v>
      </c>
      <c r="D14" s="18" t="s">
        <v>21</v>
      </c>
      <c r="E14" s="13">
        <v>3.3</v>
      </c>
      <c r="F14" s="13">
        <f>E14*F12</f>
        <v>13.2</v>
      </c>
      <c r="G14" s="13">
        <v>3.2</v>
      </c>
      <c r="H14" s="17">
        <f>F14*G14</f>
        <v>42.24</v>
      </c>
      <c r="K14" s="19">
        <f>H14</f>
        <v>42.24</v>
      </c>
    </row>
    <row r="15" spans="1:11" ht="27">
      <c r="A15" s="15" t="s">
        <v>22</v>
      </c>
      <c r="B15" s="13" t="s">
        <v>23</v>
      </c>
      <c r="C15" s="16" t="s">
        <v>98</v>
      </c>
      <c r="D15" s="13" t="s">
        <v>15</v>
      </c>
      <c r="E15" s="13"/>
      <c r="F15" s="13">
        <v>4</v>
      </c>
      <c r="G15" s="13">
        <v>75</v>
      </c>
      <c r="H15" s="17">
        <f>F15*G15</f>
        <v>300</v>
      </c>
      <c r="K15" s="19">
        <f>H15</f>
        <v>300</v>
      </c>
    </row>
    <row r="16" spans="1:11" ht="40.5">
      <c r="A16" s="15" t="s">
        <v>24</v>
      </c>
      <c r="B16" s="13" t="s">
        <v>25</v>
      </c>
      <c r="C16" s="16" t="s">
        <v>91</v>
      </c>
      <c r="D16" s="13" t="s">
        <v>26</v>
      </c>
      <c r="E16" s="13"/>
      <c r="F16" s="13">
        <v>4</v>
      </c>
      <c r="G16" s="17">
        <v>51</v>
      </c>
      <c r="H16" s="17">
        <f>F16*G16</f>
        <v>204</v>
      </c>
      <c r="K16" s="19">
        <f>H16</f>
        <v>204</v>
      </c>
    </row>
    <row r="17" spans="1:11" ht="15.75">
      <c r="A17" s="15" t="s">
        <v>27</v>
      </c>
      <c r="B17" s="13"/>
      <c r="C17" s="16" t="s">
        <v>28</v>
      </c>
      <c r="D17" s="13" t="s">
        <v>2</v>
      </c>
      <c r="E17" s="13">
        <v>0.1</v>
      </c>
      <c r="F17" s="13">
        <f>E17*F12</f>
        <v>0.4</v>
      </c>
      <c r="G17" s="13">
        <v>3.2</v>
      </c>
      <c r="H17" s="17">
        <f>F17*G17</f>
        <v>1.2800000000000002</v>
      </c>
      <c r="I17" s="19"/>
      <c r="K17" s="19">
        <f>H17</f>
        <v>1.2800000000000002</v>
      </c>
    </row>
    <row r="18" spans="1:11" ht="27">
      <c r="A18" s="57">
        <v>2</v>
      </c>
      <c r="B18" s="13" t="s">
        <v>29</v>
      </c>
      <c r="C18" s="57" t="s">
        <v>30</v>
      </c>
      <c r="D18" s="13" t="s">
        <v>35</v>
      </c>
      <c r="E18" s="13"/>
      <c r="F18" s="13">
        <v>344.4</v>
      </c>
      <c r="G18" s="13"/>
      <c r="H18" s="20">
        <f>H19+H20+H21+H22</f>
        <v>876.29136</v>
      </c>
      <c r="K18" s="19"/>
    </row>
    <row r="19" spans="1:11" ht="15.75">
      <c r="A19" s="15" t="s">
        <v>31</v>
      </c>
      <c r="B19" s="13"/>
      <c r="C19" s="16" t="s">
        <v>17</v>
      </c>
      <c r="D19" s="13" t="s">
        <v>18</v>
      </c>
      <c r="E19" s="13">
        <v>0.043</v>
      </c>
      <c r="F19" s="13">
        <f>E19*F18</f>
        <v>14.809199999999997</v>
      </c>
      <c r="G19" s="13">
        <v>2.8</v>
      </c>
      <c r="H19" s="21">
        <f>F19*G19</f>
        <v>41.46575999999999</v>
      </c>
      <c r="J19" s="23">
        <f>H19</f>
        <v>41.46575999999999</v>
      </c>
      <c r="K19" s="19">
        <f>H19</f>
        <v>41.46575999999999</v>
      </c>
    </row>
    <row r="20" spans="1:11" ht="15.75">
      <c r="A20" s="15" t="s">
        <v>32</v>
      </c>
      <c r="B20" s="13"/>
      <c r="C20" s="16" t="s">
        <v>97</v>
      </c>
      <c r="D20" s="18" t="s">
        <v>21</v>
      </c>
      <c r="E20" s="13">
        <v>0.06</v>
      </c>
      <c r="F20" s="13">
        <f>E20*F18</f>
        <v>20.663999999999998</v>
      </c>
      <c r="G20" s="13">
        <v>3.2</v>
      </c>
      <c r="H20" s="21">
        <f>F20*G20</f>
        <v>66.1248</v>
      </c>
      <c r="K20" s="19">
        <f>H20</f>
        <v>66.1248</v>
      </c>
    </row>
    <row r="21" spans="1:11" ht="20.25" customHeight="1">
      <c r="A21" s="15" t="s">
        <v>33</v>
      </c>
      <c r="B21" s="13"/>
      <c r="C21" s="16" t="s">
        <v>175</v>
      </c>
      <c r="D21" s="13" t="s">
        <v>35</v>
      </c>
      <c r="E21" s="13"/>
      <c r="F21" s="13">
        <v>344.4</v>
      </c>
      <c r="G21" s="17">
        <v>2.2</v>
      </c>
      <c r="H21" s="21">
        <f>F21*G21</f>
        <v>757.6800000000001</v>
      </c>
      <c r="K21" s="19">
        <f>H21</f>
        <v>757.6800000000001</v>
      </c>
    </row>
    <row r="22" spans="1:11" ht="15.75">
      <c r="A22" s="15" t="s">
        <v>36</v>
      </c>
      <c r="B22" s="13"/>
      <c r="C22" s="16" t="s">
        <v>28</v>
      </c>
      <c r="D22" s="13" t="s">
        <v>2</v>
      </c>
      <c r="E22" s="13">
        <v>0.01</v>
      </c>
      <c r="F22" s="13">
        <f>E22*F18</f>
        <v>3.444</v>
      </c>
      <c r="G22" s="13">
        <v>3.2</v>
      </c>
      <c r="H22" s="21">
        <f>F22*G22</f>
        <v>11.020800000000001</v>
      </c>
      <c r="K22" s="19">
        <f>H22</f>
        <v>11.020800000000001</v>
      </c>
    </row>
    <row r="23" spans="1:11" ht="40.5">
      <c r="A23" s="55" t="s">
        <v>37</v>
      </c>
      <c r="B23" s="13" t="s">
        <v>38</v>
      </c>
      <c r="C23" s="57" t="s">
        <v>39</v>
      </c>
      <c r="D23" s="13" t="s">
        <v>35</v>
      </c>
      <c r="E23" s="13"/>
      <c r="F23" s="13">
        <v>16</v>
      </c>
      <c r="G23" s="13"/>
      <c r="H23" s="20">
        <f>H24+H25+H26</f>
        <v>10.624</v>
      </c>
      <c r="K23" s="19"/>
    </row>
    <row r="24" spans="1:11" ht="15.75">
      <c r="A24" s="15" t="s">
        <v>40</v>
      </c>
      <c r="B24" s="13"/>
      <c r="C24" s="16" t="s">
        <v>17</v>
      </c>
      <c r="D24" s="13" t="s">
        <v>18</v>
      </c>
      <c r="E24" s="13">
        <v>0.06</v>
      </c>
      <c r="F24" s="13">
        <f>E24*F23</f>
        <v>0.96</v>
      </c>
      <c r="G24" s="13">
        <v>2.8</v>
      </c>
      <c r="H24" s="21">
        <f>F24*G24</f>
        <v>2.6879999999999997</v>
      </c>
      <c r="J24" s="23">
        <f>H24</f>
        <v>2.6879999999999997</v>
      </c>
      <c r="K24" s="19">
        <f>H24</f>
        <v>2.6879999999999997</v>
      </c>
    </row>
    <row r="25" spans="1:11" ht="15.75">
      <c r="A25" s="15" t="s">
        <v>41</v>
      </c>
      <c r="B25" s="13"/>
      <c r="C25" s="16" t="s">
        <v>42</v>
      </c>
      <c r="D25" s="13" t="s">
        <v>35</v>
      </c>
      <c r="E25" s="13"/>
      <c r="F25" s="13">
        <v>16</v>
      </c>
      <c r="G25" s="13">
        <v>0.4</v>
      </c>
      <c r="H25" s="21">
        <f>F25*G25</f>
        <v>6.4</v>
      </c>
      <c r="K25" s="19">
        <f>H25</f>
        <v>6.4</v>
      </c>
    </row>
    <row r="26" spans="1:11" ht="15.75">
      <c r="A26" s="15" t="s">
        <v>43</v>
      </c>
      <c r="B26" s="13"/>
      <c r="C26" s="16" t="s">
        <v>28</v>
      </c>
      <c r="D26" s="13" t="s">
        <v>2</v>
      </c>
      <c r="E26" s="13">
        <v>0.03</v>
      </c>
      <c r="F26" s="13">
        <f>E26*F23</f>
        <v>0.48</v>
      </c>
      <c r="G26" s="13">
        <v>3.2</v>
      </c>
      <c r="H26" s="21">
        <f>F26*G26</f>
        <v>1.536</v>
      </c>
      <c r="K26" s="19">
        <f>H26</f>
        <v>1.536</v>
      </c>
    </row>
    <row r="27" spans="1:11" ht="25.5" customHeight="1">
      <c r="A27" s="55" t="s">
        <v>44</v>
      </c>
      <c r="B27" s="13" t="s">
        <v>45</v>
      </c>
      <c r="C27" s="57" t="s">
        <v>170</v>
      </c>
      <c r="D27" s="13" t="s">
        <v>15</v>
      </c>
      <c r="E27" s="13"/>
      <c r="F27" s="13">
        <v>1</v>
      </c>
      <c r="G27" s="13"/>
      <c r="H27" s="20">
        <f>H28+H29</f>
        <v>26.439999999999998</v>
      </c>
      <c r="K27" s="19"/>
    </row>
    <row r="28" spans="1:11" ht="15.75">
      <c r="A28" s="15" t="s">
        <v>47</v>
      </c>
      <c r="B28" s="13"/>
      <c r="C28" s="16" t="s">
        <v>17</v>
      </c>
      <c r="D28" s="13" t="s">
        <v>18</v>
      </c>
      <c r="E28" s="13">
        <v>2.3</v>
      </c>
      <c r="F28" s="13">
        <f>E28*F27</f>
        <v>2.3</v>
      </c>
      <c r="G28" s="13">
        <v>2.8</v>
      </c>
      <c r="H28" s="21">
        <f>F28*G28</f>
        <v>6.4399999999999995</v>
      </c>
      <c r="I28" s="19"/>
      <c r="J28" s="23">
        <f>H28</f>
        <v>6.4399999999999995</v>
      </c>
      <c r="K28" s="19">
        <f>H28</f>
        <v>6.4399999999999995</v>
      </c>
    </row>
    <row r="29" spans="1:11" ht="15.75">
      <c r="A29" s="15" t="s">
        <v>48</v>
      </c>
      <c r="B29" s="13"/>
      <c r="C29" s="16" t="s">
        <v>50</v>
      </c>
      <c r="D29" s="13" t="s">
        <v>15</v>
      </c>
      <c r="E29" s="13"/>
      <c r="F29" s="13">
        <v>1</v>
      </c>
      <c r="G29" s="13">
        <v>20</v>
      </c>
      <c r="H29" s="13">
        <f>F29*G29</f>
        <v>20</v>
      </c>
      <c r="K29" s="19">
        <f>H29</f>
        <v>20</v>
      </c>
    </row>
    <row r="30" spans="1:10" ht="15.75">
      <c r="A30" s="15"/>
      <c r="B30" s="13"/>
      <c r="C30" s="16" t="s">
        <v>86</v>
      </c>
      <c r="D30" s="13"/>
      <c r="E30" s="13"/>
      <c r="F30" s="13"/>
      <c r="G30" s="13"/>
      <c r="H30" s="20">
        <f>H12+H18+H23+H27</f>
        <v>1554.9553600000002</v>
      </c>
      <c r="I30" s="19"/>
      <c r="J30" s="19"/>
    </row>
    <row r="31" spans="1:11" ht="15.75">
      <c r="A31" s="15"/>
      <c r="B31" s="13"/>
      <c r="C31" s="16" t="s">
        <v>87</v>
      </c>
      <c r="D31" s="13"/>
      <c r="E31" s="13"/>
      <c r="F31" s="13"/>
      <c r="G31" s="13"/>
      <c r="H31" s="21">
        <f>H13+H19+H24+H28</f>
        <v>144.67375999999996</v>
      </c>
      <c r="I31" s="19"/>
      <c r="J31" s="19">
        <f>SUM(J13:J30)</f>
        <v>144.67375999999996</v>
      </c>
      <c r="K31" s="19">
        <f>SUM(K13:K30)</f>
        <v>1554.9553600000004</v>
      </c>
    </row>
    <row r="32" spans="1:8" ht="27">
      <c r="A32" s="15"/>
      <c r="B32" s="13"/>
      <c r="C32" s="16" t="s">
        <v>189</v>
      </c>
      <c r="D32" s="13"/>
      <c r="E32" s="13"/>
      <c r="F32" s="13"/>
      <c r="G32" s="13"/>
      <c r="H32" s="21">
        <f>H31*75%</f>
        <v>108.50531999999997</v>
      </c>
    </row>
    <row r="33" spans="1:8" ht="15.75">
      <c r="A33" s="13"/>
      <c r="B33" s="13"/>
      <c r="C33" s="16" t="s">
        <v>86</v>
      </c>
      <c r="D33" s="13"/>
      <c r="E33" s="13"/>
      <c r="F33" s="13"/>
      <c r="G33" s="13"/>
      <c r="H33" s="21">
        <f>H30+H32</f>
        <v>1663.4606800000001</v>
      </c>
    </row>
    <row r="34" spans="1:8" ht="15.75">
      <c r="A34" s="13"/>
      <c r="B34" s="13"/>
      <c r="C34" s="16" t="s">
        <v>92</v>
      </c>
      <c r="D34" s="13"/>
      <c r="E34" s="13"/>
      <c r="F34" s="13"/>
      <c r="G34" s="13"/>
      <c r="H34" s="21">
        <f>H33*10%</f>
        <v>166.34606800000003</v>
      </c>
    </row>
    <row r="35" spans="1:8" ht="15.75">
      <c r="A35" s="13"/>
      <c r="B35" s="13"/>
      <c r="C35" s="16" t="s">
        <v>86</v>
      </c>
      <c r="D35" s="13"/>
      <c r="E35" s="13"/>
      <c r="F35" s="13"/>
      <c r="G35" s="13"/>
      <c r="H35" s="20">
        <f>SUM(H33:H34)</f>
        <v>1829.8067480000002</v>
      </c>
    </row>
    <row r="38" spans="2:8" ht="15.75">
      <c r="B38" s="85" t="s">
        <v>88</v>
      </c>
      <c r="C38" s="85"/>
      <c r="F38" s="85" t="s">
        <v>185</v>
      </c>
      <c r="G38" s="85"/>
      <c r="H38" s="85"/>
    </row>
  </sheetData>
  <sheetProtection/>
  <mergeCells count="15">
    <mergeCell ref="A2:D2"/>
    <mergeCell ref="A8:H8"/>
    <mergeCell ref="C9:C10"/>
    <mergeCell ref="D9:D10"/>
    <mergeCell ref="E9:F9"/>
    <mergeCell ref="B9:B10"/>
    <mergeCell ref="F2:H2"/>
    <mergeCell ref="B38:C38"/>
    <mergeCell ref="F38:H38"/>
    <mergeCell ref="A3:C3"/>
    <mergeCell ref="A4:C4"/>
    <mergeCell ref="A6:H6"/>
    <mergeCell ref="A7:H7"/>
    <mergeCell ref="G9:H9"/>
    <mergeCell ref="A9:A10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7">
      <selection activeCell="H42" sqref="H42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38.140625" style="0" customWidth="1"/>
    <col min="4" max="4" width="12.28125" style="0" customWidth="1"/>
    <col min="5" max="5" width="13.140625" style="0" customWidth="1"/>
    <col min="6" max="6" width="12.8515625" style="0" customWidth="1"/>
    <col min="7" max="7" width="11.57421875" style="0" customWidth="1"/>
    <col min="8" max="8" width="17.00390625" style="0" customWidth="1"/>
  </cols>
  <sheetData>
    <row r="1" spans="1:8" ht="15">
      <c r="A1" s="80" t="s">
        <v>105</v>
      </c>
      <c r="B1" s="80"/>
      <c r="C1" s="80"/>
      <c r="D1" s="80"/>
      <c r="E1" s="80"/>
      <c r="F1" s="80"/>
      <c r="G1" s="80"/>
      <c r="H1" s="80"/>
    </row>
    <row r="2" spans="1:8" ht="15.75">
      <c r="A2" s="81" t="s">
        <v>106</v>
      </c>
      <c r="B2" s="81"/>
      <c r="C2" s="81"/>
      <c r="D2" s="81"/>
      <c r="E2" s="81"/>
      <c r="F2" s="81"/>
      <c r="G2" s="81"/>
      <c r="H2" s="81"/>
    </row>
    <row r="3" spans="1:8" ht="18" customHeight="1">
      <c r="A3" s="82" t="s">
        <v>107</v>
      </c>
      <c r="B3" s="82"/>
      <c r="C3" s="82"/>
      <c r="D3" s="82"/>
      <c r="E3" s="82"/>
      <c r="F3" s="82"/>
      <c r="G3" s="82"/>
      <c r="H3" s="82"/>
    </row>
    <row r="4" spans="1:8" ht="18" customHeight="1">
      <c r="A4" s="24"/>
      <c r="B4" s="24"/>
      <c r="C4" s="24"/>
      <c r="D4" s="24"/>
      <c r="E4" s="24"/>
      <c r="F4" s="24"/>
      <c r="G4" s="24"/>
      <c r="H4" s="24"/>
    </row>
    <row r="5" spans="1:8" ht="16.5">
      <c r="A5" s="83" t="s">
        <v>108</v>
      </c>
      <c r="B5" s="83"/>
      <c r="C5" s="83"/>
      <c r="D5" s="83"/>
      <c r="E5" s="83"/>
      <c r="F5" s="26">
        <f>H45</f>
        <v>6924.463639028</v>
      </c>
      <c r="G5" s="27" t="s">
        <v>2</v>
      </c>
      <c r="H5" s="28"/>
    </row>
    <row r="6" spans="1:8" ht="16.5">
      <c r="A6" s="83" t="s">
        <v>109</v>
      </c>
      <c r="B6" s="83"/>
      <c r="C6" s="83"/>
      <c r="D6" s="83"/>
      <c r="E6" s="83"/>
      <c r="F6" s="26">
        <f>H44</f>
        <v>1056.274114428</v>
      </c>
      <c r="G6" s="27" t="s">
        <v>2</v>
      </c>
      <c r="H6" s="28"/>
    </row>
    <row r="7" spans="1:8" ht="16.5">
      <c r="A7" s="83" t="s">
        <v>110</v>
      </c>
      <c r="B7" s="83"/>
      <c r="C7" s="83"/>
      <c r="D7" s="83"/>
      <c r="E7" s="83"/>
      <c r="F7" s="26">
        <f>'gantiadi +'!H52</f>
        <v>386.47279999999995</v>
      </c>
      <c r="G7" s="27" t="s">
        <v>2</v>
      </c>
      <c r="H7" s="28"/>
    </row>
    <row r="8" spans="1:8" ht="18.75" customHeight="1">
      <c r="A8" s="28"/>
      <c r="B8" s="29" t="s">
        <v>111</v>
      </c>
      <c r="C8" s="30" t="s">
        <v>169</v>
      </c>
      <c r="D8" s="31"/>
      <c r="E8" s="31"/>
      <c r="F8" s="31"/>
      <c r="G8" s="32"/>
      <c r="H8" s="32"/>
    </row>
    <row r="9" spans="1:8" ht="16.5">
      <c r="A9" s="28"/>
      <c r="B9" s="84" t="s">
        <v>112</v>
      </c>
      <c r="C9" s="84"/>
      <c r="D9" s="84"/>
      <c r="E9" s="84"/>
      <c r="F9" s="84"/>
      <c r="G9" s="84"/>
      <c r="H9" s="32"/>
    </row>
    <row r="10" spans="1:8" ht="15.75">
      <c r="A10" s="85" t="s">
        <v>133</v>
      </c>
      <c r="B10" s="85"/>
      <c r="C10" s="85"/>
      <c r="D10" s="85"/>
      <c r="E10" s="85"/>
      <c r="F10" s="85"/>
      <c r="G10" s="85"/>
      <c r="H10" s="85"/>
    </row>
    <row r="11" spans="1:8" ht="15.75">
      <c r="A11" s="2"/>
      <c r="B11" s="2"/>
      <c r="C11" s="85" t="s">
        <v>134</v>
      </c>
      <c r="D11" s="85"/>
      <c r="E11" s="85"/>
      <c r="F11" s="85"/>
      <c r="G11" s="2"/>
      <c r="H11" s="2"/>
    </row>
    <row r="12" spans="1:8" ht="21" customHeight="1">
      <c r="A12" s="89" t="s">
        <v>132</v>
      </c>
      <c r="B12" s="89"/>
      <c r="C12" s="89"/>
      <c r="D12" s="89"/>
      <c r="E12" s="89"/>
      <c r="F12" s="89"/>
      <c r="G12" s="89"/>
      <c r="H12" s="89"/>
    </row>
    <row r="13" spans="1:8" ht="21" customHeight="1">
      <c r="A13" s="87" t="s">
        <v>5</v>
      </c>
      <c r="B13" s="88" t="s">
        <v>113</v>
      </c>
      <c r="C13" s="88" t="s">
        <v>114</v>
      </c>
      <c r="D13" s="88" t="s">
        <v>115</v>
      </c>
      <c r="E13" s="88"/>
      <c r="F13" s="88"/>
      <c r="G13" s="88"/>
      <c r="H13" s="88"/>
    </row>
    <row r="14" spans="1:8" ht="47.25" customHeight="1">
      <c r="A14" s="87"/>
      <c r="B14" s="88"/>
      <c r="C14" s="88"/>
      <c r="D14" s="18" t="s">
        <v>116</v>
      </c>
      <c r="E14" s="18" t="s">
        <v>117</v>
      </c>
      <c r="F14" s="18" t="s">
        <v>118</v>
      </c>
      <c r="G14" s="18" t="s">
        <v>119</v>
      </c>
      <c r="H14" s="18" t="s">
        <v>120</v>
      </c>
    </row>
    <row r="15" spans="1:8" ht="12.75">
      <c r="A15" s="33">
        <v>1</v>
      </c>
      <c r="B15" s="18">
        <v>2</v>
      </c>
      <c r="C15" s="18">
        <v>3</v>
      </c>
      <c r="D15" s="18">
        <v>4</v>
      </c>
      <c r="E15" s="33">
        <v>5</v>
      </c>
      <c r="F15" s="18">
        <v>6</v>
      </c>
      <c r="G15" s="18">
        <v>7</v>
      </c>
      <c r="H15" s="18">
        <v>8</v>
      </c>
    </row>
    <row r="16" spans="1:8" ht="12.75">
      <c r="A16" s="34"/>
      <c r="B16" s="18"/>
      <c r="C16" s="35" t="s">
        <v>121</v>
      </c>
      <c r="D16" s="18"/>
      <c r="E16" s="18"/>
      <c r="F16" s="18"/>
      <c r="G16" s="18"/>
      <c r="H16" s="18"/>
    </row>
    <row r="17" spans="1:8" ht="17.25" customHeight="1">
      <c r="A17" s="34">
        <v>1</v>
      </c>
      <c r="B17" s="18"/>
      <c r="C17" s="18" t="s">
        <v>122</v>
      </c>
      <c r="D17" s="36"/>
      <c r="E17" s="36"/>
      <c r="F17" s="36"/>
      <c r="G17" s="36"/>
      <c r="H17" s="36"/>
    </row>
    <row r="18" spans="1:8" ht="12.75">
      <c r="A18" s="34"/>
      <c r="B18" s="18"/>
      <c r="C18" s="35" t="s">
        <v>123</v>
      </c>
      <c r="D18" s="37"/>
      <c r="E18" s="37"/>
      <c r="F18" s="37"/>
      <c r="G18" s="37"/>
      <c r="H18" s="37"/>
    </row>
    <row r="19" spans="1:8" ht="19.5" customHeight="1">
      <c r="A19" s="34">
        <v>2</v>
      </c>
      <c r="B19" s="18"/>
      <c r="C19" s="18" t="s">
        <v>146</v>
      </c>
      <c r="D19" s="37"/>
      <c r="E19" s="37"/>
      <c r="F19" s="37"/>
      <c r="G19" s="37"/>
      <c r="H19" s="37"/>
    </row>
    <row r="20" spans="1:8" ht="24.75" customHeight="1">
      <c r="A20" s="38" t="s">
        <v>124</v>
      </c>
      <c r="B20" s="18" t="s">
        <v>125</v>
      </c>
      <c r="C20" s="39" t="s">
        <v>181</v>
      </c>
      <c r="D20" s="33">
        <f>'gantiadi +'!H57</f>
        <v>5588.306460000001</v>
      </c>
      <c r="E20" s="36"/>
      <c r="F20" s="36"/>
      <c r="G20" s="36"/>
      <c r="H20" s="33">
        <f>D20</f>
        <v>5588.306460000001</v>
      </c>
    </row>
    <row r="21" spans="1:8" ht="16.5" customHeight="1">
      <c r="A21" s="34">
        <v>3</v>
      </c>
      <c r="B21" s="18"/>
      <c r="C21" s="35" t="s">
        <v>149</v>
      </c>
      <c r="D21" s="34"/>
      <c r="E21" s="41"/>
      <c r="F21" s="41"/>
      <c r="G21" s="41"/>
      <c r="H21" s="34"/>
    </row>
    <row r="22" spans="1:8" ht="16.5" customHeight="1">
      <c r="A22" s="38" t="s">
        <v>40</v>
      </c>
      <c r="B22" s="18"/>
      <c r="C22" s="18" t="s">
        <v>152</v>
      </c>
      <c r="D22" s="34"/>
      <c r="E22" s="41"/>
      <c r="F22" s="41"/>
      <c r="G22" s="41"/>
      <c r="H22" s="34"/>
    </row>
    <row r="23" spans="1:8" ht="14.25" customHeight="1">
      <c r="A23" s="34"/>
      <c r="B23" s="18"/>
      <c r="C23" s="18" t="s">
        <v>147</v>
      </c>
      <c r="D23" s="34"/>
      <c r="E23" s="41"/>
      <c r="F23" s="41"/>
      <c r="G23" s="41"/>
      <c r="H23" s="34"/>
    </row>
    <row r="24" spans="1:8" ht="12.75" customHeight="1">
      <c r="A24" s="34"/>
      <c r="B24" s="18"/>
      <c r="C24" s="35" t="s">
        <v>153</v>
      </c>
      <c r="D24" s="40"/>
      <c r="E24" s="40"/>
      <c r="F24" s="40"/>
      <c r="G24" s="40"/>
      <c r="H24" s="33"/>
    </row>
    <row r="25" spans="1:8" ht="26.25" customHeight="1">
      <c r="A25" s="34">
        <v>4</v>
      </c>
      <c r="B25" s="18"/>
      <c r="C25" s="18" t="s">
        <v>148</v>
      </c>
      <c r="D25" s="40"/>
      <c r="E25" s="40"/>
      <c r="F25" s="40"/>
      <c r="G25" s="40"/>
      <c r="H25" s="33"/>
    </row>
    <row r="26" spans="1:8" ht="18" customHeight="1">
      <c r="A26" s="38" t="s">
        <v>47</v>
      </c>
      <c r="B26" s="18"/>
      <c r="C26" s="18" t="s">
        <v>147</v>
      </c>
      <c r="D26" s="40"/>
      <c r="E26" s="40"/>
      <c r="F26" s="40"/>
      <c r="G26" s="40"/>
      <c r="H26" s="33"/>
    </row>
    <row r="27" spans="1:8" ht="18" customHeight="1">
      <c r="A27" s="34"/>
      <c r="B27" s="18"/>
      <c r="C27" s="35" t="s">
        <v>157</v>
      </c>
      <c r="D27" s="40"/>
      <c r="E27" s="40"/>
      <c r="F27" s="40"/>
      <c r="G27" s="40"/>
      <c r="H27" s="33"/>
    </row>
    <row r="28" spans="1:8" ht="26.25" customHeight="1">
      <c r="A28" s="34">
        <v>5</v>
      </c>
      <c r="B28" s="18"/>
      <c r="C28" s="18" t="s">
        <v>154</v>
      </c>
      <c r="D28" s="40"/>
      <c r="E28" s="40"/>
      <c r="F28" s="40"/>
      <c r="G28" s="40"/>
      <c r="H28" s="33"/>
    </row>
    <row r="29" spans="1:8" ht="15.75" customHeight="1">
      <c r="A29" s="38" t="s">
        <v>54</v>
      </c>
      <c r="B29" s="18"/>
      <c r="C29" s="18" t="s">
        <v>147</v>
      </c>
      <c r="D29" s="40"/>
      <c r="E29" s="40"/>
      <c r="F29" s="40"/>
      <c r="G29" s="40"/>
      <c r="H29" s="33"/>
    </row>
    <row r="30" spans="1:8" ht="14.25" customHeight="1">
      <c r="A30" s="34"/>
      <c r="B30" s="18"/>
      <c r="C30" s="35" t="s">
        <v>155</v>
      </c>
      <c r="D30" s="40"/>
      <c r="E30" s="40"/>
      <c r="F30" s="40"/>
      <c r="G30" s="40"/>
      <c r="H30" s="33"/>
    </row>
    <row r="31" spans="1:8" ht="15" customHeight="1">
      <c r="A31" s="34">
        <v>6</v>
      </c>
      <c r="B31" s="18"/>
      <c r="C31" s="18" t="s">
        <v>156</v>
      </c>
      <c r="D31" s="40"/>
      <c r="E31" s="40"/>
      <c r="F31" s="40"/>
      <c r="G31" s="40"/>
      <c r="H31" s="33"/>
    </row>
    <row r="32" spans="1:8" ht="15" customHeight="1">
      <c r="A32" s="38" t="s">
        <v>63</v>
      </c>
      <c r="B32" s="18"/>
      <c r="C32" s="18" t="s">
        <v>147</v>
      </c>
      <c r="D32" s="40"/>
      <c r="E32" s="40"/>
      <c r="F32" s="40"/>
      <c r="G32" s="40"/>
      <c r="H32" s="33"/>
    </row>
    <row r="33" spans="1:8" ht="15.75" customHeight="1">
      <c r="A33" s="35"/>
      <c r="B33" s="18"/>
      <c r="C33" s="35" t="s">
        <v>158</v>
      </c>
      <c r="D33" s="34"/>
      <c r="E33" s="41"/>
      <c r="F33" s="41"/>
      <c r="G33" s="41"/>
      <c r="H33" s="34"/>
    </row>
    <row r="34" spans="1:8" ht="18.75" customHeight="1">
      <c r="A34" s="34">
        <v>7</v>
      </c>
      <c r="B34" s="18"/>
      <c r="C34" s="18" t="s">
        <v>159</v>
      </c>
      <c r="D34" s="34"/>
      <c r="E34" s="41"/>
      <c r="F34" s="41"/>
      <c r="G34" s="41"/>
      <c r="H34" s="34"/>
    </row>
    <row r="35" spans="1:8" ht="12.75">
      <c r="A35" s="38" t="s">
        <v>66</v>
      </c>
      <c r="B35" s="18"/>
      <c r="C35" s="18" t="s">
        <v>147</v>
      </c>
      <c r="D35" s="34"/>
      <c r="E35" s="41"/>
      <c r="F35" s="41"/>
      <c r="G35" s="41"/>
      <c r="H35" s="34"/>
    </row>
    <row r="36" spans="1:8" ht="18.75" customHeight="1">
      <c r="A36" s="35"/>
      <c r="B36" s="18"/>
      <c r="C36" s="35" t="s">
        <v>160</v>
      </c>
      <c r="D36" s="34"/>
      <c r="E36" s="41"/>
      <c r="F36" s="41"/>
      <c r="G36" s="41"/>
      <c r="H36" s="34"/>
    </row>
    <row r="37" spans="1:8" ht="12.75">
      <c r="A37" s="34">
        <v>8</v>
      </c>
      <c r="B37" s="18"/>
      <c r="C37" s="18" t="s">
        <v>161</v>
      </c>
      <c r="D37" s="34"/>
      <c r="E37" s="41"/>
      <c r="F37" s="41"/>
      <c r="G37" s="41"/>
      <c r="H37" s="34"/>
    </row>
    <row r="38" spans="1:8" ht="15.75" customHeight="1">
      <c r="A38" s="38" t="s">
        <v>78</v>
      </c>
      <c r="B38" s="18"/>
      <c r="C38" s="18" t="s">
        <v>162</v>
      </c>
      <c r="D38" s="34"/>
      <c r="E38" s="41"/>
      <c r="F38" s="41"/>
      <c r="G38" s="41"/>
      <c r="H38" s="34"/>
    </row>
    <row r="39" spans="1:8" ht="12.75">
      <c r="A39" s="34"/>
      <c r="B39" s="18"/>
      <c r="C39" s="35" t="s">
        <v>126</v>
      </c>
      <c r="D39" s="37"/>
      <c r="E39" s="37"/>
      <c r="F39" s="37"/>
      <c r="G39" s="37"/>
      <c r="H39" s="34"/>
    </row>
    <row r="40" spans="1:8" ht="12.75">
      <c r="A40" s="34">
        <v>9</v>
      </c>
      <c r="B40" s="18"/>
      <c r="C40" s="18" t="s">
        <v>119</v>
      </c>
      <c r="D40" s="37"/>
      <c r="E40" s="37"/>
      <c r="F40" s="37"/>
      <c r="G40" s="37"/>
      <c r="H40" s="34"/>
    </row>
    <row r="41" spans="1:8" ht="25.5">
      <c r="A41" s="38" t="s">
        <v>165</v>
      </c>
      <c r="B41" s="18"/>
      <c r="C41" s="18" t="s">
        <v>164</v>
      </c>
      <c r="D41" s="41"/>
      <c r="E41" s="37"/>
      <c r="F41" s="37"/>
      <c r="G41" s="34">
        <f>D20*1%</f>
        <v>55.88306460000001</v>
      </c>
      <c r="H41" s="34">
        <f>SUM(G41)</f>
        <v>55.88306460000001</v>
      </c>
    </row>
    <row r="42" spans="1:8" ht="16.5" customHeight="1">
      <c r="A42" s="38" t="s">
        <v>166</v>
      </c>
      <c r="B42" s="18" t="s">
        <v>188</v>
      </c>
      <c r="C42" s="18" t="s">
        <v>163</v>
      </c>
      <c r="D42" s="41"/>
      <c r="E42" s="37"/>
      <c r="F42" s="37"/>
      <c r="G42" s="34">
        <v>224</v>
      </c>
      <c r="H42" s="34">
        <f>G42</f>
        <v>224</v>
      </c>
    </row>
    <row r="43" spans="1:8" ht="16.5" customHeight="1">
      <c r="A43" s="34"/>
      <c r="B43" s="18"/>
      <c r="C43" s="35" t="s">
        <v>127</v>
      </c>
      <c r="D43" s="34">
        <f>SUM(D20:D42)</f>
        <v>5588.306460000001</v>
      </c>
      <c r="E43" s="37"/>
      <c r="F43" s="37"/>
      <c r="G43" s="34">
        <f>SUM(G41:G42)</f>
        <v>279.8830646</v>
      </c>
      <c r="H43" s="34">
        <f>SUM(H20:H42)</f>
        <v>5868.1895246</v>
      </c>
    </row>
    <row r="44" spans="1:9" ht="16.5" customHeight="1">
      <c r="A44" s="34"/>
      <c r="B44" s="18"/>
      <c r="C44" s="35" t="s">
        <v>128</v>
      </c>
      <c r="D44" s="34">
        <f>D43*18%</f>
        <v>1005.8951628000001</v>
      </c>
      <c r="E44" s="37"/>
      <c r="F44" s="37"/>
      <c r="G44" s="34">
        <f>G43*0.18</f>
        <v>50.378951628</v>
      </c>
      <c r="H44" s="34">
        <f>SUM(D44:G44)</f>
        <v>1056.274114428</v>
      </c>
      <c r="I44" s="58"/>
    </row>
    <row r="45" spans="1:9" ht="16.5" customHeight="1">
      <c r="A45" s="34"/>
      <c r="B45" s="18"/>
      <c r="C45" s="35" t="s">
        <v>129</v>
      </c>
      <c r="D45" s="34">
        <f>SUM(D43:D44)</f>
        <v>6594.201622800001</v>
      </c>
      <c r="E45" s="41"/>
      <c r="F45" s="41"/>
      <c r="G45" s="34">
        <f>SUM(G43:G44)</f>
        <v>330.262016228</v>
      </c>
      <c r="H45" s="34">
        <f>SUM(H43:H44)</f>
        <v>6924.463639028</v>
      </c>
      <c r="I45" s="58"/>
    </row>
    <row r="46" spans="1:8" ht="12.75">
      <c r="A46" s="42"/>
      <c r="B46" s="43"/>
      <c r="C46" s="44"/>
      <c r="D46" s="45"/>
      <c r="E46" s="45"/>
      <c r="F46" s="45"/>
      <c r="G46" s="45"/>
      <c r="H46" s="45"/>
    </row>
    <row r="47" spans="1:8" ht="12.75">
      <c r="A47" s="42"/>
      <c r="B47" s="43"/>
      <c r="C47" s="44"/>
      <c r="D47" s="45"/>
      <c r="E47" s="45"/>
      <c r="F47" s="45"/>
      <c r="G47" s="45"/>
      <c r="H47" s="45"/>
    </row>
    <row r="48" spans="1:8" ht="15.75">
      <c r="A48" s="46"/>
      <c r="B48" s="47"/>
      <c r="C48" s="48" t="s">
        <v>130</v>
      </c>
      <c r="D48" s="49"/>
      <c r="E48" s="49"/>
      <c r="F48" s="49"/>
      <c r="G48" s="49"/>
      <c r="H48" s="49"/>
    </row>
    <row r="49" spans="1:8" ht="13.5">
      <c r="A49" s="46"/>
      <c r="B49" s="47"/>
      <c r="C49" s="50"/>
      <c r="D49" s="49"/>
      <c r="E49" s="49"/>
      <c r="F49" s="49"/>
      <c r="G49" s="49"/>
      <c r="H49" s="49"/>
    </row>
    <row r="50" spans="1:8" ht="15.75">
      <c r="A50" s="86" t="s">
        <v>131</v>
      </c>
      <c r="B50" s="86"/>
      <c r="C50" s="86"/>
      <c r="D50" s="86"/>
      <c r="E50" s="86"/>
      <c r="F50" s="86"/>
      <c r="G50" s="86"/>
      <c r="H50" s="86"/>
    </row>
  </sheetData>
  <sheetProtection/>
  <mergeCells count="15">
    <mergeCell ref="A6:E6"/>
    <mergeCell ref="A7:E7"/>
    <mergeCell ref="B9:G9"/>
    <mergeCell ref="A10:H10"/>
    <mergeCell ref="A1:H1"/>
    <mergeCell ref="A2:H2"/>
    <mergeCell ref="A3:H3"/>
    <mergeCell ref="A5:E5"/>
    <mergeCell ref="A50:H50"/>
    <mergeCell ref="C11:F11"/>
    <mergeCell ref="A13:A14"/>
    <mergeCell ref="B13:B14"/>
    <mergeCell ref="C13:C14"/>
    <mergeCell ref="D13:H13"/>
    <mergeCell ref="A12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61"/>
  <sheetViews>
    <sheetView zoomScalePageLayoutView="0" workbookViewId="0" topLeftCell="A4">
      <selection activeCell="I13" sqref="I13:K53"/>
    </sheetView>
  </sheetViews>
  <sheetFormatPr defaultColWidth="9.140625" defaultRowHeight="12.75"/>
  <cols>
    <col min="1" max="1" width="5.00390625" style="2" customWidth="1"/>
    <col min="2" max="2" width="11.00390625" style="2" customWidth="1"/>
    <col min="3" max="3" width="28.28125" style="2" customWidth="1"/>
    <col min="4" max="5" width="9.140625" style="2" customWidth="1"/>
    <col min="6" max="6" width="9.7109375" style="2" customWidth="1"/>
    <col min="7" max="7" width="9.28125" style="2" customWidth="1"/>
    <col min="8" max="8" width="12.00390625" style="2" customWidth="1"/>
    <col min="9" max="16384" width="9.140625" style="2" customWidth="1"/>
  </cols>
  <sheetData>
    <row r="1" spans="1:8" ht="15.75">
      <c r="A1"/>
      <c r="B1"/>
      <c r="C1"/>
      <c r="D1"/>
      <c r="E1"/>
      <c r="F1"/>
      <c r="G1" s="1"/>
      <c r="H1" s="1"/>
    </row>
    <row r="2" spans="1:8" ht="15.75" customHeight="1">
      <c r="A2" s="90" t="s">
        <v>141</v>
      </c>
      <c r="B2" s="90"/>
      <c r="C2" s="90"/>
      <c r="D2" s="90"/>
      <c r="E2" s="3"/>
      <c r="F2" s="94" t="s">
        <v>0</v>
      </c>
      <c r="G2" s="95"/>
      <c r="H2" s="96"/>
    </row>
    <row r="3" spans="1:8" ht="15.75" customHeight="1">
      <c r="A3" s="90" t="s">
        <v>1</v>
      </c>
      <c r="B3" s="90"/>
      <c r="C3" s="90"/>
      <c r="D3"/>
      <c r="E3"/>
      <c r="F3" s="4" t="s">
        <v>2</v>
      </c>
      <c r="G3" s="5" t="s">
        <v>3</v>
      </c>
      <c r="H3" s="6" t="s">
        <v>4</v>
      </c>
    </row>
    <row r="4" spans="1:8" ht="15.75">
      <c r="A4" s="90" t="s">
        <v>93</v>
      </c>
      <c r="B4" s="90"/>
      <c r="C4" s="90"/>
      <c r="D4" s="7"/>
      <c r="E4" s="7"/>
      <c r="F4" s="8">
        <f>H57</f>
        <v>5588.306460000001</v>
      </c>
      <c r="G4" s="9" t="s">
        <v>135</v>
      </c>
      <c r="H4" s="10">
        <v>1.67</v>
      </c>
    </row>
    <row r="5" spans="1:8" ht="16.5" customHeight="1">
      <c r="A5" s="92" t="s">
        <v>182</v>
      </c>
      <c r="B5" s="92"/>
      <c r="C5" s="92"/>
      <c r="D5" s="92"/>
      <c r="E5" s="92"/>
      <c r="F5" s="92"/>
      <c r="G5" s="92"/>
      <c r="H5" s="92"/>
    </row>
    <row r="6" spans="1:8" ht="33" customHeight="1">
      <c r="A6" s="93" t="s">
        <v>171</v>
      </c>
      <c r="B6" s="93"/>
      <c r="C6" s="93"/>
      <c r="D6" s="93"/>
      <c r="E6" s="93"/>
      <c r="F6" s="93"/>
      <c r="G6" s="93"/>
      <c r="H6" s="93"/>
    </row>
    <row r="7" spans="1:8" ht="13.5" customHeight="1">
      <c r="A7" s="11"/>
      <c r="B7" s="11"/>
      <c r="C7" s="11"/>
      <c r="D7" s="11"/>
      <c r="E7" s="11"/>
      <c r="F7" s="11"/>
      <c r="G7" s="11"/>
      <c r="H7" s="11"/>
    </row>
    <row r="8" spans="1:8" ht="16.5" customHeight="1">
      <c r="A8" s="100" t="s">
        <v>95</v>
      </c>
      <c r="B8" s="100"/>
      <c r="C8" s="100"/>
      <c r="D8" s="100"/>
      <c r="E8" s="100"/>
      <c r="F8" s="100"/>
      <c r="G8" s="100"/>
      <c r="H8" s="100"/>
    </row>
    <row r="9" spans="1:8" ht="31.5" customHeight="1">
      <c r="A9" s="97" t="s">
        <v>5</v>
      </c>
      <c r="B9" s="98"/>
      <c r="C9" s="97" t="s">
        <v>6</v>
      </c>
      <c r="D9" s="101" t="s">
        <v>7</v>
      </c>
      <c r="E9" s="97" t="s">
        <v>8</v>
      </c>
      <c r="F9" s="97"/>
      <c r="G9" s="97" t="s">
        <v>9</v>
      </c>
      <c r="H9" s="97"/>
    </row>
    <row r="10" spans="1:8" ht="62.25" customHeight="1">
      <c r="A10" s="97"/>
      <c r="B10" s="99"/>
      <c r="C10" s="97"/>
      <c r="D10" s="101"/>
      <c r="E10" s="12" t="s">
        <v>10</v>
      </c>
      <c r="F10" s="12" t="s">
        <v>11</v>
      </c>
      <c r="G10" s="12" t="s">
        <v>10</v>
      </c>
      <c r="H10" s="12" t="s">
        <v>12</v>
      </c>
    </row>
    <row r="11" spans="1:8" ht="11.25" customHeight="1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</row>
    <row r="12" spans="1:8" ht="40.5">
      <c r="A12" s="57">
        <v>1</v>
      </c>
      <c r="B12" s="13" t="s">
        <v>13</v>
      </c>
      <c r="C12" s="57" t="s">
        <v>14</v>
      </c>
      <c r="D12" s="13" t="s">
        <v>15</v>
      </c>
      <c r="E12" s="13"/>
      <c r="F12" s="13">
        <v>6</v>
      </c>
      <c r="G12" s="13"/>
      <c r="H12" s="14">
        <f>H13+H14+H15+H16+H17</f>
        <v>962.4</v>
      </c>
    </row>
    <row r="13" spans="1:11" ht="15.75">
      <c r="A13" s="15" t="s">
        <v>16</v>
      </c>
      <c r="B13" s="13"/>
      <c r="C13" s="16" t="s">
        <v>17</v>
      </c>
      <c r="D13" s="13" t="s">
        <v>18</v>
      </c>
      <c r="E13" s="13">
        <v>8.4</v>
      </c>
      <c r="F13" s="13">
        <f>E13*F12</f>
        <v>50.400000000000006</v>
      </c>
      <c r="G13" s="13">
        <v>2.8</v>
      </c>
      <c r="H13" s="17">
        <f>F13*G13</f>
        <v>141.12</v>
      </c>
      <c r="J13" s="19"/>
      <c r="K13" s="19"/>
    </row>
    <row r="14" spans="1:11" ht="17.25" customHeight="1">
      <c r="A14" s="15" t="s">
        <v>19</v>
      </c>
      <c r="B14" s="13"/>
      <c r="C14" s="16" t="s">
        <v>20</v>
      </c>
      <c r="D14" s="18" t="s">
        <v>21</v>
      </c>
      <c r="E14" s="13">
        <v>3.3</v>
      </c>
      <c r="F14" s="13">
        <f>E14*F12</f>
        <v>19.799999999999997</v>
      </c>
      <c r="G14" s="13">
        <v>3.2</v>
      </c>
      <c r="H14" s="17">
        <f>F14*G14</f>
        <v>63.35999999999999</v>
      </c>
      <c r="K14" s="19"/>
    </row>
    <row r="15" spans="1:11" ht="27">
      <c r="A15" s="15" t="s">
        <v>22</v>
      </c>
      <c r="B15" s="13" t="s">
        <v>23</v>
      </c>
      <c r="C15" s="16" t="s">
        <v>98</v>
      </c>
      <c r="D15" s="13" t="s">
        <v>15</v>
      </c>
      <c r="E15" s="13"/>
      <c r="F15" s="13">
        <v>6</v>
      </c>
      <c r="G15" s="13">
        <v>75</v>
      </c>
      <c r="H15" s="17">
        <f>F15*G15</f>
        <v>450</v>
      </c>
      <c r="K15" s="19"/>
    </row>
    <row r="16" spans="1:11" ht="40.5">
      <c r="A16" s="15" t="s">
        <v>24</v>
      </c>
      <c r="B16" s="13" t="s">
        <v>25</v>
      </c>
      <c r="C16" s="16" t="s">
        <v>91</v>
      </c>
      <c r="D16" s="13" t="s">
        <v>26</v>
      </c>
      <c r="E16" s="13"/>
      <c r="F16" s="13">
        <v>6</v>
      </c>
      <c r="G16" s="17">
        <v>51</v>
      </c>
      <c r="H16" s="17">
        <f>F16*G16</f>
        <v>306</v>
      </c>
      <c r="K16" s="19"/>
    </row>
    <row r="17" spans="1:11" ht="15.75">
      <c r="A17" s="15" t="s">
        <v>27</v>
      </c>
      <c r="B17" s="13"/>
      <c r="C17" s="16" t="s">
        <v>28</v>
      </c>
      <c r="D17" s="13" t="s">
        <v>2</v>
      </c>
      <c r="E17" s="13">
        <v>0.1</v>
      </c>
      <c r="F17" s="13">
        <f>E17*F12</f>
        <v>0.6000000000000001</v>
      </c>
      <c r="G17" s="13">
        <v>3.2</v>
      </c>
      <c r="H17" s="17">
        <f>F17*G17</f>
        <v>1.9200000000000004</v>
      </c>
      <c r="I17" s="19"/>
      <c r="K17" s="19"/>
    </row>
    <row r="18" spans="1:11" ht="27">
      <c r="A18" s="57">
        <v>2</v>
      </c>
      <c r="B18" s="13" t="s">
        <v>29</v>
      </c>
      <c r="C18" s="57" t="s">
        <v>30</v>
      </c>
      <c r="D18" s="13" t="s">
        <v>35</v>
      </c>
      <c r="E18" s="13"/>
      <c r="F18" s="13">
        <v>580</v>
      </c>
      <c r="G18" s="13"/>
      <c r="H18" s="20">
        <f>H19+H20+H21+H22</f>
        <v>826.152</v>
      </c>
      <c r="K18" s="19"/>
    </row>
    <row r="19" spans="1:11" ht="15.75">
      <c r="A19" s="15" t="s">
        <v>31</v>
      </c>
      <c r="B19" s="13"/>
      <c r="C19" s="16" t="s">
        <v>17</v>
      </c>
      <c r="D19" s="13" t="s">
        <v>18</v>
      </c>
      <c r="E19" s="13">
        <v>0.043</v>
      </c>
      <c r="F19" s="13">
        <f>E19*F18</f>
        <v>24.939999999999998</v>
      </c>
      <c r="G19" s="13">
        <v>2.8</v>
      </c>
      <c r="H19" s="21">
        <f>F19*G19</f>
        <v>69.832</v>
      </c>
      <c r="J19" s="23"/>
      <c r="K19" s="19"/>
    </row>
    <row r="20" spans="1:11" ht="15.75">
      <c r="A20" s="15" t="s">
        <v>32</v>
      </c>
      <c r="B20" s="13"/>
      <c r="C20" s="16" t="s">
        <v>97</v>
      </c>
      <c r="D20" s="18" t="s">
        <v>21</v>
      </c>
      <c r="E20" s="13">
        <v>0.06</v>
      </c>
      <c r="F20" s="13">
        <f>E20*F18</f>
        <v>34.8</v>
      </c>
      <c r="G20" s="13">
        <v>3.2</v>
      </c>
      <c r="H20" s="21">
        <f>F20*G20</f>
        <v>111.36</v>
      </c>
      <c r="K20" s="19"/>
    </row>
    <row r="21" spans="1:11" ht="20.25" customHeight="1">
      <c r="A21" s="15" t="s">
        <v>33</v>
      </c>
      <c r="B21" s="13"/>
      <c r="C21" s="16" t="s">
        <v>89</v>
      </c>
      <c r="D21" s="13" t="s">
        <v>35</v>
      </c>
      <c r="E21" s="13"/>
      <c r="F21" s="13">
        <v>580</v>
      </c>
      <c r="G21" s="17">
        <v>1.08</v>
      </c>
      <c r="H21" s="21">
        <f>F21*G21</f>
        <v>626.4000000000001</v>
      </c>
      <c r="K21" s="19"/>
    </row>
    <row r="22" spans="1:11" ht="15.75">
      <c r="A22" s="15" t="s">
        <v>36</v>
      </c>
      <c r="B22" s="13"/>
      <c r="C22" s="16" t="s">
        <v>28</v>
      </c>
      <c r="D22" s="13" t="s">
        <v>2</v>
      </c>
      <c r="E22" s="13">
        <v>0.01</v>
      </c>
      <c r="F22" s="13">
        <f>E22*F18</f>
        <v>5.8</v>
      </c>
      <c r="G22" s="13">
        <v>3.2</v>
      </c>
      <c r="H22" s="21">
        <f>F22*G22</f>
        <v>18.56</v>
      </c>
      <c r="K22" s="19"/>
    </row>
    <row r="23" spans="1:11" ht="54">
      <c r="A23" s="55" t="s">
        <v>37</v>
      </c>
      <c r="B23" s="13" t="s">
        <v>38</v>
      </c>
      <c r="C23" s="57" t="s">
        <v>39</v>
      </c>
      <c r="D23" s="13" t="s">
        <v>35</v>
      </c>
      <c r="E23" s="13"/>
      <c r="F23" s="13">
        <v>44</v>
      </c>
      <c r="G23" s="13"/>
      <c r="H23" s="20">
        <f>H24+H25+H26</f>
        <v>29.216</v>
      </c>
      <c r="K23" s="19"/>
    </row>
    <row r="24" spans="1:11" ht="15.75">
      <c r="A24" s="15" t="s">
        <v>40</v>
      </c>
      <c r="B24" s="13"/>
      <c r="C24" s="16" t="s">
        <v>17</v>
      </c>
      <c r="D24" s="13" t="s">
        <v>18</v>
      </c>
      <c r="E24" s="13">
        <v>0.06</v>
      </c>
      <c r="F24" s="13">
        <f>E24*F23</f>
        <v>2.6399999999999997</v>
      </c>
      <c r="G24" s="13">
        <v>2.8</v>
      </c>
      <c r="H24" s="21">
        <f>F24*G24</f>
        <v>7.391999999999999</v>
      </c>
      <c r="J24" s="23"/>
      <c r="K24" s="19"/>
    </row>
    <row r="25" spans="1:11" ht="15.75">
      <c r="A25" s="15" t="s">
        <v>41</v>
      </c>
      <c r="B25" s="13"/>
      <c r="C25" s="16" t="s">
        <v>42</v>
      </c>
      <c r="D25" s="13" t="s">
        <v>35</v>
      </c>
      <c r="E25" s="13"/>
      <c r="F25" s="13">
        <v>44</v>
      </c>
      <c r="G25" s="13">
        <v>0.4</v>
      </c>
      <c r="H25" s="21">
        <f>F25*G25</f>
        <v>17.6</v>
      </c>
      <c r="K25" s="19"/>
    </row>
    <row r="26" spans="1:11" ht="15.75">
      <c r="A26" s="15" t="s">
        <v>43</v>
      </c>
      <c r="B26" s="13"/>
      <c r="C26" s="16" t="s">
        <v>28</v>
      </c>
      <c r="D26" s="13" t="s">
        <v>2</v>
      </c>
      <c r="E26" s="13">
        <v>0.03</v>
      </c>
      <c r="F26" s="13">
        <f>E26*F23</f>
        <v>1.3199999999999998</v>
      </c>
      <c r="G26" s="13">
        <v>3.2</v>
      </c>
      <c r="H26" s="21">
        <f>F26*G26</f>
        <v>4.223999999999999</v>
      </c>
      <c r="K26" s="19"/>
    </row>
    <row r="27" spans="1:11" ht="25.5" customHeight="1">
      <c r="A27" s="55" t="s">
        <v>44</v>
      </c>
      <c r="B27" s="13" t="s">
        <v>45</v>
      </c>
      <c r="C27" s="57" t="s">
        <v>170</v>
      </c>
      <c r="D27" s="13" t="s">
        <v>15</v>
      </c>
      <c r="E27" s="13"/>
      <c r="F27" s="13">
        <v>1</v>
      </c>
      <c r="G27" s="13"/>
      <c r="H27" s="20">
        <f>H28+H29</f>
        <v>26.439999999999998</v>
      </c>
      <c r="K27" s="19"/>
    </row>
    <row r="28" spans="1:11" ht="15.75">
      <c r="A28" s="15" t="s">
        <v>47</v>
      </c>
      <c r="B28" s="13"/>
      <c r="C28" s="16" t="s">
        <v>17</v>
      </c>
      <c r="D28" s="13" t="s">
        <v>18</v>
      </c>
      <c r="E28" s="13">
        <v>2.3</v>
      </c>
      <c r="F28" s="13">
        <f>E28*F27</f>
        <v>2.3</v>
      </c>
      <c r="G28" s="13">
        <v>2.8</v>
      </c>
      <c r="H28" s="21">
        <f>F28*G28</f>
        <v>6.4399999999999995</v>
      </c>
      <c r="I28" s="19"/>
      <c r="J28" s="23"/>
      <c r="K28" s="19"/>
    </row>
    <row r="29" spans="1:11" ht="15.75">
      <c r="A29" s="15" t="s">
        <v>48</v>
      </c>
      <c r="B29" s="13" t="s">
        <v>49</v>
      </c>
      <c r="C29" s="16" t="s">
        <v>50</v>
      </c>
      <c r="D29" s="13" t="s">
        <v>15</v>
      </c>
      <c r="E29" s="13"/>
      <c r="F29" s="13">
        <v>1</v>
      </c>
      <c r="G29" s="13">
        <v>20</v>
      </c>
      <c r="H29" s="13">
        <f>F29*G29</f>
        <v>20</v>
      </c>
      <c r="K29" s="19"/>
    </row>
    <row r="30" spans="1:11" ht="54">
      <c r="A30" s="55" t="s">
        <v>51</v>
      </c>
      <c r="B30" s="13" t="s">
        <v>52</v>
      </c>
      <c r="C30" s="57" t="s">
        <v>53</v>
      </c>
      <c r="D30" s="13" t="s">
        <v>15</v>
      </c>
      <c r="E30" s="13"/>
      <c r="F30" s="13">
        <v>1</v>
      </c>
      <c r="G30" s="13"/>
      <c r="H30" s="20">
        <f>H34+H33+H32+H31</f>
        <v>97.864</v>
      </c>
      <c r="K30" s="19"/>
    </row>
    <row r="31" spans="1:11" ht="15.75">
      <c r="A31" s="15" t="s">
        <v>54</v>
      </c>
      <c r="B31" s="13"/>
      <c r="C31" s="16" t="s">
        <v>17</v>
      </c>
      <c r="D31" s="13" t="s">
        <v>18</v>
      </c>
      <c r="E31" s="13">
        <v>1.38</v>
      </c>
      <c r="F31" s="13">
        <f>E31*F30</f>
        <v>1.38</v>
      </c>
      <c r="G31" s="13">
        <v>2.8</v>
      </c>
      <c r="H31" s="21">
        <f>F31*G31</f>
        <v>3.8639999999999994</v>
      </c>
      <c r="J31" s="23"/>
      <c r="K31" s="19"/>
    </row>
    <row r="32" spans="1:11" ht="15.75">
      <c r="A32" s="15" t="s">
        <v>55</v>
      </c>
      <c r="B32" s="13"/>
      <c r="C32" s="16" t="s">
        <v>57</v>
      </c>
      <c r="D32" s="13" t="s">
        <v>15</v>
      </c>
      <c r="E32" s="13"/>
      <c r="F32" s="13">
        <v>1</v>
      </c>
      <c r="G32" s="13">
        <v>55</v>
      </c>
      <c r="H32" s="13">
        <f>F32*G32</f>
        <v>55</v>
      </c>
      <c r="K32" s="19"/>
    </row>
    <row r="33" spans="1:11" ht="15.75">
      <c r="A33" s="15" t="s">
        <v>58</v>
      </c>
      <c r="B33" s="13"/>
      <c r="C33" s="16" t="s">
        <v>59</v>
      </c>
      <c r="D33" s="13" t="s">
        <v>15</v>
      </c>
      <c r="E33" s="13"/>
      <c r="F33" s="13">
        <v>2</v>
      </c>
      <c r="G33" s="13">
        <v>8</v>
      </c>
      <c r="H33" s="13">
        <f>F33*G33</f>
        <v>16</v>
      </c>
      <c r="K33" s="19"/>
    </row>
    <row r="34" spans="1:11" ht="15.75">
      <c r="A34" s="15" t="s">
        <v>60</v>
      </c>
      <c r="B34" s="13"/>
      <c r="C34" s="16" t="s">
        <v>62</v>
      </c>
      <c r="D34" s="13" t="s">
        <v>15</v>
      </c>
      <c r="E34" s="13"/>
      <c r="F34" s="13">
        <v>1</v>
      </c>
      <c r="G34" s="13">
        <v>23</v>
      </c>
      <c r="H34" s="13">
        <f>F34*G34</f>
        <v>23</v>
      </c>
      <c r="K34" s="19"/>
    </row>
    <row r="35" spans="1:11" ht="27">
      <c r="A35" s="57">
        <v>6</v>
      </c>
      <c r="B35" s="18" t="s">
        <v>64</v>
      </c>
      <c r="C35" s="57" t="s">
        <v>65</v>
      </c>
      <c r="D35" s="13" t="s">
        <v>15</v>
      </c>
      <c r="E35" s="13"/>
      <c r="F35" s="13">
        <v>5</v>
      </c>
      <c r="G35" s="13"/>
      <c r="H35" s="20">
        <f>H36+H37+H38+H39+H40+H41</f>
        <v>2202</v>
      </c>
      <c r="K35" s="19"/>
    </row>
    <row r="36" spans="1:11" ht="15.75">
      <c r="A36" s="15" t="s">
        <v>63</v>
      </c>
      <c r="B36" s="13"/>
      <c r="C36" s="16" t="s">
        <v>67</v>
      </c>
      <c r="D36" s="13" t="s">
        <v>18</v>
      </c>
      <c r="E36" s="13">
        <v>8.4</v>
      </c>
      <c r="F36" s="13">
        <f>E36*F35</f>
        <v>42</v>
      </c>
      <c r="G36" s="13">
        <v>2.8</v>
      </c>
      <c r="H36" s="21">
        <f aca="true" t="shared" si="0" ref="H36:H41">F36*G36</f>
        <v>117.6</v>
      </c>
      <c r="J36" s="23"/>
      <c r="K36" s="19"/>
    </row>
    <row r="37" spans="1:11" ht="15.75">
      <c r="A37" s="15" t="s">
        <v>99</v>
      </c>
      <c r="B37" s="15" t="s">
        <v>69</v>
      </c>
      <c r="C37" s="16" t="s">
        <v>20</v>
      </c>
      <c r="D37" s="18" t="s">
        <v>21</v>
      </c>
      <c r="E37" s="13">
        <v>3.3</v>
      </c>
      <c r="F37" s="13">
        <f>E37*F35</f>
        <v>16.5</v>
      </c>
      <c r="G37" s="13">
        <v>3.2</v>
      </c>
      <c r="H37" s="21">
        <f t="shared" si="0"/>
        <v>52.800000000000004</v>
      </c>
      <c r="K37" s="19"/>
    </row>
    <row r="38" spans="1:11" ht="27">
      <c r="A38" s="15" t="s">
        <v>100</v>
      </c>
      <c r="B38" s="13" t="s">
        <v>23</v>
      </c>
      <c r="C38" s="16" t="s">
        <v>96</v>
      </c>
      <c r="D38" s="13" t="s">
        <v>15</v>
      </c>
      <c r="E38" s="13"/>
      <c r="F38" s="13">
        <v>5</v>
      </c>
      <c r="G38" s="13">
        <v>75</v>
      </c>
      <c r="H38" s="13">
        <f t="shared" si="0"/>
        <v>375</v>
      </c>
      <c r="K38" s="19"/>
    </row>
    <row r="39" spans="1:11" ht="43.5" customHeight="1">
      <c r="A39" s="15" t="s">
        <v>101</v>
      </c>
      <c r="B39" s="13" t="s">
        <v>72</v>
      </c>
      <c r="C39" s="16" t="s">
        <v>91</v>
      </c>
      <c r="D39" s="13" t="s">
        <v>26</v>
      </c>
      <c r="E39" s="13"/>
      <c r="F39" s="13">
        <v>5</v>
      </c>
      <c r="G39" s="13">
        <v>51</v>
      </c>
      <c r="H39" s="21">
        <f t="shared" si="0"/>
        <v>255</v>
      </c>
      <c r="K39" s="19"/>
    </row>
    <row r="40" spans="1:11" ht="15.75">
      <c r="A40" s="15" t="s">
        <v>102</v>
      </c>
      <c r="B40" s="15"/>
      <c r="C40" s="13" t="s">
        <v>74</v>
      </c>
      <c r="D40" s="13" t="s">
        <v>15</v>
      </c>
      <c r="E40" s="13"/>
      <c r="F40" s="13">
        <v>5</v>
      </c>
      <c r="G40" s="13">
        <v>280</v>
      </c>
      <c r="H40" s="21">
        <f t="shared" si="0"/>
        <v>1400</v>
      </c>
      <c r="K40" s="19"/>
    </row>
    <row r="41" spans="1:11" ht="15.75">
      <c r="A41" s="15" t="s">
        <v>103</v>
      </c>
      <c r="B41" s="15"/>
      <c r="C41" s="16" t="s">
        <v>28</v>
      </c>
      <c r="D41" s="13" t="s">
        <v>2</v>
      </c>
      <c r="E41" s="13">
        <v>0.1</v>
      </c>
      <c r="F41" s="13">
        <f>E41*F35</f>
        <v>0.5</v>
      </c>
      <c r="G41" s="13">
        <v>3.2</v>
      </c>
      <c r="H41" s="21">
        <f t="shared" si="0"/>
        <v>1.6</v>
      </c>
      <c r="K41" s="19"/>
    </row>
    <row r="42" spans="1:11" ht="27">
      <c r="A42" s="55" t="s">
        <v>104</v>
      </c>
      <c r="B42" s="18" t="s">
        <v>76</v>
      </c>
      <c r="C42" s="56" t="s">
        <v>77</v>
      </c>
      <c r="D42" s="13" t="s">
        <v>90</v>
      </c>
      <c r="E42" s="13"/>
      <c r="F42" s="13">
        <v>2.5</v>
      </c>
      <c r="G42" s="13"/>
      <c r="H42" s="20">
        <f>H43+H44+H45+H46+H47</f>
        <v>411.335</v>
      </c>
      <c r="K42" s="19"/>
    </row>
    <row r="43" spans="1:11" ht="15.75">
      <c r="A43" s="15" t="s">
        <v>66</v>
      </c>
      <c r="B43" s="15"/>
      <c r="C43" s="16" t="s">
        <v>67</v>
      </c>
      <c r="D43" s="13" t="s">
        <v>18</v>
      </c>
      <c r="E43" s="13">
        <v>3.29</v>
      </c>
      <c r="F43" s="17">
        <f>E43*F42</f>
        <v>8.225</v>
      </c>
      <c r="G43" s="13">
        <v>2.8</v>
      </c>
      <c r="H43" s="21">
        <f>F43*G43</f>
        <v>23.029999999999998</v>
      </c>
      <c r="J43" s="23"/>
      <c r="K43" s="19"/>
    </row>
    <row r="44" spans="1:11" ht="15.75">
      <c r="A44" s="15" t="s">
        <v>68</v>
      </c>
      <c r="B44" s="15"/>
      <c r="C44" s="16" t="s">
        <v>20</v>
      </c>
      <c r="D44" s="18" t="s">
        <v>21</v>
      </c>
      <c r="E44" s="13">
        <v>0.76</v>
      </c>
      <c r="F44" s="17">
        <f>E44*F42</f>
        <v>1.9</v>
      </c>
      <c r="G44" s="13">
        <v>3.2</v>
      </c>
      <c r="H44" s="21">
        <f>F44*G44</f>
        <v>6.08</v>
      </c>
      <c r="K44" s="19"/>
    </row>
    <row r="45" spans="1:11" ht="15.75">
      <c r="A45" s="15" t="s">
        <v>70</v>
      </c>
      <c r="B45" s="15" t="s">
        <v>80</v>
      </c>
      <c r="C45" s="16" t="s">
        <v>81</v>
      </c>
      <c r="D45" s="13" t="s">
        <v>90</v>
      </c>
      <c r="E45" s="13">
        <v>1.01</v>
      </c>
      <c r="F45" s="17">
        <f>E45*F42</f>
        <v>2.525</v>
      </c>
      <c r="G45" s="2">
        <v>133</v>
      </c>
      <c r="H45" s="21">
        <f>F45*G45</f>
        <v>335.825</v>
      </c>
      <c r="K45" s="19"/>
    </row>
    <row r="46" spans="1:11" ht="15.75">
      <c r="A46" s="15" t="s">
        <v>71</v>
      </c>
      <c r="B46" s="15"/>
      <c r="C46" s="16" t="s">
        <v>82</v>
      </c>
      <c r="D46" s="13" t="s">
        <v>15</v>
      </c>
      <c r="E46" s="13"/>
      <c r="F46" s="13">
        <v>8</v>
      </c>
      <c r="G46" s="13">
        <v>5</v>
      </c>
      <c r="H46" s="21">
        <f>F46*G46</f>
        <v>40</v>
      </c>
      <c r="K46" s="19"/>
    </row>
    <row r="47" spans="1:11" ht="15.75">
      <c r="A47" s="15" t="s">
        <v>73</v>
      </c>
      <c r="B47" s="15"/>
      <c r="C47" s="16" t="s">
        <v>83</v>
      </c>
      <c r="D47" s="13" t="s">
        <v>2</v>
      </c>
      <c r="E47" s="13">
        <v>0.8</v>
      </c>
      <c r="F47" s="13">
        <f>E47*F42</f>
        <v>2</v>
      </c>
      <c r="G47" s="13">
        <v>3.2</v>
      </c>
      <c r="H47" s="21">
        <f>F47*G47</f>
        <v>6.4</v>
      </c>
      <c r="K47" s="19"/>
    </row>
    <row r="48" spans="1:11" ht="33.75" customHeight="1">
      <c r="A48" s="55" t="s">
        <v>75</v>
      </c>
      <c r="B48" s="18" t="s">
        <v>84</v>
      </c>
      <c r="C48" s="56" t="s">
        <v>85</v>
      </c>
      <c r="D48" s="13" t="s">
        <v>90</v>
      </c>
      <c r="E48" s="13"/>
      <c r="F48" s="13">
        <v>2.67</v>
      </c>
      <c r="G48" s="22"/>
      <c r="H48" s="20">
        <f>H49+H50</f>
        <v>35.9916</v>
      </c>
      <c r="J48" s="19"/>
      <c r="K48" s="19"/>
    </row>
    <row r="49" spans="1:11" ht="15.75">
      <c r="A49" s="15" t="s">
        <v>78</v>
      </c>
      <c r="B49" s="15"/>
      <c r="C49" s="16" t="s">
        <v>67</v>
      </c>
      <c r="D49" s="13" t="s">
        <v>18</v>
      </c>
      <c r="E49" s="13">
        <v>2.3</v>
      </c>
      <c r="F49" s="13">
        <f>E49*F48</f>
        <v>6.140999999999999</v>
      </c>
      <c r="G49" s="22">
        <v>2.8</v>
      </c>
      <c r="H49" s="21">
        <f>F49*G49</f>
        <v>17.194799999999997</v>
      </c>
      <c r="J49" s="23"/>
      <c r="K49" s="19"/>
    </row>
    <row r="50" spans="1:11" ht="15.75">
      <c r="A50" s="15" t="s">
        <v>79</v>
      </c>
      <c r="B50" s="15"/>
      <c r="C50" s="16" t="s">
        <v>28</v>
      </c>
      <c r="D50" s="13" t="s">
        <v>2</v>
      </c>
      <c r="E50" s="13">
        <v>2.2</v>
      </c>
      <c r="F50" s="13">
        <f>E50*F48</f>
        <v>5.8740000000000006</v>
      </c>
      <c r="G50" s="22">
        <v>3.2</v>
      </c>
      <c r="H50" s="21">
        <f>F50*G50</f>
        <v>18.7968</v>
      </c>
      <c r="K50" s="19"/>
    </row>
    <row r="51" spans="1:10" ht="15.75">
      <c r="A51" s="15"/>
      <c r="B51" s="13"/>
      <c r="C51" s="16" t="s">
        <v>86</v>
      </c>
      <c r="D51" s="13"/>
      <c r="E51" s="13"/>
      <c r="F51" s="13"/>
      <c r="G51" s="13"/>
      <c r="H51" s="20">
        <f>H12+H18+H23+H27+H30+H35+H42+H48</f>
        <v>4591.3986</v>
      </c>
      <c r="I51" s="19"/>
      <c r="J51" s="19"/>
    </row>
    <row r="52" spans="1:11" ht="15.75">
      <c r="A52" s="15"/>
      <c r="B52" s="13"/>
      <c r="C52" s="16" t="s">
        <v>87</v>
      </c>
      <c r="D52" s="13"/>
      <c r="E52" s="13"/>
      <c r="F52" s="13"/>
      <c r="G52" s="13"/>
      <c r="H52" s="21">
        <f>H13+H19+H24+H28+H31+H36+H43+H49</f>
        <v>386.47279999999995</v>
      </c>
      <c r="I52" s="19"/>
      <c r="J52" s="19"/>
      <c r="K52" s="19"/>
    </row>
    <row r="53" spans="1:8" ht="27">
      <c r="A53" s="15"/>
      <c r="B53" s="13"/>
      <c r="C53" s="16" t="s">
        <v>183</v>
      </c>
      <c r="D53" s="13"/>
      <c r="E53" s="13"/>
      <c r="F53" s="13"/>
      <c r="G53" s="13"/>
      <c r="H53" s="21">
        <f>2649*12%</f>
        <v>317.88</v>
      </c>
    </row>
    <row r="54" spans="1:8" ht="40.5">
      <c r="A54" s="15"/>
      <c r="B54" s="13"/>
      <c r="C54" s="16" t="s">
        <v>184</v>
      </c>
      <c r="D54" s="13"/>
      <c r="E54" s="13"/>
      <c r="F54" s="13"/>
      <c r="G54" s="13"/>
      <c r="H54" s="21">
        <f>228*75%</f>
        <v>171</v>
      </c>
    </row>
    <row r="55" spans="1:8" ht="15.75">
      <c r="A55" s="13"/>
      <c r="B55" s="13"/>
      <c r="C55" s="16" t="s">
        <v>86</v>
      </c>
      <c r="D55" s="13"/>
      <c r="E55" s="13"/>
      <c r="F55" s="13"/>
      <c r="G55" s="13"/>
      <c r="H55" s="21">
        <f>H51+H53+H54</f>
        <v>5080.278600000001</v>
      </c>
    </row>
    <row r="56" spans="1:8" ht="15.75">
      <c r="A56" s="13"/>
      <c r="B56" s="13"/>
      <c r="C56" s="16" t="s">
        <v>92</v>
      </c>
      <c r="D56" s="13"/>
      <c r="E56" s="13"/>
      <c r="F56" s="13"/>
      <c r="G56" s="13"/>
      <c r="H56" s="21">
        <f>H55*10%</f>
        <v>508.0278600000001</v>
      </c>
    </row>
    <row r="57" spans="1:8" ht="15.75">
      <c r="A57" s="13"/>
      <c r="B57" s="13"/>
      <c r="C57" s="16" t="s">
        <v>86</v>
      </c>
      <c r="D57" s="13"/>
      <c r="E57" s="13"/>
      <c r="F57" s="13"/>
      <c r="G57" s="13"/>
      <c r="H57" s="20">
        <f>SUM(H55:H56)</f>
        <v>5588.306460000001</v>
      </c>
    </row>
    <row r="59" ht="15.75">
      <c r="J59" s="23"/>
    </row>
    <row r="61" spans="2:8" ht="15.75">
      <c r="B61" s="85" t="s">
        <v>88</v>
      </c>
      <c r="C61" s="85"/>
      <c r="F61" s="85" t="s">
        <v>185</v>
      </c>
      <c r="G61" s="85"/>
      <c r="H61" s="85"/>
    </row>
  </sheetData>
  <sheetProtection/>
  <mergeCells count="15">
    <mergeCell ref="B61:C61"/>
    <mergeCell ref="F61:H61"/>
    <mergeCell ref="A3:C3"/>
    <mergeCell ref="A4:C4"/>
    <mergeCell ref="A5:H5"/>
    <mergeCell ref="A6:H6"/>
    <mergeCell ref="G9:H9"/>
    <mergeCell ref="A9:A10"/>
    <mergeCell ref="A2:D2"/>
    <mergeCell ref="A8:H8"/>
    <mergeCell ref="C9:C10"/>
    <mergeCell ref="D9:D10"/>
    <mergeCell ref="E9:F9"/>
    <mergeCell ref="B9:B10"/>
    <mergeCell ref="F2:H2"/>
  </mergeCells>
  <printOptions/>
  <pageMargins left="0.5905511811023623" right="0.3937007874015748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PageLayoutView="0" workbookViewId="0" topLeftCell="A22">
      <selection activeCell="H33" sqref="A33:IV37"/>
    </sheetView>
  </sheetViews>
  <sheetFormatPr defaultColWidth="9.140625" defaultRowHeight="12.75"/>
  <cols>
    <col min="1" max="1" width="5.00390625" style="2" customWidth="1"/>
    <col min="2" max="2" width="38.28125" style="2" customWidth="1"/>
    <col min="3" max="3" width="10.140625" style="2" customWidth="1"/>
    <col min="4" max="4" width="8.421875" style="2" hidden="1" customWidth="1"/>
    <col min="5" max="5" width="11.421875" style="2" customWidth="1"/>
    <col min="6" max="6" width="11.00390625" style="2" customWidth="1"/>
    <col min="7" max="7" width="12.140625" style="2" customWidth="1"/>
    <col min="8" max="8" width="9.140625" style="2" customWidth="1"/>
    <col min="9" max="9" width="10.28125" style="2" bestFit="1" customWidth="1"/>
    <col min="10" max="16384" width="9.140625" style="2" customWidth="1"/>
  </cols>
  <sheetData>
    <row r="1" spans="1:7" ht="29.25" customHeight="1">
      <c r="A1" s="104" t="s">
        <v>209</v>
      </c>
      <c r="B1" s="104"/>
      <c r="C1" s="104"/>
      <c r="D1" s="104"/>
      <c r="E1" s="104"/>
      <c r="F1" s="104"/>
      <c r="G1" s="104"/>
    </row>
    <row r="2" spans="1:7" ht="13.5" customHeight="1">
      <c r="A2" s="64"/>
      <c r="B2" s="64"/>
      <c r="C2" s="64"/>
      <c r="D2" s="64"/>
      <c r="E2" s="64"/>
      <c r="F2" s="64"/>
      <c r="G2" s="64"/>
    </row>
    <row r="3" spans="1:7" ht="33.75" customHeight="1">
      <c r="A3" s="105" t="s">
        <v>201</v>
      </c>
      <c r="B3" s="105"/>
      <c r="C3" s="105"/>
      <c r="D3" s="105"/>
      <c r="E3" s="105"/>
      <c r="F3" s="105"/>
      <c r="G3" s="105"/>
    </row>
    <row r="4" spans="1:7" ht="18" customHeight="1">
      <c r="A4" s="106" t="s">
        <v>116</v>
      </c>
      <c r="B4" s="106"/>
      <c r="C4" s="106"/>
      <c r="D4" s="106"/>
      <c r="E4" s="106"/>
      <c r="F4" s="106"/>
      <c r="G4" s="106"/>
    </row>
    <row r="5" spans="1:7" ht="24.75" customHeight="1">
      <c r="A5" s="61"/>
      <c r="B5" s="61"/>
      <c r="C5" s="61"/>
      <c r="D5" s="61"/>
      <c r="E5" s="61"/>
      <c r="F5" s="61"/>
      <c r="G5" s="61"/>
    </row>
    <row r="6" spans="1:7" ht="16.5" customHeight="1" hidden="1">
      <c r="A6" s="107"/>
      <c r="B6" s="107"/>
      <c r="C6" s="107"/>
      <c r="D6" s="107"/>
      <c r="E6" s="107"/>
      <c r="F6" s="107"/>
      <c r="G6" s="107"/>
    </row>
    <row r="7" spans="1:7" ht="16.5">
      <c r="A7" s="62"/>
      <c r="B7" s="107" t="s">
        <v>215</v>
      </c>
      <c r="C7" s="107"/>
      <c r="D7" s="107"/>
      <c r="E7" s="107"/>
      <c r="F7" s="62"/>
      <c r="G7" s="62"/>
    </row>
    <row r="8" spans="1:7" ht="18.75" customHeight="1">
      <c r="A8" s="65"/>
      <c r="B8" s="65"/>
      <c r="C8" s="65"/>
      <c r="D8" s="65"/>
      <c r="E8" s="65"/>
      <c r="F8" s="65"/>
      <c r="G8" s="65"/>
    </row>
    <row r="9" spans="1:7" ht="12" customHeight="1" thickBot="1">
      <c r="A9" s="63"/>
      <c r="B9" s="63"/>
      <c r="C9" s="63"/>
      <c r="D9" s="63"/>
      <c r="E9" s="63"/>
      <c r="F9" s="63"/>
      <c r="G9" s="63"/>
    </row>
    <row r="10" spans="1:7" ht="31.5" customHeight="1" thickBot="1">
      <c r="A10" s="109" t="s">
        <v>5</v>
      </c>
      <c r="B10" s="109" t="s">
        <v>6</v>
      </c>
      <c r="C10" s="103" t="s">
        <v>7</v>
      </c>
      <c r="D10" s="67"/>
      <c r="E10" s="103" t="s">
        <v>210</v>
      </c>
      <c r="F10" s="103" t="s">
        <v>211</v>
      </c>
      <c r="G10" s="103" t="s">
        <v>212</v>
      </c>
    </row>
    <row r="11" spans="1:7" ht="73.5" customHeight="1" thickBot="1">
      <c r="A11" s="109"/>
      <c r="B11" s="109"/>
      <c r="C11" s="103"/>
      <c r="D11" s="66" t="s">
        <v>10</v>
      </c>
      <c r="E11" s="103"/>
      <c r="F11" s="103"/>
      <c r="G11" s="103"/>
    </row>
    <row r="12" spans="1:7" ht="18" customHeight="1" thickBot="1">
      <c r="A12" s="73">
        <v>1</v>
      </c>
      <c r="B12" s="73">
        <v>2</v>
      </c>
      <c r="C12" s="73">
        <v>3</v>
      </c>
      <c r="D12" s="73">
        <v>5</v>
      </c>
      <c r="E12" s="73">
        <v>4</v>
      </c>
      <c r="F12" s="73">
        <v>5</v>
      </c>
      <c r="G12" s="73">
        <v>6</v>
      </c>
    </row>
    <row r="13" spans="1:7" s="59" customFormat="1" ht="54.75" customHeight="1" thickBot="1">
      <c r="A13" s="68" t="s">
        <v>194</v>
      </c>
      <c r="B13" s="68" t="s">
        <v>202</v>
      </c>
      <c r="C13" s="68" t="s">
        <v>216</v>
      </c>
      <c r="D13" s="69"/>
      <c r="E13" s="70">
        <v>0.012</v>
      </c>
      <c r="F13" s="69"/>
      <c r="G13" s="71"/>
    </row>
    <row r="14" spans="1:7" ht="54" customHeight="1" thickBot="1">
      <c r="A14" s="68" t="s">
        <v>174</v>
      </c>
      <c r="B14" s="68" t="s">
        <v>199</v>
      </c>
      <c r="C14" s="68" t="s">
        <v>15</v>
      </c>
      <c r="D14" s="69"/>
      <c r="E14" s="72">
        <v>4</v>
      </c>
      <c r="F14" s="69"/>
      <c r="G14" s="71"/>
    </row>
    <row r="15" spans="1:10" ht="50.25" customHeight="1" thickBot="1">
      <c r="A15" s="68" t="s">
        <v>37</v>
      </c>
      <c r="B15" s="73" t="s">
        <v>203</v>
      </c>
      <c r="C15" s="73" t="s">
        <v>217</v>
      </c>
      <c r="D15" s="73"/>
      <c r="E15" s="73">
        <v>1.2</v>
      </c>
      <c r="F15" s="73"/>
      <c r="G15" s="74"/>
      <c r="J15" s="19"/>
    </row>
    <row r="16" spans="1:10" ht="69.75" customHeight="1" thickBot="1">
      <c r="A16" s="73">
        <v>4</v>
      </c>
      <c r="B16" s="73" t="s">
        <v>204</v>
      </c>
      <c r="C16" s="73" t="s">
        <v>15</v>
      </c>
      <c r="D16" s="73"/>
      <c r="E16" s="73">
        <v>4</v>
      </c>
      <c r="F16" s="73"/>
      <c r="G16" s="74"/>
      <c r="H16" s="60"/>
      <c r="J16" s="19"/>
    </row>
    <row r="17" spans="1:10" ht="98.25" customHeight="1" thickBot="1">
      <c r="A17" s="68" t="s">
        <v>51</v>
      </c>
      <c r="B17" s="73" t="s">
        <v>205</v>
      </c>
      <c r="C17" s="73" t="s">
        <v>200</v>
      </c>
      <c r="D17" s="73"/>
      <c r="E17" s="74">
        <v>4</v>
      </c>
      <c r="F17" s="73"/>
      <c r="G17" s="74"/>
      <c r="J17" s="19"/>
    </row>
    <row r="18" spans="1:10" ht="118.5" customHeight="1" thickBot="1">
      <c r="A18" s="68" t="s">
        <v>139</v>
      </c>
      <c r="B18" s="73" t="s">
        <v>208</v>
      </c>
      <c r="C18" s="73" t="s">
        <v>200</v>
      </c>
      <c r="D18" s="73"/>
      <c r="E18" s="74">
        <v>21</v>
      </c>
      <c r="F18" s="73"/>
      <c r="G18" s="74"/>
      <c r="J18" s="19"/>
    </row>
    <row r="19" spans="1:10" ht="35.25" customHeight="1" thickBot="1">
      <c r="A19" s="73">
        <v>7</v>
      </c>
      <c r="B19" s="73" t="s">
        <v>196</v>
      </c>
      <c r="C19" s="73" t="s">
        <v>197</v>
      </c>
      <c r="D19" s="73"/>
      <c r="E19" s="74">
        <v>0.25</v>
      </c>
      <c r="F19" s="73"/>
      <c r="G19" s="74"/>
      <c r="J19" s="19" t="s">
        <v>195</v>
      </c>
    </row>
    <row r="20" spans="1:10" ht="39.75" customHeight="1" thickBot="1">
      <c r="A20" s="68" t="s">
        <v>75</v>
      </c>
      <c r="B20" s="73" t="s">
        <v>218</v>
      </c>
      <c r="C20" s="73" t="s">
        <v>15</v>
      </c>
      <c r="D20" s="73"/>
      <c r="E20" s="75">
        <v>1</v>
      </c>
      <c r="F20" s="75"/>
      <c r="G20" s="74"/>
      <c r="J20" s="19"/>
    </row>
    <row r="21" spans="1:10" ht="40.5" customHeight="1" thickBot="1">
      <c r="A21" s="73">
        <v>9</v>
      </c>
      <c r="B21" s="73" t="s">
        <v>219</v>
      </c>
      <c r="C21" s="73" t="s">
        <v>198</v>
      </c>
      <c r="D21" s="73"/>
      <c r="E21" s="72">
        <v>9.7</v>
      </c>
      <c r="F21" s="73"/>
      <c r="G21" s="74"/>
      <c r="J21" s="19"/>
    </row>
    <row r="22" spans="1:10" ht="40.5" customHeight="1" thickBot="1">
      <c r="A22" s="73">
        <v>10</v>
      </c>
      <c r="B22" s="73" t="s">
        <v>220</v>
      </c>
      <c r="C22" s="73" t="s">
        <v>198</v>
      </c>
      <c r="D22" s="73"/>
      <c r="E22" s="74">
        <v>0.5</v>
      </c>
      <c r="F22" s="73"/>
      <c r="G22" s="74"/>
      <c r="J22" s="19"/>
    </row>
    <row r="23" spans="1:10" ht="44.25" customHeight="1" thickBot="1">
      <c r="A23" s="73">
        <v>11</v>
      </c>
      <c r="B23" s="73" t="s">
        <v>206</v>
      </c>
      <c r="C23" s="73" t="s">
        <v>15</v>
      </c>
      <c r="D23" s="73"/>
      <c r="E23" s="74">
        <v>1</v>
      </c>
      <c r="F23" s="73"/>
      <c r="G23" s="74"/>
      <c r="J23" s="19"/>
    </row>
    <row r="24" spans="1:10" ht="55.5" customHeight="1" thickBot="1">
      <c r="A24" s="73">
        <v>12</v>
      </c>
      <c r="B24" s="73" t="s">
        <v>207</v>
      </c>
      <c r="C24" s="73" t="s">
        <v>221</v>
      </c>
      <c r="D24" s="73"/>
      <c r="E24" s="76">
        <v>0.1655</v>
      </c>
      <c r="F24" s="73"/>
      <c r="G24" s="74"/>
      <c r="J24" s="19"/>
    </row>
    <row r="25" spans="1:7" ht="21.75" customHeight="1" thickBot="1">
      <c r="A25" s="109" t="s">
        <v>213</v>
      </c>
      <c r="B25" s="109"/>
      <c r="C25" s="109"/>
      <c r="D25" s="109"/>
      <c r="E25" s="109"/>
      <c r="F25" s="78"/>
      <c r="G25" s="77"/>
    </row>
    <row r="26" spans="1:7" ht="20.25" customHeight="1" thickBot="1">
      <c r="A26" s="109" t="s">
        <v>128</v>
      </c>
      <c r="B26" s="109"/>
      <c r="C26" s="109"/>
      <c r="D26" s="109"/>
      <c r="E26" s="109"/>
      <c r="F26" s="78"/>
      <c r="G26" s="77"/>
    </row>
    <row r="27" spans="1:9" ht="27.75" customHeight="1" thickBot="1">
      <c r="A27" s="109" t="s">
        <v>213</v>
      </c>
      <c r="B27" s="109"/>
      <c r="C27" s="109"/>
      <c r="D27" s="109"/>
      <c r="E27" s="109"/>
      <c r="F27" s="79"/>
      <c r="G27" s="77"/>
      <c r="H27" s="19"/>
      <c r="I27" s="19"/>
    </row>
    <row r="28" ht="15.75">
      <c r="I28" s="23"/>
    </row>
    <row r="30" spans="2:7" ht="15.75">
      <c r="B30" s="27"/>
      <c r="E30" s="27"/>
      <c r="F30" s="27"/>
      <c r="G30" s="27"/>
    </row>
    <row r="31" spans="2:6" ht="15.75">
      <c r="B31" s="108" t="s">
        <v>214</v>
      </c>
      <c r="C31" s="108"/>
      <c r="D31" s="108"/>
      <c r="E31" s="108"/>
      <c r="F31" s="108"/>
    </row>
  </sheetData>
  <sheetProtection/>
  <mergeCells count="15">
    <mergeCell ref="B31:F31"/>
    <mergeCell ref="E10:E11"/>
    <mergeCell ref="G10:G11"/>
    <mergeCell ref="F10:F11"/>
    <mergeCell ref="A25:E25"/>
    <mergeCell ref="A27:E27"/>
    <mergeCell ref="A10:A11"/>
    <mergeCell ref="B10:B11"/>
    <mergeCell ref="A26:E26"/>
    <mergeCell ref="C10:C11"/>
    <mergeCell ref="A1:G1"/>
    <mergeCell ref="A3:G3"/>
    <mergeCell ref="A4:G4"/>
    <mergeCell ref="A6:G6"/>
    <mergeCell ref="B7:E7"/>
  </mergeCells>
  <printOptions/>
  <pageMargins left="0.5905511811023623" right="0.1968503937007874" top="0.3937007874015748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kaxa</cp:lastModifiedBy>
  <cp:lastPrinted>2014-11-01T15:08:12Z</cp:lastPrinted>
  <dcterms:created xsi:type="dcterms:W3CDTF">2009-12-30T06:24:10Z</dcterms:created>
  <dcterms:modified xsi:type="dcterms:W3CDTF">2015-03-11T15:27:08Z</dcterms:modified>
  <cp:category/>
  <cp:version/>
  <cp:contentType/>
  <cp:contentStatus/>
</cp:coreProperties>
</file>