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riel.sakhelashvili\Desktop\ტენდერები\20  ტენდერი  54358  საღვინე შოროპანი გზა და ბოგირი\ტენდერის მასალები\"/>
    </mc:Choice>
  </mc:AlternateContent>
  <bookViews>
    <workbookView xWindow="720" yWindow="390" windowWidth="20730" windowHeight="11760"/>
  </bookViews>
  <sheets>
    <sheet name="ხარჯთარრიცხვა" sheetId="1" r:id="rId1"/>
    <sheet name="პიკეტური უწყისი" sheetId="6" r:id="rId2"/>
  </sheets>
  <definedNames>
    <definedName name="_xlnm.Print_Area" localSheetId="0">ხარჯთარრიცხვა!$A$1:$M$80</definedName>
  </definedNames>
  <calcPr calcId="162913"/>
</workbook>
</file>

<file path=xl/calcChain.xml><?xml version="1.0" encoding="utf-8"?>
<calcChain xmlns="http://schemas.openxmlformats.org/spreadsheetml/2006/main">
  <c r="F15" i="1" l="1"/>
  <c r="F11" i="1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13" i="1" l="1"/>
  <c r="F12" i="1" l="1"/>
  <c r="F14" i="1"/>
  <c r="F16" i="1" l="1"/>
  <c r="F62" i="1" l="1"/>
  <c r="F50" i="1" s="1"/>
  <c r="F22" i="1" l="1"/>
  <c r="F10" i="1"/>
  <c r="F65" i="1" l="1"/>
  <c r="F18" i="1"/>
  <c r="F23" i="1"/>
  <c r="F56" i="1"/>
  <c r="F63" i="1"/>
  <c r="F24" i="1"/>
  <c r="F17" i="1"/>
  <c r="F67" i="1"/>
  <c r="F20" i="1"/>
  <c r="F21" i="1"/>
  <c r="F66" i="1"/>
  <c r="F19" i="1"/>
  <c r="F64" i="1"/>
  <c r="F68" i="1"/>
  <c r="F53" i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F5" i="6"/>
  <c r="F40" i="6" s="1"/>
  <c r="F25" i="1" s="1"/>
  <c r="F57" i="1" l="1"/>
  <c r="F60" i="1"/>
  <c r="F52" i="1"/>
  <c r="F58" i="1"/>
  <c r="F54" i="1"/>
  <c r="F59" i="1"/>
  <c r="F61" i="1"/>
  <c r="F51" i="1"/>
  <c r="F55" i="1"/>
  <c r="F31" i="1" l="1"/>
  <c r="F32" i="1"/>
  <c r="F33" i="1"/>
  <c r="F34" i="1"/>
  <c r="F35" i="1"/>
  <c r="F44" i="1" s="1"/>
  <c r="F28" i="1"/>
  <c r="F29" i="1"/>
  <c r="F30" i="1"/>
  <c r="F27" i="1"/>
  <c r="F26" i="1"/>
  <c r="F47" i="1" l="1"/>
  <c r="F43" i="1"/>
  <c r="F42" i="1"/>
  <c r="F37" i="1"/>
  <c r="F38" i="1"/>
  <c r="F40" i="1"/>
  <c r="F41" i="1"/>
  <c r="F39" i="1"/>
  <c r="F36" i="1"/>
  <c r="F48" i="1" l="1"/>
  <c r="F46" i="1"/>
  <c r="F49" i="1"/>
  <c r="F45" i="1"/>
</calcChain>
</file>

<file path=xl/sharedStrings.xml><?xml version="1.0" encoding="utf-8"?>
<sst xmlns="http://schemas.openxmlformats.org/spreadsheetml/2006/main" count="299" uniqueCount="168">
  <si>
    <t>x a r j T a R r i c x v a</t>
  </si>
  <si>
    <t>#</t>
  </si>
  <si>
    <t>safuZveli</t>
  </si>
  <si>
    <t>ganz.</t>
  </si>
  <si>
    <t>normatiuli</t>
  </si>
  <si>
    <t>xelfasi</t>
  </si>
  <si>
    <t>masala</t>
  </si>
  <si>
    <t xml:space="preserve">samSeneblo </t>
  </si>
  <si>
    <t>jami</t>
  </si>
  <si>
    <t>s a m u S a o s</t>
  </si>
  <si>
    <t>resursi</t>
  </si>
  <si>
    <t>meqanizmebi</t>
  </si>
  <si>
    <t>dasaxeleba</t>
  </si>
  <si>
    <t>erTeulze</t>
  </si>
  <si>
    <t>sul</t>
  </si>
  <si>
    <t>erT.</t>
  </si>
  <si>
    <t>fasi</t>
  </si>
  <si>
    <t>1'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</si>
  <si>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</si>
  <si>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</si>
  <si>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</si>
  <si>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</si>
  <si>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</si>
  <si>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</si>
  <si>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</si>
  <si>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</si>
  <si>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</si>
  <si>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</si>
  <si>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</si>
  <si>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</si>
  <si>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კაც/სთ</t>
  </si>
  <si>
    <t xml:space="preserve"> </t>
  </si>
  <si>
    <t>SromiTi resursebi</t>
  </si>
  <si>
    <t>kac/sT</t>
  </si>
  <si>
    <t>lari</t>
  </si>
  <si>
    <t>m</t>
  </si>
  <si>
    <t>sxva xarjebi</t>
  </si>
  <si>
    <r>
      <t>m</t>
    </r>
    <r>
      <rPr>
        <vertAlign val="superscript"/>
        <sz val="11"/>
        <rFont val="AcadNusx"/>
      </rPr>
      <t>3</t>
    </r>
  </si>
  <si>
    <t xml:space="preserve"> 27-8-2</t>
  </si>
  <si>
    <t xml:space="preserve">გზის დაპროფილება ავტოგრეიდერით  ქვიშა ხრეშის დამატებით (სავალი ნაწილის გაფართოებით) </t>
  </si>
  <si>
    <r>
      <t>m</t>
    </r>
    <r>
      <rPr>
        <vertAlign val="superscript"/>
        <sz val="11"/>
        <rFont val="AcadNusx"/>
      </rPr>
      <t>2</t>
    </r>
  </si>
  <si>
    <t>a/greideri saSualo tipis 79kvt</t>
  </si>
  <si>
    <t>m/sT</t>
  </si>
  <si>
    <t>satkepni 5t TviTmavali gluvi</t>
  </si>
  <si>
    <t>satkepni 10t TviTmavali gluvi</t>
  </si>
  <si>
    <t>mosarwyavi manqana 6000 l.</t>
  </si>
  <si>
    <t>sxva manqanebi</t>
  </si>
  <si>
    <t>wyali</t>
  </si>
  <si>
    <t xml:space="preserve"> 27-11-1</t>
  </si>
  <si>
    <t xml:space="preserve">საფუძვლის mowyoba RorRiT 0-40 mm sisqiT 10 sm </t>
  </si>
  <si>
    <t>buldozeri 79 kvt (108 cx.Z.)</t>
  </si>
  <si>
    <t>qvis manawilebeli dasakidi avtoTviTmclelze</t>
  </si>
  <si>
    <t xml:space="preserve">RorRi 0-40 mm </t>
  </si>
  <si>
    <t>27-23-9 .</t>
  </si>
  <si>
    <t xml:space="preserve">savali nawilis mowyoba betoniT sisqiT 16sm </t>
  </si>
  <si>
    <t>sabazro</t>
  </si>
  <si>
    <t>fuZis damprofilebeli</t>
  </si>
  <si>
    <t>amwe saavtomobilo svlaze 5 t.</t>
  </si>
  <si>
    <t>traqtori muxluxa svlaze 40 kvt (54 cx.Z.)</t>
  </si>
  <si>
    <t>kub.m.</t>
  </si>
  <si>
    <t>ლითონის ბადე შედუღებული კონსტრუქციული უჯრედის ზომით 6*200*200მმ</t>
  </si>
  <si>
    <t>sxva masalebi</t>
  </si>
  <si>
    <t xml:space="preserve"> gam 27-34-10</t>
  </si>
  <si>
    <t>avtogudronatori 7000l</t>
  </si>
  <si>
    <t>სავაზრო</t>
  </si>
  <si>
    <t xml:space="preserve">პარაფინი </t>
  </si>
  <si>
    <t>kg</t>
  </si>
  <si>
    <t>betonis safaris ganivi (yovel 6m) gaWra temperaturuli nakerebis mosawyobad</t>
  </si>
  <si>
    <t>27-28-1</t>
  </si>
  <si>
    <t>betonis gamWreli</t>
  </si>
  <si>
    <t>traqtori muxluxa svlaze 59 kvt (80 cx.Z.)</t>
  </si>
  <si>
    <t>nakerebis ჩამსხმელი</t>
  </si>
  <si>
    <t>bitumis emulsia</t>
  </si>
  <si>
    <t>t</t>
  </si>
  <si>
    <t>qviSa Savi</t>
  </si>
  <si>
    <t>bitumis mastika</t>
  </si>
  <si>
    <t xml:space="preserve"> 27-51-5-6</t>
  </si>
  <si>
    <t>sul Tavebis jami</t>
  </si>
  <si>
    <t>zednadebi xarjebi %</t>
  </si>
  <si>
    <t>gegmiuri mogeba %</t>
  </si>
  <si>
    <t xml:space="preserve"> jami</t>
  </si>
  <si>
    <t xml:space="preserve">gauTvaliswinebeli xarjebi </t>
  </si>
  <si>
    <t>dRg</t>
  </si>
  <si>
    <t>შეადგინა                      ი. ჭიღლაძე</t>
  </si>
  <si>
    <t>კვლევა-ძიების კრებული</t>
  </si>
  <si>
    <t>ტრასის აღდგენა</t>
  </si>
  <si>
    <t>კმ</t>
  </si>
  <si>
    <t xml:space="preserve">შრომითი დანახარჯები </t>
  </si>
  <si>
    <t>ტ</t>
  </si>
  <si>
    <t>savali nawilis farTis piketuri daTvlis uwyisi</t>
  </si>
  <si>
    <t>pk-dan+</t>
  </si>
  <si>
    <t>pk-mde+</t>
  </si>
  <si>
    <t>manZili m</t>
  </si>
  <si>
    <t>სავალი ნაწილი</t>
  </si>
  <si>
    <t>სიგანე მ</t>
  </si>
  <si>
    <r>
      <t>ფართი მ</t>
    </r>
    <r>
      <rPr>
        <b/>
        <vertAlign val="superscript"/>
        <sz val="11"/>
        <color theme="1"/>
        <rFont val="AcadMtavr"/>
      </rPr>
      <t>2</t>
    </r>
  </si>
  <si>
    <t>0+00.00</t>
  </si>
  <si>
    <t>0+20.00</t>
  </si>
  <si>
    <t>0+40.00</t>
  </si>
  <si>
    <t>0+60.00</t>
  </si>
  <si>
    <t>0+80.00</t>
  </si>
  <si>
    <t>1+00.00</t>
  </si>
  <si>
    <t>1+20.00</t>
  </si>
  <si>
    <t>1+40.00</t>
  </si>
  <si>
    <t>ჯამი</t>
  </si>
  <si>
    <t>srf 12-190</t>
  </si>
  <si>
    <t>srf 12-191</t>
  </si>
  <si>
    <t>srf 12-201</t>
  </si>
  <si>
    <t>srf 12-35</t>
  </si>
  <si>
    <t>srf 12-5</t>
  </si>
  <si>
    <t>srf 12-174</t>
  </si>
  <si>
    <t>srf 12-309</t>
  </si>
  <si>
    <t>srf 12-180</t>
  </si>
  <si>
    <t>1+60.00</t>
  </si>
  <si>
    <t>1+80.00</t>
  </si>
  <si>
    <t>2+00.00</t>
  </si>
  <si>
    <t>srf 12-175</t>
  </si>
  <si>
    <t>srf 12-6</t>
  </si>
  <si>
    <t>traqtori muxluxa svlaze 79 kvt (108 cx.Z.)</t>
  </si>
  <si>
    <t xml:space="preserve">qviSa-xreSovani narevi (balasti) </t>
  </si>
  <si>
    <t>srf 12-118</t>
  </si>
  <si>
    <t>srf 12-202</t>
  </si>
  <si>
    <r>
      <t xml:space="preserve">betoni m-350 </t>
    </r>
    <r>
      <rPr>
        <sz val="11"/>
        <rFont val="_Academiuri"/>
        <family val="2"/>
      </rPr>
      <t>B-25</t>
    </r>
  </si>
  <si>
    <r>
      <t>პარაფინის mosxma 1m</t>
    </r>
    <r>
      <rPr>
        <b/>
        <vertAlign val="superscript"/>
        <sz val="11"/>
        <rFont val="AcadNusx"/>
      </rPr>
      <t>2</t>
    </r>
    <r>
      <rPr>
        <b/>
        <sz val="11"/>
        <rFont val="AcadNusx"/>
      </rPr>
      <t xml:space="preserve"> 400grami</t>
    </r>
  </si>
  <si>
    <t>srf 1.8-13</t>
  </si>
  <si>
    <t>srf 3.3-7</t>
  </si>
  <si>
    <t>srf 3.3-8</t>
  </si>
  <si>
    <t>მასალების ტრანსპორტირება %</t>
  </si>
  <si>
    <t xml:space="preserve">gverdulebis mowyoba qviSa-xreSovani nareviT </t>
  </si>
  <si>
    <t>srf 3-261</t>
  </si>
  <si>
    <t>srf 3-265</t>
  </si>
  <si>
    <t>srf 3-369</t>
  </si>
  <si>
    <t>srf 3-257</t>
  </si>
  <si>
    <t>srf 3-255</t>
  </si>
  <si>
    <t xml:space="preserve">  1-53-12</t>
  </si>
  <si>
    <t>srf 13-111</t>
  </si>
  <si>
    <t>eqskavatori pnevmoTvlian svlaze CamCis tevadoba 0.5m3 a/manqanaze datvirTviT</t>
  </si>
  <si>
    <t>სრფ 14-5</t>
  </si>
  <si>
    <t>ტრანსპორტირება 5კმ</t>
  </si>
  <si>
    <t xml:space="preserve">სავალი ნაწილის da arsebuli dazianebuli betonis მოჭრა eqskavatoriT ა/მანქანაზე დატვირთვით  </t>
  </si>
  <si>
    <t>დაბა შოროპანში ზაზა ფერაძის ქუჩის გზის რეაბილიტაცია</t>
  </si>
  <si>
    <t>0+02.12</t>
  </si>
  <si>
    <t>0+08.34</t>
  </si>
  <si>
    <t>0+20.31</t>
  </si>
  <si>
    <t>0+27.17</t>
  </si>
  <si>
    <t>0+31.61</t>
  </si>
  <si>
    <t>0+48.44</t>
  </si>
  <si>
    <t>0+72.15</t>
  </si>
  <si>
    <t>0+73.15</t>
  </si>
  <si>
    <t>0+82.66</t>
  </si>
  <si>
    <t>1+03.03</t>
  </si>
  <si>
    <t>1+04.89</t>
  </si>
  <si>
    <t>1+13.07</t>
  </si>
  <si>
    <t>1+22.47</t>
  </si>
  <si>
    <t>1+35.99</t>
  </si>
  <si>
    <t>1+37.17</t>
  </si>
  <si>
    <t>1+46.20</t>
  </si>
  <si>
    <t>1+56.19</t>
  </si>
  <si>
    <t>1+62.12</t>
  </si>
  <si>
    <t>1+66.20</t>
  </si>
  <si>
    <t>1+70.98</t>
  </si>
  <si>
    <t>1+81.15</t>
  </si>
  <si>
    <t>1+88.33</t>
  </si>
  <si>
    <t>1+99.71</t>
  </si>
  <si>
    <t>2+15.85</t>
  </si>
  <si>
    <t>2+17.47</t>
  </si>
  <si>
    <t xml:space="preserve">შენიშვნა :  
გაუთვალისწინებელი ხარჯის და დღგ-ს პროცენტულობა უცვლელია, 
ზედნადების ხარჯები არ უნდა აღემატებოდეს 10%-ს;
 გეგმიური დაგროვება არ უნდა აღემატებოდეს  8%-ს;
სატრანსპორტო ხარჯები მასალებზე არ უნდა აღემატებოდეს 5%-ს;
  პროცენტული მაჩვენებლების გადამეტებით წარმოდგენა არის პრეტენდენტის      დისკვალიფიკაციის საფუძველი .
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</si>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</sst>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-* #,##0.00\ _₽_-;\-* #,##0.00\ _₽_-;_-* &quot;-&quot;??\ _₽_-;_-@_-"/>
    <numFmt numFmtId="165" formatCode="_-* #,##0.00_-;\-* #,##0.00_-;_-* &quot;-&quot;??_-;_-@_-"/>
    <numFmt numFmtId="166" formatCode="0.000"/>
    <numFmt numFmtId="167" formatCode="_-* #,##0.00\ _L_a_r_i_-;\-* #,##0.00\ _L_a_r_i_-;_-* &quot;-&quot;??\ _L_a_r_i_-;_-@_-"/>
    <numFmt numFmtId="168" formatCode="_-* #,##0.0000_р_._-;\-* #,##0.0000_р_._-;_-* &quot;-&quot;????_р_._-;_-@_-"/>
    <numFmt numFmtId="169" formatCode="_-* #,##0.00_р_._-;\-* #,##0.00_р_._-;_-* &quot;-&quot;??_р_._-;_-@_-"/>
    <numFmt numFmtId="170" formatCode="#,##0.00000"/>
    <numFmt numFmtId="172" formatCode="0.0"/>
  </numFmts>
  <fonts count="3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name val="AcadNusx"/>
    </font>
    <font>
      <sz val="11"/>
      <name val="AcadNusx"/>
    </font>
    <font>
      <sz val="10"/>
      <name val="AcadNusx"/>
    </font>
    <font>
      <sz val="11"/>
      <color theme="1"/>
      <name val="Sylfaen"/>
      <family val="1"/>
    </font>
    <font>
      <sz val="11"/>
      <name val="LitNusx"/>
      <family val="2"/>
    </font>
    <font>
      <vertAlign val="superscript"/>
      <sz val="11"/>
      <name val="AcadNusx"/>
    </font>
    <font>
      <sz val="12"/>
      <name val="AcadNusx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1"/>
      <name val="AcadNusx"/>
    </font>
    <font>
      <b/>
      <sz val="11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sz val="11"/>
      <color theme="1"/>
      <name val="AcadMtavr"/>
    </font>
    <font>
      <b/>
      <sz val="11"/>
      <color theme="1"/>
      <name val="AcadMtavr"/>
    </font>
    <font>
      <b/>
      <vertAlign val="superscript"/>
      <sz val="11"/>
      <color theme="1"/>
      <name val="AcadMtavr"/>
    </font>
    <font>
      <sz val="9"/>
      <color theme="1"/>
      <name val="AcadMtavr"/>
    </font>
    <font>
      <b/>
      <sz val="9"/>
      <color theme="1"/>
      <name val="AcadMtav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Arial"/>
      <family val="2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_Academiuri"/>
      <family val="2"/>
    </font>
    <font>
      <b/>
      <vertAlign val="superscript"/>
      <sz val="11"/>
      <name val="AcadNusx"/>
    </font>
    <font>
      <b/>
      <sz val="11"/>
      <color theme="1"/>
      <name val="Sylfaen"/>
      <family val="1"/>
    </font>
    <font>
      <sz val="11"/>
      <color rgb="FFFF0000"/>
      <name val="Sylfaen"/>
      <family val="2"/>
    </font>
    <font>
      <b/>
      <sz val="12"/>
      <color rgb="FF000000"/>
      <name val="AcadNusx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1" fillId="0" borderId="0"/>
  </cellStyleXfs>
  <cellXfs count="155">
    <xf numFmtId="0" fontId="0" fillId="0" borderId="0" xfId="0"/>
    <xf numFmtId="2" fontId="6" fillId="0" borderId="10" xfId="0" applyNumberFormat="1" applyFont="1" applyFill="1" applyBorder="1" applyAlignment="1">
      <alignment horizontal="center" vertical="center"/>
    </xf>
    <xf numFmtId="0" fontId="16" fillId="0" borderId="0" xfId="0" applyFont="1"/>
    <xf numFmtId="0" fontId="17" fillId="0" borderId="10" xfId="0" applyFont="1" applyBorder="1" applyAlignment="1">
      <alignment horizontal="center" vertical="center" textRotation="90"/>
    </xf>
    <xf numFmtId="0" fontId="19" fillId="0" borderId="10" xfId="0" applyFont="1" applyBorder="1" applyAlignment="1">
      <alignment horizontal="center" vertical="center"/>
    </xf>
    <xf numFmtId="2" fontId="0" fillId="0" borderId="10" xfId="0" applyNumberFormat="1" applyBorder="1"/>
    <xf numFmtId="0" fontId="20" fillId="0" borderId="10" xfId="0" applyFont="1" applyBorder="1"/>
    <xf numFmtId="2" fontId="21" fillId="0" borderId="10" xfId="10" applyNumberFormat="1" applyFont="1" applyBorder="1"/>
    <xf numFmtId="0" fontId="20" fillId="0" borderId="10" xfId="0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 vertical="center"/>
    </xf>
    <xf numFmtId="0" fontId="0" fillId="0" borderId="0" xfId="0" applyFill="1"/>
    <xf numFmtId="0" fontId="17" fillId="0" borderId="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textRotation="90" wrapText="1"/>
    </xf>
    <xf numFmtId="0" fontId="0" fillId="0" borderId="0" xfId="0" applyFont="1" applyFill="1"/>
    <xf numFmtId="0" fontId="4" fillId="0" borderId="0" xfId="3" applyFont="1" applyFill="1" applyBorder="1" applyAlignment="1">
      <alignment horizontal="center" wrapText="1"/>
    </xf>
    <xf numFmtId="0" fontId="4" fillId="0" borderId="1" xfId="3" applyFont="1" applyFill="1" applyBorder="1" applyAlignment="1">
      <alignment horizontal="center"/>
    </xf>
    <xf numFmtId="164" fontId="4" fillId="0" borderId="1" xfId="1" applyFont="1" applyFill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0" fontId="4" fillId="0" borderId="3" xfId="4" applyFont="1" applyFill="1" applyBorder="1" applyAlignment="1">
      <alignment horizontal="left" wrapText="1"/>
    </xf>
    <xf numFmtId="0" fontId="4" fillId="0" borderId="0" xfId="4" applyFont="1" applyFill="1" applyAlignment="1">
      <alignment horizontal="center" vertical="center" wrapText="1"/>
    </xf>
    <xf numFmtId="0" fontId="4" fillId="0" borderId="0" xfId="3" applyFont="1" applyFill="1" applyAlignment="1">
      <alignment horizontal="center" vertical="center" wrapText="1"/>
    </xf>
    <xf numFmtId="164" fontId="4" fillId="0" borderId="6" xfId="1" applyFont="1" applyFill="1" applyBorder="1" applyAlignment="1">
      <alignment horizontal="center"/>
    </xf>
    <xf numFmtId="0" fontId="4" fillId="0" borderId="1" xfId="4" applyFont="1" applyFill="1" applyBorder="1" applyAlignment="1">
      <alignment horizontal="left" wrapText="1"/>
    </xf>
    <xf numFmtId="164" fontId="4" fillId="0" borderId="9" xfId="1" applyFont="1" applyFill="1" applyBorder="1" applyAlignment="1">
      <alignment horizontal="center"/>
    </xf>
    <xf numFmtId="0" fontId="4" fillId="0" borderId="10" xfId="4" applyFont="1" applyFill="1" applyBorder="1" applyAlignment="1">
      <alignment horizontal="center"/>
    </xf>
    <xf numFmtId="0" fontId="4" fillId="0" borderId="10" xfId="4" applyFont="1" applyFill="1" applyBorder="1" applyAlignment="1">
      <alignment horizontal="center" wrapText="1"/>
    </xf>
    <xf numFmtId="164" fontId="4" fillId="0" borderId="10" xfId="1" applyFont="1" applyFill="1" applyBorder="1" applyAlignment="1">
      <alignment horizontal="center"/>
    </xf>
    <xf numFmtId="1" fontId="23" fillId="0" borderId="9" xfId="8" applyNumberFormat="1" applyFont="1" applyFill="1" applyBorder="1" applyAlignment="1">
      <alignment horizontal="center" vertical="center"/>
    </xf>
    <xf numFmtId="3" fontId="13" fillId="0" borderId="10" xfId="9" applyNumberFormat="1" applyFont="1" applyFill="1" applyBorder="1" applyAlignment="1">
      <alignment vertical="center" wrapText="1"/>
    </xf>
    <xf numFmtId="3" fontId="12" fillId="0" borderId="10" xfId="9" applyNumberFormat="1" applyFont="1" applyFill="1" applyBorder="1" applyAlignment="1">
      <alignment horizontal="left" vertical="center"/>
    </xf>
    <xf numFmtId="3" fontId="13" fillId="0" borderId="10" xfId="9" applyNumberFormat="1" applyFont="1" applyFill="1" applyBorder="1" applyAlignment="1">
      <alignment horizontal="center" vertical="center"/>
    </xf>
    <xf numFmtId="3" fontId="24" fillId="0" borderId="10" xfId="9" applyNumberFormat="1" applyFont="1" applyFill="1" applyBorder="1" applyAlignment="1">
      <alignment horizontal="center" vertical="center"/>
    </xf>
    <xf numFmtId="170" fontId="13" fillId="0" borderId="10" xfId="9" applyNumberFormat="1" applyFont="1" applyFill="1" applyBorder="1" applyAlignment="1">
      <alignment horizontal="center" vertical="center"/>
    </xf>
    <xf numFmtId="2" fontId="13" fillId="0" borderId="10" xfId="9" applyNumberFormat="1" applyFont="1" applyFill="1" applyBorder="1" applyAlignment="1">
      <alignment horizontal="center" vertical="center"/>
    </xf>
    <xf numFmtId="0" fontId="15" fillId="0" borderId="0" xfId="9" applyFont="1" applyFill="1" applyAlignment="1">
      <alignment horizontal="center" vertical="center"/>
    </xf>
    <xf numFmtId="3" fontId="25" fillId="0" borderId="10" xfId="9" applyNumberFormat="1" applyFont="1" applyFill="1" applyBorder="1" applyAlignment="1">
      <alignment vertical="center"/>
    </xf>
    <xf numFmtId="0" fontId="4" fillId="0" borderId="10" xfId="9" applyFont="1" applyFill="1" applyBorder="1" applyAlignment="1">
      <alignment horizontal="left" vertical="center" indent="1"/>
    </xf>
    <xf numFmtId="0" fontId="26" fillId="0" borderId="10" xfId="9" applyFont="1" applyFill="1" applyBorder="1" applyAlignment="1">
      <alignment horizontal="center" vertical="center"/>
    </xf>
    <xf numFmtId="4" fontId="27" fillId="0" borderId="10" xfId="8" applyNumberFormat="1" applyFont="1" applyFill="1" applyBorder="1" applyAlignment="1">
      <alignment horizontal="center" vertical="center"/>
    </xf>
    <xf numFmtId="4" fontId="26" fillId="0" borderId="10" xfId="8" applyNumberFormat="1" applyFont="1" applyFill="1" applyBorder="1" applyAlignment="1">
      <alignment horizontal="center" vertical="center"/>
    </xf>
    <xf numFmtId="2" fontId="4" fillId="0" borderId="10" xfId="1" applyNumberFormat="1" applyFont="1" applyFill="1" applyBorder="1" applyAlignment="1" applyProtection="1">
      <alignment horizontal="center" vertical="center" wrapText="1"/>
      <protection locked="0"/>
    </xf>
    <xf numFmtId="2" fontId="4" fillId="0" borderId="10" xfId="1" applyNumberFormat="1" applyFont="1" applyFill="1" applyBorder="1" applyAlignment="1">
      <alignment horizontal="center" vertical="center" wrapText="1"/>
    </xf>
    <xf numFmtId="2" fontId="12" fillId="0" borderId="10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10" xfId="1" applyNumberFormat="1" applyFont="1" applyFill="1" applyBorder="1" applyAlignment="1">
      <alignment horizontal="center" vertical="center" wrapText="1"/>
    </xf>
    <xf numFmtId="2" fontId="4" fillId="0" borderId="10" xfId="1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 wrapText="1"/>
    </xf>
    <xf numFmtId="16" fontId="4" fillId="0" borderId="10" xfId="0" applyNumberFormat="1" applyFont="1" applyFill="1" applyBorder="1" applyAlignment="1">
      <alignment horizontal="center" vertical="center" wrapText="1"/>
    </xf>
    <xf numFmtId="0" fontId="12" fillId="0" borderId="10" xfId="7" applyNumberFormat="1" applyFont="1" applyFill="1" applyBorder="1" applyAlignment="1">
      <alignment horizontal="left" vertical="center" wrapText="1"/>
    </xf>
    <xf numFmtId="165" fontId="4" fillId="0" borderId="10" xfId="1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167" fontId="4" fillId="0" borderId="0" xfId="3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2" fontId="4" fillId="0" borderId="10" xfId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166" fontId="4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 wrapText="1"/>
    </xf>
    <xf numFmtId="0" fontId="12" fillId="0" borderId="10" xfId="1" applyNumberFormat="1" applyFont="1" applyFill="1" applyBorder="1" applyAlignment="1">
      <alignment horizontal="center" vertical="center" wrapText="1"/>
    </xf>
    <xf numFmtId="0" fontId="4" fillId="0" borderId="10" xfId="1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wrapText="1"/>
    </xf>
    <xf numFmtId="2" fontId="4" fillId="0" borderId="10" xfId="6" applyNumberFormat="1" applyFont="1" applyFill="1" applyBorder="1" applyAlignment="1">
      <alignment horizontal="center" vertical="center"/>
    </xf>
    <xf numFmtId="0" fontId="1" fillId="0" borderId="0" xfId="0" applyFont="1" applyFill="1"/>
    <xf numFmtId="168" fontId="4" fillId="0" borderId="10" xfId="0" applyNumberFormat="1" applyFont="1" applyFill="1" applyBorder="1" applyAlignment="1">
      <alignment horizontal="center" vertical="center"/>
    </xf>
    <xf numFmtId="0" fontId="4" fillId="0" borderId="10" xfId="1" applyNumberFormat="1" applyFont="1" applyFill="1" applyBorder="1" applyAlignment="1">
      <alignment horizontal="center" vertical="center"/>
    </xf>
    <xf numFmtId="43" fontId="4" fillId="0" borderId="10" xfId="0" applyNumberFormat="1" applyFont="1" applyFill="1" applyBorder="1" applyAlignment="1">
      <alignment horizontal="center" vertical="center"/>
    </xf>
    <xf numFmtId="2" fontId="7" fillId="0" borderId="1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13" fillId="0" borderId="10" xfId="7" applyNumberFormat="1" applyFont="1" applyFill="1" applyBorder="1" applyAlignment="1">
      <alignment horizontal="center" vertical="center"/>
    </xf>
    <xf numFmtId="0" fontId="12" fillId="0" borderId="10" xfId="3" applyFont="1" applyFill="1" applyBorder="1" applyAlignment="1">
      <alignment horizontal="center"/>
    </xf>
    <xf numFmtId="0" fontId="12" fillId="0" borderId="10" xfId="3" applyFont="1" applyFill="1" applyBorder="1" applyAlignment="1">
      <alignment horizontal="center" wrapText="1"/>
    </xf>
    <xf numFmtId="2" fontId="12" fillId="0" borderId="10" xfId="1" applyNumberFormat="1" applyFont="1" applyFill="1" applyBorder="1" applyAlignment="1">
      <alignment horizontal="center"/>
    </xf>
    <xf numFmtId="9" fontId="12" fillId="0" borderId="10" xfId="2" applyFont="1" applyFill="1" applyBorder="1" applyAlignment="1" applyProtection="1">
      <alignment horizontal="center"/>
      <protection locked="0"/>
    </xf>
    <xf numFmtId="43" fontId="4" fillId="0" borderId="10" xfId="1" applyNumberFormat="1" applyFont="1" applyFill="1" applyBorder="1" applyAlignment="1">
      <alignment horizontal="center"/>
    </xf>
    <xf numFmtId="9" fontId="12" fillId="0" borderId="10" xfId="3" applyNumberFormat="1" applyFont="1" applyFill="1" applyBorder="1" applyAlignment="1">
      <alignment horizontal="center"/>
    </xf>
    <xf numFmtId="166" fontId="4" fillId="0" borderId="10" xfId="3" applyNumberFormat="1" applyFont="1" applyFill="1" applyBorder="1" applyAlignment="1">
      <alignment horizontal="center"/>
    </xf>
    <xf numFmtId="2" fontId="12" fillId="0" borderId="10" xfId="3" applyNumberFormat="1" applyFont="1" applyFill="1" applyBorder="1" applyAlignment="1">
      <alignment horizontal="center"/>
    </xf>
    <xf numFmtId="0" fontId="12" fillId="3" borderId="10" xfId="3" applyFont="1" applyFill="1" applyBorder="1" applyAlignment="1">
      <alignment horizontal="center"/>
    </xf>
    <xf numFmtId="0" fontId="12" fillId="3" borderId="10" xfId="3" applyFont="1" applyFill="1" applyBorder="1" applyAlignment="1">
      <alignment horizontal="center" wrapText="1"/>
    </xf>
    <xf numFmtId="43" fontId="4" fillId="3" borderId="10" xfId="1" applyNumberFormat="1" applyFont="1" applyFill="1" applyBorder="1" applyAlignment="1">
      <alignment horizontal="center"/>
    </xf>
    <xf numFmtId="2" fontId="12" fillId="3" borderId="10" xfId="1" applyNumberFormat="1" applyFont="1" applyFill="1" applyBorder="1" applyAlignment="1">
      <alignment horizontal="center"/>
    </xf>
    <xf numFmtId="2" fontId="4" fillId="3" borderId="10" xfId="1" applyNumberFormat="1" applyFont="1" applyFill="1" applyBorder="1" applyAlignment="1">
      <alignment horizontal="center"/>
    </xf>
    <xf numFmtId="0" fontId="4" fillId="3" borderId="10" xfId="3" applyFont="1" applyFill="1" applyBorder="1" applyAlignment="1">
      <alignment horizontal="center"/>
    </xf>
    <xf numFmtId="2" fontId="12" fillId="3" borderId="10" xfId="3" applyNumberFormat="1" applyFont="1" applyFill="1" applyBorder="1" applyAlignment="1">
      <alignment horizontal="center"/>
    </xf>
    <xf numFmtId="169" fontId="12" fillId="3" borderId="10" xfId="3" applyNumberFormat="1" applyFont="1" applyFill="1" applyBorder="1" applyAlignment="1">
      <alignment horizontal="center"/>
    </xf>
    <xf numFmtId="43" fontId="12" fillId="3" borderId="10" xfId="1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left" vertical="center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NumberFormat="1" applyFont="1" applyFill="1" applyBorder="1" applyAlignment="1">
      <alignment horizontal="center" vertical="center"/>
    </xf>
    <xf numFmtId="172" fontId="0" fillId="0" borderId="10" xfId="0" applyNumberFormat="1" applyFont="1" applyFill="1" applyBorder="1" applyAlignment="1">
      <alignment horizontal="center" vertical="center"/>
    </xf>
    <xf numFmtId="2" fontId="0" fillId="0" borderId="10" xfId="0" applyNumberFormat="1" applyFont="1" applyFill="1" applyBorder="1" applyAlignment="1">
      <alignment horizontal="center" vertical="center"/>
    </xf>
    <xf numFmtId="0" fontId="31" fillId="0" borderId="0" xfId="0" applyFont="1" applyFill="1"/>
    <xf numFmtId="0" fontId="4" fillId="0" borderId="10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32" fillId="4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165" fontId="9" fillId="0" borderId="10" xfId="1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2" fontId="9" fillId="0" borderId="10" xfId="1" applyNumberFormat="1" applyFont="1" applyBorder="1" applyAlignment="1">
      <alignment horizontal="center" vertical="center"/>
    </xf>
    <xf numFmtId="0" fontId="7" fillId="0" borderId="0" xfId="0" applyFont="1"/>
    <xf numFmtId="0" fontId="7" fillId="2" borderId="0" xfId="0" applyFont="1" applyFill="1"/>
    <xf numFmtId="0" fontId="9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/>
    </xf>
    <xf numFmtId="0" fontId="9" fillId="2" borderId="10" xfId="1" applyNumberFormat="1" applyFont="1" applyFill="1" applyBorder="1" applyAlignment="1">
      <alignment horizontal="center" vertical="center" wrapText="1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0" xfId="1" applyNumberFormat="1" applyFont="1" applyFill="1" applyBorder="1" applyAlignment="1" applyProtection="1">
      <alignment horizontal="center" vertical="center" wrapText="1"/>
      <protection locked="0"/>
    </xf>
    <xf numFmtId="2" fontId="9" fillId="2" borderId="10" xfId="1" applyNumberFormat="1" applyFont="1" applyFill="1" applyBorder="1" applyAlignment="1">
      <alignment horizontal="center" vertical="center"/>
    </xf>
    <xf numFmtId="2" fontId="9" fillId="2" borderId="10" xfId="1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wrapText="1"/>
    </xf>
    <xf numFmtId="0" fontId="9" fillId="2" borderId="10" xfId="0" applyFont="1" applyFill="1" applyBorder="1" applyAlignment="1">
      <alignment horizontal="center" vertical="center" wrapText="1"/>
    </xf>
    <xf numFmtId="164" fontId="4" fillId="0" borderId="4" xfId="1" applyFont="1" applyFill="1" applyBorder="1" applyAlignment="1">
      <alignment horizontal="center"/>
    </xf>
    <xf numFmtId="164" fontId="4" fillId="0" borderId="5" xfId="1" applyFont="1" applyFill="1" applyBorder="1" applyAlignment="1">
      <alignment horizontal="center"/>
    </xf>
    <xf numFmtId="164" fontId="4" fillId="0" borderId="2" xfId="1" applyFont="1" applyFill="1" applyBorder="1" applyAlignment="1">
      <alignment horizontal="center" vertical="center"/>
    </xf>
    <xf numFmtId="164" fontId="4" fillId="0" borderId="6" xfId="1" applyFont="1" applyFill="1" applyBorder="1" applyAlignment="1">
      <alignment horizontal="center" vertical="center"/>
    </xf>
    <xf numFmtId="164" fontId="4" fillId="0" borderId="9" xfId="1" applyFont="1" applyFill="1" applyBorder="1" applyAlignment="1">
      <alignment horizontal="center" vertical="center"/>
    </xf>
    <xf numFmtId="164" fontId="4" fillId="0" borderId="7" xfId="1" applyFont="1" applyFill="1" applyBorder="1" applyAlignment="1">
      <alignment horizontal="center"/>
    </xf>
    <xf numFmtId="164" fontId="4" fillId="0" borderId="8" xfId="1" applyFont="1" applyFill="1" applyBorder="1" applyAlignment="1">
      <alignment horizontal="center"/>
    </xf>
    <xf numFmtId="164" fontId="4" fillId="0" borderId="2" xfId="1" applyFont="1" applyFill="1" applyBorder="1" applyAlignment="1">
      <alignment horizontal="center" vertical="top"/>
    </xf>
    <xf numFmtId="164" fontId="4" fillId="0" borderId="9" xfId="1" applyFont="1" applyFill="1" applyBorder="1" applyAlignment="1">
      <alignment horizontal="center" vertical="top"/>
    </xf>
    <xf numFmtId="0" fontId="3" fillId="0" borderId="0" xfId="3" applyFont="1" applyFill="1" applyAlignment="1">
      <alignment horizontal="center" vertical="center" wrapText="1"/>
    </xf>
    <xf numFmtId="0" fontId="3" fillId="0" borderId="0" xfId="3" applyFont="1" applyFill="1" applyAlignment="1">
      <alignment horizontal="center" vertical="center"/>
    </xf>
    <xf numFmtId="0" fontId="4" fillId="0" borderId="1" xfId="3" applyFont="1" applyFill="1" applyBorder="1" applyAlignment="1">
      <alignment horizontal="center"/>
    </xf>
    <xf numFmtId="0" fontId="4" fillId="0" borderId="2" xfId="4" applyNumberFormat="1" applyFont="1" applyFill="1" applyBorder="1" applyAlignment="1">
      <alignment horizontal="center" vertical="center"/>
    </xf>
    <xf numFmtId="0" fontId="4" fillId="0" borderId="6" xfId="4" applyNumberFormat="1" applyFont="1" applyFill="1" applyBorder="1" applyAlignment="1">
      <alignment horizontal="center" vertical="center"/>
    </xf>
    <xf numFmtId="0" fontId="4" fillId="0" borderId="9" xfId="4" applyNumberFormat="1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horizontal="center" vertical="center"/>
    </xf>
    <xf numFmtId="0" fontId="4" fillId="0" borderId="9" xfId="4" applyFont="1" applyFill="1" applyBorder="1" applyAlignment="1">
      <alignment horizontal="center" vertical="center"/>
    </xf>
    <xf numFmtId="9" fontId="4" fillId="0" borderId="2" xfId="2" applyFont="1" applyFill="1" applyBorder="1" applyAlignment="1">
      <alignment horizontal="center" vertical="center"/>
    </xf>
    <xf numFmtId="9" fontId="4" fillId="0" borderId="6" xfId="2" applyFont="1" applyFill="1" applyBorder="1" applyAlignment="1">
      <alignment horizontal="center" vertical="center"/>
    </xf>
    <xf numFmtId="9" fontId="4" fillId="0" borderId="9" xfId="2" applyFont="1" applyFill="1" applyBorder="1" applyAlignment="1">
      <alignment horizontal="center" vertical="center"/>
    </xf>
    <xf numFmtId="164" fontId="4" fillId="0" borderId="4" xfId="1" applyFont="1" applyFill="1" applyBorder="1" applyAlignment="1">
      <alignment horizontal="center" vertical="center"/>
    </xf>
    <xf numFmtId="164" fontId="4" fillId="0" borderId="5" xfId="1" applyFont="1" applyFill="1" applyBorder="1" applyAlignment="1">
      <alignment horizontal="center" vertical="center"/>
    </xf>
    <xf numFmtId="164" fontId="4" fillId="0" borderId="7" xfId="1" applyFont="1" applyFill="1" applyBorder="1" applyAlignment="1">
      <alignment horizontal="center" vertical="center"/>
    </xf>
    <xf numFmtId="164" fontId="4" fillId="0" borderId="8" xfId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7" fillId="0" borderId="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textRotation="90" wrapText="1"/>
    </xf>
    <xf numFmtId="0" fontId="22" fillId="3" borderId="3" xfId="0" applyFont="1" applyFill="1" applyBorder="1" applyAlignment="1">
      <alignment horizontal="left" wrapText="1"/>
    </xf>
    <xf numFmtId="0" fontId="22" fillId="3" borderId="3" xfId="0" applyFont="1" applyFill="1" applyBorder="1" applyAlignment="1">
      <alignment horizontal="left"/>
    </xf>
  </cellXfs>
  <cellStyles count="12">
    <cellStyle name="Comma" xfId="1" builtinId="3"/>
    <cellStyle name="Normal" xfId="0" builtinId="0"/>
    <cellStyle name="Normal 10" xfId="3"/>
    <cellStyle name="Normal 14 3" xfId="11"/>
    <cellStyle name="Normal 2" xfId="8"/>
    <cellStyle name="Normal 3" xfId="10"/>
    <cellStyle name="Normal_gare wyalsadfenigagarini 2_SMSH2008-IIkv ." xfId="4"/>
    <cellStyle name="Percent" xfId="2" builtinId="5"/>
    <cellStyle name="Обычный 2" xfId="9"/>
    <cellStyle name="Обычный 2 2" xfId="7"/>
    <cellStyle name="Обычный 3" xfId="6"/>
    <cellStyle name="Обычный_Лист1" xfId="5"/>
  </cellStyles>
  <dxfs count="1"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39</xdr:row>
      <xdr:rowOff>0</xdr:rowOff>
    </xdr:from>
    <xdr:to>
      <xdr:col>4</xdr:col>
      <xdr:colOff>297000</xdr:colOff>
      <xdr:row>45</xdr:row>
      <xdr:rowOff>117578</xdr:rowOff>
    </xdr:to>
    <xdr:pic>
      <xdr:nvPicPr>
        <xdr:cNvPr id="3" name="Picture 2" descr="Description: 4D40801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6F4F9"/>
            </a:clrFrom>
            <a:clrTo>
              <a:srgbClr val="F6F4F9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261" t="28687" r="40417" b="55473"/>
        <a:stretch>
          <a:fillRect/>
        </a:stretch>
      </xdr:blipFill>
      <xdr:spPr bwMode="auto">
        <a:xfrm>
          <a:off x="1019175" y="30680025"/>
          <a:ext cx="1440000" cy="14510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8"/>
  <sheetViews>
    <sheetView tabSelected="1" view="pageBreakPreview" zoomScaleNormal="100" zoomScaleSheetLayoutView="100" workbookViewId="0">
      <selection activeCell="C9" sqref="C9"/>
    </sheetView>
  </sheetViews>
  <sheetFormatPr defaultRowHeight="15"/>
  <cols>
    <col min="1" max="1" width="6" style="10" customWidth="1"/>
    <col min="2" max="2" width="15" style="10" customWidth="1"/>
    <col min="3" max="3" width="52.42578125" style="10" customWidth="1"/>
    <col min="4" max="4" width="9.140625" style="10" customWidth="1"/>
    <col min="5" max="5" width="8.85546875" style="13" customWidth="1"/>
    <col min="6" max="6" width="12.28515625" style="10" customWidth="1"/>
    <col min="7" max="7" width="8.28515625" style="10" customWidth="1"/>
    <col min="8" max="8" width="14.85546875" style="10" customWidth="1"/>
    <col min="9" max="9" width="11.5703125" style="10" customWidth="1"/>
    <col min="10" max="10" width="14.85546875" style="10" customWidth="1"/>
    <col min="11" max="11" width="8.85546875" style="10" customWidth="1"/>
    <col min="12" max="12" width="10.7109375" style="10" customWidth="1"/>
    <col min="13" max="13" width="14.28515625" style="10" customWidth="1"/>
    <col min="14" max="16384" width="9.140625" style="10"/>
  </cols>
  <sheetData>
    <row r="1" spans="1:22" ht="16.5">
      <c r="A1" s="132" t="s">
        <v>140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</row>
    <row r="2" spans="1:22" ht="16.5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22" ht="15.75">
      <c r="A3" s="134"/>
      <c r="B3" s="134"/>
      <c r="C3" s="14"/>
      <c r="D3" s="15"/>
      <c r="E3" s="16"/>
      <c r="F3" s="16"/>
      <c r="G3" s="16"/>
      <c r="H3" s="17"/>
      <c r="I3" s="17"/>
      <c r="J3" s="17"/>
      <c r="K3" s="17"/>
      <c r="L3" s="17"/>
      <c r="M3" s="17"/>
    </row>
    <row r="4" spans="1:22" ht="15.75">
      <c r="A4" s="135" t="s">
        <v>1</v>
      </c>
      <c r="B4" s="138" t="s">
        <v>2</v>
      </c>
      <c r="C4" s="18"/>
      <c r="D4" s="141" t="s">
        <v>3</v>
      </c>
      <c r="E4" s="123" t="s">
        <v>4</v>
      </c>
      <c r="F4" s="124"/>
      <c r="G4" s="144" t="s">
        <v>5</v>
      </c>
      <c r="H4" s="145"/>
      <c r="I4" s="144" t="s">
        <v>6</v>
      </c>
      <c r="J4" s="145"/>
      <c r="K4" s="123" t="s">
        <v>7</v>
      </c>
      <c r="L4" s="124"/>
      <c r="M4" s="125" t="s">
        <v>8</v>
      </c>
    </row>
    <row r="5" spans="1:22" ht="15.75">
      <c r="A5" s="136"/>
      <c r="B5" s="139"/>
      <c r="C5" s="19" t="s">
        <v>9</v>
      </c>
      <c r="D5" s="142"/>
      <c r="E5" s="128" t="s">
        <v>10</v>
      </c>
      <c r="F5" s="129"/>
      <c r="G5" s="146"/>
      <c r="H5" s="147"/>
      <c r="I5" s="146"/>
      <c r="J5" s="147"/>
      <c r="K5" s="128" t="s">
        <v>11</v>
      </c>
      <c r="L5" s="129"/>
      <c r="M5" s="126"/>
    </row>
    <row r="6" spans="1:22" ht="15.75">
      <c r="A6" s="136"/>
      <c r="B6" s="139"/>
      <c r="C6" s="20" t="s">
        <v>12</v>
      </c>
      <c r="D6" s="142"/>
      <c r="E6" s="130" t="s">
        <v>13</v>
      </c>
      <c r="F6" s="125" t="s">
        <v>14</v>
      </c>
      <c r="G6" s="21" t="s">
        <v>15</v>
      </c>
      <c r="H6" s="125" t="s">
        <v>14</v>
      </c>
      <c r="I6" s="21" t="s">
        <v>15</v>
      </c>
      <c r="J6" s="125" t="s">
        <v>14</v>
      </c>
      <c r="K6" s="21" t="s">
        <v>15</v>
      </c>
      <c r="L6" s="125" t="s">
        <v>14</v>
      </c>
      <c r="M6" s="126"/>
    </row>
    <row r="7" spans="1:22" ht="15.75">
      <c r="A7" s="137"/>
      <c r="B7" s="140"/>
      <c r="C7" s="22"/>
      <c r="D7" s="143"/>
      <c r="E7" s="131"/>
      <c r="F7" s="127"/>
      <c r="G7" s="23" t="s">
        <v>16</v>
      </c>
      <c r="H7" s="127"/>
      <c r="I7" s="23" t="s">
        <v>16</v>
      </c>
      <c r="J7" s="127"/>
      <c r="K7" s="23" t="s">
        <v>16</v>
      </c>
      <c r="L7" s="127"/>
      <c r="M7" s="127"/>
    </row>
    <row r="8" spans="1:22" ht="15.75">
      <c r="A8" s="24" t="s">
        <v>17</v>
      </c>
      <c r="B8" s="24" t="s">
        <v>18</v>
      </c>
      <c r="C8" s="25" t="s">
        <v>19</v>
      </c>
      <c r="D8" s="24" t="s">
        <v>20</v>
      </c>
      <c r="E8" s="26" t="s">
        <v>21</v>
      </c>
      <c r="F8" s="26" t="s">
        <v>22</v>
      </c>
      <c r="G8" s="26" t="s">
        <v>23</v>
      </c>
      <c r="H8" s="26" t="s">
        <v>24</v>
      </c>
      <c r="I8" s="26" t="s">
        <v>25</v>
      </c>
      <c r="J8" s="26" t="s">
        <v>26</v>
      </c>
      <c r="K8" s="26" t="s">
        <v>27</v>
      </c>
      <c r="L8" s="26" t="s">
        <v>28</v>
      </c>
      <c r="M8" s="26" t="s">
        <v>29</v>
      </c>
    </row>
    <row r="9" spans="1:22" s="34" customFormat="1" ht="45">
      <c r="A9" s="27">
        <v>1</v>
      </c>
      <c r="B9" s="28" t="s">
        <v>84</v>
      </c>
      <c r="C9" s="29" t="s">
        <v>85</v>
      </c>
      <c r="D9" s="30" t="s">
        <v>86</v>
      </c>
      <c r="E9" s="31"/>
      <c r="F9" s="32">
        <v>0.21747</v>
      </c>
      <c r="G9" s="33"/>
      <c r="H9" s="33"/>
      <c r="I9" s="33"/>
      <c r="J9" s="33"/>
      <c r="K9" s="33"/>
      <c r="L9" s="33"/>
      <c r="M9" s="33"/>
    </row>
    <row r="10" spans="1:22" s="34" customFormat="1" ht="13.5" customHeight="1">
      <c r="A10" s="27"/>
      <c r="B10" s="35"/>
      <c r="C10" s="36" t="s">
        <v>87</v>
      </c>
      <c r="D10" s="37" t="s">
        <v>30</v>
      </c>
      <c r="E10" s="38">
        <v>93.22</v>
      </c>
      <c r="F10" s="39">
        <f>F9*E10</f>
        <v>20.2725534</v>
      </c>
      <c r="G10" s="40"/>
      <c r="H10" s="41"/>
      <c r="I10" s="42"/>
      <c r="J10" s="43"/>
      <c r="K10" s="42"/>
      <c r="L10" s="43"/>
      <c r="M10" s="44"/>
    </row>
    <row r="11" spans="1:22" s="112" customFormat="1" ht="66">
      <c r="A11" s="105">
        <v>2</v>
      </c>
      <c r="B11" s="105" t="s">
        <v>31</v>
      </c>
      <c r="C11" s="107" t="s">
        <v>139</v>
      </c>
      <c r="D11" s="108" t="s">
        <v>37</v>
      </c>
      <c r="E11" s="109"/>
      <c r="F11" s="110">
        <f>F9*1000*4*0.26</f>
        <v>226.1688</v>
      </c>
      <c r="G11" s="111"/>
      <c r="H11" s="111"/>
      <c r="I11" s="111"/>
      <c r="J11" s="111"/>
      <c r="K11" s="111"/>
      <c r="L11" s="111"/>
      <c r="M11" s="111"/>
    </row>
    <row r="12" spans="1:22" s="113" customFormat="1" ht="16.5">
      <c r="A12" s="106"/>
      <c r="B12" s="106" t="s">
        <v>134</v>
      </c>
      <c r="C12" s="114" t="s">
        <v>32</v>
      </c>
      <c r="D12" s="115" t="s">
        <v>33</v>
      </c>
      <c r="E12" s="116">
        <v>1.14E-2</v>
      </c>
      <c r="F12" s="117">
        <f>F11*E12</f>
        <v>2.5783243200000001</v>
      </c>
      <c r="G12" s="118"/>
      <c r="H12" s="119"/>
      <c r="I12" s="119"/>
      <c r="J12" s="119"/>
      <c r="K12" s="119"/>
      <c r="L12" s="119"/>
      <c r="M12" s="119"/>
    </row>
    <row r="13" spans="1:22" s="113" customFormat="1" ht="33">
      <c r="A13" s="115"/>
      <c r="B13" s="96" t="s">
        <v>135</v>
      </c>
      <c r="C13" s="121" t="s">
        <v>136</v>
      </c>
      <c r="D13" s="122" t="s">
        <v>42</v>
      </c>
      <c r="E13" s="116">
        <v>2.4899999999999999E-2</v>
      </c>
      <c r="F13" s="120">
        <f>E13*F11</f>
        <v>5.6316031199999994</v>
      </c>
      <c r="G13" s="118"/>
      <c r="H13" s="120"/>
      <c r="I13" s="118"/>
      <c r="J13" s="120"/>
      <c r="K13" s="118"/>
      <c r="L13" s="120"/>
      <c r="M13" s="120"/>
    </row>
    <row r="14" spans="1:22">
      <c r="A14" s="97"/>
      <c r="B14" s="98" t="s">
        <v>137</v>
      </c>
      <c r="C14" s="99" t="s">
        <v>138</v>
      </c>
      <c r="D14" s="100" t="s">
        <v>88</v>
      </c>
      <c r="E14" s="101"/>
      <c r="F14" s="101">
        <f>F11*1.6</f>
        <v>361.87008000000003</v>
      </c>
      <c r="G14" s="97"/>
      <c r="H14" s="97"/>
      <c r="I14" s="102"/>
      <c r="J14" s="97"/>
      <c r="K14" s="103"/>
      <c r="L14" s="103"/>
      <c r="M14" s="103"/>
      <c r="N14" s="104"/>
      <c r="O14" s="104"/>
      <c r="P14" s="104"/>
      <c r="Q14" s="104"/>
      <c r="R14" s="104"/>
      <c r="S14" s="104"/>
    </row>
    <row r="15" spans="1:22" s="13" customFormat="1" ht="47.25">
      <c r="A15" s="95">
        <v>3</v>
      </c>
      <c r="B15" s="46" t="s">
        <v>38</v>
      </c>
      <c r="C15" s="47" t="s">
        <v>39</v>
      </c>
      <c r="D15" s="45" t="s">
        <v>40</v>
      </c>
      <c r="E15" s="48"/>
      <c r="F15" s="110">
        <f>F9*1000*4</f>
        <v>869.88</v>
      </c>
      <c r="G15" s="40"/>
      <c r="H15" s="41"/>
      <c r="I15" s="42"/>
      <c r="J15" s="43"/>
      <c r="K15" s="42"/>
      <c r="L15" s="43"/>
      <c r="M15" s="49"/>
      <c r="N15" s="50"/>
      <c r="O15" s="51"/>
      <c r="P15" s="51"/>
      <c r="Q15" s="51"/>
      <c r="R15" s="51"/>
      <c r="S15" s="51"/>
      <c r="T15" s="51"/>
      <c r="U15" s="51"/>
      <c r="V15" s="51"/>
    </row>
    <row r="16" spans="1:22" ht="15.75">
      <c r="A16" s="94"/>
      <c r="B16" s="52"/>
      <c r="C16" s="53" t="s">
        <v>32</v>
      </c>
      <c r="D16" s="52" t="s">
        <v>33</v>
      </c>
      <c r="E16" s="54">
        <v>3.2099999999999997E-2</v>
      </c>
      <c r="F16" s="55">
        <f>E16*F15</f>
        <v>27.923147999999998</v>
      </c>
      <c r="G16" s="40"/>
      <c r="H16" s="41"/>
      <c r="I16" s="42"/>
      <c r="J16" s="43"/>
      <c r="K16" s="42"/>
      <c r="L16" s="43"/>
      <c r="M16" s="44"/>
      <c r="N16" s="50"/>
      <c r="O16" s="56"/>
      <c r="P16" s="51"/>
      <c r="Q16" s="51"/>
      <c r="R16" s="51"/>
      <c r="S16" s="51"/>
      <c r="T16" s="51"/>
      <c r="U16" s="51"/>
      <c r="V16" s="51"/>
    </row>
    <row r="17" spans="1:22" ht="15.75">
      <c r="A17" s="95"/>
      <c r="B17" s="45" t="s">
        <v>116</v>
      </c>
      <c r="C17" s="57" t="s">
        <v>41</v>
      </c>
      <c r="D17" s="45" t="s">
        <v>42</v>
      </c>
      <c r="E17" s="54">
        <v>3.8800000000000002E-3</v>
      </c>
      <c r="F17" s="55">
        <f>E17*F15</f>
        <v>3.3751344000000003</v>
      </c>
      <c r="G17" s="40"/>
      <c r="H17" s="41"/>
      <c r="I17" s="40"/>
      <c r="J17" s="41"/>
      <c r="K17" s="40"/>
      <c r="L17" s="41"/>
      <c r="M17" s="41"/>
      <c r="N17" s="50"/>
      <c r="O17" s="56"/>
      <c r="P17" s="51"/>
      <c r="Q17" s="51"/>
      <c r="R17" s="51"/>
      <c r="S17" s="51"/>
      <c r="T17" s="51"/>
      <c r="U17" s="51"/>
      <c r="V17" s="51"/>
    </row>
    <row r="18" spans="1:22" ht="15.75">
      <c r="A18" s="94"/>
      <c r="B18" s="45" t="s">
        <v>105</v>
      </c>
      <c r="C18" s="53" t="s">
        <v>43</v>
      </c>
      <c r="D18" s="52" t="s">
        <v>42</v>
      </c>
      <c r="E18" s="54">
        <v>6.1599999999999997E-3</v>
      </c>
      <c r="F18" s="55">
        <f>E18*F15</f>
        <v>5.3584607999999996</v>
      </c>
      <c r="G18" s="40"/>
      <c r="H18" s="41"/>
      <c r="I18" s="40"/>
      <c r="J18" s="41"/>
      <c r="K18" s="40"/>
      <c r="L18" s="41"/>
      <c r="M18" s="41"/>
      <c r="N18" s="50"/>
      <c r="O18" s="56"/>
      <c r="P18" s="51"/>
      <c r="Q18" s="51"/>
      <c r="R18" s="51"/>
      <c r="S18" s="51"/>
      <c r="T18" s="51"/>
      <c r="U18" s="51"/>
      <c r="V18" s="51"/>
    </row>
    <row r="19" spans="1:22" ht="15.75">
      <c r="A19" s="94"/>
      <c r="B19" s="45" t="s">
        <v>106</v>
      </c>
      <c r="C19" s="57" t="s">
        <v>44</v>
      </c>
      <c r="D19" s="45" t="s">
        <v>42</v>
      </c>
      <c r="E19" s="54">
        <v>4.5300000000000002E-3</v>
      </c>
      <c r="F19" s="55">
        <f>E19*F15</f>
        <v>3.9405564000000002</v>
      </c>
      <c r="G19" s="40"/>
      <c r="H19" s="41"/>
      <c r="I19" s="40"/>
      <c r="J19" s="41"/>
      <c r="K19" s="40"/>
      <c r="L19" s="41"/>
      <c r="M19" s="41"/>
      <c r="N19" s="50"/>
      <c r="O19" s="56"/>
      <c r="P19" s="51"/>
      <c r="Q19" s="51"/>
      <c r="R19" s="51"/>
      <c r="S19" s="51"/>
      <c r="T19" s="51"/>
      <c r="U19" s="51"/>
      <c r="V19" s="51"/>
    </row>
    <row r="20" spans="1:22" ht="15.75">
      <c r="A20" s="94"/>
      <c r="B20" s="45" t="s">
        <v>117</v>
      </c>
      <c r="C20" s="53" t="s">
        <v>118</v>
      </c>
      <c r="D20" s="45" t="s">
        <v>42</v>
      </c>
      <c r="E20" s="54">
        <v>7.1000000000000002E-4</v>
      </c>
      <c r="F20" s="55">
        <f>E20*F15</f>
        <v>0.61761480000000002</v>
      </c>
      <c r="G20" s="40"/>
      <c r="H20" s="41"/>
      <c r="I20" s="40"/>
      <c r="J20" s="41"/>
      <c r="K20" s="40"/>
      <c r="L20" s="41"/>
      <c r="M20" s="41"/>
      <c r="N20" s="50"/>
      <c r="O20" s="56"/>
      <c r="P20" s="51"/>
      <c r="Q20" s="51"/>
      <c r="R20" s="51"/>
      <c r="S20" s="51"/>
      <c r="T20" s="51"/>
      <c r="U20" s="51"/>
      <c r="V20" s="51"/>
    </row>
    <row r="21" spans="1:22" ht="15.75">
      <c r="A21" s="94"/>
      <c r="B21" s="45" t="s">
        <v>107</v>
      </c>
      <c r="C21" s="53" t="s">
        <v>45</v>
      </c>
      <c r="D21" s="45" t="s">
        <v>42</v>
      </c>
      <c r="E21" s="54">
        <v>2.0699999999999998E-3</v>
      </c>
      <c r="F21" s="55">
        <f>E21*F15</f>
        <v>1.8006515999999999</v>
      </c>
      <c r="G21" s="40"/>
      <c r="H21" s="41"/>
      <c r="I21" s="40"/>
      <c r="J21" s="41"/>
      <c r="K21" s="40"/>
      <c r="L21" s="41"/>
      <c r="M21" s="41"/>
      <c r="N21" s="50"/>
      <c r="O21" s="56"/>
      <c r="P21" s="51"/>
      <c r="Q21" s="51"/>
      <c r="R21" s="51"/>
      <c r="S21" s="51"/>
      <c r="T21" s="51"/>
      <c r="U21" s="51"/>
      <c r="V21" s="51"/>
    </row>
    <row r="22" spans="1:22" ht="15.75">
      <c r="A22" s="94"/>
      <c r="B22" s="52"/>
      <c r="C22" s="53" t="s">
        <v>46</v>
      </c>
      <c r="D22" s="45" t="s">
        <v>34</v>
      </c>
      <c r="E22" s="54">
        <v>1.0200000000000001E-3</v>
      </c>
      <c r="F22" s="55">
        <f>E22*F15</f>
        <v>0.88727760000000011</v>
      </c>
      <c r="G22" s="40"/>
      <c r="H22" s="41"/>
      <c r="I22" s="40"/>
      <c r="J22" s="41"/>
      <c r="K22" s="40"/>
      <c r="L22" s="41"/>
      <c r="M22" s="41"/>
      <c r="N22" s="58"/>
      <c r="O22" s="56"/>
      <c r="P22" s="59"/>
      <c r="Q22" s="59"/>
      <c r="R22" s="59"/>
      <c r="S22" s="59"/>
      <c r="T22" s="59"/>
      <c r="U22" s="59"/>
      <c r="V22" s="59"/>
    </row>
    <row r="23" spans="1:22" ht="18">
      <c r="A23" s="94"/>
      <c r="B23" s="45" t="s">
        <v>129</v>
      </c>
      <c r="C23" s="57" t="s">
        <v>119</v>
      </c>
      <c r="D23" s="52" t="s">
        <v>37</v>
      </c>
      <c r="E23" s="54">
        <v>6.6000000000000003E-2</v>
      </c>
      <c r="F23" s="55">
        <f>E23*F15</f>
        <v>57.412080000000003</v>
      </c>
      <c r="G23" s="40"/>
      <c r="H23" s="41"/>
      <c r="I23" s="60"/>
      <c r="J23" s="60"/>
      <c r="K23" s="60"/>
      <c r="L23" s="60"/>
      <c r="M23" s="60"/>
      <c r="N23" s="58"/>
      <c r="O23" s="56"/>
      <c r="P23" s="59"/>
      <c r="Q23" s="59"/>
      <c r="R23" s="59"/>
      <c r="S23" s="59"/>
      <c r="T23" s="59"/>
      <c r="U23" s="59"/>
      <c r="V23" s="59"/>
    </row>
    <row r="24" spans="1:22" ht="18">
      <c r="A24" s="93"/>
      <c r="B24" s="45" t="s">
        <v>133</v>
      </c>
      <c r="C24" s="61" t="s">
        <v>47</v>
      </c>
      <c r="D24" s="52" t="s">
        <v>37</v>
      </c>
      <c r="E24" s="62">
        <v>1.4999999999999999E-2</v>
      </c>
      <c r="F24" s="55">
        <f>E24*F15</f>
        <v>13.0482</v>
      </c>
      <c r="G24" s="60"/>
      <c r="H24" s="60"/>
      <c r="I24" s="60"/>
      <c r="J24" s="60"/>
      <c r="K24" s="60"/>
      <c r="L24" s="60"/>
      <c r="M24" s="60"/>
      <c r="N24" s="50"/>
      <c r="O24" s="56"/>
      <c r="P24" s="51"/>
      <c r="Q24" s="51"/>
      <c r="R24" s="51"/>
      <c r="S24" s="51"/>
      <c r="T24" s="51"/>
      <c r="U24" s="51"/>
      <c r="V24" s="51"/>
    </row>
    <row r="25" spans="1:22" s="13" customFormat="1" ht="31.5">
      <c r="A25" s="95">
        <v>4</v>
      </c>
      <c r="B25" s="46" t="s">
        <v>48</v>
      </c>
      <c r="C25" s="63" t="s">
        <v>49</v>
      </c>
      <c r="D25" s="45" t="s">
        <v>40</v>
      </c>
      <c r="E25" s="48"/>
      <c r="F25" s="64">
        <f>'პიკეტური უწყისი'!F40</f>
        <v>652.29000000000008</v>
      </c>
      <c r="G25" s="42"/>
      <c r="H25" s="43"/>
      <c r="I25" s="42"/>
      <c r="J25" s="43"/>
      <c r="K25" s="42"/>
      <c r="L25" s="43"/>
      <c r="M25" s="49"/>
    </row>
    <row r="26" spans="1:22" s="13" customFormat="1" ht="15.75">
      <c r="A26" s="94"/>
      <c r="B26" s="52"/>
      <c r="C26" s="53" t="s">
        <v>32</v>
      </c>
      <c r="D26" s="52" t="s">
        <v>33</v>
      </c>
      <c r="E26" s="65">
        <v>3.3000000000000002E-2</v>
      </c>
      <c r="F26" s="41">
        <f>E26*F25</f>
        <v>21.525570000000002</v>
      </c>
      <c r="G26" s="40"/>
      <c r="H26" s="41"/>
      <c r="I26" s="42"/>
      <c r="J26" s="43"/>
      <c r="K26" s="42"/>
      <c r="L26" s="60"/>
      <c r="M26" s="60"/>
      <c r="N26" s="50"/>
      <c r="O26" s="56"/>
      <c r="P26" s="51"/>
      <c r="Q26" s="51"/>
      <c r="R26" s="51"/>
      <c r="S26" s="51"/>
      <c r="T26" s="51"/>
      <c r="U26" s="51"/>
      <c r="V26" s="51"/>
    </row>
    <row r="27" spans="1:22" s="13" customFormat="1" ht="15.75">
      <c r="A27" s="95"/>
      <c r="B27" s="45" t="s">
        <v>116</v>
      </c>
      <c r="C27" s="57" t="s">
        <v>41</v>
      </c>
      <c r="D27" s="52" t="s">
        <v>42</v>
      </c>
      <c r="E27" s="66">
        <v>4.2000000000000002E-4</v>
      </c>
      <c r="F27" s="55">
        <f>E27*F25</f>
        <v>0.27396180000000003</v>
      </c>
      <c r="G27" s="40"/>
      <c r="H27" s="41"/>
      <c r="I27" s="40"/>
      <c r="J27" s="41"/>
      <c r="K27" s="40"/>
      <c r="L27" s="41"/>
      <c r="M27" s="41"/>
      <c r="N27" s="50"/>
      <c r="O27" s="56"/>
      <c r="P27" s="51"/>
      <c r="Q27" s="51"/>
      <c r="R27" s="51"/>
      <c r="S27" s="51"/>
      <c r="T27" s="51"/>
      <c r="U27" s="51"/>
      <c r="V27" s="51"/>
    </row>
    <row r="28" spans="1:22" s="13" customFormat="1" ht="15.75">
      <c r="A28" s="95"/>
      <c r="B28" s="45" t="s">
        <v>120</v>
      </c>
      <c r="C28" s="57" t="s">
        <v>50</v>
      </c>
      <c r="D28" s="52" t="s">
        <v>42</v>
      </c>
      <c r="E28" s="66">
        <v>2.5799999999999998E-3</v>
      </c>
      <c r="F28" s="55">
        <f>E28*F25</f>
        <v>1.6829082000000002</v>
      </c>
      <c r="G28" s="40"/>
      <c r="H28" s="41"/>
      <c r="I28" s="40"/>
      <c r="J28" s="41"/>
      <c r="K28" s="40"/>
      <c r="L28" s="41"/>
      <c r="M28" s="41"/>
      <c r="N28" s="50"/>
      <c r="O28" s="56"/>
      <c r="P28" s="51"/>
      <c r="Q28" s="51"/>
      <c r="R28" s="51"/>
      <c r="S28" s="51"/>
      <c r="T28" s="51"/>
      <c r="U28" s="51"/>
      <c r="V28" s="51"/>
    </row>
    <row r="29" spans="1:22" s="13" customFormat="1" ht="15.75">
      <c r="A29" s="94"/>
      <c r="B29" s="45" t="s">
        <v>105</v>
      </c>
      <c r="C29" s="53" t="s">
        <v>43</v>
      </c>
      <c r="D29" s="52" t="s">
        <v>42</v>
      </c>
      <c r="E29" s="65">
        <v>1.12E-2</v>
      </c>
      <c r="F29" s="41">
        <f>E29*F25</f>
        <v>7.3056480000000006</v>
      </c>
      <c r="G29" s="40"/>
      <c r="H29" s="41"/>
      <c r="I29" s="40"/>
      <c r="J29" s="41"/>
      <c r="K29" s="40"/>
      <c r="L29" s="41"/>
      <c r="M29" s="41"/>
      <c r="N29" s="50"/>
      <c r="O29" s="56"/>
      <c r="P29" s="51"/>
      <c r="Q29" s="51"/>
      <c r="R29" s="51"/>
      <c r="S29" s="51"/>
      <c r="T29" s="51"/>
      <c r="U29" s="51"/>
      <c r="V29" s="51"/>
    </row>
    <row r="30" spans="1:22" s="13" customFormat="1" ht="15.75">
      <c r="A30" s="94"/>
      <c r="B30" s="45" t="s">
        <v>106</v>
      </c>
      <c r="C30" s="57" t="s">
        <v>44</v>
      </c>
      <c r="D30" s="52" t="s">
        <v>42</v>
      </c>
      <c r="E30" s="66">
        <v>2.4799999999999999E-2</v>
      </c>
      <c r="F30" s="41">
        <f>E30*F25</f>
        <v>16.176792000000003</v>
      </c>
      <c r="G30" s="40"/>
      <c r="H30" s="41"/>
      <c r="I30" s="40"/>
      <c r="J30" s="41"/>
      <c r="K30" s="40"/>
      <c r="L30" s="41"/>
      <c r="M30" s="41"/>
      <c r="N30" s="50"/>
      <c r="O30" s="56"/>
      <c r="P30" s="51"/>
      <c r="Q30" s="51"/>
      <c r="R30" s="51"/>
      <c r="S30" s="51"/>
      <c r="T30" s="51"/>
      <c r="U30" s="51"/>
      <c r="V30" s="51"/>
    </row>
    <row r="31" spans="1:22" s="13" customFormat="1" ht="15.75">
      <c r="A31" s="94"/>
      <c r="B31" s="45" t="s">
        <v>107</v>
      </c>
      <c r="C31" s="53" t="s">
        <v>45</v>
      </c>
      <c r="D31" s="45" t="s">
        <v>42</v>
      </c>
      <c r="E31" s="66">
        <v>4.1399999999999996E-3</v>
      </c>
      <c r="F31" s="55">
        <f>E31*F25</f>
        <v>2.7004806000000001</v>
      </c>
      <c r="G31" s="40"/>
      <c r="H31" s="41"/>
      <c r="I31" s="40"/>
      <c r="J31" s="41"/>
      <c r="K31" s="40"/>
      <c r="L31" s="41"/>
      <c r="M31" s="41"/>
      <c r="N31" s="50"/>
      <c r="O31" s="56"/>
      <c r="P31" s="51"/>
      <c r="Q31" s="51"/>
      <c r="R31" s="51"/>
      <c r="S31" s="51"/>
      <c r="T31" s="51"/>
      <c r="U31" s="51"/>
      <c r="V31" s="51"/>
    </row>
    <row r="32" spans="1:22" s="13" customFormat="1" ht="31.5">
      <c r="A32" s="94"/>
      <c r="B32" s="45" t="s">
        <v>121</v>
      </c>
      <c r="C32" s="67" t="s">
        <v>51</v>
      </c>
      <c r="D32" s="45" t="s">
        <v>42</v>
      </c>
      <c r="E32" s="66">
        <v>5.2999999999999998E-4</v>
      </c>
      <c r="F32" s="55">
        <f>E32*F25</f>
        <v>0.34571370000000001</v>
      </c>
      <c r="G32" s="40"/>
      <c r="H32" s="41"/>
      <c r="I32" s="40"/>
      <c r="J32" s="41"/>
      <c r="K32" s="40"/>
      <c r="L32" s="41"/>
      <c r="M32" s="41"/>
      <c r="N32" s="58"/>
      <c r="O32" s="56"/>
      <c r="P32" s="59"/>
      <c r="Q32" s="59"/>
      <c r="R32" s="59"/>
      <c r="S32" s="59"/>
      <c r="T32" s="59"/>
      <c r="U32" s="59"/>
      <c r="V32" s="59"/>
    </row>
    <row r="33" spans="1:22" s="13" customFormat="1" ht="18">
      <c r="A33" s="94"/>
      <c r="B33" s="45" t="s">
        <v>130</v>
      </c>
      <c r="C33" s="57" t="s">
        <v>52</v>
      </c>
      <c r="D33" s="52" t="s">
        <v>37</v>
      </c>
      <c r="E33" s="66">
        <v>0.126</v>
      </c>
      <c r="F33" s="41">
        <f>E33*F25</f>
        <v>82.188540000000003</v>
      </c>
      <c r="G33" s="40"/>
      <c r="H33" s="41"/>
      <c r="I33" s="40"/>
      <c r="J33" s="41"/>
      <c r="K33" s="40"/>
      <c r="L33" s="68"/>
      <c r="M33" s="68"/>
      <c r="N33" s="58"/>
      <c r="O33" s="56"/>
      <c r="P33" s="59"/>
      <c r="Q33" s="59"/>
      <c r="R33" s="59"/>
      <c r="S33" s="59"/>
      <c r="T33" s="59"/>
      <c r="U33" s="59"/>
      <c r="V33" s="59"/>
    </row>
    <row r="34" spans="1:22" s="13" customFormat="1" ht="18">
      <c r="A34" s="93"/>
      <c r="B34" s="45" t="s">
        <v>133</v>
      </c>
      <c r="C34" s="61" t="s">
        <v>47</v>
      </c>
      <c r="D34" s="52" t="s">
        <v>37</v>
      </c>
      <c r="E34" s="66">
        <v>0.03</v>
      </c>
      <c r="F34" s="55">
        <f>E34*F25</f>
        <v>19.568700000000003</v>
      </c>
      <c r="G34" s="60"/>
      <c r="H34" s="60"/>
      <c r="I34" s="60"/>
      <c r="J34" s="60"/>
      <c r="K34" s="60"/>
      <c r="L34" s="68"/>
      <c r="M34" s="68"/>
      <c r="N34" s="50"/>
      <c r="O34" s="56"/>
      <c r="P34" s="51"/>
      <c r="Q34" s="51"/>
      <c r="R34" s="51"/>
      <c r="S34" s="51"/>
      <c r="T34" s="51"/>
      <c r="U34" s="51"/>
      <c r="V34" s="51"/>
    </row>
    <row r="35" spans="1:22" s="13" customFormat="1" ht="31.5">
      <c r="A35" s="93">
        <v>5</v>
      </c>
      <c r="B35" s="54" t="s">
        <v>53</v>
      </c>
      <c r="C35" s="63" t="s">
        <v>54</v>
      </c>
      <c r="D35" s="54" t="s">
        <v>40</v>
      </c>
      <c r="E35" s="62"/>
      <c r="F35" s="64">
        <f>F25</f>
        <v>652.29000000000008</v>
      </c>
      <c r="G35" s="60"/>
      <c r="H35" s="60"/>
      <c r="I35" s="60"/>
      <c r="J35" s="60"/>
      <c r="K35" s="60"/>
      <c r="L35" s="60"/>
      <c r="M35" s="60"/>
      <c r="N35" s="59"/>
      <c r="O35" s="59"/>
      <c r="P35" s="59"/>
      <c r="Q35" s="59"/>
      <c r="R35" s="59"/>
      <c r="S35" s="59"/>
      <c r="T35" s="59"/>
    </row>
    <row r="36" spans="1:22" s="13" customFormat="1" ht="15.75">
      <c r="A36" s="93"/>
      <c r="B36" s="69"/>
      <c r="C36" s="61" t="s">
        <v>32</v>
      </c>
      <c r="D36" s="54" t="s">
        <v>33</v>
      </c>
      <c r="E36" s="62">
        <v>0.11</v>
      </c>
      <c r="F36" s="48">
        <f>E36*F35</f>
        <v>71.751900000000006</v>
      </c>
      <c r="G36" s="40"/>
      <c r="H36" s="60"/>
      <c r="I36" s="60"/>
      <c r="J36" s="60"/>
      <c r="K36" s="60"/>
      <c r="L36" s="60"/>
      <c r="M36" s="60"/>
      <c r="N36" s="59"/>
      <c r="O36" s="59"/>
      <c r="P36" s="59"/>
      <c r="Q36" s="59"/>
      <c r="R36" s="59"/>
      <c r="S36" s="59"/>
      <c r="T36" s="59"/>
    </row>
    <row r="37" spans="1:22" s="13" customFormat="1" ht="15.75">
      <c r="A37" s="95"/>
      <c r="B37" s="45" t="s">
        <v>55</v>
      </c>
      <c r="C37" s="57" t="s">
        <v>56</v>
      </c>
      <c r="D37" s="45" t="s">
        <v>42</v>
      </c>
      <c r="E37" s="54">
        <v>1.83E-2</v>
      </c>
      <c r="F37" s="70">
        <f>E37*F35</f>
        <v>11.936907000000001</v>
      </c>
      <c r="G37" s="40"/>
      <c r="H37" s="41"/>
      <c r="I37" s="40"/>
      <c r="J37" s="41"/>
      <c r="K37" s="40"/>
      <c r="L37" s="41"/>
      <c r="M37" s="41"/>
      <c r="N37" s="51"/>
      <c r="O37" s="51"/>
      <c r="P37" s="51"/>
      <c r="Q37" s="51"/>
      <c r="R37" s="51"/>
      <c r="S37" s="51"/>
      <c r="T37" s="51"/>
    </row>
    <row r="38" spans="1:22" s="13" customFormat="1" ht="15.75">
      <c r="A38" s="95"/>
      <c r="B38" s="45" t="s">
        <v>108</v>
      </c>
      <c r="C38" s="57" t="s">
        <v>57</v>
      </c>
      <c r="D38" s="45" t="s">
        <v>42</v>
      </c>
      <c r="E38" s="54">
        <v>1.8599999999999998E-2</v>
      </c>
      <c r="F38" s="54">
        <f>E38*F35</f>
        <v>12.132594000000001</v>
      </c>
      <c r="G38" s="40"/>
      <c r="H38" s="41"/>
      <c r="I38" s="40"/>
      <c r="J38" s="41"/>
      <c r="K38" s="40"/>
      <c r="L38" s="41"/>
      <c r="M38" s="41"/>
      <c r="N38" s="51"/>
      <c r="O38" s="51"/>
      <c r="P38" s="51"/>
      <c r="Q38" s="51"/>
      <c r="R38" s="51"/>
      <c r="S38" s="51"/>
      <c r="T38" s="51"/>
    </row>
    <row r="39" spans="1:22" s="13" customFormat="1" ht="15.75">
      <c r="A39" s="94"/>
      <c r="B39" s="45" t="s">
        <v>109</v>
      </c>
      <c r="C39" s="53" t="s">
        <v>58</v>
      </c>
      <c r="D39" s="45" t="s">
        <v>42</v>
      </c>
      <c r="E39" s="54">
        <v>1.6899999999999998E-2</v>
      </c>
      <c r="F39" s="54">
        <f>E39*F35</f>
        <v>11.023701000000001</v>
      </c>
      <c r="G39" s="40"/>
      <c r="H39" s="41"/>
      <c r="I39" s="40"/>
      <c r="J39" s="41"/>
      <c r="K39" s="40"/>
      <c r="L39" s="41"/>
      <c r="M39" s="41"/>
      <c r="N39" s="51"/>
      <c r="O39" s="51"/>
      <c r="P39" s="51"/>
      <c r="Q39" s="51"/>
      <c r="R39" s="51"/>
      <c r="S39" s="51"/>
      <c r="T39" s="51"/>
    </row>
    <row r="40" spans="1:22" s="13" customFormat="1" ht="15.75">
      <c r="A40" s="94"/>
      <c r="B40" s="52"/>
      <c r="C40" s="53" t="s">
        <v>46</v>
      </c>
      <c r="D40" s="45" t="s">
        <v>34</v>
      </c>
      <c r="E40" s="54">
        <v>3.8800000000000001E-2</v>
      </c>
      <c r="F40" s="70">
        <f>E40*F35</f>
        <v>25.308852000000005</v>
      </c>
      <c r="G40" s="40"/>
      <c r="H40" s="41"/>
      <c r="I40" s="40"/>
      <c r="J40" s="41"/>
      <c r="K40" s="40"/>
      <c r="L40" s="41"/>
      <c r="M40" s="41"/>
      <c r="N40" s="51"/>
      <c r="O40" s="51"/>
      <c r="P40" s="51"/>
      <c r="Q40" s="51"/>
      <c r="R40" s="51"/>
      <c r="S40" s="51"/>
      <c r="T40" s="51"/>
    </row>
    <row r="41" spans="1:22" s="13" customFormat="1" ht="15.75">
      <c r="A41" s="93"/>
      <c r="B41" s="45" t="s">
        <v>131</v>
      </c>
      <c r="C41" s="61" t="s">
        <v>122</v>
      </c>
      <c r="D41" s="54" t="s">
        <v>59</v>
      </c>
      <c r="E41" s="62">
        <v>0.16300000000000001</v>
      </c>
      <c r="F41" s="62">
        <f>E41*F35</f>
        <v>106.32327000000002</v>
      </c>
      <c r="G41" s="60"/>
      <c r="H41" s="1"/>
      <c r="I41" s="60"/>
      <c r="J41" s="60"/>
      <c r="K41" s="68"/>
      <c r="L41" s="68"/>
      <c r="M41" s="68"/>
      <c r="N41" s="59"/>
      <c r="O41" s="59"/>
      <c r="P41" s="59"/>
      <c r="Q41" s="59"/>
      <c r="R41" s="59"/>
      <c r="S41" s="59"/>
      <c r="T41" s="59"/>
    </row>
    <row r="42" spans="1:22" s="13" customFormat="1" ht="31.5">
      <c r="A42" s="94"/>
      <c r="B42" s="45" t="s">
        <v>124</v>
      </c>
      <c r="C42" s="57" t="s">
        <v>60</v>
      </c>
      <c r="D42" s="52" t="s">
        <v>40</v>
      </c>
      <c r="E42" s="48"/>
      <c r="F42" s="48">
        <f>F35</f>
        <v>652.29000000000008</v>
      </c>
      <c r="G42" s="60"/>
      <c r="H42" s="1"/>
      <c r="I42" s="60"/>
      <c r="J42" s="60"/>
      <c r="K42" s="68"/>
      <c r="L42" s="68"/>
      <c r="M42" s="68"/>
      <c r="N42" s="59"/>
      <c r="O42" s="59"/>
      <c r="P42" s="59"/>
      <c r="Q42" s="59"/>
      <c r="R42" s="59"/>
      <c r="S42" s="59"/>
      <c r="T42" s="59"/>
      <c r="U42" s="59"/>
      <c r="V42" s="59"/>
    </row>
    <row r="43" spans="1:22" s="13" customFormat="1" ht="15.75">
      <c r="A43" s="93"/>
      <c r="B43" s="54"/>
      <c r="C43" s="61" t="s">
        <v>61</v>
      </c>
      <c r="D43" s="54" t="s">
        <v>34</v>
      </c>
      <c r="E43" s="66">
        <v>4.6000000000000001E-4</v>
      </c>
      <c r="F43" s="55">
        <f>E43*F35</f>
        <v>0.30005340000000003</v>
      </c>
      <c r="G43" s="60"/>
      <c r="H43" s="1"/>
      <c r="I43" s="60"/>
      <c r="J43" s="60"/>
      <c r="K43" s="68"/>
      <c r="L43" s="68"/>
      <c r="M43" s="68"/>
      <c r="N43" s="59"/>
      <c r="O43" s="59"/>
      <c r="P43" s="59"/>
      <c r="Q43" s="59"/>
      <c r="R43" s="59"/>
      <c r="S43" s="59"/>
      <c r="T43" s="59"/>
      <c r="U43" s="59"/>
      <c r="V43" s="59"/>
    </row>
    <row r="44" spans="1:22" ht="18">
      <c r="A44" s="95">
        <v>6</v>
      </c>
      <c r="B44" s="46" t="s">
        <v>62</v>
      </c>
      <c r="C44" s="63" t="s">
        <v>123</v>
      </c>
      <c r="D44" s="45" t="s">
        <v>40</v>
      </c>
      <c r="E44" s="65"/>
      <c r="F44" s="64">
        <f>F35</f>
        <v>652.29000000000008</v>
      </c>
      <c r="G44" s="42"/>
      <c r="H44" s="43"/>
      <c r="I44" s="42"/>
      <c r="J44" s="43"/>
      <c r="K44" s="42"/>
      <c r="L44" s="43"/>
      <c r="M44" s="49"/>
    </row>
    <row r="45" spans="1:22" ht="15.75">
      <c r="A45" s="94"/>
      <c r="B45" s="52"/>
      <c r="C45" s="53" t="s">
        <v>32</v>
      </c>
      <c r="D45" s="52" t="s">
        <v>33</v>
      </c>
      <c r="E45" s="65">
        <v>4.9000000000000002E-2</v>
      </c>
      <c r="F45" s="41">
        <f>F44*E45</f>
        <v>31.962210000000006</v>
      </c>
      <c r="G45" s="40"/>
      <c r="H45" s="41"/>
      <c r="I45" s="42"/>
      <c r="J45" s="43"/>
      <c r="K45" s="42"/>
      <c r="L45" s="43"/>
      <c r="M45" s="44"/>
    </row>
    <row r="46" spans="1:22" ht="15.75">
      <c r="A46" s="94"/>
      <c r="B46" s="45" t="s">
        <v>110</v>
      </c>
      <c r="C46" s="53" t="s">
        <v>63</v>
      </c>
      <c r="D46" s="52" t="s">
        <v>42</v>
      </c>
      <c r="E46" s="65">
        <v>3.2799999999999999E-3</v>
      </c>
      <c r="F46" s="41">
        <f>E46*F44</f>
        <v>2.1395112000000003</v>
      </c>
      <c r="G46" s="40"/>
      <c r="H46" s="41"/>
      <c r="I46" s="40"/>
      <c r="J46" s="41"/>
      <c r="K46" s="40"/>
      <c r="L46" s="41"/>
      <c r="M46" s="41"/>
    </row>
    <row r="47" spans="1:22" ht="15.75">
      <c r="A47" s="94"/>
      <c r="B47" s="52"/>
      <c r="C47" s="53" t="s">
        <v>46</v>
      </c>
      <c r="D47" s="52" t="s">
        <v>34</v>
      </c>
      <c r="E47" s="65">
        <v>8.5999999999999998E-4</v>
      </c>
      <c r="F47" s="65">
        <f>E47*F32</f>
        <v>2.9731378200000002E-4</v>
      </c>
      <c r="G47" s="40"/>
      <c r="H47" s="41"/>
      <c r="I47" s="40"/>
      <c r="J47" s="41"/>
      <c r="K47" s="40"/>
      <c r="L47" s="41"/>
      <c r="M47" s="41"/>
    </row>
    <row r="48" spans="1:22" ht="15.75">
      <c r="A48" s="94"/>
      <c r="B48" s="45" t="s">
        <v>64</v>
      </c>
      <c r="C48" s="57" t="s">
        <v>65</v>
      </c>
      <c r="D48" s="52" t="s">
        <v>66</v>
      </c>
      <c r="E48" s="65">
        <v>0.4</v>
      </c>
      <c r="F48" s="41">
        <f>E48*F44</f>
        <v>260.91600000000005</v>
      </c>
      <c r="G48" s="40"/>
      <c r="H48" s="41"/>
      <c r="I48" s="71"/>
      <c r="J48" s="60"/>
      <c r="K48" s="60"/>
      <c r="L48" s="60"/>
      <c r="M48" s="60"/>
    </row>
    <row r="49" spans="1:22" ht="15.75">
      <c r="A49" s="94"/>
      <c r="B49" s="52"/>
      <c r="C49" s="53" t="s">
        <v>36</v>
      </c>
      <c r="D49" s="52" t="s">
        <v>34</v>
      </c>
      <c r="E49" s="65">
        <v>2.63E-2</v>
      </c>
      <c r="F49" s="41">
        <f>E49*F44</f>
        <v>17.155227000000004</v>
      </c>
      <c r="G49" s="40"/>
      <c r="H49" s="41"/>
      <c r="I49" s="60"/>
      <c r="J49" s="60"/>
      <c r="K49" s="60"/>
      <c r="L49" s="60"/>
      <c r="M49" s="60"/>
    </row>
    <row r="50" spans="1:22" s="13" customFormat="1" ht="47.25">
      <c r="A50" s="93">
        <v>7</v>
      </c>
      <c r="B50" s="54" t="s">
        <v>68</v>
      </c>
      <c r="C50" s="63" t="s">
        <v>67</v>
      </c>
      <c r="D50" s="54" t="s">
        <v>35</v>
      </c>
      <c r="E50" s="62"/>
      <c r="F50" s="110">
        <f>F62/6*3</f>
        <v>108.73499999999999</v>
      </c>
      <c r="G50" s="60"/>
      <c r="H50" s="60"/>
      <c r="I50" s="60"/>
      <c r="J50" s="60"/>
      <c r="K50" s="60"/>
      <c r="L50" s="60"/>
      <c r="M50" s="60"/>
      <c r="N50" s="59"/>
      <c r="O50" s="59"/>
      <c r="P50" s="59"/>
      <c r="Q50" s="59"/>
      <c r="R50" s="59"/>
      <c r="S50" s="59"/>
      <c r="T50" s="59"/>
    </row>
    <row r="51" spans="1:22" s="13" customFormat="1" ht="15.75">
      <c r="A51" s="93"/>
      <c r="B51" s="69"/>
      <c r="C51" s="61" t="s">
        <v>32</v>
      </c>
      <c r="D51" s="54" t="s">
        <v>33</v>
      </c>
      <c r="E51" s="62">
        <v>7.6999999999999999E-2</v>
      </c>
      <c r="F51" s="48">
        <f>E51*F50</f>
        <v>8.3725949999999987</v>
      </c>
      <c r="G51" s="40"/>
      <c r="H51" s="60"/>
      <c r="I51" s="60"/>
      <c r="J51" s="60"/>
      <c r="K51" s="60"/>
      <c r="L51" s="60"/>
      <c r="M51" s="60"/>
      <c r="N51" s="59"/>
      <c r="O51" s="59"/>
      <c r="P51" s="59"/>
      <c r="Q51" s="59"/>
      <c r="R51" s="59"/>
      <c r="S51" s="59"/>
      <c r="T51" s="59"/>
    </row>
    <row r="52" spans="1:22" s="13" customFormat="1" ht="15.75">
      <c r="A52" s="95"/>
      <c r="B52" s="45" t="s">
        <v>111</v>
      </c>
      <c r="C52" s="57" t="s">
        <v>69</v>
      </c>
      <c r="D52" s="45" t="s">
        <v>42</v>
      </c>
      <c r="E52" s="54">
        <v>0.19400000000000001</v>
      </c>
      <c r="F52" s="70">
        <f>E52*F50</f>
        <v>21.094589999999997</v>
      </c>
      <c r="G52" s="40"/>
      <c r="H52" s="41"/>
      <c r="I52" s="40"/>
      <c r="J52" s="41"/>
      <c r="K52" s="40"/>
      <c r="L52" s="41"/>
      <c r="M52" s="41"/>
      <c r="N52" s="59"/>
      <c r="O52" s="59"/>
      <c r="P52" s="59"/>
      <c r="Q52" s="59"/>
      <c r="R52" s="59"/>
      <c r="S52" s="59"/>
      <c r="T52" s="59"/>
    </row>
    <row r="53" spans="1:22" s="13" customFormat="1" ht="15.75">
      <c r="A53" s="94"/>
      <c r="B53" s="45" t="s">
        <v>109</v>
      </c>
      <c r="C53" s="53" t="s">
        <v>70</v>
      </c>
      <c r="D53" s="45" t="s">
        <v>42</v>
      </c>
      <c r="E53" s="54">
        <v>2.4199999999999999E-2</v>
      </c>
      <c r="F53" s="72">
        <f>E53*F50</f>
        <v>2.6313869999999997</v>
      </c>
      <c r="G53" s="40"/>
      <c r="H53" s="41"/>
      <c r="I53" s="40"/>
      <c r="J53" s="41"/>
      <c r="K53" s="40"/>
      <c r="L53" s="41"/>
      <c r="M53" s="41"/>
      <c r="N53" s="51"/>
      <c r="O53" s="51"/>
      <c r="P53" s="51"/>
      <c r="Q53" s="51"/>
      <c r="R53" s="51"/>
      <c r="S53" s="51"/>
      <c r="T53" s="51"/>
    </row>
    <row r="54" spans="1:22" s="13" customFormat="1" ht="15.75">
      <c r="A54" s="95"/>
      <c r="B54" s="45" t="s">
        <v>112</v>
      </c>
      <c r="C54" s="53" t="s">
        <v>71</v>
      </c>
      <c r="D54" s="45" t="s">
        <v>42</v>
      </c>
      <c r="E54" s="54">
        <v>1.67E-2</v>
      </c>
      <c r="F54" s="72">
        <f>E54*F50</f>
        <v>1.8158744999999996</v>
      </c>
      <c r="G54" s="40"/>
      <c r="H54" s="41"/>
      <c r="I54" s="40"/>
      <c r="J54" s="41"/>
      <c r="K54" s="40"/>
      <c r="L54" s="41"/>
      <c r="M54" s="41"/>
      <c r="N54" s="59"/>
      <c r="O54" s="59"/>
      <c r="P54" s="59"/>
      <c r="Q54" s="59"/>
      <c r="R54" s="59"/>
      <c r="S54" s="59"/>
      <c r="T54" s="59"/>
    </row>
    <row r="55" spans="1:22" s="13" customFormat="1" ht="15.75">
      <c r="A55" s="94"/>
      <c r="B55" s="45" t="s">
        <v>107</v>
      </c>
      <c r="C55" s="53" t="s">
        <v>45</v>
      </c>
      <c r="D55" s="45" t="s">
        <v>42</v>
      </c>
      <c r="E55" s="54">
        <v>8.8000000000000005E-3</v>
      </c>
      <c r="F55" s="72">
        <f>E55*F50</f>
        <v>0.95686799999999994</v>
      </c>
      <c r="G55" s="40"/>
      <c r="H55" s="41"/>
      <c r="I55" s="40"/>
      <c r="J55" s="41"/>
      <c r="K55" s="40"/>
      <c r="L55" s="41"/>
      <c r="M55" s="41"/>
      <c r="N55" s="51"/>
      <c r="O55" s="51"/>
      <c r="P55" s="51"/>
      <c r="Q55" s="51"/>
      <c r="R55" s="51"/>
      <c r="S55" s="51"/>
      <c r="T55" s="51"/>
    </row>
    <row r="56" spans="1:22" s="13" customFormat="1" ht="15.75">
      <c r="A56" s="94"/>
      <c r="B56" s="52"/>
      <c r="C56" s="53" t="s">
        <v>46</v>
      </c>
      <c r="D56" s="45" t="s">
        <v>34</v>
      </c>
      <c r="E56" s="54">
        <v>6.3700000000000007E-2</v>
      </c>
      <c r="F56" s="72">
        <f>E56*F50</f>
        <v>6.9264194999999997</v>
      </c>
      <c r="G56" s="40"/>
      <c r="H56" s="41"/>
      <c r="I56" s="40"/>
      <c r="J56" s="41"/>
      <c r="K56" s="40"/>
      <c r="L56" s="41"/>
      <c r="M56" s="41"/>
      <c r="N56" s="51"/>
      <c r="O56" s="51"/>
      <c r="P56" s="51"/>
      <c r="Q56" s="51"/>
      <c r="R56" s="51"/>
      <c r="S56" s="51"/>
      <c r="T56" s="51"/>
    </row>
    <row r="57" spans="1:22" s="13" customFormat="1" ht="15.75">
      <c r="A57" s="93"/>
      <c r="B57" s="45" t="s">
        <v>125</v>
      </c>
      <c r="C57" s="61" t="s">
        <v>72</v>
      </c>
      <c r="D57" s="54" t="s">
        <v>73</v>
      </c>
      <c r="E57" s="62">
        <v>5.9999999999999995E-4</v>
      </c>
      <c r="F57" s="48">
        <f>E57*F50</f>
        <v>6.524099999999998E-2</v>
      </c>
      <c r="G57" s="73"/>
      <c r="H57" s="1"/>
      <c r="I57" s="73"/>
      <c r="J57" s="60"/>
      <c r="K57" s="68"/>
      <c r="L57" s="68"/>
      <c r="M57" s="68"/>
      <c r="N57" s="74"/>
      <c r="O57" s="74"/>
      <c r="P57" s="74"/>
      <c r="Q57" s="74"/>
      <c r="R57" s="74"/>
      <c r="S57" s="74"/>
      <c r="T57" s="74"/>
    </row>
    <row r="58" spans="1:22" s="13" customFormat="1" ht="18">
      <c r="A58" s="93"/>
      <c r="B58" s="45" t="s">
        <v>133</v>
      </c>
      <c r="C58" s="61" t="s">
        <v>47</v>
      </c>
      <c r="D58" s="52" t="s">
        <v>37</v>
      </c>
      <c r="E58" s="62">
        <v>6.2E-2</v>
      </c>
      <c r="F58" s="62">
        <f>E58*F50</f>
        <v>6.7415699999999994</v>
      </c>
      <c r="G58" s="60"/>
      <c r="H58" s="1"/>
      <c r="I58" s="60"/>
      <c r="J58" s="60"/>
      <c r="K58" s="68"/>
      <c r="L58" s="68"/>
      <c r="M58" s="68"/>
      <c r="N58" s="59"/>
      <c r="O58" s="59"/>
      <c r="P58" s="59"/>
      <c r="Q58" s="59"/>
      <c r="R58" s="59"/>
      <c r="S58" s="59"/>
      <c r="T58" s="59"/>
    </row>
    <row r="59" spans="1:22" s="13" customFormat="1" ht="18">
      <c r="A59" s="93"/>
      <c r="B59" s="45" t="s">
        <v>132</v>
      </c>
      <c r="C59" s="61" t="s">
        <v>74</v>
      </c>
      <c r="D59" s="52" t="s">
        <v>37</v>
      </c>
      <c r="E59" s="62">
        <v>0.01</v>
      </c>
      <c r="F59" s="70">
        <f>E59*F50</f>
        <v>1.0873499999999998</v>
      </c>
      <c r="G59" s="73"/>
      <c r="H59" s="1"/>
      <c r="I59" s="73"/>
      <c r="J59" s="60"/>
      <c r="K59" s="68"/>
      <c r="L59" s="68"/>
      <c r="M59" s="68"/>
      <c r="N59" s="74"/>
      <c r="O59" s="74"/>
      <c r="P59" s="74"/>
      <c r="Q59" s="74"/>
      <c r="R59" s="74"/>
      <c r="S59" s="74"/>
      <c r="T59" s="74"/>
    </row>
    <row r="60" spans="1:22" s="13" customFormat="1" ht="15.75">
      <c r="A60" s="93"/>
      <c r="B60" s="45" t="s">
        <v>126</v>
      </c>
      <c r="C60" s="61" t="s">
        <v>75</v>
      </c>
      <c r="D60" s="54" t="s">
        <v>73</v>
      </c>
      <c r="E60" s="62">
        <v>6.9999999999999999E-4</v>
      </c>
      <c r="F60" s="62">
        <f>E60*F50</f>
        <v>7.6114499999999988E-2</v>
      </c>
      <c r="G60" s="73"/>
      <c r="H60" s="1"/>
      <c r="I60" s="73"/>
      <c r="J60" s="60"/>
      <c r="K60" s="68"/>
      <c r="L60" s="68"/>
      <c r="M60" s="68"/>
      <c r="N60" s="74"/>
      <c r="O60" s="74"/>
      <c r="P60" s="74"/>
      <c r="Q60" s="74"/>
      <c r="R60" s="74"/>
      <c r="S60" s="74"/>
      <c r="T60" s="74"/>
    </row>
    <row r="61" spans="1:22" s="13" customFormat="1" ht="15.75">
      <c r="A61" s="93"/>
      <c r="B61" s="54"/>
      <c r="C61" s="61" t="s">
        <v>61</v>
      </c>
      <c r="D61" s="54" t="s">
        <v>34</v>
      </c>
      <c r="E61" s="62">
        <v>1.78E-2</v>
      </c>
      <c r="F61" s="62">
        <f>E61*F50</f>
        <v>1.9354829999999996</v>
      </c>
      <c r="G61" s="73"/>
      <c r="H61" s="1"/>
      <c r="I61" s="73"/>
      <c r="J61" s="60"/>
      <c r="K61" s="68"/>
      <c r="L61" s="68"/>
      <c r="M61" s="68"/>
      <c r="N61" s="59"/>
      <c r="O61" s="59"/>
      <c r="P61" s="59"/>
      <c r="Q61" s="59"/>
      <c r="R61" s="59"/>
      <c r="S61" s="59"/>
      <c r="T61" s="59"/>
    </row>
    <row r="62" spans="1:22" s="13" customFormat="1" ht="31.5">
      <c r="A62" s="95">
        <v>8</v>
      </c>
      <c r="B62" s="46" t="s">
        <v>76</v>
      </c>
      <c r="C62" s="63" t="s">
        <v>128</v>
      </c>
      <c r="D62" s="54" t="s">
        <v>40</v>
      </c>
      <c r="E62" s="48"/>
      <c r="F62" s="75">
        <f>F9*1000</f>
        <v>217.47</v>
      </c>
      <c r="G62" s="42"/>
      <c r="H62" s="43"/>
      <c r="I62" s="42"/>
      <c r="J62" s="43"/>
      <c r="K62" s="42"/>
      <c r="L62" s="43"/>
      <c r="M62" s="49"/>
      <c r="N62" s="51"/>
      <c r="O62" s="51"/>
      <c r="P62" s="51"/>
      <c r="Q62" s="51"/>
      <c r="R62" s="51"/>
      <c r="S62" s="51"/>
      <c r="T62" s="51"/>
      <c r="U62" s="51"/>
      <c r="V62" s="51"/>
    </row>
    <row r="63" spans="1:22" s="13" customFormat="1" ht="15.75">
      <c r="A63" s="94"/>
      <c r="B63" s="69"/>
      <c r="C63" s="53" t="s">
        <v>32</v>
      </c>
      <c r="D63" s="52" t="s">
        <v>33</v>
      </c>
      <c r="E63" s="65">
        <v>0.2505</v>
      </c>
      <c r="F63" s="41">
        <f>E63*F62</f>
        <v>54.476235000000003</v>
      </c>
      <c r="G63" s="40"/>
      <c r="H63" s="60"/>
      <c r="I63" s="60"/>
      <c r="J63" s="60"/>
      <c r="K63" s="60"/>
      <c r="L63" s="60"/>
      <c r="M63" s="60"/>
      <c r="N63" s="51"/>
      <c r="O63" s="51"/>
      <c r="P63" s="51"/>
      <c r="Q63" s="51"/>
      <c r="R63" s="51"/>
      <c r="S63" s="51"/>
      <c r="T63" s="51"/>
      <c r="U63" s="51"/>
      <c r="V63" s="51"/>
    </row>
    <row r="64" spans="1:22" s="13" customFormat="1" ht="18">
      <c r="A64" s="94"/>
      <c r="B64" s="45" t="s">
        <v>129</v>
      </c>
      <c r="C64" s="57" t="s">
        <v>119</v>
      </c>
      <c r="D64" s="52" t="s">
        <v>37</v>
      </c>
      <c r="E64" s="65">
        <v>0.2238</v>
      </c>
      <c r="F64" s="55">
        <f>E64*F62</f>
        <v>48.669786000000002</v>
      </c>
      <c r="G64" s="60"/>
      <c r="H64" s="1"/>
      <c r="I64" s="60"/>
      <c r="J64" s="60"/>
      <c r="K64" s="68"/>
      <c r="L64" s="68"/>
      <c r="M64" s="68"/>
      <c r="N64" s="51"/>
      <c r="O64" s="51"/>
      <c r="P64" s="51"/>
      <c r="Q64" s="51"/>
      <c r="R64" s="51"/>
      <c r="S64" s="51"/>
      <c r="T64" s="51"/>
      <c r="U64" s="51"/>
      <c r="V64" s="51"/>
    </row>
    <row r="65" spans="1:22" s="13" customFormat="1" ht="15.75">
      <c r="A65" s="94"/>
      <c r="B65" s="45" t="s">
        <v>107</v>
      </c>
      <c r="C65" s="53" t="s">
        <v>45</v>
      </c>
      <c r="D65" s="45" t="s">
        <v>42</v>
      </c>
      <c r="E65" s="66">
        <v>7.7600000000000004E-3</v>
      </c>
      <c r="F65" s="55">
        <f>E65*F62</f>
        <v>1.6875672000000002</v>
      </c>
      <c r="G65" s="40"/>
      <c r="H65" s="41"/>
      <c r="I65" s="40"/>
      <c r="J65" s="41"/>
      <c r="K65" s="40"/>
      <c r="L65" s="41"/>
      <c r="M65" s="41"/>
    </row>
    <row r="66" spans="1:22" s="13" customFormat="1" ht="15.75">
      <c r="A66" s="94"/>
      <c r="B66" s="45" t="s">
        <v>105</v>
      </c>
      <c r="C66" s="53" t="s">
        <v>43</v>
      </c>
      <c r="D66" s="52" t="s">
        <v>42</v>
      </c>
      <c r="E66" s="65">
        <v>2.8000000000000001E-2</v>
      </c>
      <c r="F66" s="41">
        <f>E66*F62</f>
        <v>6.0891599999999997</v>
      </c>
      <c r="G66" s="40"/>
      <c r="H66" s="41"/>
      <c r="I66" s="40"/>
      <c r="J66" s="41"/>
      <c r="K66" s="40"/>
      <c r="L66" s="41"/>
      <c r="M66" s="41"/>
      <c r="N66" s="51"/>
      <c r="O66" s="51"/>
      <c r="P66" s="51"/>
      <c r="Q66" s="51"/>
      <c r="R66" s="51"/>
      <c r="S66" s="51"/>
      <c r="T66" s="51"/>
      <c r="U66" s="51"/>
      <c r="V66" s="51"/>
    </row>
    <row r="67" spans="1:22" s="13" customFormat="1" ht="15.75">
      <c r="A67" s="94"/>
      <c r="B67" s="45" t="s">
        <v>106</v>
      </c>
      <c r="C67" s="57" t="s">
        <v>44</v>
      </c>
      <c r="D67" s="45" t="s">
        <v>42</v>
      </c>
      <c r="E67" s="66">
        <v>6.8000000000000005E-2</v>
      </c>
      <c r="F67" s="41">
        <f>E67*F62</f>
        <v>14.787960000000002</v>
      </c>
      <c r="G67" s="40"/>
      <c r="H67" s="41"/>
      <c r="I67" s="40"/>
      <c r="J67" s="41"/>
      <c r="K67" s="40"/>
      <c r="L67" s="41"/>
      <c r="M67" s="41"/>
      <c r="N67" s="51"/>
      <c r="O67" s="51"/>
      <c r="P67" s="51"/>
      <c r="Q67" s="51"/>
      <c r="R67" s="51"/>
      <c r="S67" s="51"/>
      <c r="T67" s="51"/>
      <c r="U67" s="51"/>
      <c r="V67" s="51"/>
    </row>
    <row r="68" spans="1:22" s="13" customFormat="1" ht="18">
      <c r="A68" s="93"/>
      <c r="B68" s="45" t="s">
        <v>133</v>
      </c>
      <c r="C68" s="61" t="s">
        <v>47</v>
      </c>
      <c r="D68" s="52" t="s">
        <v>37</v>
      </c>
      <c r="E68" s="66">
        <v>0.02</v>
      </c>
      <c r="F68" s="55">
        <f>E68*F62</f>
        <v>4.3494000000000002</v>
      </c>
      <c r="G68" s="60"/>
      <c r="H68" s="1"/>
      <c r="I68" s="60"/>
      <c r="J68" s="60"/>
      <c r="K68" s="68"/>
      <c r="L68" s="68"/>
      <c r="M68" s="68"/>
    </row>
    <row r="69" spans="1:22" ht="15.75">
      <c r="A69" s="91"/>
      <c r="B69" s="84"/>
      <c r="C69" s="85" t="s">
        <v>77</v>
      </c>
      <c r="D69" s="84"/>
      <c r="E69" s="92"/>
      <c r="F69" s="87"/>
      <c r="G69" s="87"/>
      <c r="H69" s="87"/>
      <c r="I69" s="87"/>
      <c r="J69" s="87"/>
      <c r="K69" s="87"/>
      <c r="L69" s="87"/>
      <c r="M69" s="87"/>
    </row>
    <row r="70" spans="1:22" ht="15.75">
      <c r="A70" s="76"/>
      <c r="B70" s="76"/>
      <c r="C70" s="77" t="s">
        <v>127</v>
      </c>
      <c r="D70" s="79" t="s">
        <v>167</v>
      </c>
      <c r="E70" s="80"/>
      <c r="F70" s="78"/>
      <c r="G70" s="78"/>
      <c r="H70" s="44"/>
      <c r="I70" s="44"/>
      <c r="J70" s="44"/>
      <c r="K70" s="44"/>
      <c r="L70" s="44"/>
      <c r="M70" s="44"/>
    </row>
    <row r="71" spans="1:22" ht="15.75">
      <c r="A71" s="84"/>
      <c r="B71" s="84"/>
      <c r="C71" s="85" t="s">
        <v>8</v>
      </c>
      <c r="D71" s="84"/>
      <c r="E71" s="86"/>
      <c r="F71" s="87"/>
      <c r="G71" s="87"/>
      <c r="H71" s="88"/>
      <c r="I71" s="88"/>
      <c r="J71" s="88"/>
      <c r="K71" s="88"/>
      <c r="L71" s="88"/>
      <c r="M71" s="88"/>
    </row>
    <row r="72" spans="1:22" ht="15.75">
      <c r="A72" s="76"/>
      <c r="B72" s="76"/>
      <c r="C72" s="77" t="s">
        <v>78</v>
      </c>
      <c r="D72" s="79" t="s">
        <v>167</v>
      </c>
      <c r="E72" s="80"/>
      <c r="F72" s="78"/>
      <c r="G72" s="78"/>
      <c r="H72" s="44"/>
      <c r="I72" s="44"/>
      <c r="J72" s="44"/>
      <c r="K72" s="44"/>
      <c r="L72" s="44"/>
      <c r="M72" s="44"/>
    </row>
    <row r="73" spans="1:22" ht="15.75">
      <c r="A73" s="84"/>
      <c r="B73" s="84"/>
      <c r="C73" s="85" t="s">
        <v>8</v>
      </c>
      <c r="D73" s="84"/>
      <c r="E73" s="86"/>
      <c r="F73" s="87"/>
      <c r="G73" s="87"/>
      <c r="H73" s="88"/>
      <c r="I73" s="88"/>
      <c r="J73" s="88"/>
      <c r="K73" s="88"/>
      <c r="L73" s="88"/>
      <c r="M73" s="88"/>
    </row>
    <row r="74" spans="1:22" ht="15.75">
      <c r="A74" s="76"/>
      <c r="B74" s="76"/>
      <c r="C74" s="77" t="s">
        <v>79</v>
      </c>
      <c r="D74" s="79" t="s">
        <v>167</v>
      </c>
      <c r="E74" s="80"/>
      <c r="F74" s="78"/>
      <c r="G74" s="78"/>
      <c r="H74" s="44"/>
      <c r="I74" s="44"/>
      <c r="J74" s="44"/>
      <c r="K74" s="44"/>
      <c r="L74" s="44"/>
      <c r="M74" s="44"/>
    </row>
    <row r="75" spans="1:22" ht="15.75">
      <c r="A75" s="84"/>
      <c r="B75" s="84"/>
      <c r="C75" s="85" t="s">
        <v>80</v>
      </c>
      <c r="D75" s="84"/>
      <c r="E75" s="86"/>
      <c r="F75" s="87"/>
      <c r="G75" s="87"/>
      <c r="H75" s="88"/>
      <c r="I75" s="88"/>
      <c r="J75" s="88"/>
      <c r="K75" s="88"/>
      <c r="L75" s="88"/>
      <c r="M75" s="88"/>
    </row>
    <row r="76" spans="1:22" ht="15.75">
      <c r="A76" s="76"/>
      <c r="B76" s="76"/>
      <c r="C76" s="77" t="s">
        <v>81</v>
      </c>
      <c r="D76" s="81">
        <v>0.03</v>
      </c>
      <c r="E76" s="82"/>
      <c r="F76" s="83"/>
      <c r="G76" s="78"/>
      <c r="H76" s="44"/>
      <c r="I76" s="44"/>
      <c r="J76" s="44"/>
      <c r="K76" s="44"/>
      <c r="L76" s="44"/>
      <c r="M76" s="44"/>
    </row>
    <row r="77" spans="1:22" ht="15.75">
      <c r="A77" s="84"/>
      <c r="B77" s="84"/>
      <c r="C77" s="85" t="s">
        <v>8</v>
      </c>
      <c r="D77" s="84"/>
      <c r="E77" s="89"/>
      <c r="F77" s="90"/>
      <c r="G77" s="87"/>
      <c r="H77" s="88"/>
      <c r="I77" s="88"/>
      <c r="J77" s="88"/>
      <c r="K77" s="88"/>
      <c r="L77" s="88"/>
      <c r="M77" s="88"/>
    </row>
    <row r="78" spans="1:22" ht="15.75">
      <c r="A78" s="76"/>
      <c r="B78" s="76"/>
      <c r="C78" s="77" t="s">
        <v>82</v>
      </c>
      <c r="D78" s="81">
        <v>0.18</v>
      </c>
      <c r="E78" s="82"/>
      <c r="F78" s="83"/>
      <c r="G78" s="78"/>
      <c r="H78" s="44"/>
      <c r="I78" s="44"/>
      <c r="J78" s="44"/>
      <c r="K78" s="44"/>
      <c r="L78" s="44"/>
      <c r="M78" s="44"/>
    </row>
    <row r="79" spans="1:22" ht="15.75">
      <c r="A79" s="84"/>
      <c r="B79" s="84"/>
      <c r="C79" s="85" t="s">
        <v>8</v>
      </c>
      <c r="D79" s="84"/>
      <c r="E79" s="89"/>
      <c r="F79" s="90"/>
      <c r="G79" s="87"/>
      <c r="H79" s="87"/>
      <c r="I79" s="87"/>
      <c r="J79" s="88"/>
      <c r="K79" s="87"/>
      <c r="L79" s="87"/>
      <c r="M79" s="87">
        <v>47210</v>
      </c>
    </row>
    <row r="80" spans="1:22" ht="114" customHeight="1">
      <c r="A80" s="153" t="s">
        <v>166</v>
      </c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</row>
    <row r="105" spans="5:5">
      <c r="E105" s="10"/>
    </row>
    <row r="108" spans="5:5">
      <c r="E108" s="10"/>
    </row>
    <row r="119" spans="5:5">
      <c r="E119" s="10"/>
    </row>
    <row r="126" spans="5:5">
      <c r="E126" s="10"/>
    </row>
    <row r="127" spans="5:5">
      <c r="E127" s="10"/>
    </row>
    <row r="138" spans="5:5">
      <c r="E138" s="10"/>
    </row>
    <row r="139" spans="5:5">
      <c r="E139" s="10"/>
    </row>
    <row r="143" spans="5:5">
      <c r="E143" s="10"/>
    </row>
    <row r="180" spans="5:5">
      <c r="E180" s="10"/>
    </row>
    <row r="206" spans="5:5">
      <c r="E206" s="10"/>
    </row>
    <row r="278" spans="5:5">
      <c r="E278" s="10"/>
    </row>
  </sheetData>
  <mergeCells count="19">
    <mergeCell ref="A1:M1"/>
    <mergeCell ref="A2:M2"/>
    <mergeCell ref="A3:B3"/>
    <mergeCell ref="A4:A7"/>
    <mergeCell ref="B4:B7"/>
    <mergeCell ref="D4:D7"/>
    <mergeCell ref="E4:F4"/>
    <mergeCell ref="G4:H5"/>
    <mergeCell ref="I4:J5"/>
    <mergeCell ref="K4:L4"/>
    <mergeCell ref="M4:M7"/>
    <mergeCell ref="E5:F5"/>
    <mergeCell ref="K5:L5"/>
    <mergeCell ref="E6:E7"/>
    <mergeCell ref="F6:F7"/>
    <mergeCell ref="H6:H7"/>
    <mergeCell ref="J6:J7"/>
    <mergeCell ref="L6:L7"/>
    <mergeCell ref="A80:M80"/>
  </mergeCells>
  <conditionalFormatting sqref="A14:M14">
    <cfRule type="cellIs" dxfId="0" priority="255" stopIfTrue="1" operator="equal">
      <formula>8223.307275</formula>
    </cfRule>
  </conditionalFormatting>
  <pageMargins left="0" right="0" top="0.35433070866141736" bottom="0.15748031496062992" header="0" footer="0"/>
  <pageSetup paperSize="9" scale="77" orientation="landscape" horizontalDpi="4294967293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topLeftCell="A10" zoomScaleNormal="100" zoomScaleSheetLayoutView="100" workbookViewId="0">
      <selection activeCell="R10" sqref="R10"/>
    </sheetView>
  </sheetViews>
  <sheetFormatPr defaultRowHeight="14.25"/>
  <cols>
    <col min="1" max="1" width="5" style="2" customWidth="1"/>
    <col min="2" max="5" width="9.140625" style="2"/>
    <col min="6" max="6" width="12.42578125" style="2" customWidth="1"/>
    <col min="7" max="16384" width="9.140625" style="2"/>
  </cols>
  <sheetData>
    <row r="1" spans="1:6" ht="33" customHeight="1">
      <c r="A1" s="149" t="s">
        <v>89</v>
      </c>
      <c r="B1" s="149"/>
      <c r="C1" s="149"/>
      <c r="D1" s="149"/>
      <c r="E1" s="149"/>
      <c r="F1" s="149"/>
    </row>
    <row r="2" spans="1:6">
      <c r="A2" s="11"/>
      <c r="B2" s="11"/>
      <c r="C2" s="11"/>
      <c r="D2" s="11"/>
      <c r="E2" s="11"/>
    </row>
    <row r="3" spans="1:6">
      <c r="A3" s="150" t="s">
        <v>1</v>
      </c>
      <c r="B3" s="151" t="s">
        <v>90</v>
      </c>
      <c r="C3" s="151" t="s">
        <v>91</v>
      </c>
      <c r="D3" s="152" t="s">
        <v>92</v>
      </c>
      <c r="E3" s="150" t="s">
        <v>93</v>
      </c>
      <c r="F3" s="150"/>
    </row>
    <row r="4" spans="1:6" ht="63">
      <c r="A4" s="150"/>
      <c r="B4" s="151"/>
      <c r="C4" s="151"/>
      <c r="D4" s="152"/>
      <c r="E4" s="12" t="s">
        <v>94</v>
      </c>
      <c r="F4" s="3" t="s">
        <v>95</v>
      </c>
    </row>
    <row r="5" spans="1:6" ht="15">
      <c r="A5" s="4">
        <v>1</v>
      </c>
      <c r="B5" s="5" t="s">
        <v>96</v>
      </c>
      <c r="C5" s="5" t="s">
        <v>141</v>
      </c>
      <c r="D5" s="5">
        <v>2.12</v>
      </c>
      <c r="E5" s="4">
        <v>3</v>
      </c>
      <c r="F5" s="4">
        <f t="shared" ref="F5" si="0">E5*D5</f>
        <v>6.36</v>
      </c>
    </row>
    <row r="6" spans="1:6" ht="15">
      <c r="A6" s="4">
        <f>A5+1</f>
        <v>2</v>
      </c>
      <c r="B6" s="5" t="s">
        <v>141</v>
      </c>
      <c r="C6" s="5" t="s">
        <v>142</v>
      </c>
      <c r="D6" s="5">
        <v>6.21</v>
      </c>
      <c r="E6" s="4">
        <v>3</v>
      </c>
      <c r="F6" s="4">
        <f t="shared" ref="F6:F39" si="1">E6*D6</f>
        <v>18.63</v>
      </c>
    </row>
    <row r="7" spans="1:6" ht="15">
      <c r="A7" s="4">
        <f t="shared" ref="A7:A39" si="2">A6+1</f>
        <v>3</v>
      </c>
      <c r="B7" s="5" t="s">
        <v>142</v>
      </c>
      <c r="C7" s="5" t="s">
        <v>97</v>
      </c>
      <c r="D7" s="5">
        <v>11.66</v>
      </c>
      <c r="E7" s="4">
        <v>3</v>
      </c>
      <c r="F7" s="4">
        <f t="shared" si="1"/>
        <v>34.980000000000004</v>
      </c>
    </row>
    <row r="8" spans="1:6" ht="15">
      <c r="A8" s="4">
        <f t="shared" si="2"/>
        <v>4</v>
      </c>
      <c r="B8" s="5" t="s">
        <v>97</v>
      </c>
      <c r="C8" s="5" t="s">
        <v>143</v>
      </c>
      <c r="D8" s="5">
        <v>0.31</v>
      </c>
      <c r="E8" s="4">
        <v>3</v>
      </c>
      <c r="F8" s="4">
        <f t="shared" si="1"/>
        <v>0.92999999999999994</v>
      </c>
    </row>
    <row r="9" spans="1:6" ht="15">
      <c r="A9" s="4">
        <f t="shared" si="2"/>
        <v>5</v>
      </c>
      <c r="B9" s="5" t="s">
        <v>143</v>
      </c>
      <c r="C9" s="5" t="s">
        <v>144</v>
      </c>
      <c r="D9" s="5">
        <v>6.86</v>
      </c>
      <c r="E9" s="4">
        <v>3</v>
      </c>
      <c r="F9" s="4">
        <f t="shared" si="1"/>
        <v>20.580000000000002</v>
      </c>
    </row>
    <row r="10" spans="1:6" ht="15">
      <c r="A10" s="4">
        <f t="shared" si="2"/>
        <v>6</v>
      </c>
      <c r="B10" s="5" t="s">
        <v>144</v>
      </c>
      <c r="C10" s="5" t="s">
        <v>145</v>
      </c>
      <c r="D10" s="5">
        <v>4.43</v>
      </c>
      <c r="E10" s="4">
        <v>3</v>
      </c>
      <c r="F10" s="4">
        <f t="shared" si="1"/>
        <v>13.29</v>
      </c>
    </row>
    <row r="11" spans="1:6" ht="15">
      <c r="A11" s="4">
        <f t="shared" si="2"/>
        <v>7</v>
      </c>
      <c r="B11" s="5" t="s">
        <v>145</v>
      </c>
      <c r="C11" s="5" t="s">
        <v>98</v>
      </c>
      <c r="D11" s="5">
        <v>8.39</v>
      </c>
      <c r="E11" s="4">
        <v>3</v>
      </c>
      <c r="F11" s="4">
        <f t="shared" si="1"/>
        <v>25.17</v>
      </c>
    </row>
    <row r="12" spans="1:6" ht="15">
      <c r="A12" s="4">
        <f t="shared" si="2"/>
        <v>8</v>
      </c>
      <c r="B12" s="5" t="s">
        <v>98</v>
      </c>
      <c r="C12" s="5" t="s">
        <v>146</v>
      </c>
      <c r="D12" s="5">
        <v>8.44</v>
      </c>
      <c r="E12" s="4">
        <v>3</v>
      </c>
      <c r="F12" s="4">
        <f t="shared" si="1"/>
        <v>25.32</v>
      </c>
    </row>
    <row r="13" spans="1:6" ht="15">
      <c r="A13" s="4">
        <f t="shared" si="2"/>
        <v>9</v>
      </c>
      <c r="B13" s="5" t="s">
        <v>146</v>
      </c>
      <c r="C13" s="5" t="s">
        <v>99</v>
      </c>
      <c r="D13" s="5">
        <v>11.56</v>
      </c>
      <c r="E13" s="4">
        <v>3</v>
      </c>
      <c r="F13" s="4">
        <f t="shared" si="1"/>
        <v>34.68</v>
      </c>
    </row>
    <row r="14" spans="1:6" ht="15">
      <c r="A14" s="4">
        <f t="shared" si="2"/>
        <v>10</v>
      </c>
      <c r="B14" s="5" t="s">
        <v>99</v>
      </c>
      <c r="C14" s="5" t="s">
        <v>147</v>
      </c>
      <c r="D14" s="5">
        <v>12.15</v>
      </c>
      <c r="E14" s="4">
        <v>3</v>
      </c>
      <c r="F14" s="4">
        <f t="shared" si="1"/>
        <v>36.450000000000003</v>
      </c>
    </row>
    <row r="15" spans="1:6" ht="15">
      <c r="A15" s="4">
        <f t="shared" si="2"/>
        <v>11</v>
      </c>
      <c r="B15" s="5" t="s">
        <v>147</v>
      </c>
      <c r="C15" s="5" t="s">
        <v>148</v>
      </c>
      <c r="D15" s="5">
        <v>1</v>
      </c>
      <c r="E15" s="4">
        <v>3</v>
      </c>
      <c r="F15" s="4">
        <f t="shared" si="1"/>
        <v>3</v>
      </c>
    </row>
    <row r="16" spans="1:6" ht="15">
      <c r="A16" s="4">
        <f t="shared" si="2"/>
        <v>12</v>
      </c>
      <c r="B16" s="5" t="s">
        <v>148</v>
      </c>
      <c r="C16" s="5" t="s">
        <v>100</v>
      </c>
      <c r="D16" s="5">
        <v>6.85</v>
      </c>
      <c r="E16" s="4">
        <v>3</v>
      </c>
      <c r="F16" s="4">
        <f t="shared" si="1"/>
        <v>20.549999999999997</v>
      </c>
    </row>
    <row r="17" spans="1:6" ht="15">
      <c r="A17" s="4">
        <f t="shared" si="2"/>
        <v>13</v>
      </c>
      <c r="B17" s="5" t="s">
        <v>100</v>
      </c>
      <c r="C17" s="5" t="s">
        <v>149</v>
      </c>
      <c r="D17" s="5">
        <v>2.66</v>
      </c>
      <c r="E17" s="4">
        <v>3</v>
      </c>
      <c r="F17" s="4">
        <f t="shared" si="1"/>
        <v>7.98</v>
      </c>
    </row>
    <row r="18" spans="1:6" ht="15">
      <c r="A18" s="4">
        <f t="shared" si="2"/>
        <v>14</v>
      </c>
      <c r="B18" s="5" t="s">
        <v>149</v>
      </c>
      <c r="C18" s="5" t="s">
        <v>101</v>
      </c>
      <c r="D18" s="5">
        <v>17.34</v>
      </c>
      <c r="E18" s="4">
        <v>3</v>
      </c>
      <c r="F18" s="4">
        <f t="shared" si="1"/>
        <v>52.019999999999996</v>
      </c>
    </row>
    <row r="19" spans="1:6" ht="15">
      <c r="A19" s="4">
        <f t="shared" si="2"/>
        <v>15</v>
      </c>
      <c r="B19" s="5" t="s">
        <v>101</v>
      </c>
      <c r="C19" s="5" t="s">
        <v>150</v>
      </c>
      <c r="D19" s="5">
        <v>3.03</v>
      </c>
      <c r="E19" s="4">
        <v>3</v>
      </c>
      <c r="F19" s="4">
        <f t="shared" si="1"/>
        <v>9.09</v>
      </c>
    </row>
    <row r="20" spans="1:6" ht="15">
      <c r="A20" s="4">
        <f t="shared" si="2"/>
        <v>16</v>
      </c>
      <c r="B20" s="5" t="s">
        <v>150</v>
      </c>
      <c r="C20" s="5" t="s">
        <v>151</v>
      </c>
      <c r="D20" s="5">
        <v>1.86</v>
      </c>
      <c r="E20" s="4">
        <v>3</v>
      </c>
      <c r="F20" s="4">
        <f t="shared" si="1"/>
        <v>5.58</v>
      </c>
    </row>
    <row r="21" spans="1:6" ht="15">
      <c r="A21" s="4">
        <f t="shared" si="2"/>
        <v>17</v>
      </c>
      <c r="B21" s="5" t="s">
        <v>151</v>
      </c>
      <c r="C21" s="5" t="s">
        <v>152</v>
      </c>
      <c r="D21" s="5">
        <v>8.17</v>
      </c>
      <c r="E21" s="4">
        <v>3</v>
      </c>
      <c r="F21" s="4">
        <f t="shared" si="1"/>
        <v>24.509999999999998</v>
      </c>
    </row>
    <row r="22" spans="1:6" ht="15">
      <c r="A22" s="4">
        <f t="shared" si="2"/>
        <v>18</v>
      </c>
      <c r="B22" s="5" t="s">
        <v>152</v>
      </c>
      <c r="C22" s="5" t="s">
        <v>102</v>
      </c>
      <c r="D22" s="5">
        <v>6.93</v>
      </c>
      <c r="E22" s="4">
        <v>3</v>
      </c>
      <c r="F22" s="4">
        <f t="shared" si="1"/>
        <v>20.79</v>
      </c>
    </row>
    <row r="23" spans="1:6" ht="15">
      <c r="A23" s="4">
        <f t="shared" si="2"/>
        <v>19</v>
      </c>
      <c r="B23" s="5" t="s">
        <v>102</v>
      </c>
      <c r="C23" s="5" t="s">
        <v>153</v>
      </c>
      <c r="D23" s="5">
        <v>2.4700000000000002</v>
      </c>
      <c r="E23" s="4">
        <v>3</v>
      </c>
      <c r="F23" s="4">
        <f t="shared" si="1"/>
        <v>7.41</v>
      </c>
    </row>
    <row r="24" spans="1:6" ht="15">
      <c r="A24" s="4">
        <f t="shared" si="2"/>
        <v>20</v>
      </c>
      <c r="B24" s="5" t="s">
        <v>153</v>
      </c>
      <c r="C24" s="5" t="s">
        <v>154</v>
      </c>
      <c r="D24" s="5">
        <v>13.52</v>
      </c>
      <c r="E24" s="4">
        <v>3</v>
      </c>
      <c r="F24" s="4">
        <f t="shared" si="1"/>
        <v>40.56</v>
      </c>
    </row>
    <row r="25" spans="1:6" ht="15">
      <c r="A25" s="4">
        <f t="shared" si="2"/>
        <v>21</v>
      </c>
      <c r="B25" s="5" t="s">
        <v>154</v>
      </c>
      <c r="C25" s="5" t="s">
        <v>155</v>
      </c>
      <c r="D25" s="5">
        <v>1.18</v>
      </c>
      <c r="E25" s="4">
        <v>3</v>
      </c>
      <c r="F25" s="4">
        <f t="shared" si="1"/>
        <v>3.54</v>
      </c>
    </row>
    <row r="26" spans="1:6" ht="15">
      <c r="A26" s="4">
        <f t="shared" si="2"/>
        <v>22</v>
      </c>
      <c r="B26" s="5" t="s">
        <v>155</v>
      </c>
      <c r="C26" s="5" t="s">
        <v>103</v>
      </c>
      <c r="D26" s="5">
        <v>2.83</v>
      </c>
      <c r="E26" s="4">
        <v>3</v>
      </c>
      <c r="F26" s="4">
        <f t="shared" si="1"/>
        <v>8.49</v>
      </c>
    </row>
    <row r="27" spans="1:6" ht="15">
      <c r="A27" s="4">
        <f t="shared" si="2"/>
        <v>23</v>
      </c>
      <c r="B27" s="5" t="s">
        <v>103</v>
      </c>
      <c r="C27" s="5" t="s">
        <v>156</v>
      </c>
      <c r="D27" s="5">
        <v>6.2</v>
      </c>
      <c r="E27" s="4">
        <v>3</v>
      </c>
      <c r="F27" s="4">
        <f t="shared" si="1"/>
        <v>18.600000000000001</v>
      </c>
    </row>
    <row r="28" spans="1:6" ht="15">
      <c r="A28" s="4">
        <f t="shared" si="2"/>
        <v>24</v>
      </c>
      <c r="B28" s="5" t="s">
        <v>156</v>
      </c>
      <c r="C28" s="5" t="s">
        <v>157</v>
      </c>
      <c r="D28" s="5">
        <v>9.99</v>
      </c>
      <c r="E28" s="4">
        <v>3</v>
      </c>
      <c r="F28" s="4">
        <f t="shared" si="1"/>
        <v>29.97</v>
      </c>
    </row>
    <row r="29" spans="1:6" ht="15">
      <c r="A29" s="4">
        <f t="shared" si="2"/>
        <v>25</v>
      </c>
      <c r="B29" s="5" t="s">
        <v>157</v>
      </c>
      <c r="C29" s="5" t="s">
        <v>113</v>
      </c>
      <c r="D29" s="5">
        <v>3.81</v>
      </c>
      <c r="E29" s="4">
        <v>3</v>
      </c>
      <c r="F29" s="4">
        <f t="shared" si="1"/>
        <v>11.43</v>
      </c>
    </row>
    <row r="30" spans="1:6" ht="15">
      <c r="A30" s="4">
        <f t="shared" si="2"/>
        <v>26</v>
      </c>
      <c r="B30" s="5" t="s">
        <v>113</v>
      </c>
      <c r="C30" s="5" t="s">
        <v>158</v>
      </c>
      <c r="D30" s="5">
        <v>2.12</v>
      </c>
      <c r="E30" s="4">
        <v>3</v>
      </c>
      <c r="F30" s="4">
        <f t="shared" si="1"/>
        <v>6.36</v>
      </c>
    </row>
    <row r="31" spans="1:6" ht="15">
      <c r="A31" s="4">
        <f t="shared" si="2"/>
        <v>27</v>
      </c>
      <c r="B31" s="5" t="s">
        <v>158</v>
      </c>
      <c r="C31" s="5" t="s">
        <v>159</v>
      </c>
      <c r="D31" s="5">
        <v>4.07</v>
      </c>
      <c r="E31" s="4">
        <v>3</v>
      </c>
      <c r="F31" s="4">
        <f t="shared" si="1"/>
        <v>12.21</v>
      </c>
    </row>
    <row r="32" spans="1:6" ht="15">
      <c r="A32" s="4">
        <f t="shared" si="2"/>
        <v>28</v>
      </c>
      <c r="B32" s="5" t="s">
        <v>159</v>
      </c>
      <c r="C32" s="5" t="s">
        <v>160</v>
      </c>
      <c r="D32" s="5">
        <v>4.78</v>
      </c>
      <c r="E32" s="4">
        <v>3</v>
      </c>
      <c r="F32" s="4">
        <f t="shared" si="1"/>
        <v>14.34</v>
      </c>
    </row>
    <row r="33" spans="1:6" ht="15">
      <c r="A33" s="4">
        <f t="shared" si="2"/>
        <v>29</v>
      </c>
      <c r="B33" s="5" t="s">
        <v>160</v>
      </c>
      <c r="C33" s="5" t="s">
        <v>114</v>
      </c>
      <c r="D33" s="5">
        <v>9.02</v>
      </c>
      <c r="E33" s="4">
        <v>3</v>
      </c>
      <c r="F33" s="4">
        <f t="shared" si="1"/>
        <v>27.06</v>
      </c>
    </row>
    <row r="34" spans="1:6" ht="15">
      <c r="A34" s="4">
        <f t="shared" si="2"/>
        <v>30</v>
      </c>
      <c r="B34" s="5" t="s">
        <v>114</v>
      </c>
      <c r="C34" s="5" t="s">
        <v>161</v>
      </c>
      <c r="D34" s="5">
        <v>1.1499999999999999</v>
      </c>
      <c r="E34" s="4">
        <v>3</v>
      </c>
      <c r="F34" s="4">
        <f t="shared" si="1"/>
        <v>3.4499999999999997</v>
      </c>
    </row>
    <row r="35" spans="1:6" ht="15">
      <c r="A35" s="4">
        <f t="shared" si="2"/>
        <v>31</v>
      </c>
      <c r="B35" s="5" t="s">
        <v>161</v>
      </c>
      <c r="C35" s="5" t="s">
        <v>162</v>
      </c>
      <c r="D35" s="5">
        <v>7.18</v>
      </c>
      <c r="E35" s="4">
        <v>3</v>
      </c>
      <c r="F35" s="4">
        <f t="shared" si="1"/>
        <v>21.54</v>
      </c>
    </row>
    <row r="36" spans="1:6" ht="15">
      <c r="A36" s="4">
        <f t="shared" si="2"/>
        <v>32</v>
      </c>
      <c r="B36" s="5" t="s">
        <v>162</v>
      </c>
      <c r="C36" s="5" t="s">
        <v>163</v>
      </c>
      <c r="D36" s="5">
        <v>11.38</v>
      </c>
      <c r="E36" s="4">
        <v>3</v>
      </c>
      <c r="F36" s="4">
        <f t="shared" si="1"/>
        <v>34.14</v>
      </c>
    </row>
    <row r="37" spans="1:6" ht="15">
      <c r="A37" s="4">
        <f t="shared" si="2"/>
        <v>33</v>
      </c>
      <c r="B37" s="5" t="s">
        <v>163</v>
      </c>
      <c r="C37" s="5" t="s">
        <v>115</v>
      </c>
      <c r="D37" s="5">
        <v>0.28999999999999998</v>
      </c>
      <c r="E37" s="4">
        <v>3</v>
      </c>
      <c r="F37" s="4">
        <f t="shared" si="1"/>
        <v>0.86999999999999988</v>
      </c>
    </row>
    <row r="38" spans="1:6" ht="15">
      <c r="A38" s="4">
        <f t="shared" si="2"/>
        <v>34</v>
      </c>
      <c r="B38" s="5" t="s">
        <v>115</v>
      </c>
      <c r="C38" s="5" t="s">
        <v>164</v>
      </c>
      <c r="D38" s="5">
        <v>15.85</v>
      </c>
      <c r="E38" s="4">
        <v>3</v>
      </c>
      <c r="F38" s="4">
        <f t="shared" si="1"/>
        <v>47.55</v>
      </c>
    </row>
    <row r="39" spans="1:6" ht="15">
      <c r="A39" s="4">
        <f t="shared" si="2"/>
        <v>35</v>
      </c>
      <c r="B39" s="5" t="s">
        <v>164</v>
      </c>
      <c r="C39" s="5" t="s">
        <v>165</v>
      </c>
      <c r="D39" s="5">
        <v>1.62</v>
      </c>
      <c r="E39" s="4">
        <v>3</v>
      </c>
      <c r="F39" s="4">
        <f t="shared" si="1"/>
        <v>4.8600000000000003</v>
      </c>
    </row>
    <row r="40" spans="1:6">
      <c r="A40" s="6"/>
      <c r="B40" s="7" t="s">
        <v>104</v>
      </c>
      <c r="C40" s="7"/>
      <c r="D40" s="7"/>
      <c r="E40" s="8"/>
      <c r="F40" s="9">
        <f>SUM(F5:F39)</f>
        <v>652.29000000000008</v>
      </c>
    </row>
    <row r="43" spans="1:6" ht="15">
      <c r="A43" s="148" t="s">
        <v>83</v>
      </c>
      <c r="B43" s="148"/>
      <c r="C43" s="148"/>
      <c r="D43" s="148"/>
      <c r="E43" s="148"/>
      <c r="F43" s="148"/>
    </row>
  </sheetData>
  <mergeCells count="7">
    <mergeCell ref="A43:F43"/>
    <mergeCell ref="A1:F1"/>
    <mergeCell ref="A3:A4"/>
    <mergeCell ref="B3:B4"/>
    <mergeCell ref="C3:C4"/>
    <mergeCell ref="D3:D4"/>
    <mergeCell ref="E3:F3"/>
  </mergeCells>
  <pageMargins left="1.4960629921259843" right="0.70866141732283472" top="0.11811023622047245" bottom="0.11811023622047245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ხარჯთარრიცხვა</vt:lpstr>
      <vt:lpstr>პიკეტური უწყისი</vt:lpstr>
      <vt:lpstr>ხარჯთარრიცხვა!Print_Area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Tariel Sakhelashvili</cp:lastModifiedBy>
  <cp:lastPrinted>2023-08-01T03:06:56Z</cp:lastPrinted>
  <dcterms:created xsi:type="dcterms:W3CDTF">2021-09-19T03:41:22Z</dcterms:created>
  <dcterms:modified xsi:type="dcterms:W3CDTF">2024-02-29T12:37:26Z</dcterms:modified>
</cp:coreProperties>
</file>