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დანართი 1" sheetId="1" r:id="rId1"/>
    <sheet name="დანართი 1,1" sheetId="2" r:id="rId2"/>
    <sheet name="დანართი 1,2" sheetId="3" r:id="rId3"/>
    <sheet name="დანართი 1,3" sheetId="4" r:id="rId4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8" i="2"/>
  <c r="M68" s="1"/>
  <c r="F69"/>
  <c r="M69" s="1"/>
  <c r="F70"/>
  <c r="M70"/>
  <c r="F71"/>
  <c r="M71" s="1"/>
  <c r="F72"/>
  <c r="M72" s="1"/>
  <c r="F96" l="1"/>
  <c r="M96" s="1"/>
  <c r="F95"/>
  <c r="M95" s="1"/>
  <c r="F94"/>
  <c r="M94" s="1"/>
  <c r="M93"/>
  <c r="F92"/>
  <c r="M92" s="1"/>
  <c r="F91"/>
  <c r="M91" s="1"/>
  <c r="F90"/>
  <c r="M90" s="1"/>
  <c r="F89"/>
  <c r="M89" s="1"/>
  <c r="M84" l="1"/>
  <c r="M83"/>
  <c r="F79"/>
  <c r="F85" s="1"/>
  <c r="M85" s="1"/>
  <c r="F80" l="1"/>
  <c r="M80" s="1"/>
  <c r="F87"/>
  <c r="M87" s="1"/>
  <c r="F82"/>
  <c r="M82" s="1"/>
  <c r="F86"/>
  <c r="M86" s="1"/>
  <c r="F81"/>
  <c r="M81" s="1"/>
  <c r="F42" l="1"/>
  <c r="M42" s="1"/>
  <c r="F41"/>
  <c r="M41" s="1"/>
  <c r="F40"/>
  <c r="M40" s="1"/>
  <c r="F39"/>
  <c r="M39" s="1"/>
  <c r="F38"/>
  <c r="M38" s="1"/>
  <c r="F37"/>
  <c r="M37" s="1"/>
  <c r="F17" l="1"/>
  <c r="F62"/>
  <c r="F55"/>
  <c r="F56" s="1"/>
  <c r="M56" s="1"/>
  <c r="F77"/>
  <c r="M77" s="1"/>
  <c r="F76"/>
  <c r="M76" s="1"/>
  <c r="F75"/>
  <c r="M75" s="1"/>
  <c r="F74"/>
  <c r="M74" s="1"/>
  <c r="F54"/>
  <c r="M54" s="1"/>
  <c r="F53"/>
  <c r="M53" s="1"/>
  <c r="F57" l="1"/>
  <c r="F59" l="1"/>
  <c r="M59" s="1"/>
  <c r="F58"/>
  <c r="M58" s="1"/>
  <c r="F61"/>
  <c r="M61" s="1"/>
  <c r="F60"/>
  <c r="M60" s="1"/>
  <c r="F64" l="1"/>
  <c r="M64" s="1"/>
  <c r="F65"/>
  <c r="M65" s="1"/>
  <c r="F66"/>
  <c r="M66" s="1"/>
  <c r="F63"/>
  <c r="M63" s="1"/>
  <c r="F13" l="1"/>
  <c r="M13" s="1"/>
  <c r="F11" l="1"/>
  <c r="F10"/>
  <c r="M10" l="1"/>
  <c r="M11"/>
  <c r="F30"/>
  <c r="F28"/>
  <c r="M28" s="1"/>
  <c r="M27"/>
  <c r="F26"/>
  <c r="F25"/>
  <c r="M25" s="1"/>
  <c r="F18"/>
  <c r="M26" l="1"/>
  <c r="F10" i="3"/>
  <c r="M10" s="1"/>
  <c r="F11"/>
  <c r="M11" s="1"/>
  <c r="F102" i="2" l="1"/>
  <c r="M102" s="1"/>
  <c r="F101"/>
  <c r="M101" s="1"/>
  <c r="F100"/>
  <c r="M100" s="1"/>
  <c r="F99"/>
  <c r="M99" s="1"/>
  <c r="F98"/>
  <c r="M98" s="1"/>
  <c r="M48"/>
  <c r="M47"/>
  <c r="F32"/>
  <c r="M32" s="1"/>
  <c r="M18"/>
  <c r="F16"/>
  <c r="F15"/>
  <c r="M15" l="1"/>
  <c r="M16"/>
  <c r="F31"/>
  <c r="M31" s="1"/>
  <c r="F35"/>
  <c r="M35" s="1"/>
  <c r="F19"/>
  <c r="F20" s="1"/>
  <c r="M20" s="1"/>
  <c r="F21"/>
  <c r="M21" s="1"/>
  <c r="F34"/>
  <c r="F33"/>
  <c r="M33" s="1"/>
  <c r="M34" l="1"/>
  <c r="F45"/>
  <c r="M45" s="1"/>
  <c r="M103" s="1"/>
  <c r="F49"/>
  <c r="M49" s="1"/>
  <c r="F46"/>
  <c r="M46" s="1"/>
  <c r="F50"/>
  <c r="M50" s="1"/>
  <c r="F8" i="1" l="1"/>
  <c r="M104" i="2"/>
  <c r="M105" s="1"/>
  <c r="M106" l="1"/>
  <c r="M107" s="1"/>
  <c r="M108" l="1"/>
  <c r="M109" s="1"/>
  <c r="E8" i="1" s="1"/>
  <c r="F12" i="3" l="1"/>
  <c r="F14" s="1"/>
  <c r="F31"/>
  <c r="F33" s="1"/>
  <c r="M33" s="1"/>
  <c r="F27"/>
  <c r="F29" s="1"/>
  <c r="M29" s="1"/>
  <c r="F15"/>
  <c r="F16" s="1"/>
  <c r="M16" s="1"/>
  <c r="M41"/>
  <c r="F26"/>
  <c r="M26" s="1"/>
  <c r="F25"/>
  <c r="M25" s="1"/>
  <c r="F24"/>
  <c r="M24" s="1"/>
  <c r="F23"/>
  <c r="M23" s="1"/>
  <c r="F22"/>
  <c r="M22" s="1"/>
  <c r="F13"/>
  <c r="F36" l="1"/>
  <c r="F35"/>
  <c r="M35" s="1"/>
  <c r="F32"/>
  <c r="M32" s="1"/>
  <c r="F28"/>
  <c r="F34"/>
  <c r="M34" s="1"/>
  <c r="F30"/>
  <c r="M30" s="1"/>
  <c r="M13"/>
  <c r="M14"/>
  <c r="F19"/>
  <c r="F17"/>
  <c r="F18" s="1"/>
  <c r="M28" l="1"/>
  <c r="F9" i="1"/>
  <c r="M19" i="3"/>
  <c r="F37"/>
  <c r="M37" s="1"/>
  <c r="F42"/>
  <c r="M42" s="1"/>
  <c r="F38"/>
  <c r="M38" s="1"/>
  <c r="F40"/>
  <c r="M40" s="1"/>
  <c r="F39"/>
  <c r="M18"/>
  <c r="M39" l="1"/>
  <c r="M43" s="1"/>
  <c r="M44"/>
  <c r="M45" l="1"/>
  <c r="M46" s="1"/>
  <c r="M47" s="1"/>
  <c r="M48" l="1"/>
  <c r="M49" s="1"/>
  <c r="E9" i="1" s="1"/>
  <c r="F28" i="4" l="1"/>
  <c r="F29" s="1"/>
  <c r="M29" s="1"/>
  <c r="F26"/>
  <c r="M26" s="1"/>
  <c r="F18"/>
  <c r="F24" s="1"/>
  <c r="M24" s="1"/>
  <c r="F23"/>
  <c r="M23" s="1"/>
  <c r="M22"/>
  <c r="M21"/>
  <c r="M28" l="1"/>
  <c r="F27"/>
  <c r="M27" s="1"/>
  <c r="F30"/>
  <c r="M30" s="1"/>
  <c r="F20"/>
  <c r="M20" s="1"/>
  <c r="F19"/>
  <c r="M19" l="1"/>
  <c r="F68"/>
  <c r="M68" s="1"/>
  <c r="F67"/>
  <c r="M67" s="1"/>
  <c r="F66"/>
  <c r="M66" s="1"/>
  <c r="F65"/>
  <c r="M65" s="1"/>
  <c r="F48" l="1"/>
  <c r="M48" s="1"/>
  <c r="F47"/>
  <c r="M47" s="1"/>
  <c r="F46"/>
  <c r="M46" s="1"/>
  <c r="F45"/>
  <c r="M45" s="1"/>
  <c r="F31"/>
  <c r="F38" s="1"/>
  <c r="M38" s="1"/>
  <c r="M33"/>
  <c r="M15"/>
  <c r="F12"/>
  <c r="F13" s="1"/>
  <c r="M13" s="1"/>
  <c r="F63"/>
  <c r="M63" s="1"/>
  <c r="F62"/>
  <c r="M62" s="1"/>
  <c r="F61"/>
  <c r="M61" s="1"/>
  <c r="F60"/>
  <c r="M60" s="1"/>
  <c r="F58"/>
  <c r="M58" s="1"/>
  <c r="F57"/>
  <c r="M57" s="1"/>
  <c r="F56"/>
  <c r="M56" s="1"/>
  <c r="F55"/>
  <c r="M55" s="1"/>
  <c r="F53"/>
  <c r="M53" s="1"/>
  <c r="F52"/>
  <c r="M52" s="1"/>
  <c r="F51"/>
  <c r="M51" s="1"/>
  <c r="F50"/>
  <c r="M50" s="1"/>
  <c r="F43"/>
  <c r="M43" s="1"/>
  <c r="F42"/>
  <c r="M42" s="1"/>
  <c r="F41"/>
  <c r="M41" s="1"/>
  <c r="F40"/>
  <c r="M40" s="1"/>
  <c r="M36"/>
  <c r="M35"/>
  <c r="M34"/>
  <c r="M14"/>
  <c r="F11"/>
  <c r="M11" s="1"/>
  <c r="F10"/>
  <c r="F9"/>
  <c r="F32" l="1"/>
  <c r="M32" s="1"/>
  <c r="F16"/>
  <c r="M16" s="1"/>
  <c r="F17"/>
  <c r="F37"/>
  <c r="M37" s="1"/>
  <c r="M10"/>
  <c r="M9"/>
  <c r="M17" l="1"/>
  <c r="M69" s="1"/>
  <c r="F10" i="1" l="1"/>
  <c r="M72" i="4"/>
  <c r="M70"/>
  <c r="M71" s="1"/>
  <c r="M73" l="1"/>
  <c r="M74" s="1"/>
  <c r="M75" s="1"/>
  <c r="E10" i="1" s="1"/>
  <c r="E11" s="1"/>
  <c r="E12" s="1"/>
  <c r="E13" s="1"/>
  <c r="F11"/>
  <c r="F13" l="1"/>
  <c r="F14" s="1"/>
  <c r="E14" s="1"/>
  <c r="E15" s="1"/>
  <c r="E16" s="1"/>
  <c r="E17" s="1"/>
  <c r="F15" l="1"/>
  <c r="F16" l="1"/>
  <c r="F17" s="1"/>
</calcChain>
</file>

<file path=xl/sharedStrings.xml><?xml version="1.0" encoding="utf-8"?>
<sst xmlns="http://schemas.openxmlformats.org/spreadsheetml/2006/main" count="526" uniqueCount="208">
  <si>
    <t>ნაკრები ხარჯთაღრიცხვა</t>
  </si>
  <si>
    <t>Sedgenilia: m.S.k. I kvartlis mixedviT</t>
  </si>
  <si>
    <t>Rirebuleba: 2020 wlis mimdinare fasebi</t>
  </si>
  <si>
    <t>დანართი №1</t>
  </si>
  <si>
    <t>#</t>
  </si>
  <si>
    <t>samuSaoebis dasaxeleba</t>
  </si>
  <si>
    <t>ganz. erTeuli</t>
  </si>
  <si>
    <t>Rirebuleba lari</t>
  </si>
  <si>
    <t>maT Soris xelfasi</t>
  </si>
  <si>
    <t>დანართი 1.1</t>
  </si>
  <si>
    <t>lari</t>
  </si>
  <si>
    <t>დანართი 1.2</t>
  </si>
  <si>
    <t>ელ. სამონტაჟო სამუშაოები</t>
  </si>
  <si>
    <t>jami</t>
  </si>
  <si>
    <t>gauTvaliswinebeli xarjebi</t>
  </si>
  <si>
    <t>dagrovebiTi sapensio gadasaxadi (xelfasidan)</t>
  </si>
  <si>
    <t>d.R.g.</t>
  </si>
  <si>
    <t>sul jami</t>
  </si>
  <si>
    <t>შპს "ვაზნარი"</t>
  </si>
  <si>
    <t>დირექტორის მინდობილი პირი</t>
  </si>
  <si>
    <t>კ. ბაბუნაშვილი</t>
  </si>
  <si>
    <t xml:space="preserve"> წყალტუბოს მუნიციპალიტეტის სოფ. ტყაჩირის საჯარო სკოლის ნაწილობრივ რეაბილიტაციის სამუშაოები</t>
  </si>
  <si>
    <t>ობიექტის ლოკალური ხარჯთაღრიცხვა</t>
  </si>
  <si>
    <t>დანართი №1-4</t>
  </si>
  <si>
    <t>№</t>
  </si>
  <si>
    <t>საფუძველი</t>
  </si>
  <si>
    <t>სამუშაოების, რესურსების  დასახელება</t>
  </si>
  <si>
    <t>განზ.</t>
  </si>
  <si>
    <t>ნორმატიული რესურსი</t>
  </si>
  <si>
    <t>მასალა</t>
  </si>
  <si>
    <t>ხელფასი</t>
  </si>
  <si>
    <t>მანქანა მექანიზმები</t>
  </si>
  <si>
    <t>ჯამი</t>
  </si>
  <si>
    <t>ერთეული</t>
  </si>
  <si>
    <t>სულ</t>
  </si>
  <si>
    <t>ერთ. ფასი</t>
  </si>
  <si>
    <t>21-7</t>
  </si>
  <si>
    <t>მთავარი გამანაწილებელი ელ. კარადის მონტაჟი</t>
  </si>
  <si>
    <t>ცალი</t>
  </si>
  <si>
    <t>შრომითი რესურსი</t>
  </si>
  <si>
    <t>კაც/სათ</t>
  </si>
  <si>
    <t>ლარი</t>
  </si>
  <si>
    <t>სხვა ხარჯები</t>
  </si>
  <si>
    <t>8-525-1</t>
  </si>
  <si>
    <t>ავტომატური ამომრთველის მონტაჟი</t>
  </si>
  <si>
    <t>ავტომატური ამომრთველი 25 ამპ. 1 პოლუსიანი</t>
  </si>
  <si>
    <t>მატერიალური რესურსი</t>
  </si>
  <si>
    <t>სხვა მანქანები</t>
  </si>
  <si>
    <t>8-402-2</t>
  </si>
  <si>
    <t>ელ. სადენების მონტაჟი</t>
  </si>
  <si>
    <t>მეტრი</t>
  </si>
  <si>
    <r>
      <t>ელ. სადენი 3*2.5 მმ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</si>
  <si>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r>
      <t>ელ. სადენი 3*1.5 მმ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</si>
  <si>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8-414-1</t>
  </si>
  <si>
    <t>გამანაწილებელი კოლოფის მონტაჟი</t>
  </si>
  <si>
    <t>გამანაწილებელი კოლოფი</t>
  </si>
  <si>
    <t>8-599-1</t>
  </si>
  <si>
    <t>მასალის ტრანსპორტირება (მაალიდან)</t>
  </si>
  <si>
    <t>ზედნადები ხარჯები მონტაჟზე ხელფასიდან</t>
  </si>
  <si>
    <t>გეგმიური დაგროვება</t>
  </si>
  <si>
    <t>გამანაწილებელი ელ. კარადა პლასტმასის 12 ადგილიანი</t>
  </si>
  <si>
    <t>ავტომატური ამომრთველი 63 ამპ. 2 პოლუსიანი</t>
  </si>
  <si>
    <r>
      <t>ელ. სადენი 3*10 მმ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</si>
  <si>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r>
      <t>ელ. სადენი 3*0,75 მმ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</si>
  <si>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8-591-1</t>
  </si>
  <si>
    <t>8-591-4</t>
  </si>
  <si>
    <t>8-591-6</t>
  </si>
  <si>
    <t>გარე გაყვანილობის ჩამრთველის მონტაჟი</t>
  </si>
  <si>
    <t>ჩამრთველი 2 კლავიშიანი გარე გაყვანილობის</t>
  </si>
  <si>
    <t>ჩამრთველი 1 კლავიშიანი გარე გაყვანილობის</t>
  </si>
  <si>
    <t>როზეტის მონტაჟი დამიწების კონტურით გარე გაყვანილობის</t>
  </si>
  <si>
    <t xml:space="preserve">მატერიალური რესურსი </t>
  </si>
  <si>
    <t>როზეტის დამიწების კონტურით გარე გაყვანილობის</t>
  </si>
  <si>
    <t>ჭერის ლედ ტიპის სანათი 60*60 სმ. 48 ვატ.</t>
  </si>
  <si>
    <t>დაფის თავზე ლედ სანათების მონტაჟი</t>
  </si>
  <si>
    <t>ლედ სანათი კედელზე მისაჯენი  18 ვატ</t>
  </si>
  <si>
    <t>8-409-1</t>
  </si>
  <si>
    <t>საკაბელო პლასტმასის არხების მოწყობა</t>
  </si>
  <si>
    <t>კაც/სთ</t>
  </si>
  <si>
    <t>მანქანები</t>
  </si>
  <si>
    <t>მ</t>
  </si>
  <si>
    <t>საკაბელო არხი 25*25 მმ.</t>
  </si>
  <si>
    <t>გამჭედი შურუფი</t>
  </si>
  <si>
    <t>8-409-2</t>
  </si>
  <si>
    <t>საკაბელო არხი 60*40 მმ.</t>
  </si>
  <si>
    <t>მ.</t>
  </si>
  <si>
    <t>საკაბელო არხი 15*10 მმ.</t>
  </si>
  <si>
    <t>დანართი №1-1</t>
  </si>
  <si>
    <t>safuZveli</t>
  </si>
  <si>
    <t>samuSaoebis, resursebis dasaxeleba</t>
  </si>
  <si>
    <t>ganz.</t>
  </si>
  <si>
    <t>normatiuli resursi</t>
  </si>
  <si>
    <t>masala</t>
  </si>
  <si>
    <t xml:space="preserve">xelfasi </t>
  </si>
  <si>
    <t>manqana meqanizmeebi</t>
  </si>
  <si>
    <t>erTeuli</t>
  </si>
  <si>
    <t>erT. Ffasi</t>
  </si>
  <si>
    <t xml:space="preserve">I.  დემონტაჟის სამუშაოები </t>
  </si>
  <si>
    <t>ს.ნ. და წ.                                            46-30-2</t>
  </si>
  <si>
    <t xml:space="preserve">ხის იატაკის სრული დემონტაჟი </t>
  </si>
  <si>
    <r>
      <t>მ</t>
    </r>
    <r>
      <rPr>
        <b/>
        <vertAlign val="superscript"/>
        <sz val="11"/>
        <color theme="1"/>
        <rFont val="Calibri"/>
        <family val="2"/>
        <charset val="204"/>
        <scheme val="minor"/>
      </rPr>
      <t>2</t>
    </r>
  </si>
  <si>
    <t>ს.ნ და წ.                                46-15-2</t>
  </si>
  <si>
    <r>
      <t>მ</t>
    </r>
    <r>
      <rPr>
        <b/>
        <vertAlign val="superscript"/>
        <sz val="11"/>
        <rFont val="Calibri"/>
        <family val="2"/>
        <charset val="204"/>
        <scheme val="minor"/>
      </rPr>
      <t>2</t>
    </r>
  </si>
  <si>
    <r>
      <t>მ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</si>
  <si>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r>
      <t>მ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</si>
  <si>
    <t>რ21-87</t>
  </si>
  <si>
    <t>ტერიტორიის გასუფთავება სამშენებლო ნაგვისგან</t>
  </si>
  <si>
    <t>ტონა</t>
  </si>
  <si>
    <t>რ1-3 გამ.</t>
  </si>
  <si>
    <t>სამშენებლო ნაგვის დატვირთვა ავტოთვითმცლელზე ხელით</t>
  </si>
  <si>
    <r>
      <t>მ</t>
    </r>
    <r>
      <rPr>
        <b/>
        <vertAlign val="superscript"/>
        <sz val="11"/>
        <color theme="1"/>
        <rFont val="Calibri"/>
        <family val="2"/>
        <charset val="204"/>
        <scheme val="minor"/>
      </rPr>
      <t>3</t>
    </r>
  </si>
  <si>
    <t>სამშენებლო ნაგვის ტრანსპორტირება 20 კმ-ზე</t>
  </si>
  <si>
    <t>II. სამშენებლო-სარემონტო სამუშაოები</t>
  </si>
  <si>
    <t>1. იატაკი</t>
  </si>
  <si>
    <r>
      <t>მ</t>
    </r>
    <r>
      <rPr>
        <vertAlign val="superscript"/>
        <sz val="11"/>
        <rFont val="Calibri"/>
        <family val="2"/>
        <charset val="204"/>
        <scheme val="minor"/>
      </rPr>
      <t>3</t>
    </r>
  </si>
  <si>
    <t>ს.ნ. და წ.                                 11-3-1</t>
  </si>
  <si>
    <t>იატაკზე ჰიდროიზოლაციის მოწყობა ერთიფენა ლინოკრომით (ან მისი ანალოგი)</t>
  </si>
  <si>
    <t>ჰიდროიზოლაცია ლინოკრომი ან მისი ანალოგი</t>
  </si>
  <si>
    <t>ბიტუმის ემულსია</t>
  </si>
  <si>
    <t>კგ.</t>
  </si>
  <si>
    <t xml:space="preserve">გაზი </t>
  </si>
  <si>
    <t>ს.ნ. და წ.                                 11-7-1</t>
  </si>
  <si>
    <t>იატაკზე თბოიზოლაციის მოწყობა პემზით</t>
  </si>
  <si>
    <t>პემზა სისქით 8 სმ.</t>
  </si>
  <si>
    <t>ს.ნ. და წ.                                          11-8-1-2</t>
  </si>
  <si>
    <t>ხსნარი წყობის, სასაქონ. მძიმე, ცემენტის მ-100</t>
  </si>
  <si>
    <t>ს.ნ. და წ.                          11-27-6</t>
  </si>
  <si>
    <t>ლამინირებული იატაკის მოწყობა (საკლასო ოთახში)</t>
  </si>
  <si>
    <t>ლამინირებული იატაკის ქვესაგები 3მმ.</t>
  </si>
  <si>
    <t>ლამინირის პლინტუსი (PVX) H=56 მმ. სიგრძით 2500 მმ. (კუთხეებისა და გადასაბმელების გათვალისწინებით)</t>
  </si>
  <si>
    <t>გამოანგა.</t>
  </si>
  <si>
    <t>2. კედლები</t>
  </si>
  <si>
    <t>ქვიშა-ცემენტის ხსნარი 1:3</t>
  </si>
  <si>
    <t>ს.ნ. და წ.                                    15-55-1</t>
  </si>
  <si>
    <t>მანქ/სთ</t>
  </si>
  <si>
    <t>საფითხნი</t>
  </si>
  <si>
    <t xml:space="preserve">ს.ნ. და წ.                                        10-20-3                                                   </t>
  </si>
  <si>
    <t>ხე-მასალა 25-32 მმ.</t>
  </si>
  <si>
    <t>ს.ნ და წ.                                46-31-7</t>
  </si>
  <si>
    <t>ს.ნ. და წ                          1-80-3</t>
  </si>
  <si>
    <t>გრუნტის დამუშავება ხელით ადგილზე მოსწორებით</t>
  </si>
  <si>
    <t>ს.ნ. და წ                      11-1-6</t>
  </si>
  <si>
    <t>საფუძვლის ფენის მოწყობა ღორღით, მოსწორება და მოტკეპვნა</t>
  </si>
  <si>
    <r>
      <t>1მ</t>
    </r>
    <r>
      <rPr>
        <b/>
        <vertAlign val="superscript"/>
        <sz val="11"/>
        <color theme="1"/>
        <rFont val="Calibri"/>
        <family val="2"/>
        <charset val="204"/>
        <scheme val="minor"/>
      </rPr>
      <t>3</t>
    </r>
  </si>
  <si>
    <t>ღორღი 20-40 მმ.</t>
  </si>
  <si>
    <t>სასაქონლე ბეტონი მ-300 (B22,5)</t>
  </si>
  <si>
    <t>IV. ლითონის კონსტრუქციები</t>
  </si>
  <si>
    <t>1ტ</t>
  </si>
  <si>
    <t>ამწე საავტომობილო სვლაზე 16 ტ.</t>
  </si>
  <si>
    <r>
      <t>მ</t>
    </r>
    <r>
      <rPr>
        <vertAlign val="superscript"/>
        <sz val="11"/>
        <rFont val="Calibri"/>
        <family val="2"/>
        <charset val="204"/>
        <scheme val="minor"/>
      </rPr>
      <t>2</t>
    </r>
  </si>
  <si>
    <t>ლითონის სამაგრი დეტალები</t>
  </si>
  <si>
    <t>ელექტროდი 4 მმ</t>
  </si>
  <si>
    <t>ლითონის კონსტრუქციების შეღებვა ორკომპონენტიანი ლითონის ზედაპირზე დასატანი საღებავით (2 ფენა)</t>
  </si>
  <si>
    <t xml:space="preserve">ორკომპონენტიანი ლითონის ზედაპირზე დასატანი საღებავი SD-67 </t>
  </si>
  <si>
    <t>ოლიფა</t>
  </si>
  <si>
    <t>მასალის ტრანსპორტირება (მასალიების ღირებულებიდან)</t>
  </si>
  <si>
    <t xml:space="preserve">ზედნადები ხარჯები </t>
  </si>
  <si>
    <t>II. იატაკი</t>
  </si>
  <si>
    <t>იატაკზე ბეტონის ხსნარის მოჭიმვა გასაშვალებული სისქით 5სმ.</t>
  </si>
  <si>
    <t>ორი საკლასო ოთახის იატაკის რეაბილიტაციის სამუშაოები</t>
  </si>
  <si>
    <t>Sedgenilia: m.S.k. II kvartlis mixedviT</t>
  </si>
  <si>
    <t xml:space="preserve">46-18-2                               </t>
  </si>
  <si>
    <t>წერტ.</t>
  </si>
  <si>
    <t>კედლებში ხვრელების მოწყობა ელ. სადენების გასატარებლად</t>
  </si>
  <si>
    <t>კედლების გასუფთავება ძველი ნალესისგან 2,6 მ. სიმაღლეზე</t>
  </si>
  <si>
    <t>სამშენებლო ნაგვის ტრანსპორტირება 10 კმ-ზე</t>
  </si>
  <si>
    <t>ს.ნ. და წ.                                         15-163-2</t>
  </si>
  <si>
    <t xml:space="preserve">ლაქი </t>
  </si>
  <si>
    <t>პარკეტის მოსახვეწი მანქანა</t>
  </si>
  <si>
    <t xml:space="preserve">იატაკის დამუშავება და გალაქვა 2 პირზე </t>
  </si>
  <si>
    <t xml:space="preserve">კედლების მაღალხარისხოვანი შელესვა </t>
  </si>
  <si>
    <t>სპორტული დარბაზის რეაბილიტაციის სამუშაოები</t>
  </si>
  <si>
    <t xml:space="preserve">ს.ნ. და წ.                              46-24-2                               </t>
  </si>
  <si>
    <t xml:space="preserve">უკანა შესასვლელში არსებული წინაფრის რკ.ბეტონის ფილის დემონტაჟი </t>
  </si>
  <si>
    <t>ს.ნ. და წ.                                            46-30-5</t>
  </si>
  <si>
    <t>ს.ნ და წ.             27-44-1</t>
  </si>
  <si>
    <t>ბეტონის დეკორატიული ფილები ფერადი სისქით 3 სმ.</t>
  </si>
  <si>
    <t>ს.ნ და წ.              15-52-1</t>
  </si>
  <si>
    <t>ქვიშა ცემენტის ხსნარი 1/3</t>
  </si>
  <si>
    <t>III. შესასვლელი კიბის და მოაჯირის მოწყობის სამუშაოები</t>
  </si>
  <si>
    <t xml:space="preserve">კიბის მიმდებარედ არსებული ბეტონის  დაშლა </t>
  </si>
  <si>
    <t>ფასადის კედლების მაღალხარისხოვანი ლესვა ქვიშა ცემენტის ხსნარით</t>
  </si>
  <si>
    <t>ბეტონის დეკორატიული ფილების მოწყობა ფერად ტონებში შესასვლელ ბაქანზე და კიბის საფეხურებზე  (ფერი და ტექსტურა შეთანხმდეს დამკვეთთან)</t>
  </si>
  <si>
    <t>ს.ნ. და წ                       6-1-1</t>
  </si>
  <si>
    <t xml:space="preserve">ბეტონის საფუძვლის მოწყობა სისქით 10სმ.  </t>
  </si>
  <si>
    <t>შესასვლელის მოაჯირზე კერამიკული ფილების დემონტაჟი</t>
  </si>
  <si>
    <t>საკეტი კარების შეჭრილი (ხის)</t>
  </si>
  <si>
    <t>ანჯამა კარების თითბერის</t>
  </si>
  <si>
    <t>3. არსებული კარების რეაბილიტაცია</t>
  </si>
  <si>
    <t>არსებულ ხის კარებზე საკეტებისა და ანჯამის შეცვლა მოწყობა</t>
  </si>
  <si>
    <t>ს.ნ. და წ.                      15-160-6</t>
  </si>
  <si>
    <t xml:space="preserve">კედლების დამუშავება ფითხით და შეღებვა ზეთოვანი საღებავით </t>
  </si>
  <si>
    <t>ზეთოვანი საღებავი (მაღალი ხარისხის)</t>
  </si>
  <si>
    <t>საგრუნტი შიდა კედლებისათვის</t>
  </si>
  <si>
    <t>ს.ნ და წ.                  9-32-10</t>
  </si>
  <si>
    <t>მილკვადრატი 30*30*2 მმ.</t>
  </si>
  <si>
    <t>ანჯამა ლითონის</t>
  </si>
  <si>
    <t>ც</t>
  </si>
  <si>
    <t xml:space="preserve">გისოსის  მოწყობა ლითონის კონსტრუქციებით </t>
  </si>
  <si>
    <t>კარბოლუქსის გადახურვის ფილა გამჭირვალე სისქით 10 მმ.</t>
  </si>
  <si>
    <t>შენობის უკანა კარებთან წინაფრის ლითონის გადახურვის კონსტრუქციების მოწყობა</t>
  </si>
  <si>
    <t xml:space="preserve">ლითონის კონსტრუქცია </t>
  </si>
  <si>
    <t>დანართი 1.3</t>
  </si>
  <si>
    <t xml:space="preserve">ლამინირებული იატაკი AC 4/32 </t>
  </si>
  <si>
    <t>ლედ სანათების მონტაჟი გარე გაყვანილობის</t>
  </si>
  <si>
    <t>ტუმბო სამშენებლო ხსნარისათვის 3მ3</t>
  </si>
  <si>
    <t>ს.ნ. და წ                      15-614-8</t>
  </si>
  <si>
    <r>
      <t>ტუმბო სამშენებლო ხსნარისათვის 1მ</t>
    </r>
    <r>
      <rPr>
        <vertAlign val="superscript"/>
        <sz val="11"/>
        <color theme="1"/>
        <rFont val="Calibri"/>
        <family val="2"/>
        <charset val="204"/>
        <scheme val="minor"/>
      </rPr>
      <t>3</t>
    </r>
  </si>
</sst>
</file>

<file path=xl/styles.xml><?xml version="1.0" encoding="utf-8"?>
<styleSheet xmlns="http://schemas.openxmlformats.org/spreadsheetml/2006/main">
  <numFmts count="2">
    <numFmt numFmtId="164" formatCode="_-* #,##0.00_-;\-* #,##0.00_-;_-* &quot;-&quot;??_-;_-@_-"/>
    <numFmt numFmtId="165" formatCode="0.00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</font>
    <font>
      <b/>
      <sz val="12"/>
      <name val="AcadMtavr"/>
    </font>
    <font>
      <b/>
      <sz val="11"/>
      <color theme="1"/>
      <name val="AcadMtavr"/>
    </font>
    <font>
      <sz val="10"/>
      <name val="Arial"/>
      <family val="2"/>
      <charset val="204"/>
    </font>
    <font>
      <sz val="10"/>
      <name val="AcadNusx"/>
    </font>
    <font>
      <sz val="11"/>
      <color theme="1"/>
      <name val="AcadMtavr"/>
    </font>
    <font>
      <sz val="10"/>
      <color theme="1"/>
      <name val="AcadNusx"/>
    </font>
    <font>
      <b/>
      <sz val="10"/>
      <color theme="1"/>
      <name val="AcadMtavr"/>
    </font>
    <font>
      <b/>
      <sz val="10"/>
      <color theme="1"/>
      <name val="AcadNusx"/>
    </font>
    <font>
      <b/>
      <sz val="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cadMtavr"/>
    </font>
    <font>
      <b/>
      <sz val="12"/>
      <color theme="1"/>
      <name val="AcadNusx"/>
    </font>
    <font>
      <b/>
      <vertAlign val="superscript"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vertAlign val="superscript"/>
      <sz val="11"/>
      <name val="Calibri"/>
      <family val="2"/>
      <charset val="204"/>
      <scheme val="minor"/>
    </font>
    <font>
      <sz val="11"/>
      <color theme="1"/>
      <name val="AcadNusx"/>
    </font>
    <font>
      <b/>
      <sz val="11"/>
      <color theme="1"/>
      <name val="AcadNusx"/>
    </font>
    <font>
      <vertAlign val="superscript"/>
      <sz val="1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AcadN"/>
      <charset val="1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9" fillId="0" borderId="0"/>
    <xf numFmtId="164" fontId="20" fillId="0" borderId="0" applyFont="0" applyFill="0" applyBorder="0" applyAlignment="0" applyProtection="0"/>
  </cellStyleXfs>
  <cellXfs count="231">
    <xf numFmtId="0" fontId="0" fillId="0" borderId="0" xfId="0"/>
    <xf numFmtId="0" fontId="6" fillId="0" borderId="0" xfId="1"/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0" fillId="0" borderId="0" xfId="2" applyFont="1" applyAlignment="1">
      <alignment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/>
    <xf numFmtId="0" fontId="8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2" fontId="11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9" fontId="8" fillId="0" borderId="1" xfId="0" applyNumberFormat="1" applyFont="1" applyBorder="1" applyAlignment="1">
      <alignment horizontal="center" vertical="center"/>
    </xf>
    <xf numFmtId="0" fontId="12" fillId="0" borderId="0" xfId="1" applyFont="1"/>
    <xf numFmtId="0" fontId="13" fillId="0" borderId="0" xfId="1" applyFont="1" applyAlignment="1">
      <alignment horizontal="center" vertical="center"/>
    </xf>
    <xf numFmtId="0" fontId="8" fillId="0" borderId="0" xfId="0" applyFont="1"/>
    <xf numFmtId="0" fontId="14" fillId="0" borderId="0" xfId="1" applyFont="1" applyAlignment="1">
      <alignment horizontal="center" vertical="center"/>
    </xf>
    <xf numFmtId="2" fontId="6" fillId="0" borderId="0" xfId="1" applyNumberFormat="1"/>
    <xf numFmtId="0" fontId="12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3" borderId="0" xfId="0" applyNumberFormat="1" applyFont="1" applyFill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4" borderId="3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165" fontId="5" fillId="4" borderId="1" xfId="0" applyNumberFormat="1" applyFont="1" applyFill="1" applyBorder="1"/>
    <xf numFmtId="2" fontId="0" fillId="4" borderId="1" xfId="0" applyNumberFormat="1" applyFill="1" applyBorder="1" applyAlignment="1">
      <alignment horizontal="right" vertical="center"/>
    </xf>
    <xf numFmtId="49" fontId="5" fillId="0" borderId="7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/>
    <xf numFmtId="2" fontId="0" fillId="0" borderId="1" xfId="0" applyNumberFormat="1" applyBorder="1" applyAlignment="1">
      <alignment horizontal="right" vertical="center"/>
    </xf>
    <xf numFmtId="49" fontId="5" fillId="0" borderId="6" xfId="0" applyNumberFormat="1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4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165" fontId="0" fillId="4" borderId="1" xfId="0" applyNumberFormat="1" applyFill="1" applyBorder="1"/>
    <xf numFmtId="0" fontId="5" fillId="5" borderId="6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165" fontId="5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right" vertical="center"/>
    </xf>
    <xf numFmtId="9" fontId="5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0" fontId="5" fillId="5" borderId="1" xfId="0" applyFont="1" applyFill="1" applyBorder="1" applyAlignment="1">
      <alignment vertical="center"/>
    </xf>
    <xf numFmtId="2" fontId="0" fillId="5" borderId="1" xfId="0" applyNumberForma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65" fontId="5" fillId="4" borderId="1" xfId="0" applyNumberFormat="1" applyFont="1" applyFill="1" applyBorder="1" applyAlignment="1">
      <alignment vertical="center"/>
    </xf>
    <xf numFmtId="0" fontId="0" fillId="0" borderId="1" xfId="0" applyBorder="1"/>
    <xf numFmtId="0" fontId="5" fillId="3" borderId="7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65" fontId="0" fillId="0" borderId="1" xfId="0" applyNumberFormat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2" fontId="0" fillId="2" borderId="1" xfId="0" applyNumberFormat="1" applyFill="1" applyBorder="1"/>
    <xf numFmtId="0" fontId="18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165" fontId="5" fillId="4" borderId="1" xfId="0" applyNumberFormat="1" applyFont="1" applyFill="1" applyBorder="1" applyAlignment="1">
      <alignment horizontal="right" vertical="center"/>
    </xf>
    <xf numFmtId="0" fontId="0" fillId="4" borderId="1" xfId="0" applyFill="1" applyBorder="1" applyAlignment="1">
      <alignment horizontal="right" vertical="center"/>
    </xf>
    <xf numFmtId="0" fontId="1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4" fillId="3" borderId="1" xfId="0" applyFont="1" applyFill="1" applyBorder="1" applyAlignment="1">
      <alignment horizontal="left" vertical="center"/>
    </xf>
    <xf numFmtId="0" fontId="24" fillId="3" borderId="1" xfId="0" applyFont="1" applyFill="1" applyBorder="1" applyAlignment="1">
      <alignment horizontal="center" vertical="center"/>
    </xf>
    <xf numFmtId="49" fontId="25" fillId="4" borderId="1" xfId="0" applyNumberFormat="1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/>
    </xf>
    <xf numFmtId="165" fontId="26" fillId="4" borderId="1" xfId="3" applyNumberFormat="1" applyFont="1" applyFill="1" applyBorder="1" applyAlignment="1">
      <alignment horizontal="right" vertical="center" wrapText="1"/>
    </xf>
    <xf numFmtId="2" fontId="26" fillId="4" borderId="1" xfId="3" applyNumberFormat="1" applyFont="1" applyFill="1" applyBorder="1" applyAlignment="1" applyProtection="1">
      <alignment horizontal="right" vertical="center" wrapText="1"/>
      <protection locked="0"/>
    </xf>
    <xf numFmtId="2" fontId="26" fillId="4" borderId="1" xfId="3" applyNumberFormat="1" applyFont="1" applyFill="1" applyBorder="1" applyAlignment="1">
      <alignment horizontal="right" vertical="center" wrapText="1"/>
    </xf>
    <xf numFmtId="0" fontId="0" fillId="3" borderId="0" xfId="0" applyFill="1"/>
    <xf numFmtId="49" fontId="25" fillId="3" borderId="1" xfId="0" applyNumberFormat="1" applyFont="1" applyFill="1" applyBorder="1" applyAlignment="1">
      <alignment horizontal="center" vertical="center" wrapText="1"/>
    </xf>
    <xf numFmtId="165" fontId="24" fillId="3" borderId="1" xfId="3" applyNumberFormat="1" applyFont="1" applyFill="1" applyBorder="1" applyAlignment="1">
      <alignment horizontal="right" vertical="center" wrapText="1"/>
    </xf>
    <xf numFmtId="2" fontId="24" fillId="3" borderId="1" xfId="3" applyNumberFormat="1" applyFont="1" applyFill="1" applyBorder="1" applyAlignment="1" applyProtection="1">
      <alignment horizontal="right" vertical="center" wrapText="1"/>
      <protection locked="0"/>
    </xf>
    <xf numFmtId="2" fontId="24" fillId="3" borderId="1" xfId="3" applyNumberFormat="1" applyFont="1" applyFill="1" applyBorder="1" applyAlignment="1">
      <alignment horizontal="right" vertical="center" wrapText="1"/>
    </xf>
    <xf numFmtId="2" fontId="5" fillId="4" borderId="1" xfId="0" applyNumberFormat="1" applyFont="1" applyFill="1" applyBorder="1" applyAlignment="1">
      <alignment horizontal="right" vertical="center"/>
    </xf>
    <xf numFmtId="0" fontId="5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/>
    </xf>
    <xf numFmtId="0" fontId="3" fillId="0" borderId="0" xfId="0" applyFont="1"/>
    <xf numFmtId="2" fontId="3" fillId="0" borderId="1" xfId="0" applyNumberFormat="1" applyFont="1" applyBorder="1" applyAlignment="1">
      <alignment horizontal="right" vertical="center"/>
    </xf>
    <xf numFmtId="0" fontId="18" fillId="4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8" fillId="2" borderId="1" xfId="0" applyFont="1" applyFill="1" applyBorder="1"/>
    <xf numFmtId="0" fontId="28" fillId="2" borderId="3" xfId="0" applyFont="1" applyFill="1" applyBorder="1"/>
    <xf numFmtId="0" fontId="5" fillId="4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right" vertical="center"/>
    </xf>
    <xf numFmtId="2" fontId="24" fillId="3" borderId="1" xfId="3" applyNumberFormat="1" applyFont="1" applyFill="1" applyBorder="1" applyAlignment="1" applyProtection="1">
      <alignment horizontal="right" vertical="center"/>
      <protection locked="0"/>
    </xf>
    <xf numFmtId="2" fontId="24" fillId="3" borderId="1" xfId="3" applyNumberFormat="1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right" vertical="center"/>
    </xf>
    <xf numFmtId="2" fontId="3" fillId="4" borderId="1" xfId="0" applyNumberFormat="1" applyFont="1" applyFill="1" applyBorder="1" applyAlignment="1">
      <alignment horizontal="right" vertical="center"/>
    </xf>
    <xf numFmtId="0" fontId="1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2" fontId="0" fillId="3" borderId="0" xfId="0" applyNumberFormat="1" applyFill="1"/>
    <xf numFmtId="0" fontId="5" fillId="4" borderId="1" xfId="0" applyFont="1" applyFill="1" applyBorder="1"/>
    <xf numFmtId="2" fontId="0" fillId="4" borderId="1" xfId="0" applyNumberFormat="1" applyFill="1" applyBorder="1"/>
    <xf numFmtId="0" fontId="15" fillId="0" borderId="1" xfId="0" applyFont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right" vertical="center"/>
    </xf>
    <xf numFmtId="2" fontId="0" fillId="0" borderId="1" xfId="0" applyNumberFormat="1" applyBorder="1"/>
    <xf numFmtId="0" fontId="15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/>
    </xf>
    <xf numFmtId="16" fontId="15" fillId="3" borderId="7" xfId="0" applyNumberFormat="1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right" vertical="center"/>
    </xf>
    <xf numFmtId="0" fontId="15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/>
    </xf>
    <xf numFmtId="0" fontId="15" fillId="3" borderId="1" xfId="0" applyFont="1" applyFill="1" applyBorder="1" applyAlignment="1">
      <alignment vertical="center" wrapText="1"/>
    </xf>
    <xf numFmtId="165" fontId="3" fillId="3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/>
    <xf numFmtId="2" fontId="3" fillId="3" borderId="1" xfId="0" applyNumberFormat="1" applyFont="1" applyFill="1" applyBorder="1"/>
    <xf numFmtId="49" fontId="15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31" fillId="3" borderId="1" xfId="0" applyNumberFormat="1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4" borderId="1" xfId="0" applyFont="1" applyFill="1" applyBorder="1" applyAlignment="1">
      <alignment wrapText="1"/>
    </xf>
    <xf numFmtId="49" fontId="15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165" fontId="0" fillId="4" borderId="1" xfId="0" applyNumberFormat="1" applyFill="1" applyBorder="1" applyAlignment="1">
      <alignment horizontal="right" vertical="center"/>
    </xf>
    <xf numFmtId="2" fontId="0" fillId="0" borderId="0" xfId="0" applyNumberFormat="1"/>
    <xf numFmtId="0" fontId="24" fillId="7" borderId="1" xfId="0" applyFont="1" applyFill="1" applyBorder="1" applyAlignment="1">
      <alignment horizontal="left" vertical="center"/>
    </xf>
    <xf numFmtId="0" fontId="24" fillId="7" borderId="1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165" fontId="0" fillId="0" borderId="1" xfId="0" applyNumberFormat="1" applyBorder="1" applyAlignment="1">
      <alignment vertical="center"/>
    </xf>
    <xf numFmtId="0" fontId="0" fillId="0" borderId="5" xfId="0" applyBorder="1"/>
    <xf numFmtId="0" fontId="18" fillId="5" borderId="1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 wrapText="1"/>
    </xf>
    <xf numFmtId="2" fontId="0" fillId="5" borderId="1" xfId="0" applyNumberFormat="1" applyFill="1" applyBorder="1"/>
    <xf numFmtId="2" fontId="5" fillId="5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2" fontId="11" fillId="0" borderId="0" xfId="0" applyNumberFormat="1" applyFont="1"/>
    <xf numFmtId="165" fontId="0" fillId="0" borderId="0" xfId="0" applyNumberFormat="1"/>
    <xf numFmtId="0" fontId="0" fillId="4" borderId="1" xfId="0" applyFill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right" vertical="center"/>
    </xf>
    <xf numFmtId="0" fontId="2" fillId="0" borderId="0" xfId="0" applyFont="1"/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2" fontId="2" fillId="4" borderId="1" xfId="0" applyNumberFormat="1" applyFont="1" applyFill="1" applyBorder="1" applyAlignment="1">
      <alignment horizontal="right" vertical="center"/>
    </xf>
    <xf numFmtId="165" fontId="2" fillId="0" borderId="1" xfId="0" applyNumberFormat="1" applyFont="1" applyBorder="1"/>
    <xf numFmtId="2" fontId="2" fillId="0" borderId="1" xfId="0" applyNumberFormat="1" applyFont="1" applyBorder="1" applyAlignment="1">
      <alignment vertical="center"/>
    </xf>
    <xf numFmtId="2" fontId="5" fillId="0" borderId="0" xfId="0" applyNumberFormat="1" applyFont="1"/>
    <xf numFmtId="0" fontId="18" fillId="3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/>
    </xf>
    <xf numFmtId="165" fontId="2" fillId="4" borderId="1" xfId="0" applyNumberFormat="1" applyFont="1" applyFill="1" applyBorder="1"/>
    <xf numFmtId="0" fontId="24" fillId="3" borderId="5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2" fontId="2" fillId="4" borderId="1" xfId="0" applyNumberFormat="1" applyFont="1" applyFill="1" applyBorder="1" applyAlignment="1">
      <alignment vertical="center"/>
    </xf>
    <xf numFmtId="0" fontId="5" fillId="3" borderId="7" xfId="0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15" fillId="3" borderId="7" xfId="0" applyNumberFormat="1" applyFont="1" applyFill="1" applyBorder="1" applyAlignment="1">
      <alignment horizontal="center" vertical="center" wrapText="1"/>
    </xf>
    <xf numFmtId="49" fontId="15" fillId="3" borderId="6" xfId="0" applyNumberFormat="1" applyFont="1" applyFill="1" applyBorder="1" applyAlignment="1">
      <alignment horizontal="center" vertical="center" wrapText="1"/>
    </xf>
    <xf numFmtId="49" fontId="15" fillId="4" borderId="3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/>
    </xf>
    <xf numFmtId="2" fontId="0" fillId="8" borderId="1" xfId="0" applyNumberFormat="1" applyFill="1" applyBorder="1" applyAlignment="1">
      <alignment horizontal="right" vertical="center"/>
    </xf>
    <xf numFmtId="2" fontId="2" fillId="8" borderId="1" xfId="0" applyNumberFormat="1" applyFont="1" applyFill="1" applyBorder="1" applyAlignment="1">
      <alignment horizontal="right" vertical="center"/>
    </xf>
    <xf numFmtId="0" fontId="0" fillId="8" borderId="5" xfId="0" applyFill="1" applyBorder="1" applyAlignment="1">
      <alignment vertical="center"/>
    </xf>
    <xf numFmtId="2" fontId="3" fillId="8" borderId="1" xfId="0" applyNumberFormat="1" applyFont="1" applyFill="1" applyBorder="1" applyAlignment="1">
      <alignment horizontal="right" vertical="center"/>
    </xf>
    <xf numFmtId="0" fontId="7" fillId="0" borderId="0" xfId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6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21" fillId="6" borderId="3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4">
    <cellStyle name="Normal 2" xfId="1"/>
    <cellStyle name="Обычный" xfId="0" builtinId="0"/>
    <cellStyle name="Обычный 4_პუშკინის 13" xfId="2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workbookViewId="0">
      <selection sqref="A1:F1"/>
    </sheetView>
  </sheetViews>
  <sheetFormatPr defaultRowHeight="12.75"/>
  <cols>
    <col min="1" max="1" width="4" style="1" customWidth="1"/>
    <col min="2" max="2" width="14.140625" style="1" customWidth="1"/>
    <col min="3" max="3" width="64.140625" style="1" customWidth="1"/>
    <col min="4" max="4" width="25.28515625" style="1" customWidth="1"/>
    <col min="5" max="5" width="17.140625" style="1" customWidth="1"/>
    <col min="6" max="6" width="16.140625" style="1" customWidth="1"/>
    <col min="7" max="7" width="11.85546875" style="1" customWidth="1"/>
    <col min="8" max="16384" width="9.140625" style="1"/>
  </cols>
  <sheetData>
    <row r="1" spans="1:6" ht="35.25" customHeight="1">
      <c r="A1" s="196" t="s">
        <v>21</v>
      </c>
      <c r="B1" s="196"/>
      <c r="C1" s="196"/>
      <c r="D1" s="196"/>
      <c r="E1" s="196"/>
      <c r="F1" s="196"/>
    </row>
    <row r="2" spans="1:6" ht="14.25">
      <c r="A2" s="197" t="s">
        <v>0</v>
      </c>
      <c r="B2" s="197"/>
      <c r="C2" s="197"/>
      <c r="D2" s="197"/>
      <c r="E2" s="197"/>
      <c r="F2" s="197"/>
    </row>
    <row r="3" spans="1:6" ht="14.25">
      <c r="A3" s="197" t="s">
        <v>160</v>
      </c>
      <c r="B3" s="197"/>
      <c r="C3" s="197"/>
      <c r="D3" s="2"/>
      <c r="E3" s="2"/>
      <c r="F3" s="2"/>
    </row>
    <row r="4" spans="1:6" ht="14.25">
      <c r="A4" s="198" t="s">
        <v>2</v>
      </c>
      <c r="B4" s="198"/>
      <c r="C4" s="198"/>
      <c r="D4" s="3"/>
      <c r="E4" s="3"/>
      <c r="F4" s="3" t="s">
        <v>3</v>
      </c>
    </row>
    <row r="5" spans="1:6" ht="13.5">
      <c r="A5" s="4"/>
      <c r="B5" s="4"/>
      <c r="C5" s="4"/>
      <c r="D5" s="4"/>
      <c r="E5" s="4"/>
    </row>
    <row r="6" spans="1:6" s="7" customFormat="1" ht="28.5">
      <c r="A6" s="5" t="s">
        <v>4</v>
      </c>
      <c r="B6" s="5"/>
      <c r="C6" s="5" t="s">
        <v>5</v>
      </c>
      <c r="D6" s="6" t="s">
        <v>6</v>
      </c>
      <c r="E6" s="6" t="s">
        <v>7</v>
      </c>
      <c r="F6" s="6" t="s">
        <v>8</v>
      </c>
    </row>
    <row r="7" spans="1:6" s="7" customFormat="1" ht="14.25">
      <c r="A7" s="8">
        <v>1</v>
      </c>
      <c r="B7" s="8"/>
      <c r="C7" s="8">
        <v>2</v>
      </c>
      <c r="D7" s="8">
        <v>3</v>
      </c>
      <c r="E7" s="8">
        <v>4</v>
      </c>
      <c r="F7" s="8">
        <v>5</v>
      </c>
    </row>
    <row r="8" spans="1:6" s="7" customFormat="1" ht="14.25">
      <c r="A8" s="9">
        <v>1</v>
      </c>
      <c r="B8" s="9" t="s">
        <v>9</v>
      </c>
      <c r="C8" s="10" t="s">
        <v>171</v>
      </c>
      <c r="D8" s="9" t="s">
        <v>10</v>
      </c>
      <c r="E8" s="11">
        <f>'დანართი 1,1'!M109</f>
        <v>0</v>
      </c>
      <c r="F8" s="11">
        <f>'დანართი 1,1'!J103</f>
        <v>0</v>
      </c>
    </row>
    <row r="9" spans="1:6" s="7" customFormat="1" ht="14.25">
      <c r="A9" s="9">
        <v>2</v>
      </c>
      <c r="B9" s="9" t="s">
        <v>11</v>
      </c>
      <c r="C9" s="10" t="s">
        <v>159</v>
      </c>
      <c r="D9" s="9" t="s">
        <v>10</v>
      </c>
      <c r="E9" s="11">
        <f>'დანართი 1,2'!M49</f>
        <v>0</v>
      </c>
      <c r="F9" s="11">
        <f>'დანართი 1,2'!J43</f>
        <v>0</v>
      </c>
    </row>
    <row r="10" spans="1:6" s="7" customFormat="1" ht="14.25">
      <c r="A10" s="9">
        <v>5</v>
      </c>
      <c r="B10" s="9" t="s">
        <v>202</v>
      </c>
      <c r="C10" s="10" t="s">
        <v>12</v>
      </c>
      <c r="D10" s="9" t="s">
        <v>10</v>
      </c>
      <c r="E10" s="11">
        <f>'დანართი 1,3'!M75</f>
        <v>0</v>
      </c>
      <c r="F10" s="11">
        <f>'დანართი 1,3'!J69</f>
        <v>0</v>
      </c>
    </row>
    <row r="11" spans="1:6" s="7" customFormat="1" ht="14.25">
      <c r="A11" s="9"/>
      <c r="B11" s="9"/>
      <c r="C11" s="5" t="s">
        <v>13</v>
      </c>
      <c r="D11" s="5"/>
      <c r="E11" s="12">
        <f>SUM(E8:E10)</f>
        <v>0</v>
      </c>
      <c r="F11" s="12">
        <f>SUM(F8:F10)</f>
        <v>0</v>
      </c>
    </row>
    <row r="12" spans="1:6" s="7" customFormat="1" ht="14.25">
      <c r="A12" s="13"/>
      <c r="B12" s="13"/>
      <c r="C12" s="5" t="s">
        <v>14</v>
      </c>
      <c r="D12" s="14">
        <v>0.03</v>
      </c>
      <c r="E12" s="12">
        <f>E11*D12</f>
        <v>0</v>
      </c>
      <c r="F12" s="12"/>
    </row>
    <row r="13" spans="1:6" s="7" customFormat="1" ht="14.25">
      <c r="A13" s="13"/>
      <c r="B13" s="13"/>
      <c r="C13" s="5" t="s">
        <v>13</v>
      </c>
      <c r="D13" s="5"/>
      <c r="E13" s="12">
        <f>SUM(E11:E12)</f>
        <v>0</v>
      </c>
      <c r="F13" s="12">
        <f>F11</f>
        <v>0</v>
      </c>
    </row>
    <row r="14" spans="1:6" s="7" customFormat="1" ht="14.25">
      <c r="A14" s="13"/>
      <c r="B14" s="13"/>
      <c r="C14" s="5" t="s">
        <v>15</v>
      </c>
      <c r="D14" s="14">
        <v>0.02</v>
      </c>
      <c r="E14" s="12">
        <f>F14</f>
        <v>0</v>
      </c>
      <c r="F14" s="12">
        <f>F13*D14</f>
        <v>0</v>
      </c>
    </row>
    <row r="15" spans="1:6" s="7" customFormat="1" ht="14.25">
      <c r="A15" s="13"/>
      <c r="B15" s="13"/>
      <c r="C15" s="5" t="s">
        <v>13</v>
      </c>
      <c r="D15" s="5"/>
      <c r="E15" s="12">
        <f>SUM(E13:E14)</f>
        <v>0</v>
      </c>
      <c r="F15" s="12">
        <f>SUM(F13:F14)</f>
        <v>0</v>
      </c>
    </row>
    <row r="16" spans="1:6" s="7" customFormat="1" ht="14.25">
      <c r="A16" s="13"/>
      <c r="B16" s="13"/>
      <c r="C16" s="5" t="s">
        <v>16</v>
      </c>
      <c r="D16" s="14">
        <v>0.18</v>
      </c>
      <c r="E16" s="12">
        <f>E15*D16</f>
        <v>0</v>
      </c>
      <c r="F16" s="12">
        <f>F15*D16</f>
        <v>0</v>
      </c>
    </row>
    <row r="17" spans="1:10" s="7" customFormat="1" ht="14.25">
      <c r="A17" s="13"/>
      <c r="B17" s="13"/>
      <c r="C17" s="5" t="s">
        <v>17</v>
      </c>
      <c r="D17" s="5"/>
      <c r="E17" s="12">
        <f>SUM(E15:E16)</f>
        <v>0</v>
      </c>
      <c r="F17" s="12">
        <f>SUM(F15:F16)</f>
        <v>0</v>
      </c>
      <c r="H17" s="162"/>
    </row>
    <row r="18" spans="1:10" ht="13.5">
      <c r="A18" s="4"/>
      <c r="B18" s="4"/>
      <c r="C18" s="4"/>
      <c r="D18" s="4"/>
      <c r="E18" s="4"/>
    </row>
    <row r="19" spans="1:10" ht="15">
      <c r="A19" s="15"/>
      <c r="B19" s="15"/>
      <c r="C19" s="16"/>
      <c r="D19" s="16"/>
      <c r="E19" s="16"/>
      <c r="F19" s="17"/>
    </row>
    <row r="20" spans="1:10" ht="15">
      <c r="A20" s="15"/>
      <c r="B20" s="15"/>
      <c r="C20" s="16"/>
      <c r="D20" s="16"/>
      <c r="E20" s="16"/>
      <c r="F20" s="17"/>
    </row>
    <row r="21" spans="1:10" ht="13.5">
      <c r="A21" s="15"/>
      <c r="B21" s="15"/>
      <c r="C21" s="18"/>
      <c r="D21" s="15"/>
      <c r="E21" s="15"/>
      <c r="F21" s="15"/>
    </row>
    <row r="22" spans="1:10">
      <c r="E22" s="19"/>
    </row>
    <row r="24" spans="1:10" ht="13.5">
      <c r="A24" s="20"/>
      <c r="B24" s="20"/>
      <c r="C24" s="20"/>
      <c r="D24" s="20"/>
      <c r="E24" s="20"/>
      <c r="F24" s="15"/>
    </row>
    <row r="25" spans="1:10" ht="15">
      <c r="A25" s="20"/>
      <c r="B25" s="21"/>
      <c r="C25" s="22"/>
      <c r="D25" s="23"/>
      <c r="E25" s="23"/>
      <c r="F25" s="23"/>
    </row>
    <row r="26" spans="1:10" ht="15">
      <c r="A26" s="20"/>
      <c r="B26" s="24"/>
      <c r="C26" s="22"/>
      <c r="D26" s="23"/>
      <c r="E26" s="23"/>
      <c r="F26" s="23"/>
    </row>
    <row r="27" spans="1:10" ht="15">
      <c r="A27" s="20"/>
      <c r="B27" s="24"/>
      <c r="F27" s="25"/>
      <c r="G27" s="23"/>
      <c r="H27" s="23"/>
      <c r="I27" s="23"/>
      <c r="J27" s="23"/>
    </row>
    <row r="28" spans="1:10" ht="13.5">
      <c r="A28" s="26"/>
      <c r="B28" s="26"/>
      <c r="C28" s="26"/>
      <c r="D28" s="26"/>
      <c r="E28" s="26"/>
      <c r="F28" s="15"/>
    </row>
    <row r="29" spans="1:10" ht="15">
      <c r="A29" s="15"/>
      <c r="B29" s="25"/>
      <c r="C29" s="25"/>
      <c r="D29" s="25"/>
      <c r="E29" s="15"/>
      <c r="F29" s="15"/>
    </row>
    <row r="30" spans="1:10" ht="13.5">
      <c r="A30" s="15"/>
      <c r="B30" s="15"/>
      <c r="C30" s="15"/>
      <c r="D30" s="15"/>
      <c r="E30" s="15"/>
      <c r="F30" s="15"/>
    </row>
    <row r="31" spans="1:10" ht="13.5">
      <c r="A31" s="15"/>
      <c r="B31" s="15"/>
      <c r="C31" s="15"/>
      <c r="D31" s="15"/>
      <c r="E31" s="15"/>
      <c r="F31" s="15"/>
    </row>
    <row r="32" spans="1:10" ht="13.5">
      <c r="A32" s="15"/>
      <c r="B32" s="15"/>
      <c r="C32" s="15"/>
      <c r="D32" s="15"/>
      <c r="E32" s="15"/>
      <c r="F32" s="15"/>
    </row>
    <row r="33" spans="1:6" ht="13.5">
      <c r="A33" s="15"/>
      <c r="B33" s="15"/>
      <c r="C33" s="15"/>
      <c r="D33" s="15"/>
      <c r="E33" s="15"/>
      <c r="F33" s="15"/>
    </row>
  </sheetData>
  <mergeCells count="4">
    <mergeCell ref="A1:F1"/>
    <mergeCell ref="A2:F2"/>
    <mergeCell ref="A3:C3"/>
    <mergeCell ref="A4:C4"/>
  </mergeCells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14"/>
  <sheetViews>
    <sheetView topLeftCell="A100" workbookViewId="0">
      <selection activeCell="C111" sqref="C111:F113"/>
    </sheetView>
  </sheetViews>
  <sheetFormatPr defaultRowHeight="14.25"/>
  <cols>
    <col min="1" max="1" width="3.85546875" style="62" customWidth="1"/>
    <col min="2" max="2" width="11.85546875" style="62" customWidth="1"/>
    <col min="3" max="3" width="59.28515625" style="160" customWidth="1"/>
    <col min="4" max="4" width="8.7109375" style="161" customWidth="1"/>
    <col min="5" max="5" width="10.42578125" style="7" customWidth="1"/>
    <col min="6" max="6" width="9.28515625" style="7" customWidth="1"/>
    <col min="7" max="7" width="11.7109375" style="7" bestFit="1" customWidth="1"/>
    <col min="8" max="8" width="10" style="7" customWidth="1"/>
    <col min="9" max="9" width="7.42578125" style="7" customWidth="1"/>
    <col min="10" max="10" width="8.7109375" style="7" customWidth="1"/>
    <col min="11" max="11" width="8.42578125" style="7" customWidth="1"/>
    <col min="12" max="12" width="9.140625" style="7"/>
    <col min="13" max="13" width="10.7109375" style="7" customWidth="1"/>
    <col min="14" max="16" width="9.140625" style="7"/>
    <col min="17" max="17" width="11.140625" style="7" customWidth="1"/>
    <col min="18" max="27" width="9.140625" style="7"/>
    <col min="28" max="28" width="10.7109375" style="7" customWidth="1"/>
    <col min="29" max="16384" width="9.140625" style="7"/>
  </cols>
  <sheetData>
    <row r="1" spans="1:13" ht="27" customHeight="1">
      <c r="A1" s="198" t="s">
        <v>171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13">
      <c r="A2" s="197" t="s">
        <v>22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</row>
    <row r="3" spans="1:13" ht="18" customHeight="1">
      <c r="A3" s="197" t="s">
        <v>160</v>
      </c>
      <c r="B3" s="197"/>
      <c r="C3" s="197"/>
      <c r="D3" s="197"/>
      <c r="E3" s="197"/>
      <c r="F3" s="197"/>
      <c r="G3" s="63"/>
      <c r="H3" s="63"/>
      <c r="I3" s="63"/>
      <c r="J3" s="63"/>
      <c r="K3" s="63"/>
      <c r="L3" s="198" t="s">
        <v>87</v>
      </c>
      <c r="M3" s="198"/>
    </row>
    <row r="4" spans="1:13" ht="18.75" customHeight="1">
      <c r="A4" s="198" t="s">
        <v>2</v>
      </c>
      <c r="B4" s="198"/>
      <c r="C4" s="198"/>
      <c r="D4" s="198"/>
      <c r="E4" s="198"/>
      <c r="F4" s="198"/>
      <c r="G4" s="71"/>
      <c r="H4" s="71"/>
      <c r="I4" s="71"/>
      <c r="J4" s="71"/>
      <c r="K4" s="71"/>
    </row>
    <row r="5" spans="1:13" s="62" customFormat="1" ht="34.5" customHeight="1">
      <c r="A5" s="204" t="s">
        <v>24</v>
      </c>
      <c r="B5" s="210" t="s">
        <v>88</v>
      </c>
      <c r="C5" s="204" t="s">
        <v>89</v>
      </c>
      <c r="D5" s="216" t="s">
        <v>90</v>
      </c>
      <c r="E5" s="214" t="s">
        <v>91</v>
      </c>
      <c r="F5" s="215"/>
      <c r="G5" s="212" t="s">
        <v>92</v>
      </c>
      <c r="H5" s="213"/>
      <c r="I5" s="212" t="s">
        <v>93</v>
      </c>
      <c r="J5" s="213"/>
      <c r="K5" s="214" t="s">
        <v>94</v>
      </c>
      <c r="L5" s="215"/>
      <c r="M5" s="204" t="s">
        <v>13</v>
      </c>
    </row>
    <row r="6" spans="1:13" ht="30.75" customHeight="1">
      <c r="A6" s="205"/>
      <c r="B6" s="211"/>
      <c r="C6" s="205"/>
      <c r="D6" s="217"/>
      <c r="E6" s="72" t="s">
        <v>95</v>
      </c>
      <c r="F6" s="73" t="s">
        <v>13</v>
      </c>
      <c r="G6" s="72" t="s">
        <v>96</v>
      </c>
      <c r="H6" s="73" t="s">
        <v>13</v>
      </c>
      <c r="I6" s="72" t="s">
        <v>96</v>
      </c>
      <c r="J6" s="73" t="s">
        <v>13</v>
      </c>
      <c r="K6" s="72" t="s">
        <v>96</v>
      </c>
      <c r="L6" s="73" t="s">
        <v>13</v>
      </c>
      <c r="M6" s="205"/>
    </row>
    <row r="7" spans="1:13" ht="15.75" customHeight="1">
      <c r="A7" s="74">
        <v>1</v>
      </c>
      <c r="B7" s="74">
        <v>2</v>
      </c>
      <c r="C7" s="74">
        <v>3</v>
      </c>
      <c r="D7" s="74">
        <v>4</v>
      </c>
      <c r="E7" s="74">
        <v>5</v>
      </c>
      <c r="F7" s="74">
        <v>6</v>
      </c>
      <c r="G7" s="74">
        <v>7</v>
      </c>
      <c r="H7" s="74">
        <v>8</v>
      </c>
      <c r="I7" s="74">
        <v>9</v>
      </c>
      <c r="J7" s="74">
        <v>10</v>
      </c>
      <c r="K7" s="74">
        <v>11</v>
      </c>
      <c r="L7" s="74">
        <v>12</v>
      </c>
      <c r="M7" s="74">
        <v>13</v>
      </c>
    </row>
    <row r="8" spans="1:13" customFormat="1" ht="16.5">
      <c r="A8" s="33"/>
      <c r="B8" s="206" t="s">
        <v>97</v>
      </c>
      <c r="C8" s="207"/>
      <c r="D8" s="207"/>
      <c r="E8" s="207"/>
      <c r="F8" s="208"/>
      <c r="G8" s="75"/>
      <c r="H8" s="75"/>
      <c r="I8" s="75"/>
      <c r="J8" s="75"/>
      <c r="K8" s="75"/>
      <c r="L8" s="75"/>
      <c r="M8" s="75"/>
    </row>
    <row r="9" spans="1:13" s="98" customFormat="1" ht="30">
      <c r="A9" s="199">
        <v>1</v>
      </c>
      <c r="B9" s="76" t="s">
        <v>172</v>
      </c>
      <c r="C9" s="77" t="s">
        <v>173</v>
      </c>
      <c r="D9" s="108" t="s">
        <v>104</v>
      </c>
      <c r="E9" s="78"/>
      <c r="F9" s="78">
        <v>0.216</v>
      </c>
      <c r="G9" s="78"/>
      <c r="H9" s="78"/>
      <c r="I9" s="97"/>
      <c r="J9" s="97"/>
      <c r="K9" s="97"/>
      <c r="L9" s="97"/>
      <c r="M9" s="97"/>
    </row>
    <row r="10" spans="1:13" s="168" customFormat="1" ht="15">
      <c r="A10" s="200"/>
      <c r="B10" s="80"/>
      <c r="C10" s="165" t="s">
        <v>39</v>
      </c>
      <c r="D10" s="166" t="s">
        <v>78</v>
      </c>
      <c r="E10" s="167">
        <v>8.8000000000000007</v>
      </c>
      <c r="F10" s="167">
        <f>E10*F9</f>
        <v>1.9008</v>
      </c>
      <c r="G10" s="167"/>
      <c r="H10" s="167"/>
      <c r="I10" s="43"/>
      <c r="J10" s="43"/>
      <c r="K10" s="43"/>
      <c r="L10" s="43"/>
      <c r="M10" s="43">
        <f>J10</f>
        <v>0</v>
      </c>
    </row>
    <row r="11" spans="1:13" s="168" customFormat="1" ht="15">
      <c r="A11" s="209"/>
      <c r="B11" s="80"/>
      <c r="C11" s="84" t="s">
        <v>47</v>
      </c>
      <c r="D11" s="166" t="s">
        <v>41</v>
      </c>
      <c r="E11" s="167">
        <v>4.8</v>
      </c>
      <c r="F11" s="167">
        <f>E11*F9</f>
        <v>1.0367999999999999</v>
      </c>
      <c r="G11" s="167"/>
      <c r="H11" s="167"/>
      <c r="I11" s="169"/>
      <c r="J11" s="169"/>
      <c r="K11" s="95"/>
      <c r="L11" s="96"/>
      <c r="M11" s="96">
        <f>L11</f>
        <v>0</v>
      </c>
    </row>
    <row r="12" spans="1:13" customFormat="1" ht="30">
      <c r="A12" s="199">
        <v>2</v>
      </c>
      <c r="B12" s="76" t="s">
        <v>174</v>
      </c>
      <c r="C12" s="77" t="s">
        <v>185</v>
      </c>
      <c r="D12" s="108" t="s">
        <v>100</v>
      </c>
      <c r="E12" s="78"/>
      <c r="F12" s="78">
        <v>2.16</v>
      </c>
      <c r="G12" s="79"/>
      <c r="H12" s="79"/>
      <c r="I12" s="38"/>
      <c r="J12" s="38"/>
      <c r="K12" s="38"/>
      <c r="L12" s="38"/>
      <c r="M12" s="38"/>
    </row>
    <row r="13" spans="1:13" customFormat="1" ht="15">
      <c r="A13" s="200"/>
      <c r="B13" s="80"/>
      <c r="C13" s="81" t="s">
        <v>39</v>
      </c>
      <c r="D13" s="41" t="s">
        <v>40</v>
      </c>
      <c r="E13" s="82">
        <v>0.38800000000000001</v>
      </c>
      <c r="F13" s="82">
        <f>E13*F12</f>
        <v>0.83808000000000005</v>
      </c>
      <c r="G13" s="83"/>
      <c r="H13" s="83"/>
      <c r="I13" s="43"/>
      <c r="J13" s="43"/>
      <c r="K13" s="43"/>
      <c r="L13" s="43"/>
      <c r="M13" s="43">
        <f>J13</f>
        <v>0</v>
      </c>
    </row>
    <row r="14" spans="1:13" s="92" customFormat="1" ht="30">
      <c r="A14" s="199">
        <v>3</v>
      </c>
      <c r="B14" s="86" t="s">
        <v>101</v>
      </c>
      <c r="C14" s="87" t="s">
        <v>164</v>
      </c>
      <c r="D14" s="88" t="s">
        <v>102</v>
      </c>
      <c r="E14" s="89"/>
      <c r="F14" s="89">
        <v>134.79</v>
      </c>
      <c r="G14" s="90"/>
      <c r="H14" s="91"/>
      <c r="I14" s="90"/>
      <c r="J14" s="91"/>
      <c r="K14" s="90"/>
      <c r="L14" s="91"/>
      <c r="M14" s="91"/>
    </row>
    <row r="15" spans="1:13" s="92" customFormat="1" ht="15">
      <c r="A15" s="200"/>
      <c r="B15" s="93"/>
      <c r="C15" s="84" t="s">
        <v>39</v>
      </c>
      <c r="D15" s="85" t="s">
        <v>78</v>
      </c>
      <c r="E15" s="94">
        <v>0.186</v>
      </c>
      <c r="F15" s="94">
        <f>E15*F14</f>
        <v>25.070939999999997</v>
      </c>
      <c r="G15" s="95"/>
      <c r="H15" s="96"/>
      <c r="I15" s="43"/>
      <c r="J15" s="43"/>
      <c r="K15" s="43"/>
      <c r="L15" s="43"/>
      <c r="M15" s="43">
        <f>J15</f>
        <v>0</v>
      </c>
    </row>
    <row r="16" spans="1:13" s="92" customFormat="1" ht="15">
      <c r="A16" s="209"/>
      <c r="B16" s="93"/>
      <c r="C16" s="84" t="s">
        <v>47</v>
      </c>
      <c r="D16" s="85" t="s">
        <v>41</v>
      </c>
      <c r="E16" s="94">
        <v>1.6000000000000001E-3</v>
      </c>
      <c r="F16" s="94">
        <f>E16*F14</f>
        <v>0.21566399999999999</v>
      </c>
      <c r="G16" s="95"/>
      <c r="H16" s="96"/>
      <c r="I16" s="95"/>
      <c r="J16" s="96"/>
      <c r="K16" s="95"/>
      <c r="L16" s="96"/>
      <c r="M16" s="96">
        <f>L16</f>
        <v>0</v>
      </c>
    </row>
    <row r="17" spans="1:21" customFormat="1" ht="15">
      <c r="A17" s="199">
        <v>4</v>
      </c>
      <c r="B17" s="104" t="s">
        <v>105</v>
      </c>
      <c r="C17" s="77" t="s">
        <v>106</v>
      </c>
      <c r="D17" s="36" t="s">
        <v>107</v>
      </c>
      <c r="E17" s="78"/>
      <c r="F17" s="78">
        <f>F14*0.01+F12*0.1</f>
        <v>1.5638999999999998</v>
      </c>
      <c r="G17" s="79"/>
      <c r="H17" s="79"/>
      <c r="I17" s="38"/>
      <c r="J17" s="38"/>
      <c r="K17" s="38"/>
      <c r="L17" s="38"/>
      <c r="M17" s="38"/>
    </row>
    <row r="18" spans="1:21" customFormat="1" ht="15">
      <c r="A18" s="209"/>
      <c r="B18" s="105"/>
      <c r="C18" s="81" t="s">
        <v>39</v>
      </c>
      <c r="D18" s="41" t="s">
        <v>78</v>
      </c>
      <c r="E18" s="82">
        <v>1.85</v>
      </c>
      <c r="F18" s="82">
        <f>E18*F17</f>
        <v>2.8932149999999996</v>
      </c>
      <c r="G18" s="83"/>
      <c r="H18" s="83"/>
      <c r="I18" s="43"/>
      <c r="J18" s="43"/>
      <c r="K18" s="43"/>
      <c r="L18" s="43"/>
      <c r="M18" s="43">
        <f>J18</f>
        <v>0</v>
      </c>
    </row>
    <row r="19" spans="1:21" customFormat="1" ht="30">
      <c r="A19" s="199">
        <v>5</v>
      </c>
      <c r="B19" s="104" t="s">
        <v>108</v>
      </c>
      <c r="C19" s="77" t="s">
        <v>109</v>
      </c>
      <c r="D19" s="36" t="s">
        <v>110</v>
      </c>
      <c r="E19" s="78"/>
      <c r="F19" s="78">
        <f>F17*1.4</f>
        <v>2.1894599999999995</v>
      </c>
      <c r="G19" s="79"/>
      <c r="H19" s="79"/>
      <c r="I19" s="38"/>
      <c r="J19" s="38"/>
      <c r="K19" s="38"/>
      <c r="L19" s="38"/>
      <c r="M19" s="38"/>
    </row>
    <row r="20" spans="1:21" customFormat="1" ht="15">
      <c r="A20" s="200"/>
      <c r="B20" s="105"/>
      <c r="C20" s="81" t="s">
        <v>39</v>
      </c>
      <c r="D20" s="41" t="s">
        <v>78</v>
      </c>
      <c r="E20" s="82">
        <v>0.87</v>
      </c>
      <c r="F20" s="82">
        <f>E20*F19</f>
        <v>1.9048301999999995</v>
      </c>
      <c r="G20" s="83"/>
      <c r="H20" s="83"/>
      <c r="I20" s="43"/>
      <c r="J20" s="43"/>
      <c r="K20" s="43"/>
      <c r="L20" s="43"/>
      <c r="M20" s="43">
        <f>J20</f>
        <v>0</v>
      </c>
    </row>
    <row r="21" spans="1:21" customFormat="1" ht="15">
      <c r="A21" s="209"/>
      <c r="B21" s="105"/>
      <c r="C21" s="81" t="s">
        <v>165</v>
      </c>
      <c r="D21" s="41" t="s">
        <v>107</v>
      </c>
      <c r="E21" s="82"/>
      <c r="F21" s="82">
        <f>F17</f>
        <v>1.5638999999999998</v>
      </c>
      <c r="G21" s="83"/>
      <c r="H21" s="83"/>
      <c r="I21" s="43"/>
      <c r="J21" s="43"/>
      <c r="K21" s="192"/>
      <c r="L21" s="43"/>
      <c r="M21" s="43">
        <f>L21</f>
        <v>0</v>
      </c>
    </row>
    <row r="22" spans="1:21" customFormat="1" ht="15.75">
      <c r="A22" s="106"/>
      <c r="B22" s="201" t="s">
        <v>112</v>
      </c>
      <c r="C22" s="202"/>
      <c r="D22" s="202"/>
      <c r="E22" s="202"/>
      <c r="F22" s="203"/>
      <c r="G22" s="106"/>
      <c r="H22" s="106"/>
      <c r="I22" s="106"/>
      <c r="J22" s="106"/>
      <c r="K22" s="106"/>
      <c r="L22" s="106"/>
      <c r="M22" s="106"/>
    </row>
    <row r="23" spans="1:21" customFormat="1" ht="15.75">
      <c r="A23" s="107"/>
      <c r="B23" s="201" t="s">
        <v>113</v>
      </c>
      <c r="C23" s="202"/>
      <c r="D23" s="202"/>
      <c r="E23" s="202"/>
      <c r="F23" s="203"/>
      <c r="G23" s="106"/>
      <c r="H23" s="106"/>
      <c r="I23" s="106"/>
      <c r="J23" s="106"/>
      <c r="K23" s="106"/>
      <c r="L23" s="106"/>
      <c r="M23" s="106"/>
    </row>
    <row r="24" spans="1:21" customFormat="1" ht="22.5">
      <c r="A24" s="199">
        <v>6</v>
      </c>
      <c r="B24" s="126" t="s">
        <v>166</v>
      </c>
      <c r="C24" s="61" t="s">
        <v>169</v>
      </c>
      <c r="D24" s="108" t="s">
        <v>100</v>
      </c>
      <c r="E24" s="164"/>
      <c r="F24" s="121">
        <v>148.52000000000001</v>
      </c>
      <c r="G24" s="122"/>
      <c r="H24" s="122"/>
      <c r="I24" s="122"/>
      <c r="J24" s="122"/>
      <c r="K24" s="122"/>
      <c r="L24" s="122"/>
      <c r="M24" s="122"/>
    </row>
    <row r="25" spans="1:21" customFormat="1" ht="15">
      <c r="A25" s="200"/>
      <c r="B25" s="129"/>
      <c r="C25" s="40" t="s">
        <v>39</v>
      </c>
      <c r="D25" s="41" t="s">
        <v>40</v>
      </c>
      <c r="E25" s="65">
        <v>0.11799999999999999</v>
      </c>
      <c r="F25" s="65">
        <f>E25*F24</f>
        <v>17.525359999999999</v>
      </c>
      <c r="G25" s="125"/>
      <c r="H25" s="125"/>
      <c r="I25" s="125"/>
      <c r="J25" s="125"/>
      <c r="K25" s="125"/>
      <c r="L25" s="125"/>
      <c r="M25" s="125">
        <f>J25</f>
        <v>0</v>
      </c>
    </row>
    <row r="26" spans="1:21" customFormat="1" ht="15">
      <c r="A26" s="200"/>
      <c r="B26" s="129"/>
      <c r="C26" s="40" t="s">
        <v>167</v>
      </c>
      <c r="D26" s="41" t="s">
        <v>119</v>
      </c>
      <c r="E26" s="65">
        <v>0.20799999999999999</v>
      </c>
      <c r="F26" s="65">
        <f>E26*F24</f>
        <v>30.892160000000001</v>
      </c>
      <c r="G26" s="125"/>
      <c r="H26" s="125"/>
      <c r="I26" s="125"/>
      <c r="J26" s="125"/>
      <c r="K26" s="125"/>
      <c r="L26" s="125"/>
      <c r="M26" s="125">
        <f>H26</f>
        <v>0</v>
      </c>
    </row>
    <row r="27" spans="1:21" customFormat="1" ht="15">
      <c r="A27" s="200"/>
      <c r="B27" s="129"/>
      <c r="C27" s="40" t="s">
        <v>168</v>
      </c>
      <c r="D27" s="41" t="s">
        <v>134</v>
      </c>
      <c r="E27" s="65"/>
      <c r="F27" s="65">
        <v>24</v>
      </c>
      <c r="G27" s="125"/>
      <c r="H27" s="125"/>
      <c r="I27" s="125"/>
      <c r="J27" s="125"/>
      <c r="K27" s="125"/>
      <c r="L27" s="125"/>
      <c r="M27" s="125">
        <f>L27</f>
        <v>0</v>
      </c>
    </row>
    <row r="28" spans="1:21" customFormat="1" ht="15">
      <c r="A28" s="209"/>
      <c r="B28" s="133"/>
      <c r="C28" s="40" t="s">
        <v>42</v>
      </c>
      <c r="D28" s="41" t="s">
        <v>41</v>
      </c>
      <c r="E28" s="65">
        <v>1.1999999999999999E-3</v>
      </c>
      <c r="F28" s="65">
        <f>E28*F24</f>
        <v>0.17822399999999999</v>
      </c>
      <c r="G28" s="125"/>
      <c r="H28" s="125"/>
      <c r="I28" s="125"/>
      <c r="J28" s="125"/>
      <c r="K28" s="125"/>
      <c r="L28" s="125"/>
      <c r="M28" s="125">
        <f t="shared" ref="M28" si="0">H28</f>
        <v>0</v>
      </c>
      <c r="U28" s="163"/>
    </row>
    <row r="29" spans="1:21" customFormat="1" ht="15.75">
      <c r="A29" s="107"/>
      <c r="B29" s="201" t="s">
        <v>131</v>
      </c>
      <c r="C29" s="202"/>
      <c r="D29" s="202"/>
      <c r="E29" s="202"/>
      <c r="F29" s="203"/>
      <c r="G29" s="106"/>
      <c r="H29" s="106"/>
      <c r="I29" s="106"/>
      <c r="J29" s="106"/>
      <c r="K29" s="106"/>
      <c r="L29" s="106"/>
      <c r="M29" s="106"/>
    </row>
    <row r="30" spans="1:21" s="92" customFormat="1" ht="22.5">
      <c r="A30" s="199">
        <v>7</v>
      </c>
      <c r="B30" s="112" t="s">
        <v>133</v>
      </c>
      <c r="C30" s="77" t="s">
        <v>170</v>
      </c>
      <c r="D30" s="36" t="s">
        <v>103</v>
      </c>
      <c r="E30" s="78"/>
      <c r="F30" s="78">
        <f>F14</f>
        <v>134.79</v>
      </c>
      <c r="G30" s="114"/>
      <c r="H30" s="114"/>
      <c r="I30" s="114"/>
      <c r="J30" s="114"/>
      <c r="K30" s="114"/>
      <c r="L30" s="114"/>
      <c r="M30" s="114"/>
    </row>
    <row r="31" spans="1:21" s="92" customFormat="1" ht="15">
      <c r="A31" s="200"/>
      <c r="B31" s="135"/>
      <c r="C31" s="116" t="s">
        <v>39</v>
      </c>
      <c r="D31" s="117" t="s">
        <v>78</v>
      </c>
      <c r="E31" s="118">
        <v>1.01</v>
      </c>
      <c r="F31" s="136">
        <f>E31*F30</f>
        <v>136.1379</v>
      </c>
      <c r="G31" s="109"/>
      <c r="H31" s="109"/>
      <c r="I31" s="109"/>
      <c r="J31" s="109"/>
      <c r="K31" s="109"/>
      <c r="L31" s="109"/>
      <c r="M31" s="109">
        <f>J31</f>
        <v>0</v>
      </c>
    </row>
    <row r="32" spans="1:21" s="92" customFormat="1" ht="17.25">
      <c r="A32" s="200"/>
      <c r="B32" s="135"/>
      <c r="C32" s="191" t="s">
        <v>207</v>
      </c>
      <c r="D32" s="117" t="s">
        <v>134</v>
      </c>
      <c r="E32" s="118">
        <v>4.1000000000000002E-2</v>
      </c>
      <c r="F32" s="136">
        <f>E32*F30</f>
        <v>5.5263900000000001</v>
      </c>
      <c r="G32" s="109"/>
      <c r="H32" s="109"/>
      <c r="I32" s="109"/>
      <c r="J32" s="109"/>
      <c r="K32" s="195"/>
      <c r="L32" s="109"/>
      <c r="M32" s="109">
        <f>L32</f>
        <v>0</v>
      </c>
    </row>
    <row r="33" spans="1:13" s="92" customFormat="1" ht="15">
      <c r="A33" s="200"/>
      <c r="B33" s="135"/>
      <c r="C33" s="84" t="s">
        <v>47</v>
      </c>
      <c r="D33" s="117" t="s">
        <v>41</v>
      </c>
      <c r="E33" s="118">
        <v>2.7E-2</v>
      </c>
      <c r="F33" s="136">
        <f>E33*F30</f>
        <v>3.6393299999999997</v>
      </c>
      <c r="G33" s="109"/>
      <c r="H33" s="109"/>
      <c r="I33" s="109"/>
      <c r="J33" s="109"/>
      <c r="K33" s="109"/>
      <c r="L33" s="109"/>
      <c r="M33" s="109">
        <f>L33</f>
        <v>0</v>
      </c>
    </row>
    <row r="34" spans="1:13" s="92" customFormat="1" ht="17.25">
      <c r="A34" s="200"/>
      <c r="B34" s="115"/>
      <c r="C34" s="134" t="s">
        <v>132</v>
      </c>
      <c r="D34" s="117" t="s">
        <v>104</v>
      </c>
      <c r="E34" s="118">
        <v>2.3800000000000002E-2</v>
      </c>
      <c r="F34" s="136">
        <f>E34*F30</f>
        <v>3.208002</v>
      </c>
      <c r="G34" s="109"/>
      <c r="H34" s="109"/>
      <c r="I34" s="109"/>
      <c r="J34" s="109"/>
      <c r="K34" s="109"/>
      <c r="L34" s="109"/>
      <c r="M34" s="109">
        <f>H34</f>
        <v>0</v>
      </c>
    </row>
    <row r="35" spans="1:13" s="92" customFormat="1" ht="15">
      <c r="A35" s="209"/>
      <c r="B35" s="115"/>
      <c r="C35" s="116" t="s">
        <v>42</v>
      </c>
      <c r="D35" s="117" t="s">
        <v>41</v>
      </c>
      <c r="E35" s="137">
        <v>3.0000000000000001E-3</v>
      </c>
      <c r="F35" s="137">
        <f>E35*F30</f>
        <v>0.40437000000000001</v>
      </c>
      <c r="G35" s="138"/>
      <c r="H35" s="138"/>
      <c r="I35" s="138"/>
      <c r="J35" s="138"/>
      <c r="K35" s="138"/>
      <c r="L35" s="138"/>
      <c r="M35" s="138">
        <f>H35</f>
        <v>0</v>
      </c>
    </row>
    <row r="36" spans="1:13" customFormat="1" ht="33.75" customHeight="1">
      <c r="A36" s="199">
        <v>8</v>
      </c>
      <c r="B36" s="182" t="s">
        <v>190</v>
      </c>
      <c r="C36" s="61" t="s">
        <v>191</v>
      </c>
      <c r="D36" s="108" t="s">
        <v>100</v>
      </c>
      <c r="E36" s="183"/>
      <c r="F36" s="64">
        <v>139.9</v>
      </c>
      <c r="G36" s="184"/>
      <c r="H36" s="184"/>
      <c r="I36" s="184"/>
      <c r="J36" s="184"/>
      <c r="K36" s="184"/>
      <c r="L36" s="184"/>
      <c r="M36" s="184"/>
    </row>
    <row r="37" spans="1:13" customFormat="1" ht="15">
      <c r="A37" s="200"/>
      <c r="B37" s="185"/>
      <c r="C37" s="170" t="s">
        <v>39</v>
      </c>
      <c r="D37" s="166" t="s">
        <v>40</v>
      </c>
      <c r="E37" s="170">
        <v>0.77</v>
      </c>
      <c r="F37" s="170">
        <f>E37*F36</f>
        <v>107.72300000000001</v>
      </c>
      <c r="G37" s="174"/>
      <c r="H37" s="174"/>
      <c r="I37" s="174"/>
      <c r="J37" s="174"/>
      <c r="K37" s="174"/>
      <c r="L37" s="174"/>
      <c r="M37" s="174">
        <f>J37</f>
        <v>0</v>
      </c>
    </row>
    <row r="38" spans="1:13" customFormat="1" ht="15">
      <c r="A38" s="200"/>
      <c r="B38" s="185"/>
      <c r="C38" s="170" t="s">
        <v>79</v>
      </c>
      <c r="D38" s="166" t="s">
        <v>41</v>
      </c>
      <c r="E38" s="170">
        <v>8.9999999999999993E-3</v>
      </c>
      <c r="F38" s="170">
        <f>E38*F36</f>
        <v>1.2590999999999999</v>
      </c>
      <c r="G38" s="174"/>
      <c r="H38" s="174"/>
      <c r="I38" s="174"/>
      <c r="J38" s="174"/>
      <c r="K38" s="174"/>
      <c r="L38" s="174"/>
      <c r="M38" s="174">
        <f>L38</f>
        <v>0</v>
      </c>
    </row>
    <row r="39" spans="1:13" customFormat="1" ht="15">
      <c r="A39" s="200"/>
      <c r="B39" s="186"/>
      <c r="C39" s="170" t="s">
        <v>192</v>
      </c>
      <c r="D39" s="166" t="s">
        <v>119</v>
      </c>
      <c r="E39" s="170">
        <v>0.30299999999999999</v>
      </c>
      <c r="F39" s="170">
        <f>E39*F36</f>
        <v>42.389699999999998</v>
      </c>
      <c r="G39" s="174"/>
      <c r="H39" s="174"/>
      <c r="I39" s="174"/>
      <c r="J39" s="174"/>
      <c r="K39" s="174"/>
      <c r="L39" s="174"/>
      <c r="M39" s="174">
        <f t="shared" ref="M39:M40" si="1">H39</f>
        <v>0</v>
      </c>
    </row>
    <row r="40" spans="1:13" customFormat="1" ht="15">
      <c r="A40" s="200"/>
      <c r="B40" s="186"/>
      <c r="C40" s="170" t="s">
        <v>135</v>
      </c>
      <c r="D40" s="166" t="s">
        <v>119</v>
      </c>
      <c r="E40" s="170">
        <v>0.79</v>
      </c>
      <c r="F40" s="170">
        <f>E40*F36</f>
        <v>110.52100000000002</v>
      </c>
      <c r="G40" s="174"/>
      <c r="H40" s="174"/>
      <c r="I40" s="174"/>
      <c r="J40" s="174"/>
      <c r="K40" s="174"/>
      <c r="L40" s="174"/>
      <c r="M40" s="174">
        <f t="shared" si="1"/>
        <v>0</v>
      </c>
    </row>
    <row r="41" spans="1:13" customFormat="1" ht="15.75" customHeight="1">
      <c r="A41" s="200"/>
      <c r="B41" s="186"/>
      <c r="C41" s="170" t="s">
        <v>193</v>
      </c>
      <c r="D41" s="166" t="s">
        <v>119</v>
      </c>
      <c r="E41" s="170">
        <v>7.4999999999999997E-2</v>
      </c>
      <c r="F41" s="170">
        <f>E41*F36</f>
        <v>10.4925</v>
      </c>
      <c r="G41" s="174"/>
      <c r="H41" s="174"/>
      <c r="I41" s="174"/>
      <c r="J41" s="174"/>
      <c r="K41" s="174"/>
      <c r="L41" s="174"/>
      <c r="M41" s="174">
        <f>H41</f>
        <v>0</v>
      </c>
    </row>
    <row r="42" spans="1:13" customFormat="1" ht="15">
      <c r="A42" s="209"/>
      <c r="B42" s="69"/>
      <c r="C42" s="170" t="s">
        <v>42</v>
      </c>
      <c r="D42" s="166" t="s">
        <v>41</v>
      </c>
      <c r="E42" s="170">
        <v>1.4E-2</v>
      </c>
      <c r="F42" s="170">
        <f>E42*F36</f>
        <v>1.9586000000000001</v>
      </c>
      <c r="G42" s="174"/>
      <c r="H42" s="174"/>
      <c r="I42" s="174"/>
      <c r="J42" s="174"/>
      <c r="K42" s="174"/>
      <c r="L42" s="174"/>
      <c r="M42" s="174">
        <f t="shared" ref="M42" si="2">H42</f>
        <v>0</v>
      </c>
    </row>
    <row r="43" spans="1:13" customFormat="1" ht="15.75">
      <c r="A43" s="107"/>
      <c r="B43" s="201" t="s">
        <v>188</v>
      </c>
      <c r="C43" s="202"/>
      <c r="D43" s="202"/>
      <c r="E43" s="202"/>
      <c r="F43" s="203"/>
      <c r="G43" s="106"/>
      <c r="H43" s="106"/>
      <c r="I43" s="106"/>
      <c r="J43" s="106"/>
      <c r="K43" s="106"/>
      <c r="L43" s="106"/>
      <c r="M43" s="106"/>
    </row>
    <row r="44" spans="1:13" s="92" customFormat="1" ht="30">
      <c r="A44" s="199">
        <v>9</v>
      </c>
      <c r="B44" s="112" t="s">
        <v>136</v>
      </c>
      <c r="C44" s="77" t="s">
        <v>189</v>
      </c>
      <c r="D44" s="36" t="s">
        <v>100</v>
      </c>
      <c r="E44" s="128"/>
      <c r="F44" s="128">
        <v>3.9</v>
      </c>
      <c r="G44" s="114"/>
      <c r="H44" s="114"/>
      <c r="I44" s="114"/>
      <c r="J44" s="114"/>
      <c r="K44" s="114"/>
      <c r="L44" s="114"/>
      <c r="M44" s="114"/>
    </row>
    <row r="45" spans="1:13" s="92" customFormat="1" ht="15">
      <c r="A45" s="200"/>
      <c r="B45" s="115"/>
      <c r="C45" s="116" t="s">
        <v>39</v>
      </c>
      <c r="D45" s="117" t="s">
        <v>78</v>
      </c>
      <c r="E45" s="130">
        <v>1.1599999999999999</v>
      </c>
      <c r="F45" s="130">
        <f>E45*F44</f>
        <v>4.524</v>
      </c>
      <c r="G45" s="109"/>
      <c r="H45" s="109"/>
      <c r="I45" s="109"/>
      <c r="J45" s="109"/>
      <c r="K45" s="109"/>
      <c r="L45" s="109"/>
      <c r="M45" s="109">
        <f>J45</f>
        <v>0</v>
      </c>
    </row>
    <row r="46" spans="1:13" s="92" customFormat="1" ht="15">
      <c r="A46" s="200"/>
      <c r="B46" s="115"/>
      <c r="C46" s="84" t="s">
        <v>47</v>
      </c>
      <c r="D46" s="117" t="s">
        <v>41</v>
      </c>
      <c r="E46" s="130">
        <v>0.13</v>
      </c>
      <c r="F46" s="130">
        <f>E46*F44</f>
        <v>0.50700000000000001</v>
      </c>
      <c r="G46" s="109"/>
      <c r="H46" s="109"/>
      <c r="I46" s="109"/>
      <c r="J46" s="109"/>
      <c r="K46" s="109"/>
      <c r="L46" s="109"/>
      <c r="M46" s="109">
        <f>L46</f>
        <v>0</v>
      </c>
    </row>
    <row r="47" spans="1:13" s="92" customFormat="1" ht="17.25">
      <c r="A47" s="200"/>
      <c r="B47" s="141"/>
      <c r="C47" s="181" t="s">
        <v>186</v>
      </c>
      <c r="D47" s="117" t="s">
        <v>103</v>
      </c>
      <c r="E47" s="130"/>
      <c r="F47" s="130">
        <v>1</v>
      </c>
      <c r="G47" s="109"/>
      <c r="H47" s="109"/>
      <c r="I47" s="109"/>
      <c r="J47" s="109"/>
      <c r="K47" s="109"/>
      <c r="L47" s="109"/>
      <c r="M47" s="109">
        <f>H47</f>
        <v>0</v>
      </c>
    </row>
    <row r="48" spans="1:13" s="92" customFormat="1" ht="17.25">
      <c r="A48" s="200"/>
      <c r="B48" s="141"/>
      <c r="C48" s="181" t="s">
        <v>187</v>
      </c>
      <c r="D48" s="117" t="s">
        <v>103</v>
      </c>
      <c r="E48" s="130"/>
      <c r="F48" s="130">
        <v>4</v>
      </c>
      <c r="G48" s="109"/>
      <c r="H48" s="109"/>
      <c r="I48" s="109"/>
      <c r="J48" s="109"/>
      <c r="K48" s="109"/>
      <c r="L48" s="109"/>
      <c r="M48" s="109">
        <f>H48</f>
        <v>0</v>
      </c>
    </row>
    <row r="49" spans="1:13" s="92" customFormat="1" ht="17.25">
      <c r="A49" s="200"/>
      <c r="B49" s="141"/>
      <c r="C49" s="140" t="s">
        <v>137</v>
      </c>
      <c r="D49" s="117" t="s">
        <v>104</v>
      </c>
      <c r="E49" s="130">
        <v>8.0000000000000004E-4</v>
      </c>
      <c r="F49" s="130">
        <f>E49*F44</f>
        <v>3.1199999999999999E-3</v>
      </c>
      <c r="G49" s="109"/>
      <c r="H49" s="109"/>
      <c r="I49" s="109"/>
      <c r="J49" s="109"/>
      <c r="K49" s="109"/>
      <c r="L49" s="109"/>
      <c r="M49" s="109">
        <f>H49</f>
        <v>0</v>
      </c>
    </row>
    <row r="50" spans="1:13" s="92" customFormat="1" ht="15">
      <c r="A50" s="209"/>
      <c r="B50" s="142"/>
      <c r="C50" s="116" t="s">
        <v>42</v>
      </c>
      <c r="D50" s="117" t="s">
        <v>41</v>
      </c>
      <c r="E50" s="130">
        <v>2.06E-2</v>
      </c>
      <c r="F50" s="130">
        <f>E50*F44</f>
        <v>8.0339999999999995E-2</v>
      </c>
      <c r="G50" s="109"/>
      <c r="H50" s="109"/>
      <c r="I50" s="109"/>
      <c r="J50" s="109"/>
      <c r="K50" s="109"/>
      <c r="L50" s="109"/>
      <c r="M50" s="109">
        <f>H50</f>
        <v>0</v>
      </c>
    </row>
    <row r="51" spans="1:13" customFormat="1" ht="15.75">
      <c r="A51" s="106"/>
      <c r="B51" s="201" t="s">
        <v>179</v>
      </c>
      <c r="C51" s="202"/>
      <c r="D51" s="202"/>
      <c r="E51" s="202"/>
      <c r="F51" s="203"/>
      <c r="G51" s="106"/>
      <c r="H51" s="106"/>
      <c r="I51" s="106"/>
      <c r="J51" s="106"/>
      <c r="K51" s="106"/>
      <c r="L51" s="106"/>
      <c r="M51" s="106"/>
    </row>
    <row r="52" spans="1:13" s="92" customFormat="1" ht="24">
      <c r="A52" s="199">
        <v>10</v>
      </c>
      <c r="B52" s="86" t="s">
        <v>138</v>
      </c>
      <c r="C52" s="87" t="s">
        <v>180</v>
      </c>
      <c r="D52" s="108" t="s">
        <v>100</v>
      </c>
      <c r="E52" s="89"/>
      <c r="F52" s="89">
        <v>7</v>
      </c>
      <c r="G52" s="90"/>
      <c r="H52" s="91"/>
      <c r="I52" s="90"/>
      <c r="J52" s="91"/>
      <c r="K52" s="90"/>
      <c r="L52" s="91"/>
      <c r="M52" s="91"/>
    </row>
    <row r="53" spans="1:13" s="92" customFormat="1" ht="15">
      <c r="A53" s="200"/>
      <c r="B53" s="93"/>
      <c r="C53" s="84" t="s">
        <v>39</v>
      </c>
      <c r="D53" s="85" t="s">
        <v>78</v>
      </c>
      <c r="E53" s="94">
        <v>1.3029999999999999</v>
      </c>
      <c r="F53" s="94">
        <f>E53*F52</f>
        <v>9.1209999999999987</v>
      </c>
      <c r="G53" s="95"/>
      <c r="H53" s="96"/>
      <c r="I53" s="43"/>
      <c r="J53" s="43"/>
      <c r="K53" s="43"/>
      <c r="L53" s="43"/>
      <c r="M53" s="43">
        <f>J53</f>
        <v>0</v>
      </c>
    </row>
    <row r="54" spans="1:13" s="92" customFormat="1" ht="15">
      <c r="A54" s="209"/>
      <c r="B54" s="93"/>
      <c r="C54" s="84" t="s">
        <v>47</v>
      </c>
      <c r="D54" s="166" t="s">
        <v>41</v>
      </c>
      <c r="E54" s="94">
        <v>3.1E-2</v>
      </c>
      <c r="F54" s="94">
        <f>E54*F52</f>
        <v>0.217</v>
      </c>
      <c r="G54" s="95"/>
      <c r="H54" s="96"/>
      <c r="I54" s="95"/>
      <c r="J54" s="96"/>
      <c r="K54" s="95"/>
      <c r="L54" s="96"/>
      <c r="M54" s="96">
        <f>L54</f>
        <v>0</v>
      </c>
    </row>
    <row r="55" spans="1:13" customFormat="1" ht="30">
      <c r="A55" s="199">
        <v>11</v>
      </c>
      <c r="B55" s="112" t="s">
        <v>139</v>
      </c>
      <c r="C55" s="61" t="s">
        <v>140</v>
      </c>
      <c r="D55" s="108" t="s">
        <v>110</v>
      </c>
      <c r="E55" s="50"/>
      <c r="F55" s="78">
        <f>F52*0.1</f>
        <v>0.70000000000000007</v>
      </c>
      <c r="G55" s="38"/>
      <c r="H55" s="38"/>
      <c r="I55" s="38"/>
      <c r="J55" s="38"/>
      <c r="K55" s="38"/>
      <c r="L55" s="38"/>
      <c r="M55" s="38"/>
    </row>
    <row r="56" spans="1:13" customFormat="1" ht="15">
      <c r="A56" s="209"/>
      <c r="B56" s="123"/>
      <c r="C56" s="40" t="s">
        <v>39</v>
      </c>
      <c r="D56" s="41" t="s">
        <v>78</v>
      </c>
      <c r="E56" s="42">
        <v>2.06</v>
      </c>
      <c r="F56" s="42">
        <f>E56*F55</f>
        <v>1.4420000000000002</v>
      </c>
      <c r="G56" s="43"/>
      <c r="H56" s="43"/>
      <c r="I56" s="43"/>
      <c r="J56" s="43"/>
      <c r="K56" s="43"/>
      <c r="L56" s="43"/>
      <c r="M56" s="43">
        <f>J56</f>
        <v>0</v>
      </c>
    </row>
    <row r="57" spans="1:13" customFormat="1" ht="30">
      <c r="A57" s="199">
        <v>12</v>
      </c>
      <c r="B57" s="139" t="s">
        <v>141</v>
      </c>
      <c r="C57" s="144" t="s">
        <v>142</v>
      </c>
      <c r="D57" s="108" t="s">
        <v>143</v>
      </c>
      <c r="E57" s="50"/>
      <c r="F57" s="37">
        <f>F55/2</f>
        <v>0.35000000000000003</v>
      </c>
      <c r="G57" s="38"/>
      <c r="H57" s="38"/>
      <c r="I57" s="38"/>
      <c r="J57" s="38"/>
      <c r="K57" s="38"/>
      <c r="L57" s="38"/>
      <c r="M57" s="38"/>
    </row>
    <row r="58" spans="1:13" customFormat="1" ht="15">
      <c r="A58" s="200"/>
      <c r="B58" s="145"/>
      <c r="C58" s="170" t="s">
        <v>39</v>
      </c>
      <c r="D58" s="166" t="s">
        <v>78</v>
      </c>
      <c r="E58" s="42">
        <v>3.52</v>
      </c>
      <c r="F58" s="42">
        <f>E58*F57</f>
        <v>1.2320000000000002</v>
      </c>
      <c r="G58" s="43"/>
      <c r="H58" s="43"/>
      <c r="I58" s="43"/>
      <c r="J58" s="43"/>
      <c r="K58" s="43"/>
      <c r="L58" s="43"/>
      <c r="M58" s="43">
        <f>J58</f>
        <v>0</v>
      </c>
    </row>
    <row r="59" spans="1:13" customFormat="1" ht="15">
      <c r="A59" s="200"/>
      <c r="B59" s="145"/>
      <c r="C59" s="84" t="s">
        <v>47</v>
      </c>
      <c r="D59" s="166" t="s">
        <v>41</v>
      </c>
      <c r="E59" s="42">
        <v>1.06</v>
      </c>
      <c r="F59" s="42">
        <f>E59*F57</f>
        <v>0.37100000000000005</v>
      </c>
      <c r="G59" s="43"/>
      <c r="H59" s="43"/>
      <c r="I59" s="43"/>
      <c r="J59" s="43"/>
      <c r="K59" s="43"/>
      <c r="L59" s="43"/>
      <c r="M59" s="43">
        <f>L59</f>
        <v>0</v>
      </c>
    </row>
    <row r="60" spans="1:13" customFormat="1" ht="17.25">
      <c r="A60" s="200"/>
      <c r="B60" s="145"/>
      <c r="C60" s="65" t="s">
        <v>144</v>
      </c>
      <c r="D60" s="166" t="s">
        <v>104</v>
      </c>
      <c r="E60" s="42">
        <v>1.24</v>
      </c>
      <c r="F60" s="42">
        <f>E60*F57</f>
        <v>0.43400000000000005</v>
      </c>
      <c r="G60" s="43"/>
      <c r="H60" s="43"/>
      <c r="I60" s="43"/>
      <c r="J60" s="43"/>
      <c r="K60" s="43"/>
      <c r="L60" s="43"/>
      <c r="M60" s="43">
        <f>H60</f>
        <v>0</v>
      </c>
    </row>
    <row r="61" spans="1:13" customFormat="1" ht="15">
      <c r="A61" s="209"/>
      <c r="B61" s="145"/>
      <c r="C61" s="171" t="s">
        <v>42</v>
      </c>
      <c r="D61" s="166" t="s">
        <v>41</v>
      </c>
      <c r="E61" s="42">
        <v>0.02</v>
      </c>
      <c r="F61" s="42">
        <f>E61*F57</f>
        <v>7.000000000000001E-3</v>
      </c>
      <c r="G61" s="43"/>
      <c r="H61" s="43"/>
      <c r="I61" s="43"/>
      <c r="J61" s="43"/>
      <c r="K61" s="43"/>
      <c r="L61" s="43"/>
      <c r="M61" s="43">
        <f>H61</f>
        <v>0</v>
      </c>
    </row>
    <row r="62" spans="1:13" customFormat="1" ht="22.5">
      <c r="A62" s="199">
        <v>13</v>
      </c>
      <c r="B62" s="139" t="s">
        <v>183</v>
      </c>
      <c r="C62" s="61" t="s">
        <v>184</v>
      </c>
      <c r="D62" s="108" t="s">
        <v>104</v>
      </c>
      <c r="E62" s="147"/>
      <c r="F62" s="78">
        <f>F52*0.1</f>
        <v>0.70000000000000007</v>
      </c>
      <c r="G62" s="38"/>
      <c r="H62" s="38"/>
      <c r="I62" s="38"/>
      <c r="J62" s="38"/>
      <c r="K62" s="38"/>
      <c r="L62" s="38"/>
      <c r="M62" s="38"/>
    </row>
    <row r="63" spans="1:13" customFormat="1" ht="15">
      <c r="A63" s="200"/>
      <c r="B63" s="145"/>
      <c r="C63" s="170" t="s">
        <v>39</v>
      </c>
      <c r="D63" s="166" t="s">
        <v>78</v>
      </c>
      <c r="E63" s="82">
        <v>1.37</v>
      </c>
      <c r="F63" s="82">
        <f>E63*F62</f>
        <v>0.95900000000000019</v>
      </c>
      <c r="G63" s="43"/>
      <c r="H63" s="43"/>
      <c r="I63" s="192"/>
      <c r="J63" s="43"/>
      <c r="K63" s="43"/>
      <c r="L63" s="43"/>
      <c r="M63" s="43">
        <f>J63</f>
        <v>0</v>
      </c>
    </row>
    <row r="64" spans="1:13" customFormat="1" ht="15">
      <c r="A64" s="200"/>
      <c r="B64" s="145"/>
      <c r="C64" s="170" t="s">
        <v>79</v>
      </c>
      <c r="D64" s="166" t="s">
        <v>41</v>
      </c>
      <c r="E64" s="82">
        <v>0.28299999999999997</v>
      </c>
      <c r="F64" s="82">
        <f>E64*F62</f>
        <v>0.1981</v>
      </c>
      <c r="G64" s="43"/>
      <c r="H64" s="43"/>
      <c r="I64" s="43"/>
      <c r="J64" s="43"/>
      <c r="K64" s="43"/>
      <c r="L64" s="43"/>
      <c r="M64" s="43">
        <f>L64</f>
        <v>0</v>
      </c>
    </row>
    <row r="65" spans="1:23" customFormat="1" ht="17.25">
      <c r="A65" s="200"/>
      <c r="B65" s="145"/>
      <c r="C65" s="40" t="s">
        <v>145</v>
      </c>
      <c r="D65" s="166" t="s">
        <v>104</v>
      </c>
      <c r="E65" s="82">
        <v>1.02</v>
      </c>
      <c r="F65" s="82">
        <f>E65*F62</f>
        <v>0.71400000000000008</v>
      </c>
      <c r="G65" s="43"/>
      <c r="H65" s="43"/>
      <c r="I65" s="43"/>
      <c r="J65" s="43"/>
      <c r="K65" s="43"/>
      <c r="L65" s="43"/>
      <c r="M65" s="43">
        <f>H65</f>
        <v>0</v>
      </c>
    </row>
    <row r="66" spans="1:23" customFormat="1" ht="15">
      <c r="A66" s="209"/>
      <c r="B66" s="145"/>
      <c r="C66" s="171" t="s">
        <v>42</v>
      </c>
      <c r="D66" s="166" t="s">
        <v>41</v>
      </c>
      <c r="E66" s="82">
        <v>0.62</v>
      </c>
      <c r="F66" s="82">
        <f>E66*F62</f>
        <v>0.43400000000000005</v>
      </c>
      <c r="G66" s="43"/>
      <c r="H66" s="43"/>
      <c r="I66" s="43"/>
      <c r="J66" s="43"/>
      <c r="K66" s="43"/>
      <c r="L66" s="43"/>
      <c r="M66" s="43">
        <f>H66</f>
        <v>0</v>
      </c>
    </row>
    <row r="67" spans="1:23" customFormat="1" ht="60">
      <c r="A67" s="199">
        <v>14</v>
      </c>
      <c r="B67" s="76" t="s">
        <v>175</v>
      </c>
      <c r="C67" s="61" t="s">
        <v>182</v>
      </c>
      <c r="D67" s="108" t="s">
        <v>100</v>
      </c>
      <c r="E67" s="147"/>
      <c r="F67" s="78">
        <v>10.6</v>
      </c>
      <c r="G67" s="38"/>
      <c r="H67" s="38"/>
      <c r="I67" s="38"/>
      <c r="J67" s="38"/>
      <c r="K67" s="38"/>
      <c r="L67" s="38"/>
      <c r="M67" s="38"/>
      <c r="O67" s="148"/>
      <c r="Q67" s="148"/>
      <c r="S67" s="148"/>
      <c r="U67" s="148"/>
      <c r="W67" s="175"/>
    </row>
    <row r="68" spans="1:23" customFormat="1" ht="15">
      <c r="A68" s="200"/>
      <c r="B68" s="176"/>
      <c r="C68" s="40" t="s">
        <v>39</v>
      </c>
      <c r="D68" s="41" t="s">
        <v>40</v>
      </c>
      <c r="E68" s="177">
        <v>1.42</v>
      </c>
      <c r="F68" s="177">
        <f>E68*F67</f>
        <v>15.052</v>
      </c>
      <c r="G68" s="43"/>
      <c r="H68" s="43"/>
      <c r="I68" s="43"/>
      <c r="J68" s="43"/>
      <c r="K68" s="43"/>
      <c r="L68" s="43"/>
      <c r="M68" s="43">
        <f>J68</f>
        <v>0</v>
      </c>
      <c r="O68" s="148"/>
      <c r="Q68" s="148"/>
      <c r="S68" s="148"/>
      <c r="U68" s="148"/>
      <c r="W68" s="148"/>
    </row>
    <row r="69" spans="1:23" customFormat="1" ht="15">
      <c r="A69" s="200"/>
      <c r="B69" s="176"/>
      <c r="C69" s="84" t="s">
        <v>47</v>
      </c>
      <c r="D69" s="41" t="s">
        <v>41</v>
      </c>
      <c r="E69" s="177">
        <v>0.153</v>
      </c>
      <c r="F69" s="177">
        <f>E69*F67</f>
        <v>1.6217999999999999</v>
      </c>
      <c r="G69" s="43"/>
      <c r="H69" s="43"/>
      <c r="I69" s="43"/>
      <c r="J69" s="43"/>
      <c r="K69" s="43"/>
      <c r="L69" s="43"/>
      <c r="M69" s="43">
        <f>L69</f>
        <v>0</v>
      </c>
      <c r="O69" s="148"/>
      <c r="Q69" s="148"/>
      <c r="S69" s="148"/>
      <c r="U69" s="148"/>
      <c r="W69" s="148"/>
    </row>
    <row r="70" spans="1:23" customFormat="1" ht="17.25">
      <c r="A70" s="200"/>
      <c r="B70" s="176"/>
      <c r="C70" s="40" t="s">
        <v>176</v>
      </c>
      <c r="D70" s="41" t="s">
        <v>103</v>
      </c>
      <c r="E70" s="177">
        <v>1</v>
      </c>
      <c r="F70" s="177">
        <f>E70*F67</f>
        <v>10.6</v>
      </c>
      <c r="G70" s="43"/>
      <c r="H70" s="43"/>
      <c r="I70" s="43"/>
      <c r="J70" s="43"/>
      <c r="K70" s="43"/>
      <c r="L70" s="43"/>
      <c r="M70" s="43">
        <f>H70</f>
        <v>0</v>
      </c>
      <c r="O70" s="148"/>
      <c r="Q70" s="148"/>
      <c r="S70" s="148"/>
      <c r="U70" s="148"/>
      <c r="W70" s="148"/>
    </row>
    <row r="71" spans="1:23" customFormat="1" ht="17.25">
      <c r="A71" s="200"/>
      <c r="B71" s="176"/>
      <c r="C71" s="65" t="s">
        <v>132</v>
      </c>
      <c r="D71" s="166" t="s">
        <v>104</v>
      </c>
      <c r="E71" s="177">
        <v>0.05</v>
      </c>
      <c r="F71" s="177">
        <f>E71*F67</f>
        <v>0.53</v>
      </c>
      <c r="G71" s="43"/>
      <c r="H71" s="43"/>
      <c r="I71" s="43"/>
      <c r="J71" s="43"/>
      <c r="K71" s="43"/>
      <c r="L71" s="43"/>
      <c r="M71" s="43">
        <f t="shared" ref="M71:M72" si="3">H71</f>
        <v>0</v>
      </c>
      <c r="O71" s="148"/>
      <c r="Q71" s="148"/>
      <c r="S71" s="148"/>
      <c r="U71" s="148"/>
      <c r="W71" s="148"/>
    </row>
    <row r="72" spans="1:23" customFormat="1" ht="15">
      <c r="A72" s="209"/>
      <c r="B72" s="176"/>
      <c r="C72" s="40" t="s">
        <v>42</v>
      </c>
      <c r="D72" s="41" t="s">
        <v>41</v>
      </c>
      <c r="E72" s="177">
        <v>0.06</v>
      </c>
      <c r="F72" s="177">
        <f>E72*F67</f>
        <v>0.63600000000000001</v>
      </c>
      <c r="G72" s="43"/>
      <c r="H72" s="43"/>
      <c r="I72" s="43"/>
      <c r="J72" s="43"/>
      <c r="K72" s="43"/>
      <c r="L72" s="43"/>
      <c r="M72" s="43">
        <f t="shared" si="3"/>
        <v>0</v>
      </c>
      <c r="O72" s="148"/>
      <c r="Q72" s="148"/>
      <c r="S72" s="148"/>
      <c r="U72" s="148"/>
      <c r="W72" s="148"/>
    </row>
    <row r="73" spans="1:23" ht="30">
      <c r="A73" s="199">
        <v>15</v>
      </c>
      <c r="B73" s="112" t="s">
        <v>177</v>
      </c>
      <c r="C73" s="61" t="s">
        <v>181</v>
      </c>
      <c r="D73" s="108" t="s">
        <v>100</v>
      </c>
      <c r="E73" s="178"/>
      <c r="F73" s="64">
        <v>30</v>
      </c>
      <c r="G73" s="172"/>
      <c r="H73" s="172"/>
      <c r="I73" s="172"/>
      <c r="J73" s="172"/>
      <c r="K73" s="172"/>
      <c r="L73" s="172"/>
      <c r="M73" s="172"/>
    </row>
    <row r="74" spans="1:23" ht="15">
      <c r="A74" s="218"/>
      <c r="B74" s="123"/>
      <c r="C74" s="171" t="s">
        <v>39</v>
      </c>
      <c r="D74" s="166" t="s">
        <v>78</v>
      </c>
      <c r="E74" s="173">
        <v>0.93</v>
      </c>
      <c r="F74" s="173">
        <f>E74*F73</f>
        <v>27.900000000000002</v>
      </c>
      <c r="G74" s="169"/>
      <c r="H74" s="169"/>
      <c r="I74" s="169"/>
      <c r="J74" s="169"/>
      <c r="K74" s="169"/>
      <c r="L74" s="169"/>
      <c r="M74" s="169">
        <f>J74</f>
        <v>0</v>
      </c>
    </row>
    <row r="75" spans="1:23" ht="15">
      <c r="A75" s="218"/>
      <c r="B75" s="123"/>
      <c r="C75" s="194" t="s">
        <v>205</v>
      </c>
      <c r="D75" s="41" t="s">
        <v>134</v>
      </c>
      <c r="E75" s="173">
        <v>2.4E-2</v>
      </c>
      <c r="F75" s="173">
        <f>E75*F73</f>
        <v>0.72</v>
      </c>
      <c r="G75" s="169"/>
      <c r="H75" s="169"/>
      <c r="I75" s="169"/>
      <c r="J75" s="169"/>
      <c r="K75" s="193"/>
      <c r="L75" s="169"/>
      <c r="M75" s="169">
        <f>L75</f>
        <v>0</v>
      </c>
    </row>
    <row r="76" spans="1:23" ht="15">
      <c r="A76" s="218"/>
      <c r="B76" s="123"/>
      <c r="C76" s="179" t="s">
        <v>47</v>
      </c>
      <c r="D76" s="166" t="s">
        <v>41</v>
      </c>
      <c r="E76" s="173">
        <v>2.5999999999999999E-2</v>
      </c>
      <c r="F76" s="173">
        <f>E76*F73</f>
        <v>0.77999999999999992</v>
      </c>
      <c r="G76" s="169"/>
      <c r="H76" s="169"/>
      <c r="I76" s="169"/>
      <c r="J76" s="169"/>
      <c r="K76" s="169"/>
      <c r="L76" s="169"/>
      <c r="M76" s="169">
        <f t="shared" ref="M76" si="4">L76</f>
        <v>0</v>
      </c>
    </row>
    <row r="77" spans="1:23" ht="17.25">
      <c r="A77" s="219"/>
      <c r="B77" s="123"/>
      <c r="C77" s="180" t="s">
        <v>178</v>
      </c>
      <c r="D77" s="166" t="s">
        <v>104</v>
      </c>
      <c r="E77" s="173">
        <v>2.6800000000000001E-2</v>
      </c>
      <c r="F77" s="173">
        <f>E77*F73</f>
        <v>0.80400000000000005</v>
      </c>
      <c r="G77" s="193"/>
      <c r="H77" s="169"/>
      <c r="I77" s="169"/>
      <c r="J77" s="169"/>
      <c r="K77" s="169"/>
      <c r="L77" s="169"/>
      <c r="M77" s="169">
        <f>H77</f>
        <v>0</v>
      </c>
    </row>
    <row r="78" spans="1:23" customFormat="1" ht="15.75">
      <c r="A78" s="106"/>
      <c r="B78" s="201" t="s">
        <v>146</v>
      </c>
      <c r="C78" s="202"/>
      <c r="D78" s="202"/>
      <c r="E78" s="202"/>
      <c r="F78" s="203"/>
      <c r="G78" s="106"/>
      <c r="H78" s="106"/>
      <c r="I78" s="106"/>
      <c r="J78" s="106"/>
      <c r="K78" s="106"/>
      <c r="L78" s="106"/>
      <c r="M78" s="106"/>
    </row>
    <row r="79" spans="1:23" customFormat="1" ht="22.5">
      <c r="A79" s="199">
        <v>17</v>
      </c>
      <c r="B79" s="189" t="s">
        <v>194</v>
      </c>
      <c r="C79" s="77" t="s">
        <v>198</v>
      </c>
      <c r="D79" s="88" t="s">
        <v>147</v>
      </c>
      <c r="E79" s="147"/>
      <c r="F79" s="78">
        <f>F83*1.88/1000</f>
        <v>6.5988000000000005E-2</v>
      </c>
      <c r="G79" s="79"/>
      <c r="H79" s="79"/>
      <c r="I79" s="79"/>
      <c r="J79" s="79"/>
      <c r="K79" s="79"/>
      <c r="L79" s="79"/>
      <c r="M79" s="79"/>
      <c r="O79" s="148"/>
      <c r="Q79" s="148"/>
      <c r="S79" s="148"/>
      <c r="U79" s="148"/>
      <c r="W79" s="175"/>
    </row>
    <row r="80" spans="1:23" customFormat="1" ht="15">
      <c r="A80" s="200"/>
      <c r="B80" s="187"/>
      <c r="C80" s="149" t="s">
        <v>39</v>
      </c>
      <c r="D80" s="150" t="s">
        <v>78</v>
      </c>
      <c r="E80" s="82">
        <v>32.9</v>
      </c>
      <c r="F80" s="82">
        <f>E80*F79</f>
        <v>2.1710052000000002</v>
      </c>
      <c r="G80" s="43"/>
      <c r="H80" s="43"/>
      <c r="I80" s="110"/>
      <c r="J80" s="111"/>
      <c r="K80" s="110"/>
      <c r="L80" s="111"/>
      <c r="M80" s="111">
        <f>J80</f>
        <v>0</v>
      </c>
      <c r="O80" s="148"/>
      <c r="Q80" s="148"/>
      <c r="S80" s="148"/>
      <c r="U80" s="148"/>
      <c r="W80" s="148"/>
    </row>
    <row r="81" spans="1:23" customFormat="1" ht="15">
      <c r="A81" s="200"/>
      <c r="B81" s="187"/>
      <c r="C81" s="149" t="s">
        <v>148</v>
      </c>
      <c r="D81" s="150" t="s">
        <v>134</v>
      </c>
      <c r="E81" s="82">
        <v>0.35</v>
      </c>
      <c r="F81" s="82">
        <f>E81*F79</f>
        <v>2.30958E-2</v>
      </c>
      <c r="G81" s="43"/>
      <c r="H81" s="43"/>
      <c r="I81" s="110"/>
      <c r="J81" s="111"/>
      <c r="K81" s="110"/>
      <c r="L81" s="111"/>
      <c r="M81" s="111">
        <f>L81</f>
        <v>0</v>
      </c>
      <c r="O81" s="148"/>
      <c r="Q81" s="148"/>
      <c r="S81" s="148"/>
      <c r="U81" s="148"/>
      <c r="W81" s="148"/>
    </row>
    <row r="82" spans="1:23" customFormat="1" ht="15">
      <c r="A82" s="200"/>
      <c r="B82" s="187"/>
      <c r="C82" s="149" t="s">
        <v>79</v>
      </c>
      <c r="D82" s="151" t="s">
        <v>41</v>
      </c>
      <c r="E82" s="82">
        <v>13.9</v>
      </c>
      <c r="F82" s="82">
        <f>E82*F79</f>
        <v>0.91723320000000008</v>
      </c>
      <c r="G82" s="43"/>
      <c r="H82" s="43"/>
      <c r="I82" s="110"/>
      <c r="J82" s="111"/>
      <c r="K82" s="110"/>
      <c r="L82" s="111"/>
      <c r="M82" s="111">
        <f>L82</f>
        <v>0</v>
      </c>
      <c r="O82" s="148"/>
      <c r="Q82" s="148"/>
      <c r="S82" s="148"/>
      <c r="U82" s="148"/>
      <c r="W82" s="148"/>
    </row>
    <row r="83" spans="1:23" customFormat="1" ht="15">
      <c r="A83" s="200"/>
      <c r="B83" s="187"/>
      <c r="C83" s="65" t="s">
        <v>195</v>
      </c>
      <c r="D83" s="85" t="s">
        <v>50</v>
      </c>
      <c r="E83" s="82"/>
      <c r="F83" s="82">
        <v>35.1</v>
      </c>
      <c r="G83" s="43"/>
      <c r="H83" s="43"/>
      <c r="I83" s="43"/>
      <c r="J83" s="43"/>
      <c r="K83" s="43"/>
      <c r="L83" s="43"/>
      <c r="M83" s="43">
        <f t="shared" ref="M83:M87" si="5">H83</f>
        <v>0</v>
      </c>
      <c r="O83" s="148"/>
      <c r="Q83" s="148"/>
      <c r="S83" s="148"/>
      <c r="U83" s="148"/>
      <c r="W83" s="148"/>
    </row>
    <row r="84" spans="1:23" customFormat="1" ht="15">
      <c r="A84" s="200"/>
      <c r="B84" s="187"/>
      <c r="C84" s="65" t="s">
        <v>196</v>
      </c>
      <c r="D84" s="85" t="s">
        <v>197</v>
      </c>
      <c r="E84" s="82"/>
      <c r="F84" s="82">
        <v>4</v>
      </c>
      <c r="G84" s="43"/>
      <c r="H84" s="43"/>
      <c r="I84" s="43"/>
      <c r="J84" s="43"/>
      <c r="K84" s="43"/>
      <c r="L84" s="43"/>
      <c r="M84" s="43">
        <f t="shared" si="5"/>
        <v>0</v>
      </c>
      <c r="O84" s="148"/>
      <c r="Q84" s="148"/>
      <c r="S84" s="148"/>
      <c r="U84" s="148"/>
      <c r="W84" s="148"/>
    </row>
    <row r="85" spans="1:23" customFormat="1" ht="15">
      <c r="A85" s="200"/>
      <c r="B85" s="187"/>
      <c r="C85" s="40" t="s">
        <v>150</v>
      </c>
      <c r="D85" s="85" t="s">
        <v>119</v>
      </c>
      <c r="E85" s="82">
        <v>1</v>
      </c>
      <c r="F85" s="82">
        <f>E85*F79</f>
        <v>6.5988000000000005E-2</v>
      </c>
      <c r="G85" s="43"/>
      <c r="H85" s="43"/>
      <c r="I85" s="43"/>
      <c r="J85" s="43"/>
      <c r="K85" s="43"/>
      <c r="L85" s="43"/>
      <c r="M85" s="43">
        <f t="shared" si="5"/>
        <v>0</v>
      </c>
      <c r="O85" s="148"/>
      <c r="Q85" s="148"/>
      <c r="S85" s="148"/>
      <c r="U85" s="148"/>
      <c r="W85" s="148"/>
    </row>
    <row r="86" spans="1:23" customFormat="1" ht="15">
      <c r="A86" s="200"/>
      <c r="B86" s="187"/>
      <c r="C86" s="65" t="s">
        <v>151</v>
      </c>
      <c r="D86" s="85" t="s">
        <v>119</v>
      </c>
      <c r="E86" s="82">
        <v>4.78</v>
      </c>
      <c r="F86" s="82">
        <f>E86*F79</f>
        <v>0.31542264000000003</v>
      </c>
      <c r="G86" s="43"/>
      <c r="H86" s="43"/>
      <c r="I86" s="43"/>
      <c r="J86" s="43"/>
      <c r="K86" s="43"/>
      <c r="L86" s="43"/>
      <c r="M86" s="43">
        <f t="shared" si="5"/>
        <v>0</v>
      </c>
      <c r="O86" s="148"/>
      <c r="Q86" s="148"/>
      <c r="S86" s="148"/>
      <c r="U86" s="148"/>
      <c r="W86" s="148"/>
    </row>
    <row r="87" spans="1:23" customFormat="1" ht="15">
      <c r="A87" s="209"/>
      <c r="B87" s="188"/>
      <c r="C87" s="65" t="s">
        <v>42</v>
      </c>
      <c r="D87" s="85" t="s">
        <v>41</v>
      </c>
      <c r="E87" s="82">
        <v>2.78</v>
      </c>
      <c r="F87" s="82">
        <f>E87*F79</f>
        <v>0.18344663999999999</v>
      </c>
      <c r="G87" s="43"/>
      <c r="H87" s="43"/>
      <c r="I87" s="43"/>
      <c r="J87" s="43"/>
      <c r="K87" s="43"/>
      <c r="L87" s="43"/>
      <c r="M87" s="43">
        <f t="shared" si="5"/>
        <v>0</v>
      </c>
      <c r="O87" s="148"/>
      <c r="Q87" s="148"/>
      <c r="S87" s="148"/>
      <c r="U87" s="148"/>
      <c r="W87" s="148"/>
    </row>
    <row r="88" spans="1:23" customFormat="1" ht="38.25" customHeight="1">
      <c r="A88" s="199">
        <v>18</v>
      </c>
      <c r="B88" s="189" t="s">
        <v>194</v>
      </c>
      <c r="C88" s="77" t="s">
        <v>200</v>
      </c>
      <c r="D88" s="88" t="s">
        <v>147</v>
      </c>
      <c r="E88" s="79"/>
      <c r="F88" s="128">
        <v>0.14199999999999999</v>
      </c>
      <c r="G88" s="79"/>
      <c r="H88" s="79"/>
      <c r="I88" s="79"/>
      <c r="J88" s="79"/>
      <c r="K88" s="79"/>
      <c r="L88" s="79"/>
      <c r="M88" s="79"/>
    </row>
    <row r="89" spans="1:23" customFormat="1" ht="15">
      <c r="A89" s="200"/>
      <c r="B89" s="187"/>
      <c r="C89" s="149" t="s">
        <v>39</v>
      </c>
      <c r="D89" s="150" t="s">
        <v>78</v>
      </c>
      <c r="E89" s="82">
        <v>32.9</v>
      </c>
      <c r="F89" s="82">
        <f>E89*F88</f>
        <v>4.6717999999999993</v>
      </c>
      <c r="G89" s="43"/>
      <c r="H89" s="43"/>
      <c r="I89" s="110"/>
      <c r="J89" s="111"/>
      <c r="K89" s="110"/>
      <c r="L89" s="111"/>
      <c r="M89" s="111">
        <f>J89</f>
        <v>0</v>
      </c>
    </row>
    <row r="90" spans="1:23" customFormat="1" ht="15">
      <c r="A90" s="200"/>
      <c r="B90" s="187"/>
      <c r="C90" s="149" t="s">
        <v>148</v>
      </c>
      <c r="D90" s="150" t="s">
        <v>134</v>
      </c>
      <c r="E90" s="82">
        <v>0.35</v>
      </c>
      <c r="F90" s="82">
        <f>E90*F88</f>
        <v>4.9699999999999994E-2</v>
      </c>
      <c r="G90" s="43"/>
      <c r="H90" s="43"/>
      <c r="I90" s="110"/>
      <c r="J90" s="111"/>
      <c r="K90" s="110"/>
      <c r="L90" s="111"/>
      <c r="M90" s="111">
        <f>L90</f>
        <v>0</v>
      </c>
    </row>
    <row r="91" spans="1:23" customFormat="1" ht="15">
      <c r="A91" s="200"/>
      <c r="B91" s="187"/>
      <c r="C91" s="149" t="s">
        <v>79</v>
      </c>
      <c r="D91" s="151" t="s">
        <v>41</v>
      </c>
      <c r="E91" s="82">
        <v>13.9</v>
      </c>
      <c r="F91" s="82">
        <f>E91*F88</f>
        <v>1.9737999999999998</v>
      </c>
      <c r="G91" s="43"/>
      <c r="H91" s="43"/>
      <c r="I91" s="110"/>
      <c r="J91" s="111"/>
      <c r="K91" s="110"/>
      <c r="L91" s="111"/>
      <c r="M91" s="111">
        <f>L91</f>
        <v>0</v>
      </c>
    </row>
    <row r="92" spans="1:23" customFormat="1" ht="15">
      <c r="A92" s="200"/>
      <c r="B92" s="187"/>
      <c r="C92" s="65" t="s">
        <v>201</v>
      </c>
      <c r="D92" s="85" t="s">
        <v>107</v>
      </c>
      <c r="E92" s="82">
        <v>1</v>
      </c>
      <c r="F92" s="82">
        <f>E92*F88</f>
        <v>0.14199999999999999</v>
      </c>
      <c r="G92" s="43"/>
      <c r="H92" s="43"/>
      <c r="I92" s="43"/>
      <c r="J92" s="43"/>
      <c r="K92" s="43"/>
      <c r="L92" s="43"/>
      <c r="M92" s="43">
        <f t="shared" ref="M92:M96" si="6">H92</f>
        <v>0</v>
      </c>
    </row>
    <row r="93" spans="1:23" customFormat="1" ht="17.25" customHeight="1">
      <c r="A93" s="200"/>
      <c r="B93" s="187"/>
      <c r="C93" s="152" t="s">
        <v>199</v>
      </c>
      <c r="D93" s="85" t="s">
        <v>149</v>
      </c>
      <c r="E93" s="82"/>
      <c r="F93" s="82">
        <v>3</v>
      </c>
      <c r="G93" s="43"/>
      <c r="H93" s="43"/>
      <c r="I93" s="43"/>
      <c r="J93" s="43"/>
      <c r="K93" s="43"/>
      <c r="L93" s="43"/>
      <c r="M93" s="43">
        <f t="shared" si="6"/>
        <v>0</v>
      </c>
    </row>
    <row r="94" spans="1:23" customFormat="1" ht="15">
      <c r="A94" s="200"/>
      <c r="B94" s="187"/>
      <c r="C94" s="40" t="s">
        <v>150</v>
      </c>
      <c r="D94" s="85" t="s">
        <v>119</v>
      </c>
      <c r="E94" s="82">
        <v>5</v>
      </c>
      <c r="F94" s="82">
        <f>E94*F88</f>
        <v>0.71</v>
      </c>
      <c r="G94" s="43"/>
      <c r="H94" s="43"/>
      <c r="I94" s="43"/>
      <c r="J94" s="43"/>
      <c r="K94" s="43"/>
      <c r="L94" s="43"/>
      <c r="M94" s="43">
        <f t="shared" si="6"/>
        <v>0</v>
      </c>
    </row>
    <row r="95" spans="1:23" customFormat="1" ht="15">
      <c r="A95" s="200"/>
      <c r="B95" s="187"/>
      <c r="C95" s="65" t="s">
        <v>151</v>
      </c>
      <c r="D95" s="85" t="s">
        <v>119</v>
      </c>
      <c r="E95" s="82">
        <v>4.78</v>
      </c>
      <c r="F95" s="82">
        <f>E95*F88</f>
        <v>0.67876000000000003</v>
      </c>
      <c r="G95" s="43"/>
      <c r="H95" s="43"/>
      <c r="I95" s="43"/>
      <c r="J95" s="43"/>
      <c r="K95" s="43"/>
      <c r="L95" s="43"/>
      <c r="M95" s="43">
        <f t="shared" si="6"/>
        <v>0</v>
      </c>
    </row>
    <row r="96" spans="1:23" customFormat="1" ht="15">
      <c r="A96" s="209"/>
      <c r="B96" s="188"/>
      <c r="C96" s="65" t="s">
        <v>42</v>
      </c>
      <c r="D96" s="85" t="s">
        <v>41</v>
      </c>
      <c r="E96" s="82">
        <v>2.78</v>
      </c>
      <c r="F96" s="82">
        <f>E96*F88</f>
        <v>0.39475999999999994</v>
      </c>
      <c r="G96" s="43"/>
      <c r="H96" s="43"/>
      <c r="I96" s="43"/>
      <c r="J96" s="43"/>
      <c r="K96" s="43"/>
      <c r="L96" s="43"/>
      <c r="M96" s="43">
        <f t="shared" si="6"/>
        <v>0</v>
      </c>
    </row>
    <row r="97" spans="1:15" customFormat="1" ht="45">
      <c r="A97" s="199">
        <v>19</v>
      </c>
      <c r="B97" s="139" t="s">
        <v>206</v>
      </c>
      <c r="C97" s="77" t="s">
        <v>152</v>
      </c>
      <c r="D97" s="36" t="s">
        <v>100</v>
      </c>
      <c r="E97" s="50"/>
      <c r="F97" s="64">
        <v>9.3000000000000007</v>
      </c>
      <c r="G97" s="38"/>
      <c r="H97" s="38"/>
      <c r="I97" s="38"/>
      <c r="J97" s="38"/>
      <c r="K97" s="38"/>
      <c r="L97" s="38"/>
      <c r="M97" s="38"/>
    </row>
    <row r="98" spans="1:15" customFormat="1" ht="15">
      <c r="A98" s="200"/>
      <c r="B98" s="145"/>
      <c r="C98" s="143" t="s">
        <v>39</v>
      </c>
      <c r="D98" s="100" t="s">
        <v>78</v>
      </c>
      <c r="E98" s="42">
        <v>0.68</v>
      </c>
      <c r="F98" s="42">
        <f>E98*F97</f>
        <v>6.3240000000000007</v>
      </c>
      <c r="G98" s="43"/>
      <c r="H98" s="43"/>
      <c r="I98" s="43"/>
      <c r="J98" s="43"/>
      <c r="K98" s="43"/>
      <c r="L98" s="43"/>
      <c r="M98" s="43">
        <f>J98</f>
        <v>0</v>
      </c>
    </row>
    <row r="99" spans="1:15" customFormat="1" ht="15">
      <c r="A99" s="200"/>
      <c r="B99" s="145"/>
      <c r="C99" s="84" t="s">
        <v>47</v>
      </c>
      <c r="D99" s="100" t="s">
        <v>41</v>
      </c>
      <c r="E99" s="42">
        <v>2.9999999999999997E-4</v>
      </c>
      <c r="F99" s="42">
        <f>E99*F97</f>
        <v>2.7899999999999999E-3</v>
      </c>
      <c r="G99" s="43"/>
      <c r="H99" s="43"/>
      <c r="I99" s="43"/>
      <c r="J99" s="43"/>
      <c r="K99" s="43"/>
      <c r="L99" s="43"/>
      <c r="M99" s="43">
        <f>L99</f>
        <v>0</v>
      </c>
    </row>
    <row r="100" spans="1:15" customFormat="1" ht="30">
      <c r="A100" s="200"/>
      <c r="B100" s="145"/>
      <c r="C100" s="152" t="s">
        <v>153</v>
      </c>
      <c r="D100" s="100" t="s">
        <v>119</v>
      </c>
      <c r="E100" s="153">
        <v>0.497</v>
      </c>
      <c r="F100" s="153">
        <f>E100*F97</f>
        <v>4.6221000000000005</v>
      </c>
      <c r="G100" s="43"/>
      <c r="H100" s="43"/>
      <c r="I100" s="43"/>
      <c r="J100" s="43"/>
      <c r="K100" s="43"/>
      <c r="L100" s="43"/>
      <c r="M100" s="43">
        <f>H100</f>
        <v>0</v>
      </c>
    </row>
    <row r="101" spans="1:15" customFormat="1" ht="15">
      <c r="A101" s="200"/>
      <c r="B101" s="145"/>
      <c r="C101" s="154" t="s">
        <v>154</v>
      </c>
      <c r="D101" s="100" t="s">
        <v>119</v>
      </c>
      <c r="E101" s="42">
        <v>2.7E-2</v>
      </c>
      <c r="F101" s="42">
        <f>E101*F97</f>
        <v>0.25109999999999999</v>
      </c>
      <c r="G101" s="43"/>
      <c r="H101" s="43"/>
      <c r="I101" s="43"/>
      <c r="J101" s="43"/>
      <c r="K101" s="43"/>
      <c r="L101" s="43"/>
      <c r="M101" s="43">
        <f>H101</f>
        <v>0</v>
      </c>
    </row>
    <row r="102" spans="1:15" customFormat="1" ht="15">
      <c r="A102" s="209"/>
      <c r="B102" s="145"/>
      <c r="C102" s="146" t="s">
        <v>42</v>
      </c>
      <c r="D102" s="100" t="s">
        <v>41</v>
      </c>
      <c r="E102" s="42">
        <v>1.9E-3</v>
      </c>
      <c r="F102" s="42">
        <f>E102*F97</f>
        <v>1.7670000000000002E-2</v>
      </c>
      <c r="G102" s="43"/>
      <c r="H102" s="43"/>
      <c r="I102" s="43"/>
      <c r="J102" s="43"/>
      <c r="K102" s="43"/>
      <c r="L102" s="43"/>
      <c r="M102" s="43">
        <f>H102</f>
        <v>0</v>
      </c>
    </row>
    <row r="103" spans="1:15" customFormat="1" ht="15">
      <c r="A103" s="53"/>
      <c r="B103" s="155"/>
      <c r="C103" s="156" t="s">
        <v>32</v>
      </c>
      <c r="D103" s="53"/>
      <c r="E103" s="54"/>
      <c r="F103" s="54"/>
      <c r="G103" s="55"/>
      <c r="H103" s="56"/>
      <c r="I103" s="56"/>
      <c r="J103" s="56"/>
      <c r="K103" s="56"/>
      <c r="L103" s="56"/>
      <c r="M103" s="56">
        <f>SUM(M9:M102)</f>
        <v>0</v>
      </c>
    </row>
    <row r="104" spans="1:15" customFormat="1" ht="30">
      <c r="A104" s="51"/>
      <c r="B104" s="52"/>
      <c r="C104" s="157" t="s">
        <v>155</v>
      </c>
      <c r="D104" s="57">
        <v>0.03</v>
      </c>
      <c r="E104" s="54"/>
      <c r="F104" s="54"/>
      <c r="G104" s="55"/>
      <c r="H104" s="56"/>
      <c r="I104" s="56"/>
      <c r="J104" s="56"/>
      <c r="K104" s="56"/>
      <c r="L104" s="56"/>
      <c r="M104" s="56">
        <f>H104</f>
        <v>0</v>
      </c>
    </row>
    <row r="105" spans="1:15" customFormat="1" ht="15">
      <c r="A105" s="58"/>
      <c r="B105" s="58"/>
      <c r="C105" s="156" t="s">
        <v>32</v>
      </c>
      <c r="D105" s="59"/>
      <c r="E105" s="58"/>
      <c r="F105" s="158"/>
      <c r="G105" s="158"/>
      <c r="H105" s="159"/>
      <c r="I105" s="159"/>
      <c r="J105" s="159"/>
      <c r="K105" s="159"/>
      <c r="L105" s="159"/>
      <c r="M105" s="159">
        <f>SUM(M103:M104)</f>
        <v>0</v>
      </c>
    </row>
    <row r="106" spans="1:15" customFormat="1" ht="15">
      <c r="A106" s="58"/>
      <c r="B106" s="58"/>
      <c r="C106" s="156" t="s">
        <v>156</v>
      </c>
      <c r="D106" s="57">
        <v>0.1</v>
      </c>
      <c r="E106" s="58"/>
      <c r="F106" s="158"/>
      <c r="G106" s="158"/>
      <c r="H106" s="159"/>
      <c r="I106" s="159"/>
      <c r="J106" s="159"/>
      <c r="K106" s="159"/>
      <c r="L106" s="159"/>
      <c r="M106" s="159">
        <f>M105*D106</f>
        <v>0</v>
      </c>
    </row>
    <row r="107" spans="1:15" customFormat="1" ht="15">
      <c r="A107" s="58"/>
      <c r="B107" s="58"/>
      <c r="C107" s="156" t="s">
        <v>32</v>
      </c>
      <c r="D107" s="53"/>
      <c r="E107" s="58"/>
      <c r="F107" s="158"/>
      <c r="G107" s="158"/>
      <c r="H107" s="159"/>
      <c r="I107" s="159"/>
      <c r="J107" s="159"/>
      <c r="K107" s="159"/>
      <c r="L107" s="159"/>
      <c r="M107" s="159">
        <f>SUM(M105:M106)</f>
        <v>0</v>
      </c>
    </row>
    <row r="108" spans="1:15" customFormat="1" ht="15">
      <c r="A108" s="58"/>
      <c r="B108" s="58"/>
      <c r="C108" s="156" t="s">
        <v>59</v>
      </c>
      <c r="D108" s="57">
        <v>0.08</v>
      </c>
      <c r="E108" s="58"/>
      <c r="F108" s="158"/>
      <c r="G108" s="158"/>
      <c r="H108" s="159"/>
      <c r="I108" s="159"/>
      <c r="J108" s="159"/>
      <c r="K108" s="159"/>
      <c r="L108" s="159"/>
      <c r="M108" s="159">
        <f>M107*D108</f>
        <v>0</v>
      </c>
    </row>
    <row r="109" spans="1:15" customFormat="1" ht="15">
      <c r="A109" s="58"/>
      <c r="B109" s="58"/>
      <c r="C109" s="156" t="s">
        <v>32</v>
      </c>
      <c r="D109" s="59"/>
      <c r="E109" s="58"/>
      <c r="F109" s="158"/>
      <c r="G109" s="158"/>
      <c r="H109" s="159"/>
      <c r="I109" s="159"/>
      <c r="J109" s="159"/>
      <c r="K109" s="159"/>
      <c r="L109" s="159"/>
      <c r="M109" s="159">
        <f>SUM(M107:M108)</f>
        <v>0</v>
      </c>
    </row>
    <row r="110" spans="1:15" ht="16.5" customHeight="1"/>
    <row r="111" spans="1:15">
      <c r="C111" s="16"/>
      <c r="D111" s="16"/>
      <c r="E111" s="16"/>
      <c r="F111" s="17"/>
    </row>
    <row r="112" spans="1:15">
      <c r="C112" s="16"/>
      <c r="D112" s="16"/>
      <c r="E112" s="16"/>
      <c r="F112" s="17"/>
      <c r="O112" s="162"/>
    </row>
    <row r="114" ht="17.25" customHeight="1"/>
  </sheetData>
  <mergeCells count="41">
    <mergeCell ref="A97:A102"/>
    <mergeCell ref="B78:F78"/>
    <mergeCell ref="B29:F29"/>
    <mergeCell ref="A52:A54"/>
    <mergeCell ref="A55:A56"/>
    <mergeCell ref="A57:A61"/>
    <mergeCell ref="A30:A35"/>
    <mergeCell ref="B43:F43"/>
    <mergeCell ref="A44:A50"/>
    <mergeCell ref="A88:A96"/>
    <mergeCell ref="A73:A77"/>
    <mergeCell ref="A62:A66"/>
    <mergeCell ref="A36:A42"/>
    <mergeCell ref="A79:A87"/>
    <mergeCell ref="A67:A72"/>
    <mergeCell ref="B22:F22"/>
    <mergeCell ref="I5:J5"/>
    <mergeCell ref="K5:L5"/>
    <mergeCell ref="B23:F23"/>
    <mergeCell ref="A24:A28"/>
    <mergeCell ref="D5:D6"/>
    <mergeCell ref="E5:F5"/>
    <mergeCell ref="G5:H5"/>
    <mergeCell ref="A17:A18"/>
    <mergeCell ref="A19:A21"/>
    <mergeCell ref="A4:C4"/>
    <mergeCell ref="D4:F4"/>
    <mergeCell ref="A12:A13"/>
    <mergeCell ref="B51:F51"/>
    <mergeCell ref="A1:M1"/>
    <mergeCell ref="A2:M2"/>
    <mergeCell ref="A3:C3"/>
    <mergeCell ref="D3:F3"/>
    <mergeCell ref="L3:M3"/>
    <mergeCell ref="M5:M6"/>
    <mergeCell ref="B8:F8"/>
    <mergeCell ref="A9:A11"/>
    <mergeCell ref="A14:A16"/>
    <mergeCell ref="A5:A6"/>
    <mergeCell ref="B5:B6"/>
    <mergeCell ref="C5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54"/>
  <sheetViews>
    <sheetView topLeftCell="A31" workbookViewId="0">
      <selection activeCell="C51" sqref="C51:F53"/>
    </sheetView>
  </sheetViews>
  <sheetFormatPr defaultRowHeight="14.25"/>
  <cols>
    <col min="1" max="1" width="3.85546875" style="62" customWidth="1"/>
    <col min="2" max="2" width="11.85546875" style="62" customWidth="1"/>
    <col min="3" max="3" width="59.28515625" style="160" customWidth="1"/>
    <col min="4" max="4" width="8.7109375" style="161" customWidth="1"/>
    <col min="5" max="5" width="10.42578125" style="7" customWidth="1"/>
    <col min="6" max="6" width="9.28515625" style="7" customWidth="1"/>
    <col min="7" max="7" width="11.7109375" style="7" bestFit="1" customWidth="1"/>
    <col min="8" max="8" width="10" style="7" customWidth="1"/>
    <col min="9" max="9" width="7.42578125" style="7" customWidth="1"/>
    <col min="10" max="10" width="8.7109375" style="7" customWidth="1"/>
    <col min="11" max="11" width="8.42578125" style="7" customWidth="1"/>
    <col min="12" max="12" width="9.140625" style="7"/>
    <col min="13" max="13" width="10.7109375" style="7" customWidth="1"/>
    <col min="14" max="16" width="9.140625" style="7"/>
    <col min="17" max="17" width="11.140625" style="7" customWidth="1"/>
    <col min="18" max="27" width="9.140625" style="7"/>
    <col min="28" max="28" width="10.7109375" style="7" customWidth="1"/>
    <col min="29" max="16384" width="9.140625" style="7"/>
  </cols>
  <sheetData>
    <row r="1" spans="1:13" ht="27" customHeight="1">
      <c r="A1" s="198" t="s">
        <v>159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13">
      <c r="A2" s="197" t="s">
        <v>22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</row>
    <row r="3" spans="1:13" ht="18" customHeight="1">
      <c r="A3" s="197" t="s">
        <v>160</v>
      </c>
      <c r="B3" s="197"/>
      <c r="C3" s="197"/>
      <c r="D3" s="197"/>
      <c r="E3" s="197"/>
      <c r="F3" s="197"/>
      <c r="G3" s="63"/>
      <c r="H3" s="63"/>
      <c r="I3" s="63"/>
      <c r="J3" s="63"/>
      <c r="K3" s="63"/>
      <c r="L3" s="198" t="s">
        <v>87</v>
      </c>
      <c r="M3" s="198"/>
    </row>
    <row r="4" spans="1:13" ht="18.75" customHeight="1">
      <c r="A4" s="198" t="s">
        <v>2</v>
      </c>
      <c r="B4" s="198"/>
      <c r="C4" s="198"/>
      <c r="D4" s="198"/>
      <c r="E4" s="198"/>
      <c r="F4" s="198"/>
      <c r="G4" s="71"/>
      <c r="H4" s="71"/>
      <c r="I4" s="71"/>
      <c r="J4" s="71"/>
      <c r="K4" s="71"/>
    </row>
    <row r="5" spans="1:13" s="62" customFormat="1" ht="34.5" customHeight="1">
      <c r="A5" s="204" t="s">
        <v>24</v>
      </c>
      <c r="B5" s="210" t="s">
        <v>88</v>
      </c>
      <c r="C5" s="204" t="s">
        <v>89</v>
      </c>
      <c r="D5" s="216" t="s">
        <v>90</v>
      </c>
      <c r="E5" s="214" t="s">
        <v>91</v>
      </c>
      <c r="F5" s="215"/>
      <c r="G5" s="212" t="s">
        <v>92</v>
      </c>
      <c r="H5" s="213"/>
      <c r="I5" s="212" t="s">
        <v>93</v>
      </c>
      <c r="J5" s="213"/>
      <c r="K5" s="214" t="s">
        <v>94</v>
      </c>
      <c r="L5" s="215"/>
      <c r="M5" s="204" t="s">
        <v>13</v>
      </c>
    </row>
    <row r="6" spans="1:13" ht="30.75" customHeight="1">
      <c r="A6" s="205"/>
      <c r="B6" s="211"/>
      <c r="C6" s="205"/>
      <c r="D6" s="217"/>
      <c r="E6" s="72" t="s">
        <v>95</v>
      </c>
      <c r="F6" s="73" t="s">
        <v>13</v>
      </c>
      <c r="G6" s="72" t="s">
        <v>96</v>
      </c>
      <c r="H6" s="73" t="s">
        <v>13</v>
      </c>
      <c r="I6" s="72" t="s">
        <v>96</v>
      </c>
      <c r="J6" s="73" t="s">
        <v>13</v>
      </c>
      <c r="K6" s="72" t="s">
        <v>96</v>
      </c>
      <c r="L6" s="73" t="s">
        <v>13</v>
      </c>
      <c r="M6" s="205"/>
    </row>
    <row r="7" spans="1:13" ht="15.75" customHeight="1">
      <c r="A7" s="74">
        <v>1</v>
      </c>
      <c r="B7" s="74">
        <v>2</v>
      </c>
      <c r="C7" s="74">
        <v>3</v>
      </c>
      <c r="D7" s="74">
        <v>4</v>
      </c>
      <c r="E7" s="74">
        <v>5</v>
      </c>
      <c r="F7" s="74">
        <v>6</v>
      </c>
      <c r="G7" s="74">
        <v>7</v>
      </c>
      <c r="H7" s="74">
        <v>8</v>
      </c>
      <c r="I7" s="74">
        <v>9</v>
      </c>
      <c r="J7" s="74">
        <v>10</v>
      </c>
      <c r="K7" s="74">
        <v>11</v>
      </c>
      <c r="L7" s="74">
        <v>12</v>
      </c>
      <c r="M7" s="74">
        <v>13</v>
      </c>
    </row>
    <row r="8" spans="1:13" customFormat="1" ht="16.5">
      <c r="A8" s="33"/>
      <c r="B8" s="206" t="s">
        <v>97</v>
      </c>
      <c r="C8" s="207"/>
      <c r="D8" s="207"/>
      <c r="E8" s="207"/>
      <c r="F8" s="208"/>
      <c r="G8" s="75"/>
      <c r="H8" s="75"/>
      <c r="I8" s="75"/>
      <c r="J8" s="75"/>
      <c r="K8" s="75"/>
      <c r="L8" s="75"/>
      <c r="M8" s="75"/>
    </row>
    <row r="9" spans="1:13" s="98" customFormat="1" ht="30">
      <c r="A9" s="199">
        <v>1</v>
      </c>
      <c r="B9" s="76" t="s">
        <v>161</v>
      </c>
      <c r="C9" s="77" t="s">
        <v>163</v>
      </c>
      <c r="D9" s="36" t="s">
        <v>162</v>
      </c>
      <c r="E9" s="78"/>
      <c r="F9" s="78">
        <v>12</v>
      </c>
      <c r="G9" s="78"/>
      <c r="H9" s="78"/>
      <c r="I9" s="97"/>
      <c r="J9" s="97"/>
      <c r="K9" s="97"/>
      <c r="L9" s="97"/>
      <c r="M9" s="97"/>
    </row>
    <row r="10" spans="1:13" s="102" customFormat="1" ht="15">
      <c r="A10" s="200"/>
      <c r="B10" s="80"/>
      <c r="C10" s="99" t="s">
        <v>39</v>
      </c>
      <c r="D10" s="100" t="s">
        <v>78</v>
      </c>
      <c r="E10" s="101">
        <v>0.16</v>
      </c>
      <c r="F10" s="101">
        <f>E10*F9</f>
        <v>1.92</v>
      </c>
      <c r="G10" s="101"/>
      <c r="H10" s="101"/>
      <c r="I10" s="43"/>
      <c r="J10" s="43"/>
      <c r="K10" s="43"/>
      <c r="L10" s="43"/>
      <c r="M10" s="43">
        <f>J10</f>
        <v>0</v>
      </c>
    </row>
    <row r="11" spans="1:13" s="102" customFormat="1" ht="15">
      <c r="A11" s="209"/>
      <c r="B11" s="80"/>
      <c r="C11" s="84" t="s">
        <v>47</v>
      </c>
      <c r="D11" s="100" t="s">
        <v>41</v>
      </c>
      <c r="E11" s="101">
        <v>1.61E-2</v>
      </c>
      <c r="F11" s="101">
        <f>E11*F9</f>
        <v>0.19319999999999998</v>
      </c>
      <c r="G11" s="101"/>
      <c r="H11" s="101"/>
      <c r="I11" s="103"/>
      <c r="J11" s="103"/>
      <c r="K11" s="95"/>
      <c r="L11" s="96"/>
      <c r="M11" s="96">
        <f>L11</f>
        <v>0</v>
      </c>
    </row>
    <row r="12" spans="1:13" customFormat="1" ht="24">
      <c r="A12" s="199">
        <v>2</v>
      </c>
      <c r="B12" s="76" t="s">
        <v>98</v>
      </c>
      <c r="C12" s="77" t="s">
        <v>99</v>
      </c>
      <c r="D12" s="36" t="s">
        <v>100</v>
      </c>
      <c r="E12" s="78"/>
      <c r="F12" s="78">
        <f>F21</f>
        <v>81.36</v>
      </c>
      <c r="G12" s="79"/>
      <c r="H12" s="79"/>
      <c r="I12" s="38"/>
      <c r="J12" s="38"/>
      <c r="K12" s="38"/>
      <c r="L12" s="38"/>
      <c r="M12" s="38"/>
    </row>
    <row r="13" spans="1:13" customFormat="1" ht="15">
      <c r="A13" s="200"/>
      <c r="B13" s="80"/>
      <c r="C13" s="81" t="s">
        <v>39</v>
      </c>
      <c r="D13" s="41" t="s">
        <v>40</v>
      </c>
      <c r="E13" s="82">
        <v>0.28899999999999998</v>
      </c>
      <c r="F13" s="82">
        <f>E13*F12</f>
        <v>23.513039999999997</v>
      </c>
      <c r="G13" s="83"/>
      <c r="H13" s="83"/>
      <c r="I13" s="43"/>
      <c r="J13" s="43"/>
      <c r="K13" s="43"/>
      <c r="L13" s="43"/>
      <c r="M13" s="43">
        <f>J13</f>
        <v>0</v>
      </c>
    </row>
    <row r="14" spans="1:13" customFormat="1" ht="15">
      <c r="A14" s="209"/>
      <c r="B14" s="80"/>
      <c r="C14" s="84" t="s">
        <v>47</v>
      </c>
      <c r="D14" s="85" t="s">
        <v>41</v>
      </c>
      <c r="E14" s="82">
        <v>6.2799999999999995E-2</v>
      </c>
      <c r="F14" s="82">
        <f>E14*F12</f>
        <v>5.1094079999999993</v>
      </c>
      <c r="G14" s="83"/>
      <c r="H14" s="83"/>
      <c r="I14" s="43"/>
      <c r="J14" s="43"/>
      <c r="K14" s="43"/>
      <c r="L14" s="43"/>
      <c r="M14" s="43">
        <f>L14</f>
        <v>0</v>
      </c>
    </row>
    <row r="15" spans="1:13" customFormat="1" ht="15">
      <c r="A15" s="199">
        <v>3</v>
      </c>
      <c r="B15" s="104" t="s">
        <v>105</v>
      </c>
      <c r="C15" s="77" t="s">
        <v>106</v>
      </c>
      <c r="D15" s="36" t="s">
        <v>107</v>
      </c>
      <c r="E15" s="78"/>
      <c r="F15" s="78">
        <f>F12*0.01</f>
        <v>0.81359999999999999</v>
      </c>
      <c r="G15" s="79"/>
      <c r="H15" s="79"/>
      <c r="I15" s="38"/>
      <c r="J15" s="38"/>
      <c r="K15" s="38"/>
      <c r="L15" s="38"/>
      <c r="M15" s="38"/>
    </row>
    <row r="16" spans="1:13" customFormat="1" ht="15">
      <c r="A16" s="209"/>
      <c r="B16" s="105"/>
      <c r="C16" s="81" t="s">
        <v>39</v>
      </c>
      <c r="D16" s="41" t="s">
        <v>78</v>
      </c>
      <c r="E16" s="82">
        <v>1.85</v>
      </c>
      <c r="F16" s="82">
        <f>E16*F15</f>
        <v>1.5051600000000001</v>
      </c>
      <c r="G16" s="83"/>
      <c r="H16" s="83"/>
      <c r="I16" s="43"/>
      <c r="J16" s="43"/>
      <c r="K16" s="43"/>
      <c r="L16" s="43"/>
      <c r="M16" s="43">
        <f>J16</f>
        <v>0</v>
      </c>
    </row>
    <row r="17" spans="1:16" customFormat="1" ht="30">
      <c r="A17" s="199">
        <v>4</v>
      </c>
      <c r="B17" s="104" t="s">
        <v>108</v>
      </c>
      <c r="C17" s="77" t="s">
        <v>109</v>
      </c>
      <c r="D17" s="36" t="s">
        <v>110</v>
      </c>
      <c r="E17" s="78"/>
      <c r="F17" s="78">
        <f>F15*1.4</f>
        <v>1.1390399999999998</v>
      </c>
      <c r="G17" s="79"/>
      <c r="H17" s="79"/>
      <c r="I17" s="38"/>
      <c r="J17" s="38"/>
      <c r="K17" s="38"/>
      <c r="L17" s="38"/>
      <c r="M17" s="38"/>
    </row>
    <row r="18" spans="1:16" customFormat="1" ht="15">
      <c r="A18" s="200"/>
      <c r="B18" s="105"/>
      <c r="C18" s="81" t="s">
        <v>39</v>
      </c>
      <c r="D18" s="41" t="s">
        <v>78</v>
      </c>
      <c r="E18" s="82">
        <v>0.87</v>
      </c>
      <c r="F18" s="82">
        <f>E18*F17</f>
        <v>0.99096479999999987</v>
      </c>
      <c r="G18" s="83"/>
      <c r="H18" s="83"/>
      <c r="I18" s="43"/>
      <c r="J18" s="43"/>
      <c r="K18" s="43"/>
      <c r="L18" s="43"/>
      <c r="M18" s="43">
        <f>J18</f>
        <v>0</v>
      </c>
    </row>
    <row r="19" spans="1:16" customFormat="1" ht="15">
      <c r="A19" s="209"/>
      <c r="B19" s="105"/>
      <c r="C19" s="81" t="s">
        <v>111</v>
      </c>
      <c r="D19" s="41" t="s">
        <v>107</v>
      </c>
      <c r="E19" s="82"/>
      <c r="F19" s="82">
        <f>F15</f>
        <v>0.81359999999999999</v>
      </c>
      <c r="G19" s="83"/>
      <c r="H19" s="83"/>
      <c r="I19" s="43"/>
      <c r="J19" s="43"/>
      <c r="K19" s="192"/>
      <c r="L19" s="43"/>
      <c r="M19" s="43">
        <f>L19</f>
        <v>0</v>
      </c>
    </row>
    <row r="20" spans="1:16" customFormat="1" ht="15.75">
      <c r="A20" s="107"/>
      <c r="B20" s="201" t="s">
        <v>157</v>
      </c>
      <c r="C20" s="202"/>
      <c r="D20" s="202"/>
      <c r="E20" s="202"/>
      <c r="F20" s="203"/>
      <c r="G20" s="106"/>
      <c r="H20" s="106"/>
      <c r="I20" s="106"/>
      <c r="J20" s="106"/>
      <c r="K20" s="106"/>
      <c r="L20" s="106"/>
      <c r="M20" s="106"/>
    </row>
    <row r="21" spans="1:16" s="92" customFormat="1" ht="30">
      <c r="A21" s="199">
        <v>5</v>
      </c>
      <c r="B21" s="112" t="s">
        <v>115</v>
      </c>
      <c r="C21" s="61" t="s">
        <v>116</v>
      </c>
      <c r="D21" s="36" t="s">
        <v>100</v>
      </c>
      <c r="E21" s="113"/>
      <c r="F21" s="78">
        <v>81.36</v>
      </c>
      <c r="G21" s="114"/>
      <c r="H21" s="114"/>
      <c r="I21" s="114"/>
      <c r="J21" s="114"/>
      <c r="K21" s="114"/>
      <c r="L21" s="114"/>
      <c r="M21" s="114"/>
    </row>
    <row r="22" spans="1:16" s="92" customFormat="1" ht="15">
      <c r="A22" s="200"/>
      <c r="B22" s="115"/>
      <c r="C22" s="116" t="s">
        <v>39</v>
      </c>
      <c r="D22" s="117" t="s">
        <v>40</v>
      </c>
      <c r="E22" s="118">
        <v>0.312</v>
      </c>
      <c r="F22" s="118">
        <f>E22*F21</f>
        <v>25.384319999999999</v>
      </c>
      <c r="G22" s="109"/>
      <c r="H22" s="109"/>
      <c r="I22" s="109"/>
      <c r="J22" s="109"/>
      <c r="K22" s="109"/>
      <c r="L22" s="109"/>
      <c r="M22" s="109">
        <f>J22</f>
        <v>0</v>
      </c>
    </row>
    <row r="23" spans="1:16" s="92" customFormat="1" ht="15">
      <c r="A23" s="200"/>
      <c r="B23" s="115"/>
      <c r="C23" s="84" t="s">
        <v>47</v>
      </c>
      <c r="D23" s="117" t="s">
        <v>41</v>
      </c>
      <c r="E23" s="118">
        <v>1.38E-2</v>
      </c>
      <c r="F23" s="118">
        <f>E23*F21</f>
        <v>1.122768</v>
      </c>
      <c r="G23" s="109"/>
      <c r="H23" s="109"/>
      <c r="I23" s="109"/>
      <c r="J23" s="109"/>
      <c r="K23" s="109"/>
      <c r="L23" s="109"/>
      <c r="M23" s="109">
        <f>L23</f>
        <v>0</v>
      </c>
    </row>
    <row r="24" spans="1:16" s="92" customFormat="1" ht="17.25">
      <c r="A24" s="200"/>
      <c r="B24" s="115"/>
      <c r="C24" s="119" t="s">
        <v>117</v>
      </c>
      <c r="D24" s="117" t="s">
        <v>103</v>
      </c>
      <c r="E24" s="118">
        <v>1.1200000000000001</v>
      </c>
      <c r="F24" s="118">
        <f>E24*F21</f>
        <v>91.123200000000011</v>
      </c>
      <c r="G24" s="109"/>
      <c r="H24" s="109"/>
      <c r="I24" s="109"/>
      <c r="J24" s="109"/>
      <c r="K24" s="109"/>
      <c r="L24" s="109"/>
      <c r="M24" s="109">
        <f>H24</f>
        <v>0</v>
      </c>
      <c r="P24" s="120"/>
    </row>
    <row r="25" spans="1:16" s="92" customFormat="1" ht="15">
      <c r="A25" s="200"/>
      <c r="B25" s="115"/>
      <c r="C25" s="116" t="s">
        <v>118</v>
      </c>
      <c r="D25" s="117" t="s">
        <v>119</v>
      </c>
      <c r="E25" s="118">
        <v>0.76</v>
      </c>
      <c r="F25" s="118">
        <f>E25*F21</f>
        <v>61.833599999999997</v>
      </c>
      <c r="G25" s="109"/>
      <c r="H25" s="109"/>
      <c r="I25" s="109"/>
      <c r="J25" s="109"/>
      <c r="K25" s="109"/>
      <c r="L25" s="109"/>
      <c r="M25" s="109">
        <f>H25</f>
        <v>0</v>
      </c>
    </row>
    <row r="26" spans="1:16" s="92" customFormat="1" ht="15">
      <c r="A26" s="200"/>
      <c r="B26" s="115"/>
      <c r="C26" s="116" t="s">
        <v>120</v>
      </c>
      <c r="D26" s="117" t="s">
        <v>119</v>
      </c>
      <c r="E26" s="118">
        <v>0.19</v>
      </c>
      <c r="F26" s="118">
        <f>E26*F21</f>
        <v>15.458399999999999</v>
      </c>
      <c r="G26" s="109"/>
      <c r="H26" s="109"/>
      <c r="I26" s="109"/>
      <c r="J26" s="109"/>
      <c r="K26" s="109"/>
      <c r="L26" s="109"/>
      <c r="M26" s="109">
        <f>H26</f>
        <v>0</v>
      </c>
    </row>
    <row r="27" spans="1:16" s="92" customFormat="1" ht="22.5">
      <c r="A27" s="199">
        <v>6</v>
      </c>
      <c r="B27" s="112" t="s">
        <v>121</v>
      </c>
      <c r="C27" s="61" t="s">
        <v>122</v>
      </c>
      <c r="D27" s="36" t="s">
        <v>110</v>
      </c>
      <c r="E27" s="113"/>
      <c r="F27" s="78">
        <f>81.36*0.08</f>
        <v>6.5087999999999999</v>
      </c>
      <c r="G27" s="114"/>
      <c r="H27" s="114"/>
      <c r="I27" s="114"/>
      <c r="J27" s="114"/>
      <c r="K27" s="114"/>
      <c r="L27" s="114"/>
      <c r="M27" s="114"/>
    </row>
    <row r="28" spans="1:16" s="92" customFormat="1" ht="15">
      <c r="A28" s="200"/>
      <c r="B28" s="115"/>
      <c r="C28" s="116" t="s">
        <v>39</v>
      </c>
      <c r="D28" s="117" t="s">
        <v>40</v>
      </c>
      <c r="E28" s="118">
        <v>3.58</v>
      </c>
      <c r="F28" s="118">
        <f>E28*F27</f>
        <v>23.301504000000001</v>
      </c>
      <c r="G28" s="109"/>
      <c r="H28" s="109"/>
      <c r="I28" s="195"/>
      <c r="J28" s="109"/>
      <c r="K28" s="109"/>
      <c r="L28" s="109"/>
      <c r="M28" s="109">
        <f>J28</f>
        <v>0</v>
      </c>
    </row>
    <row r="29" spans="1:16" s="92" customFormat="1" ht="15">
      <c r="A29" s="200"/>
      <c r="B29" s="115"/>
      <c r="C29" s="84" t="s">
        <v>47</v>
      </c>
      <c r="D29" s="117" t="s">
        <v>41</v>
      </c>
      <c r="E29" s="118">
        <v>1.08</v>
      </c>
      <c r="F29" s="118">
        <f>E29*F27</f>
        <v>7.0295040000000002</v>
      </c>
      <c r="G29" s="109"/>
      <c r="H29" s="109"/>
      <c r="I29" s="109"/>
      <c r="J29" s="109"/>
      <c r="K29" s="109"/>
      <c r="L29" s="109"/>
      <c r="M29" s="109">
        <f>L29</f>
        <v>0</v>
      </c>
    </row>
    <row r="30" spans="1:16" s="92" customFormat="1" ht="17.25">
      <c r="A30" s="200"/>
      <c r="B30" s="115"/>
      <c r="C30" s="119" t="s">
        <v>123</v>
      </c>
      <c r="D30" s="85" t="s">
        <v>114</v>
      </c>
      <c r="E30" s="118">
        <v>1.1000000000000001</v>
      </c>
      <c r="F30" s="118">
        <f>E30*F27</f>
        <v>7.1596800000000007</v>
      </c>
      <c r="G30" s="109"/>
      <c r="H30" s="109"/>
      <c r="I30" s="109"/>
      <c r="J30" s="109"/>
      <c r="K30" s="109"/>
      <c r="L30" s="109"/>
      <c r="M30" s="109">
        <f>H30</f>
        <v>0</v>
      </c>
      <c r="P30" s="120"/>
    </row>
    <row r="31" spans="1:16" customFormat="1" ht="35.25" customHeight="1">
      <c r="A31" s="199">
        <v>7</v>
      </c>
      <c r="B31" s="112" t="s">
        <v>124</v>
      </c>
      <c r="C31" s="61" t="s">
        <v>158</v>
      </c>
      <c r="D31" s="36" t="s">
        <v>100</v>
      </c>
      <c r="E31" s="121"/>
      <c r="F31" s="78">
        <f>F21</f>
        <v>81.36</v>
      </c>
      <c r="G31" s="122"/>
      <c r="H31" s="122"/>
      <c r="I31" s="122"/>
      <c r="J31" s="122"/>
      <c r="K31" s="122"/>
      <c r="L31" s="122"/>
      <c r="M31" s="122"/>
    </row>
    <row r="32" spans="1:16" customFormat="1" ht="15">
      <c r="A32" s="200"/>
      <c r="B32" s="123"/>
      <c r="C32" s="40" t="s">
        <v>39</v>
      </c>
      <c r="D32" s="41" t="s">
        <v>40</v>
      </c>
      <c r="E32" s="124">
        <v>0.2084</v>
      </c>
      <c r="F32" s="42">
        <f>E32*F31</f>
        <v>16.955424000000001</v>
      </c>
      <c r="G32" s="125"/>
      <c r="H32" s="125"/>
      <c r="I32" s="125"/>
      <c r="J32" s="125"/>
      <c r="K32" s="125"/>
      <c r="L32" s="125"/>
      <c r="M32" s="125">
        <f>J32</f>
        <v>0</v>
      </c>
    </row>
    <row r="33" spans="1:13" customFormat="1" ht="15">
      <c r="A33" s="200"/>
      <c r="B33" s="123"/>
      <c r="C33" s="84" t="s">
        <v>47</v>
      </c>
      <c r="D33" s="41" t="s">
        <v>41</v>
      </c>
      <c r="E33" s="124">
        <v>2.3300000000000001E-2</v>
      </c>
      <c r="F33" s="42">
        <f>E33*F31</f>
        <v>1.895688</v>
      </c>
      <c r="G33" s="125"/>
      <c r="H33" s="125"/>
      <c r="I33" s="125"/>
      <c r="J33" s="125"/>
      <c r="K33" s="125"/>
      <c r="L33" s="125"/>
      <c r="M33" s="125">
        <f>L33</f>
        <v>0</v>
      </c>
    </row>
    <row r="34" spans="1:13" customFormat="1" ht="17.25">
      <c r="A34" s="200"/>
      <c r="B34" s="123"/>
      <c r="C34" s="40" t="s">
        <v>125</v>
      </c>
      <c r="D34" s="41" t="s">
        <v>104</v>
      </c>
      <c r="E34" s="124">
        <v>5.0999999999999997E-2</v>
      </c>
      <c r="F34" s="42">
        <f>E34*F31</f>
        <v>4.1493599999999997</v>
      </c>
      <c r="G34" s="125"/>
      <c r="H34" s="125"/>
      <c r="I34" s="125"/>
      <c r="J34" s="125"/>
      <c r="K34" s="125"/>
      <c r="L34" s="125"/>
      <c r="M34" s="125">
        <f>H34</f>
        <v>0</v>
      </c>
    </row>
    <row r="35" spans="1:13" customFormat="1" ht="15">
      <c r="A35" s="209"/>
      <c r="B35" s="123"/>
      <c r="C35" s="40" t="s">
        <v>42</v>
      </c>
      <c r="D35" s="41" t="s">
        <v>41</v>
      </c>
      <c r="E35" s="124">
        <v>6.3600000000000004E-2</v>
      </c>
      <c r="F35" s="42">
        <f>E35*F31</f>
        <v>5.1744960000000004</v>
      </c>
      <c r="G35" s="125"/>
      <c r="H35" s="125"/>
      <c r="I35" s="125"/>
      <c r="J35" s="125"/>
      <c r="K35" s="125"/>
      <c r="L35" s="125"/>
      <c r="M35" s="125">
        <f>H35</f>
        <v>0</v>
      </c>
    </row>
    <row r="36" spans="1:13" s="92" customFormat="1" ht="22.5" customHeight="1">
      <c r="A36" s="199">
        <v>8</v>
      </c>
      <c r="B36" s="126" t="s">
        <v>126</v>
      </c>
      <c r="C36" s="61" t="s">
        <v>127</v>
      </c>
      <c r="D36" s="36" t="s">
        <v>100</v>
      </c>
      <c r="E36" s="127"/>
      <c r="F36" s="78">
        <f>F31</f>
        <v>81.36</v>
      </c>
      <c r="G36" s="114"/>
      <c r="H36" s="114"/>
      <c r="I36" s="114"/>
      <c r="J36" s="114"/>
      <c r="K36" s="114"/>
      <c r="L36" s="114"/>
      <c r="M36" s="114"/>
    </row>
    <row r="37" spans="1:13" s="92" customFormat="1" ht="15">
      <c r="A37" s="200"/>
      <c r="B37" s="129"/>
      <c r="C37" s="116" t="s">
        <v>39</v>
      </c>
      <c r="D37" s="117" t="s">
        <v>40</v>
      </c>
      <c r="E37" s="130">
        <v>0.99399999999999999</v>
      </c>
      <c r="F37" s="130">
        <f>E37*F36</f>
        <v>80.871840000000006</v>
      </c>
      <c r="G37" s="109"/>
      <c r="H37" s="109"/>
      <c r="I37" s="109"/>
      <c r="J37" s="109"/>
      <c r="K37" s="109"/>
      <c r="L37" s="109"/>
      <c r="M37" s="109">
        <f>J37</f>
        <v>0</v>
      </c>
    </row>
    <row r="38" spans="1:13" s="92" customFormat="1" ht="15">
      <c r="A38" s="200"/>
      <c r="B38" s="129"/>
      <c r="C38" s="116" t="s">
        <v>79</v>
      </c>
      <c r="D38" s="117" t="s">
        <v>41</v>
      </c>
      <c r="E38" s="130">
        <v>2.5100000000000001E-2</v>
      </c>
      <c r="F38" s="130">
        <f>E38*F36</f>
        <v>2.0421360000000002</v>
      </c>
      <c r="G38" s="109"/>
      <c r="H38" s="109"/>
      <c r="I38" s="109"/>
      <c r="J38" s="109"/>
      <c r="K38" s="109"/>
      <c r="L38" s="109"/>
      <c r="M38" s="109">
        <f>L38</f>
        <v>0</v>
      </c>
    </row>
    <row r="39" spans="1:13" s="92" customFormat="1" ht="17.25">
      <c r="A39" s="200"/>
      <c r="B39" s="131"/>
      <c r="C39" s="191" t="s">
        <v>203</v>
      </c>
      <c r="D39" s="117" t="s">
        <v>103</v>
      </c>
      <c r="E39" s="130">
        <v>1.02</v>
      </c>
      <c r="F39" s="130">
        <f>E39*F36</f>
        <v>82.987200000000001</v>
      </c>
      <c r="G39" s="109"/>
      <c r="H39" s="109"/>
      <c r="I39" s="109"/>
      <c r="J39" s="109"/>
      <c r="K39" s="109"/>
      <c r="L39" s="109"/>
      <c r="M39" s="109">
        <f>H39</f>
        <v>0</v>
      </c>
    </row>
    <row r="40" spans="1:13" s="92" customFormat="1" ht="15">
      <c r="A40" s="200"/>
      <c r="B40" s="129"/>
      <c r="C40" s="191" t="s">
        <v>128</v>
      </c>
      <c r="D40" s="117" t="s">
        <v>119</v>
      </c>
      <c r="E40" s="130">
        <v>1.02</v>
      </c>
      <c r="F40" s="130">
        <f>E40*F36</f>
        <v>82.987200000000001</v>
      </c>
      <c r="G40" s="109"/>
      <c r="H40" s="109"/>
      <c r="I40" s="109"/>
      <c r="J40" s="109"/>
      <c r="K40" s="109"/>
      <c r="L40" s="109"/>
      <c r="M40" s="109">
        <f t="shared" ref="M40:M42" si="0">H40</f>
        <v>0</v>
      </c>
    </row>
    <row r="41" spans="1:13" s="92" customFormat="1" ht="30">
      <c r="A41" s="200"/>
      <c r="B41" s="129"/>
      <c r="C41" s="190" t="s">
        <v>129</v>
      </c>
      <c r="D41" s="117" t="s">
        <v>50</v>
      </c>
      <c r="E41" s="132" t="s">
        <v>130</v>
      </c>
      <c r="F41" s="130">
        <v>50.8</v>
      </c>
      <c r="G41" s="109"/>
      <c r="H41" s="109"/>
      <c r="I41" s="109"/>
      <c r="J41" s="109"/>
      <c r="K41" s="109"/>
      <c r="L41" s="109"/>
      <c r="M41" s="109">
        <f>H41</f>
        <v>0</v>
      </c>
    </row>
    <row r="42" spans="1:13" s="92" customFormat="1" ht="15">
      <c r="A42" s="209"/>
      <c r="B42" s="133"/>
      <c r="C42" s="116" t="s">
        <v>42</v>
      </c>
      <c r="D42" s="117" t="s">
        <v>41</v>
      </c>
      <c r="E42" s="130">
        <v>0.182</v>
      </c>
      <c r="F42" s="130">
        <f>E42*F36</f>
        <v>14.80752</v>
      </c>
      <c r="G42" s="109"/>
      <c r="H42" s="109"/>
      <c r="I42" s="109"/>
      <c r="J42" s="109"/>
      <c r="K42" s="109"/>
      <c r="L42" s="109"/>
      <c r="M42" s="109">
        <f t="shared" si="0"/>
        <v>0</v>
      </c>
    </row>
    <row r="43" spans="1:13" customFormat="1" ht="15">
      <c r="A43" s="53"/>
      <c r="B43" s="155"/>
      <c r="C43" s="156" t="s">
        <v>32</v>
      </c>
      <c r="D43" s="53"/>
      <c r="E43" s="54"/>
      <c r="F43" s="54"/>
      <c r="G43" s="55"/>
      <c r="H43" s="56"/>
      <c r="I43" s="56"/>
      <c r="J43" s="56"/>
      <c r="K43" s="56"/>
      <c r="L43" s="56"/>
      <c r="M43" s="56">
        <f>SUM(M9:M42)</f>
        <v>0</v>
      </c>
    </row>
    <row r="44" spans="1:13" customFormat="1" ht="30">
      <c r="A44" s="51"/>
      <c r="B44" s="52"/>
      <c r="C44" s="157" t="s">
        <v>155</v>
      </c>
      <c r="D44" s="57">
        <v>0.03</v>
      </c>
      <c r="E44" s="54"/>
      <c r="F44" s="54"/>
      <c r="G44" s="55"/>
      <c r="H44" s="56"/>
      <c r="I44" s="56"/>
      <c r="J44" s="56"/>
      <c r="K44" s="56"/>
      <c r="L44" s="56"/>
      <c r="M44" s="56">
        <f>H44</f>
        <v>0</v>
      </c>
    </row>
    <row r="45" spans="1:13" customFormat="1" ht="15">
      <c r="A45" s="58"/>
      <c r="B45" s="58"/>
      <c r="C45" s="156" t="s">
        <v>32</v>
      </c>
      <c r="D45" s="59"/>
      <c r="E45" s="58"/>
      <c r="F45" s="158"/>
      <c r="G45" s="158"/>
      <c r="H45" s="159"/>
      <c r="I45" s="159"/>
      <c r="J45" s="159"/>
      <c r="K45" s="159"/>
      <c r="L45" s="159"/>
      <c r="M45" s="159">
        <f>SUM(M43:M44)</f>
        <v>0</v>
      </c>
    </row>
    <row r="46" spans="1:13" customFormat="1" ht="15">
      <c r="A46" s="58"/>
      <c r="B46" s="58"/>
      <c r="C46" s="156" t="s">
        <v>156</v>
      </c>
      <c r="D46" s="57">
        <v>0.1</v>
      </c>
      <c r="E46" s="58"/>
      <c r="F46" s="158"/>
      <c r="G46" s="158"/>
      <c r="H46" s="159"/>
      <c r="I46" s="159"/>
      <c r="J46" s="159"/>
      <c r="K46" s="159"/>
      <c r="L46" s="159"/>
      <c r="M46" s="159">
        <f>M45*D46</f>
        <v>0</v>
      </c>
    </row>
    <row r="47" spans="1:13" customFormat="1" ht="15">
      <c r="A47" s="58"/>
      <c r="B47" s="58"/>
      <c r="C47" s="156" t="s">
        <v>32</v>
      </c>
      <c r="D47" s="53"/>
      <c r="E47" s="58"/>
      <c r="F47" s="158"/>
      <c r="G47" s="158"/>
      <c r="H47" s="159"/>
      <c r="I47" s="159"/>
      <c r="J47" s="159"/>
      <c r="K47" s="159"/>
      <c r="L47" s="159"/>
      <c r="M47" s="159">
        <f>SUM(M45:M46)</f>
        <v>0</v>
      </c>
    </row>
    <row r="48" spans="1:13" customFormat="1" ht="15">
      <c r="A48" s="58"/>
      <c r="B48" s="58"/>
      <c r="C48" s="156" t="s">
        <v>59</v>
      </c>
      <c r="D48" s="57">
        <v>0.08</v>
      </c>
      <c r="E48" s="58"/>
      <c r="F48" s="158"/>
      <c r="G48" s="158"/>
      <c r="H48" s="159"/>
      <c r="I48" s="159"/>
      <c r="J48" s="159"/>
      <c r="K48" s="159"/>
      <c r="L48" s="159"/>
      <c r="M48" s="159">
        <f>M47*D48</f>
        <v>0</v>
      </c>
    </row>
    <row r="49" spans="1:15" customFormat="1" ht="15">
      <c r="A49" s="58"/>
      <c r="B49" s="58"/>
      <c r="C49" s="156" t="s">
        <v>32</v>
      </c>
      <c r="D49" s="59"/>
      <c r="E49" s="58"/>
      <c r="F49" s="158"/>
      <c r="G49" s="158"/>
      <c r="H49" s="159"/>
      <c r="I49" s="159"/>
      <c r="J49" s="159"/>
      <c r="K49" s="159"/>
      <c r="L49" s="159"/>
      <c r="M49" s="159">
        <f>SUM(M47:M48)</f>
        <v>0</v>
      </c>
    </row>
    <row r="50" spans="1:15" ht="16.5" customHeight="1"/>
    <row r="51" spans="1:15">
      <c r="C51" s="16"/>
      <c r="D51" s="16"/>
      <c r="E51" s="16"/>
      <c r="F51" s="17"/>
    </row>
    <row r="52" spans="1:15">
      <c r="C52" s="16"/>
      <c r="D52" s="16"/>
      <c r="E52" s="16"/>
      <c r="F52" s="17"/>
      <c r="O52" s="162"/>
    </row>
    <row r="54" spans="1:15" ht="17.25" customHeight="1"/>
  </sheetData>
  <mergeCells count="26">
    <mergeCell ref="A36:A42"/>
    <mergeCell ref="B20:F20"/>
    <mergeCell ref="A21:A26"/>
    <mergeCell ref="A27:A30"/>
    <mergeCell ref="A31:A35"/>
    <mergeCell ref="A15:A16"/>
    <mergeCell ref="A17:A19"/>
    <mergeCell ref="I5:J5"/>
    <mergeCell ref="K5:L5"/>
    <mergeCell ref="M5:M6"/>
    <mergeCell ref="B8:F8"/>
    <mergeCell ref="A12:A14"/>
    <mergeCell ref="A9:A11"/>
    <mergeCell ref="A5:A6"/>
    <mergeCell ref="B5:B6"/>
    <mergeCell ref="C5:C6"/>
    <mergeCell ref="D5:D6"/>
    <mergeCell ref="E5:F5"/>
    <mergeCell ref="G5:H5"/>
    <mergeCell ref="A4:C4"/>
    <mergeCell ref="D4:F4"/>
    <mergeCell ref="A1:M1"/>
    <mergeCell ref="A2:M2"/>
    <mergeCell ref="A3:C3"/>
    <mergeCell ref="D3:F3"/>
    <mergeCell ref="L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8"/>
  <sheetViews>
    <sheetView topLeftCell="A19" workbookViewId="0">
      <selection activeCell="G9" sqref="G9:L75"/>
    </sheetView>
  </sheetViews>
  <sheetFormatPr defaultRowHeight="15"/>
  <cols>
    <col min="1" max="1" width="3.85546875" style="21" customWidth="1"/>
    <col min="2" max="2" width="11.42578125" customWidth="1"/>
    <col min="3" max="3" width="56.7109375" customWidth="1"/>
    <col min="6" max="6" width="10" customWidth="1"/>
  </cols>
  <sheetData>
    <row r="1" spans="1:13" ht="20.25" customHeight="1">
      <c r="A1" s="198" t="s">
        <v>12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</row>
    <row r="2" spans="1:13" ht="21" customHeight="1">
      <c r="A2" s="198" t="s">
        <v>22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3">
      <c r="A3" s="197" t="s">
        <v>1</v>
      </c>
      <c r="B3" s="197"/>
      <c r="C3" s="197"/>
      <c r="D3" s="197"/>
      <c r="E3" s="197"/>
      <c r="F3" s="27"/>
      <c r="G3" s="27"/>
      <c r="H3" s="27"/>
      <c r="I3" s="27"/>
      <c r="J3" s="27"/>
      <c r="K3" s="27"/>
      <c r="L3" s="198" t="s">
        <v>23</v>
      </c>
      <c r="M3" s="198"/>
    </row>
    <row r="4" spans="1:13">
      <c r="A4" s="220" t="s">
        <v>2</v>
      </c>
      <c r="B4" s="220"/>
      <c r="C4" s="220"/>
      <c r="D4" s="220"/>
      <c r="E4" s="220"/>
      <c r="F4" s="28"/>
      <c r="G4" s="221"/>
      <c r="H4" s="221"/>
      <c r="I4" s="221"/>
      <c r="J4" s="221"/>
      <c r="K4" s="221"/>
      <c r="L4" s="221"/>
      <c r="M4" s="29"/>
    </row>
    <row r="5" spans="1:13" ht="33.75" customHeight="1">
      <c r="A5" s="223" t="s">
        <v>24</v>
      </c>
      <c r="B5" s="225" t="s">
        <v>25</v>
      </c>
      <c r="C5" s="223" t="s">
        <v>26</v>
      </c>
      <c r="D5" s="223" t="s">
        <v>27</v>
      </c>
      <c r="E5" s="229" t="s">
        <v>28</v>
      </c>
      <c r="F5" s="230"/>
      <c r="G5" s="227" t="s">
        <v>29</v>
      </c>
      <c r="H5" s="228"/>
      <c r="I5" s="227" t="s">
        <v>30</v>
      </c>
      <c r="J5" s="228"/>
      <c r="K5" s="229" t="s">
        <v>31</v>
      </c>
      <c r="L5" s="230"/>
      <c r="M5" s="223" t="s">
        <v>32</v>
      </c>
    </row>
    <row r="6" spans="1:13" ht="30">
      <c r="A6" s="224"/>
      <c r="B6" s="226"/>
      <c r="C6" s="224"/>
      <c r="D6" s="224"/>
      <c r="E6" s="30" t="s">
        <v>33</v>
      </c>
      <c r="F6" s="31" t="s">
        <v>34</v>
      </c>
      <c r="G6" s="32" t="s">
        <v>35</v>
      </c>
      <c r="H6" s="31" t="s">
        <v>32</v>
      </c>
      <c r="I6" s="32" t="s">
        <v>35</v>
      </c>
      <c r="J6" s="31" t="s">
        <v>32</v>
      </c>
      <c r="K6" s="32" t="s">
        <v>35</v>
      </c>
      <c r="L6" s="31" t="s">
        <v>32</v>
      </c>
      <c r="M6" s="224"/>
    </row>
    <row r="7" spans="1:13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  <c r="K7" s="33">
        <v>11</v>
      </c>
      <c r="L7" s="33">
        <v>12</v>
      </c>
      <c r="M7" s="33">
        <v>13</v>
      </c>
    </row>
    <row r="8" spans="1:13">
      <c r="A8" s="199">
        <v>1</v>
      </c>
      <c r="B8" s="34" t="s">
        <v>36</v>
      </c>
      <c r="C8" s="35" t="s">
        <v>37</v>
      </c>
      <c r="D8" s="36" t="s">
        <v>38</v>
      </c>
      <c r="E8" s="37"/>
      <c r="F8" s="37">
        <v>1</v>
      </c>
      <c r="G8" s="38"/>
      <c r="H8" s="38"/>
      <c r="I8" s="38"/>
      <c r="J8" s="38"/>
      <c r="K8" s="38"/>
      <c r="L8" s="38"/>
      <c r="M8" s="38"/>
    </row>
    <row r="9" spans="1:13">
      <c r="A9" s="200"/>
      <c r="B9" s="39"/>
      <c r="C9" s="40" t="s">
        <v>39</v>
      </c>
      <c r="D9" s="41" t="s">
        <v>40</v>
      </c>
      <c r="E9" s="42">
        <v>7.24</v>
      </c>
      <c r="F9" s="42">
        <f>E9*F8</f>
        <v>7.24</v>
      </c>
      <c r="G9" s="43"/>
      <c r="H9" s="43"/>
      <c r="I9" s="43"/>
      <c r="J9" s="43"/>
      <c r="K9" s="43"/>
      <c r="L9" s="43"/>
      <c r="M9" s="43">
        <f>J9</f>
        <v>0</v>
      </c>
    </row>
    <row r="10" spans="1:13">
      <c r="A10" s="200"/>
      <c r="B10" s="39"/>
      <c r="C10" s="40" t="s">
        <v>60</v>
      </c>
      <c r="D10" s="41" t="s">
        <v>41</v>
      </c>
      <c r="E10" s="42">
        <v>1</v>
      </c>
      <c r="F10" s="42">
        <f>E10*F8</f>
        <v>1</v>
      </c>
      <c r="G10" s="43"/>
      <c r="H10" s="43"/>
      <c r="I10" s="43"/>
      <c r="J10" s="43"/>
      <c r="K10" s="43"/>
      <c r="L10" s="43"/>
      <c r="M10" s="43">
        <f>H10</f>
        <v>0</v>
      </c>
    </row>
    <row r="11" spans="1:13">
      <c r="A11" s="209"/>
      <c r="B11" s="44"/>
      <c r="C11" s="40" t="s">
        <v>42</v>
      </c>
      <c r="D11" s="41" t="s">
        <v>41</v>
      </c>
      <c r="E11" s="42">
        <v>0.38400000000000001</v>
      </c>
      <c r="F11" s="42">
        <f>E11*F8</f>
        <v>0.38400000000000001</v>
      </c>
      <c r="G11" s="43"/>
      <c r="H11" s="43"/>
      <c r="I11" s="43"/>
      <c r="J11" s="43"/>
      <c r="K11" s="43"/>
      <c r="L11" s="43"/>
      <c r="M11" s="43">
        <f>H11</f>
        <v>0</v>
      </c>
    </row>
    <row r="12" spans="1:13">
      <c r="A12" s="199">
        <v>2</v>
      </c>
      <c r="B12" s="45" t="s">
        <v>43</v>
      </c>
      <c r="C12" s="35" t="s">
        <v>44</v>
      </c>
      <c r="D12" s="36" t="s">
        <v>38</v>
      </c>
      <c r="E12" s="37"/>
      <c r="F12" s="37">
        <f>F14+F15</f>
        <v>11</v>
      </c>
      <c r="G12" s="38"/>
      <c r="H12" s="38"/>
      <c r="I12" s="38"/>
      <c r="J12" s="38"/>
      <c r="K12" s="38"/>
      <c r="L12" s="38"/>
      <c r="M12" s="38"/>
    </row>
    <row r="13" spans="1:13">
      <c r="A13" s="200"/>
      <c r="B13" s="46"/>
      <c r="C13" s="40" t="s">
        <v>39</v>
      </c>
      <c r="D13" s="41" t="s">
        <v>40</v>
      </c>
      <c r="E13" s="42">
        <v>1</v>
      </c>
      <c r="F13" s="42">
        <f>E13*F12</f>
        <v>11</v>
      </c>
      <c r="G13" s="43"/>
      <c r="H13" s="43"/>
      <c r="I13" s="43"/>
      <c r="J13" s="43"/>
      <c r="K13" s="43"/>
      <c r="L13" s="43"/>
      <c r="M13" s="43">
        <f>J13</f>
        <v>0</v>
      </c>
    </row>
    <row r="14" spans="1:13">
      <c r="A14" s="200"/>
      <c r="B14" s="46"/>
      <c r="C14" s="40" t="s">
        <v>45</v>
      </c>
      <c r="D14" s="41" t="s">
        <v>38</v>
      </c>
      <c r="E14" s="42"/>
      <c r="F14" s="42">
        <v>10</v>
      </c>
      <c r="G14" s="43"/>
      <c r="H14" s="43"/>
      <c r="I14" s="43"/>
      <c r="J14" s="43"/>
      <c r="K14" s="43"/>
      <c r="L14" s="43"/>
      <c r="M14" s="43">
        <f>H14</f>
        <v>0</v>
      </c>
    </row>
    <row r="15" spans="1:13">
      <c r="A15" s="200"/>
      <c r="B15" s="46"/>
      <c r="C15" s="40" t="s">
        <v>61</v>
      </c>
      <c r="D15" s="41" t="s">
        <v>38</v>
      </c>
      <c r="E15" s="42"/>
      <c r="F15" s="42">
        <v>1</v>
      </c>
      <c r="G15" s="43"/>
      <c r="H15" s="43"/>
      <c r="I15" s="43"/>
      <c r="J15" s="43"/>
      <c r="K15" s="43"/>
      <c r="L15" s="43"/>
      <c r="M15" s="43">
        <f>H15</f>
        <v>0</v>
      </c>
    </row>
    <row r="16" spans="1:13">
      <c r="A16" s="200"/>
      <c r="B16" s="46"/>
      <c r="C16" s="40" t="s">
        <v>46</v>
      </c>
      <c r="D16" s="41" t="s">
        <v>41</v>
      </c>
      <c r="E16" s="42">
        <v>1.07</v>
      </c>
      <c r="F16" s="42">
        <f>E16*F12</f>
        <v>11.770000000000001</v>
      </c>
      <c r="G16" s="43"/>
      <c r="H16" s="43"/>
      <c r="I16" s="43"/>
      <c r="J16" s="43"/>
      <c r="K16" s="43"/>
      <c r="L16" s="43"/>
      <c r="M16" s="43">
        <f>H16</f>
        <v>0</v>
      </c>
    </row>
    <row r="17" spans="1:13">
      <c r="A17" s="209"/>
      <c r="B17" s="47"/>
      <c r="C17" s="40" t="s">
        <v>47</v>
      </c>
      <c r="D17" s="41" t="s">
        <v>41</v>
      </c>
      <c r="E17" s="42">
        <v>0.05</v>
      </c>
      <c r="F17" s="42">
        <f>E17*F12</f>
        <v>0.55000000000000004</v>
      </c>
      <c r="G17" s="43"/>
      <c r="H17" s="43"/>
      <c r="I17" s="43"/>
      <c r="J17" s="43"/>
      <c r="K17" s="43"/>
      <c r="L17" s="43"/>
      <c r="M17" s="43">
        <f>L17</f>
        <v>0</v>
      </c>
    </row>
    <row r="18" spans="1:13">
      <c r="A18" s="199">
        <v>3</v>
      </c>
      <c r="B18" s="45" t="s">
        <v>76</v>
      </c>
      <c r="C18" s="35" t="s">
        <v>77</v>
      </c>
      <c r="D18" s="36" t="s">
        <v>85</v>
      </c>
      <c r="E18" s="37"/>
      <c r="F18" s="37">
        <f>(F21+F22)</f>
        <v>246.29999999999998</v>
      </c>
      <c r="G18" s="38"/>
      <c r="H18" s="38"/>
      <c r="I18" s="38"/>
      <c r="J18" s="38"/>
      <c r="K18" s="38"/>
      <c r="L18" s="38"/>
      <c r="M18" s="38"/>
    </row>
    <row r="19" spans="1:13">
      <c r="A19" s="200"/>
      <c r="B19" s="68"/>
      <c r="C19" s="65" t="s">
        <v>39</v>
      </c>
      <c r="D19" s="41" t="s">
        <v>78</v>
      </c>
      <c r="E19" s="41">
        <v>0.04</v>
      </c>
      <c r="F19" s="41">
        <f>E19*F18</f>
        <v>9.8520000000000003</v>
      </c>
      <c r="G19" s="43"/>
      <c r="H19" s="43"/>
      <c r="I19" s="43"/>
      <c r="J19" s="43"/>
      <c r="K19" s="43"/>
      <c r="L19" s="43"/>
      <c r="M19" s="43">
        <f>J19</f>
        <v>0</v>
      </c>
    </row>
    <row r="20" spans="1:13">
      <c r="A20" s="200"/>
      <c r="B20" s="68"/>
      <c r="C20" s="65" t="s">
        <v>79</v>
      </c>
      <c r="D20" s="41" t="s">
        <v>41</v>
      </c>
      <c r="E20" s="41">
        <v>2.3300000000000001E-2</v>
      </c>
      <c r="F20" s="41">
        <f>E20*F18</f>
        <v>5.7387899999999998</v>
      </c>
      <c r="G20" s="43"/>
      <c r="H20" s="43"/>
      <c r="I20" s="43"/>
      <c r="J20" s="43"/>
      <c r="K20" s="43"/>
      <c r="L20" s="43"/>
      <c r="M20" s="43">
        <f>L20</f>
        <v>0</v>
      </c>
    </row>
    <row r="21" spans="1:13">
      <c r="A21" s="200"/>
      <c r="B21" s="68"/>
      <c r="C21" s="65" t="s">
        <v>86</v>
      </c>
      <c r="D21" s="41" t="s">
        <v>80</v>
      </c>
      <c r="E21" s="41"/>
      <c r="F21" s="41">
        <v>168.2</v>
      </c>
      <c r="G21" s="43"/>
      <c r="H21" s="43"/>
      <c r="I21" s="43"/>
      <c r="J21" s="43"/>
      <c r="K21" s="43"/>
      <c r="L21" s="43"/>
      <c r="M21" s="43">
        <f>H21</f>
        <v>0</v>
      </c>
    </row>
    <row r="22" spans="1:13">
      <c r="A22" s="200"/>
      <c r="B22" s="68"/>
      <c r="C22" s="65" t="s">
        <v>81</v>
      </c>
      <c r="D22" s="41" t="s">
        <v>80</v>
      </c>
      <c r="E22" s="41"/>
      <c r="F22" s="41">
        <v>78.099999999999994</v>
      </c>
      <c r="G22" s="43"/>
      <c r="H22" s="43"/>
      <c r="I22" s="43"/>
      <c r="J22" s="43"/>
      <c r="K22" s="43"/>
      <c r="L22" s="43"/>
      <c r="M22" s="43">
        <f t="shared" ref="M22:M23" si="0">H22</f>
        <v>0</v>
      </c>
    </row>
    <row r="23" spans="1:13">
      <c r="A23" s="200"/>
      <c r="B23" s="68"/>
      <c r="C23" s="65" t="s">
        <v>82</v>
      </c>
      <c r="D23" s="41" t="s">
        <v>38</v>
      </c>
      <c r="E23" s="41"/>
      <c r="F23" s="41">
        <f>(F21+F22)*4</f>
        <v>985.19999999999993</v>
      </c>
      <c r="G23" s="43"/>
      <c r="H23" s="43"/>
      <c r="I23" s="43"/>
      <c r="J23" s="43"/>
      <c r="K23" s="43"/>
      <c r="L23" s="43"/>
      <c r="M23" s="43">
        <f t="shared" si="0"/>
        <v>0</v>
      </c>
    </row>
    <row r="24" spans="1:13">
      <c r="A24" s="209"/>
      <c r="B24" s="69"/>
      <c r="C24" s="40" t="s">
        <v>46</v>
      </c>
      <c r="D24" s="41" t="s">
        <v>41</v>
      </c>
      <c r="E24" s="42">
        <v>1.9E-3</v>
      </c>
      <c r="F24" s="42">
        <f>E24*F18</f>
        <v>0.46796999999999994</v>
      </c>
      <c r="G24" s="43"/>
      <c r="H24" s="43"/>
      <c r="I24" s="43"/>
      <c r="J24" s="43"/>
      <c r="K24" s="43"/>
      <c r="L24" s="43"/>
      <c r="M24" s="43">
        <f>H24</f>
        <v>0</v>
      </c>
    </row>
    <row r="25" spans="1:13">
      <c r="A25" s="199">
        <v>4</v>
      </c>
      <c r="B25" s="45" t="s">
        <v>83</v>
      </c>
      <c r="C25" s="35" t="s">
        <v>77</v>
      </c>
      <c r="D25" s="36" t="s">
        <v>85</v>
      </c>
      <c r="E25" s="37"/>
      <c r="F25" s="37">
        <v>43</v>
      </c>
      <c r="G25" s="38"/>
      <c r="H25" s="38"/>
      <c r="I25" s="38"/>
      <c r="J25" s="38"/>
      <c r="K25" s="38"/>
      <c r="L25" s="38"/>
      <c r="M25" s="38"/>
    </row>
    <row r="26" spans="1:13">
      <c r="A26" s="200"/>
      <c r="B26" s="66"/>
      <c r="C26" s="65" t="s">
        <v>39</v>
      </c>
      <c r="D26" s="41" t="s">
        <v>78</v>
      </c>
      <c r="E26" s="41">
        <v>0.05</v>
      </c>
      <c r="F26" s="41">
        <f>E26*F25</f>
        <v>2.15</v>
      </c>
      <c r="G26" s="43"/>
      <c r="H26" s="43"/>
      <c r="I26" s="43"/>
      <c r="J26" s="43"/>
      <c r="K26" s="43"/>
      <c r="L26" s="43"/>
      <c r="M26" s="43">
        <f>J26</f>
        <v>0</v>
      </c>
    </row>
    <row r="27" spans="1:13">
      <c r="A27" s="200"/>
      <c r="B27" s="66"/>
      <c r="C27" s="65" t="s">
        <v>79</v>
      </c>
      <c r="D27" s="41" t="s">
        <v>41</v>
      </c>
      <c r="E27" s="41">
        <v>2.8500000000000001E-2</v>
      </c>
      <c r="F27" s="41">
        <f>E27*F25</f>
        <v>1.2255</v>
      </c>
      <c r="G27" s="43"/>
      <c r="H27" s="43"/>
      <c r="I27" s="43"/>
      <c r="J27" s="43"/>
      <c r="K27" s="43"/>
      <c r="L27" s="43"/>
      <c r="M27" s="43">
        <f>L27</f>
        <v>0</v>
      </c>
    </row>
    <row r="28" spans="1:13">
      <c r="A28" s="200"/>
      <c r="B28" s="66"/>
      <c r="C28" s="65" t="s">
        <v>84</v>
      </c>
      <c r="D28" s="41" t="s">
        <v>80</v>
      </c>
      <c r="E28" s="41"/>
      <c r="F28" s="70">
        <f>F25</f>
        <v>43</v>
      </c>
      <c r="G28" s="43"/>
      <c r="H28" s="43"/>
      <c r="I28" s="43"/>
      <c r="J28" s="43"/>
      <c r="K28" s="43"/>
      <c r="L28" s="43"/>
      <c r="M28" s="43">
        <f>H28</f>
        <v>0</v>
      </c>
    </row>
    <row r="29" spans="1:13">
      <c r="A29" s="200"/>
      <c r="B29" s="66"/>
      <c r="C29" s="65" t="s">
        <v>82</v>
      </c>
      <c r="D29" s="41" t="s">
        <v>38</v>
      </c>
      <c r="E29" s="41"/>
      <c r="F29" s="41">
        <f>F28*4</f>
        <v>172</v>
      </c>
      <c r="G29" s="43"/>
      <c r="H29" s="43"/>
      <c r="I29" s="43"/>
      <c r="J29" s="43"/>
      <c r="K29" s="43"/>
      <c r="L29" s="43"/>
      <c r="M29" s="43">
        <f>H29</f>
        <v>0</v>
      </c>
    </row>
    <row r="30" spans="1:13">
      <c r="A30" s="209"/>
      <c r="B30" s="67"/>
      <c r="C30" s="40" t="s">
        <v>46</v>
      </c>
      <c r="D30" s="41" t="s">
        <v>41</v>
      </c>
      <c r="E30" s="42">
        <v>2.7000000000000001E-3</v>
      </c>
      <c r="F30" s="42">
        <f>E30*F25</f>
        <v>0.11610000000000001</v>
      </c>
      <c r="G30" s="43"/>
      <c r="H30" s="43"/>
      <c r="I30" s="43"/>
      <c r="J30" s="43"/>
      <c r="K30" s="43"/>
      <c r="L30" s="43"/>
      <c r="M30" s="43">
        <f>H30</f>
        <v>0</v>
      </c>
    </row>
    <row r="31" spans="1:13">
      <c r="A31" s="222">
        <v>5</v>
      </c>
      <c r="B31" s="45" t="s">
        <v>48</v>
      </c>
      <c r="C31" s="48" t="s">
        <v>49</v>
      </c>
      <c r="D31" s="36" t="s">
        <v>50</v>
      </c>
      <c r="E31" s="37"/>
      <c r="F31" s="37">
        <f>F33+F34+F35+F36</f>
        <v>463.91999999999996</v>
      </c>
      <c r="G31" s="38"/>
      <c r="H31" s="38"/>
      <c r="I31" s="38"/>
      <c r="J31" s="38"/>
      <c r="K31" s="38"/>
      <c r="L31" s="38"/>
      <c r="M31" s="38"/>
    </row>
    <row r="32" spans="1:13">
      <c r="A32" s="218"/>
      <c r="B32" s="46"/>
      <c r="C32" s="49" t="s">
        <v>39</v>
      </c>
      <c r="D32" s="41" t="s">
        <v>40</v>
      </c>
      <c r="E32" s="42">
        <v>0.13</v>
      </c>
      <c r="F32" s="42">
        <f>E32*F31</f>
        <v>60.309599999999996</v>
      </c>
      <c r="G32" s="43"/>
      <c r="H32" s="43"/>
      <c r="I32" s="43"/>
      <c r="J32" s="43"/>
      <c r="K32" s="43"/>
      <c r="L32" s="43"/>
      <c r="M32" s="43">
        <f>J32</f>
        <v>0</v>
      </c>
    </row>
    <row r="33" spans="1:13" ht="17.25">
      <c r="A33" s="218"/>
      <c r="B33" s="46"/>
      <c r="C33" s="49" t="s">
        <v>62</v>
      </c>
      <c r="D33" s="41" t="s">
        <v>50</v>
      </c>
      <c r="E33" s="42"/>
      <c r="F33" s="42">
        <v>12</v>
      </c>
      <c r="G33" s="43"/>
      <c r="H33" s="43"/>
      <c r="I33" s="43"/>
      <c r="J33" s="43"/>
      <c r="K33" s="43"/>
      <c r="L33" s="43"/>
      <c r="M33" s="43">
        <f>H33</f>
        <v>0</v>
      </c>
    </row>
    <row r="34" spans="1:13" ht="17.25">
      <c r="A34" s="218"/>
      <c r="B34" s="46"/>
      <c r="C34" s="49" t="s">
        <v>51</v>
      </c>
      <c r="D34" s="41" t="s">
        <v>50</v>
      </c>
      <c r="E34" s="42"/>
      <c r="F34" s="42">
        <v>169.1</v>
      </c>
      <c r="G34" s="43"/>
      <c r="H34" s="43"/>
      <c r="I34" s="43"/>
      <c r="J34" s="43"/>
      <c r="K34" s="43"/>
      <c r="L34" s="43"/>
      <c r="M34" s="43">
        <f>H34</f>
        <v>0</v>
      </c>
    </row>
    <row r="35" spans="1:13" ht="17.25">
      <c r="A35" s="218"/>
      <c r="B35" s="46"/>
      <c r="C35" s="49" t="s">
        <v>52</v>
      </c>
      <c r="D35" s="41" t="s">
        <v>50</v>
      </c>
      <c r="E35" s="42"/>
      <c r="F35" s="42">
        <v>98.3</v>
      </c>
      <c r="G35" s="43"/>
      <c r="H35" s="43"/>
      <c r="I35" s="43"/>
      <c r="J35" s="43"/>
      <c r="K35" s="43"/>
      <c r="L35" s="43"/>
      <c r="M35" s="43">
        <f>H35</f>
        <v>0</v>
      </c>
    </row>
    <row r="36" spans="1:13" ht="17.25">
      <c r="A36" s="218"/>
      <c r="B36" s="46"/>
      <c r="C36" s="49" t="s">
        <v>63</v>
      </c>
      <c r="D36" s="41" t="s">
        <v>50</v>
      </c>
      <c r="E36" s="42"/>
      <c r="F36" s="42">
        <v>184.52</v>
      </c>
      <c r="G36" s="43"/>
      <c r="H36" s="43"/>
      <c r="I36" s="43"/>
      <c r="J36" s="43"/>
      <c r="K36" s="43"/>
      <c r="L36" s="43"/>
      <c r="M36" s="43">
        <f>H36</f>
        <v>0</v>
      </c>
    </row>
    <row r="37" spans="1:13">
      <c r="A37" s="218"/>
      <c r="B37" s="46"/>
      <c r="C37" s="49" t="s">
        <v>46</v>
      </c>
      <c r="D37" s="41" t="s">
        <v>41</v>
      </c>
      <c r="E37" s="42">
        <v>1.44E-2</v>
      </c>
      <c r="F37" s="42">
        <f>E37*F31</f>
        <v>6.6804479999999993</v>
      </c>
      <c r="G37" s="43"/>
      <c r="H37" s="43"/>
      <c r="I37" s="43"/>
      <c r="J37" s="43"/>
      <c r="K37" s="43"/>
      <c r="L37" s="43"/>
      <c r="M37" s="43">
        <f>H37</f>
        <v>0</v>
      </c>
    </row>
    <row r="38" spans="1:13">
      <c r="A38" s="219"/>
      <c r="B38" s="47"/>
      <c r="C38" s="49" t="s">
        <v>47</v>
      </c>
      <c r="D38" s="41" t="s">
        <v>41</v>
      </c>
      <c r="E38" s="42">
        <v>3.7100000000000001E-2</v>
      </c>
      <c r="F38" s="42">
        <f>E38*F31</f>
        <v>17.211431999999999</v>
      </c>
      <c r="G38" s="43"/>
      <c r="H38" s="43"/>
      <c r="I38" s="43"/>
      <c r="J38" s="43"/>
      <c r="K38" s="43"/>
      <c r="L38" s="43"/>
      <c r="M38" s="43">
        <f>L38</f>
        <v>0</v>
      </c>
    </row>
    <row r="39" spans="1:13">
      <c r="A39" s="199">
        <v>6</v>
      </c>
      <c r="B39" s="45" t="s">
        <v>64</v>
      </c>
      <c r="C39" s="35" t="s">
        <v>67</v>
      </c>
      <c r="D39" s="36" t="s">
        <v>38</v>
      </c>
      <c r="E39" s="50"/>
      <c r="F39" s="37">
        <v>8</v>
      </c>
      <c r="G39" s="38"/>
      <c r="H39" s="38"/>
      <c r="I39" s="38"/>
      <c r="J39" s="38"/>
      <c r="K39" s="38"/>
      <c r="L39" s="38"/>
      <c r="M39" s="38"/>
    </row>
    <row r="40" spans="1:13">
      <c r="A40" s="200"/>
      <c r="B40" s="46"/>
      <c r="C40" s="40" t="s">
        <v>39</v>
      </c>
      <c r="D40" s="41" t="s">
        <v>40</v>
      </c>
      <c r="E40" s="42">
        <v>0.28000000000000003</v>
      </c>
      <c r="F40" s="42">
        <f>E40*F39</f>
        <v>2.2400000000000002</v>
      </c>
      <c r="G40" s="43"/>
      <c r="H40" s="43"/>
      <c r="I40" s="43"/>
      <c r="J40" s="43"/>
      <c r="K40" s="43"/>
      <c r="L40" s="43"/>
      <c r="M40" s="43">
        <f>J40</f>
        <v>0</v>
      </c>
    </row>
    <row r="41" spans="1:13">
      <c r="A41" s="200"/>
      <c r="B41" s="46"/>
      <c r="C41" s="40" t="s">
        <v>69</v>
      </c>
      <c r="D41" s="41" t="s">
        <v>38</v>
      </c>
      <c r="E41" s="42">
        <v>1</v>
      </c>
      <c r="F41" s="42">
        <f>E41*F39</f>
        <v>8</v>
      </c>
      <c r="G41" s="43"/>
      <c r="H41" s="43"/>
      <c r="I41" s="43"/>
      <c r="J41" s="43"/>
      <c r="K41" s="43"/>
      <c r="L41" s="43"/>
      <c r="M41" s="43">
        <f>H41</f>
        <v>0</v>
      </c>
    </row>
    <row r="42" spans="1:13">
      <c r="A42" s="200"/>
      <c r="B42" s="46"/>
      <c r="C42" s="40" t="s">
        <v>46</v>
      </c>
      <c r="D42" s="41" t="s">
        <v>41</v>
      </c>
      <c r="E42" s="42">
        <v>7.9600000000000004E-2</v>
      </c>
      <c r="F42" s="42">
        <f>E42*F39</f>
        <v>0.63680000000000003</v>
      </c>
      <c r="G42" s="43"/>
      <c r="H42" s="43"/>
      <c r="I42" s="43"/>
      <c r="J42" s="43"/>
      <c r="K42" s="43"/>
      <c r="L42" s="43"/>
      <c r="M42" s="43">
        <f>H42</f>
        <v>0</v>
      </c>
    </row>
    <row r="43" spans="1:13">
      <c r="A43" s="209"/>
      <c r="B43" s="47"/>
      <c r="C43" s="40" t="s">
        <v>47</v>
      </c>
      <c r="D43" s="41" t="s">
        <v>41</v>
      </c>
      <c r="E43" s="42">
        <v>4.0000000000000002E-4</v>
      </c>
      <c r="F43" s="42">
        <f>E43*F39</f>
        <v>3.2000000000000002E-3</v>
      </c>
      <c r="G43" s="43"/>
      <c r="H43" s="43"/>
      <c r="I43" s="43"/>
      <c r="J43" s="43"/>
      <c r="K43" s="43"/>
      <c r="L43" s="43"/>
      <c r="M43" s="43">
        <f>L43</f>
        <v>0</v>
      </c>
    </row>
    <row r="44" spans="1:13">
      <c r="A44" s="199">
        <v>7</v>
      </c>
      <c r="B44" s="45" t="s">
        <v>65</v>
      </c>
      <c r="C44" s="35" t="s">
        <v>67</v>
      </c>
      <c r="D44" s="36" t="s">
        <v>38</v>
      </c>
      <c r="E44" s="50"/>
      <c r="F44" s="37">
        <v>4</v>
      </c>
      <c r="G44" s="38"/>
      <c r="H44" s="38"/>
      <c r="I44" s="38"/>
      <c r="J44" s="38"/>
      <c r="K44" s="38"/>
      <c r="L44" s="38"/>
      <c r="M44" s="38"/>
    </row>
    <row r="45" spans="1:13">
      <c r="A45" s="200"/>
      <c r="B45" s="46"/>
      <c r="C45" s="40" t="s">
        <v>39</v>
      </c>
      <c r="D45" s="41" t="s">
        <v>40</v>
      </c>
      <c r="E45" s="42">
        <v>0.3</v>
      </c>
      <c r="F45" s="42">
        <f>E45*F44</f>
        <v>1.2</v>
      </c>
      <c r="G45" s="43"/>
      <c r="H45" s="43"/>
      <c r="I45" s="43"/>
      <c r="J45" s="43"/>
      <c r="K45" s="43"/>
      <c r="L45" s="43"/>
      <c r="M45" s="43">
        <f>J45</f>
        <v>0</v>
      </c>
    </row>
    <row r="46" spans="1:13">
      <c r="A46" s="200"/>
      <c r="B46" s="46"/>
      <c r="C46" s="40" t="s">
        <v>68</v>
      </c>
      <c r="D46" s="41" t="s">
        <v>38</v>
      </c>
      <c r="E46" s="42">
        <v>1</v>
      </c>
      <c r="F46" s="42">
        <f>E46*F44</f>
        <v>4</v>
      </c>
      <c r="G46" s="43"/>
      <c r="H46" s="43"/>
      <c r="I46" s="43"/>
      <c r="J46" s="43"/>
      <c r="K46" s="43"/>
      <c r="L46" s="43"/>
      <c r="M46" s="43">
        <f>H46</f>
        <v>0</v>
      </c>
    </row>
    <row r="47" spans="1:13">
      <c r="A47" s="200"/>
      <c r="B47" s="46"/>
      <c r="C47" s="40" t="s">
        <v>46</v>
      </c>
      <c r="D47" s="41" t="s">
        <v>41</v>
      </c>
      <c r="E47" s="42">
        <v>8.1600000000000006E-2</v>
      </c>
      <c r="F47" s="42">
        <f>E47*F44</f>
        <v>0.32640000000000002</v>
      </c>
      <c r="G47" s="43"/>
      <c r="H47" s="43"/>
      <c r="I47" s="43"/>
      <c r="J47" s="43"/>
      <c r="K47" s="43"/>
      <c r="L47" s="43"/>
      <c r="M47" s="43">
        <f>H47</f>
        <v>0</v>
      </c>
    </row>
    <row r="48" spans="1:13">
      <c r="A48" s="209"/>
      <c r="B48" s="47"/>
      <c r="C48" s="40" t="s">
        <v>47</v>
      </c>
      <c r="D48" s="41" t="s">
        <v>41</v>
      </c>
      <c r="E48" s="42">
        <v>4.0000000000000002E-4</v>
      </c>
      <c r="F48" s="42">
        <f>E48*F44</f>
        <v>1.6000000000000001E-3</v>
      </c>
      <c r="G48" s="43"/>
      <c r="H48" s="43"/>
      <c r="I48" s="43"/>
      <c r="J48" s="43"/>
      <c r="K48" s="43"/>
      <c r="L48" s="43"/>
      <c r="M48" s="43">
        <f>L48</f>
        <v>0</v>
      </c>
    </row>
    <row r="49" spans="1:13" ht="30">
      <c r="A49" s="199">
        <v>8</v>
      </c>
      <c r="B49" s="45" t="s">
        <v>66</v>
      </c>
      <c r="C49" s="61" t="s">
        <v>70</v>
      </c>
      <c r="D49" s="36" t="s">
        <v>38</v>
      </c>
      <c r="E49" s="37"/>
      <c r="F49" s="64">
        <v>14</v>
      </c>
      <c r="G49" s="38"/>
      <c r="H49" s="38"/>
      <c r="I49" s="38"/>
      <c r="J49" s="38"/>
      <c r="K49" s="38"/>
      <c r="L49" s="38"/>
      <c r="M49" s="38"/>
    </row>
    <row r="50" spans="1:13">
      <c r="A50" s="200"/>
      <c r="B50" s="46"/>
      <c r="C50" s="40" t="s">
        <v>39</v>
      </c>
      <c r="D50" s="41" t="s">
        <v>40</v>
      </c>
      <c r="E50" s="42">
        <v>0.31</v>
      </c>
      <c r="F50" s="42">
        <f>E50*F49</f>
        <v>4.34</v>
      </c>
      <c r="G50" s="43"/>
      <c r="H50" s="43"/>
      <c r="I50" s="43"/>
      <c r="J50" s="43"/>
      <c r="K50" s="43"/>
      <c r="L50" s="43"/>
      <c r="M50" s="43">
        <f>J50</f>
        <v>0</v>
      </c>
    </row>
    <row r="51" spans="1:13">
      <c r="A51" s="200"/>
      <c r="B51" s="46"/>
      <c r="C51" s="40" t="s">
        <v>72</v>
      </c>
      <c r="D51" s="41" t="s">
        <v>38</v>
      </c>
      <c r="E51" s="42">
        <v>1</v>
      </c>
      <c r="F51" s="42">
        <f>E51*F49</f>
        <v>14</v>
      </c>
      <c r="G51" s="43"/>
      <c r="H51" s="43"/>
      <c r="I51" s="43"/>
      <c r="J51" s="43"/>
      <c r="K51" s="43"/>
      <c r="L51" s="43"/>
      <c r="M51" s="43">
        <f>H51</f>
        <v>0</v>
      </c>
    </row>
    <row r="52" spans="1:13">
      <c r="A52" s="200"/>
      <c r="B52" s="46"/>
      <c r="C52" s="40" t="s">
        <v>71</v>
      </c>
      <c r="D52" s="41" t="s">
        <v>41</v>
      </c>
      <c r="E52" s="42">
        <v>7.9600000000000004E-2</v>
      </c>
      <c r="F52" s="42">
        <f>E52*F49</f>
        <v>1.1144000000000001</v>
      </c>
      <c r="G52" s="43"/>
      <c r="H52" s="43"/>
      <c r="I52" s="43"/>
      <c r="J52" s="43"/>
      <c r="K52" s="43"/>
      <c r="L52" s="43"/>
      <c r="M52" s="43">
        <f>H52</f>
        <v>0</v>
      </c>
    </row>
    <row r="53" spans="1:13">
      <c r="A53" s="209"/>
      <c r="B53" s="47"/>
      <c r="C53" s="40" t="s">
        <v>47</v>
      </c>
      <c r="D53" s="41" t="s">
        <v>41</v>
      </c>
      <c r="E53" s="42">
        <v>4.0000000000000002E-4</v>
      </c>
      <c r="F53" s="42">
        <f>E53*F49</f>
        <v>5.5999999999999999E-3</v>
      </c>
      <c r="G53" s="43"/>
      <c r="H53" s="43"/>
      <c r="I53" s="43"/>
      <c r="J53" s="43"/>
      <c r="K53" s="43"/>
      <c r="L53" s="43"/>
      <c r="M53" s="43">
        <f>L53</f>
        <v>0</v>
      </c>
    </row>
    <row r="54" spans="1:13">
      <c r="A54" s="199">
        <v>9</v>
      </c>
      <c r="B54" s="45" t="s">
        <v>53</v>
      </c>
      <c r="C54" s="35" t="s">
        <v>54</v>
      </c>
      <c r="D54" s="36" t="s">
        <v>38</v>
      </c>
      <c r="E54" s="37"/>
      <c r="F54" s="37">
        <v>13</v>
      </c>
      <c r="G54" s="38"/>
      <c r="H54" s="38"/>
      <c r="I54" s="38"/>
      <c r="J54" s="38"/>
      <c r="K54" s="38"/>
      <c r="L54" s="38"/>
      <c r="M54" s="38"/>
    </row>
    <row r="55" spans="1:13">
      <c r="A55" s="200"/>
      <c r="B55" s="46"/>
      <c r="C55" s="40" t="s">
        <v>39</v>
      </c>
      <c r="D55" s="41" t="s">
        <v>40</v>
      </c>
      <c r="E55" s="42">
        <v>1.35</v>
      </c>
      <c r="F55" s="42">
        <f>E55*F54</f>
        <v>17.55</v>
      </c>
      <c r="G55" s="43"/>
      <c r="H55" s="43"/>
      <c r="I55" s="43"/>
      <c r="J55" s="43"/>
      <c r="K55" s="43"/>
      <c r="L55" s="43"/>
      <c r="M55" s="43">
        <f>J55</f>
        <v>0</v>
      </c>
    </row>
    <row r="56" spans="1:13">
      <c r="A56" s="200"/>
      <c r="B56" s="46"/>
      <c r="C56" s="40" t="s">
        <v>55</v>
      </c>
      <c r="D56" s="41" t="s">
        <v>38</v>
      </c>
      <c r="E56" s="42">
        <v>1</v>
      </c>
      <c r="F56" s="42">
        <f>E56*F54</f>
        <v>13</v>
      </c>
      <c r="G56" s="43"/>
      <c r="H56" s="43"/>
      <c r="I56" s="43"/>
      <c r="J56" s="43"/>
      <c r="K56" s="43"/>
      <c r="L56" s="43"/>
      <c r="M56" s="43">
        <f>H56</f>
        <v>0</v>
      </c>
    </row>
    <row r="57" spans="1:13">
      <c r="A57" s="200"/>
      <c r="B57" s="46"/>
      <c r="C57" s="40" t="s">
        <v>46</v>
      </c>
      <c r="D57" s="41" t="s">
        <v>41</v>
      </c>
      <c r="E57" s="42">
        <v>0.29099999999999998</v>
      </c>
      <c r="F57" s="42">
        <f>E57*F54</f>
        <v>3.7829999999999999</v>
      </c>
      <c r="G57" s="43"/>
      <c r="H57" s="43"/>
      <c r="I57" s="43"/>
      <c r="J57" s="43"/>
      <c r="K57" s="43"/>
      <c r="L57" s="43"/>
      <c r="M57" s="43">
        <f>H57</f>
        <v>0</v>
      </c>
    </row>
    <row r="58" spans="1:13">
      <c r="A58" s="209"/>
      <c r="B58" s="47"/>
      <c r="C58" s="40" t="s">
        <v>47</v>
      </c>
      <c r="D58" s="41" t="s">
        <v>41</v>
      </c>
      <c r="E58" s="42">
        <v>3.1E-2</v>
      </c>
      <c r="F58" s="42">
        <f>E58*F54</f>
        <v>0.40300000000000002</v>
      </c>
      <c r="G58" s="43"/>
      <c r="H58" s="43"/>
      <c r="I58" s="43"/>
      <c r="J58" s="43"/>
      <c r="K58" s="43"/>
      <c r="L58" s="43"/>
      <c r="M58" s="43">
        <f>L58</f>
        <v>0</v>
      </c>
    </row>
    <row r="59" spans="1:13">
      <c r="A59" s="199">
        <v>10</v>
      </c>
      <c r="B59" s="45" t="s">
        <v>56</v>
      </c>
      <c r="C59" s="35" t="s">
        <v>204</v>
      </c>
      <c r="D59" s="36" t="s">
        <v>38</v>
      </c>
      <c r="E59" s="37"/>
      <c r="F59" s="37">
        <v>55</v>
      </c>
      <c r="G59" s="38"/>
      <c r="H59" s="38"/>
      <c r="I59" s="38"/>
      <c r="J59" s="38"/>
      <c r="K59" s="38"/>
      <c r="L59" s="38"/>
      <c r="M59" s="38"/>
    </row>
    <row r="60" spans="1:13">
      <c r="A60" s="200"/>
      <c r="B60" s="46"/>
      <c r="C60" s="40" t="s">
        <v>39</v>
      </c>
      <c r="D60" s="41" t="s">
        <v>40</v>
      </c>
      <c r="E60" s="42">
        <v>0.97</v>
      </c>
      <c r="F60" s="42">
        <f>E60*F59</f>
        <v>53.35</v>
      </c>
      <c r="G60" s="43"/>
      <c r="H60" s="43"/>
      <c r="I60" s="43"/>
      <c r="J60" s="43"/>
      <c r="K60" s="43"/>
      <c r="L60" s="43"/>
      <c r="M60" s="43">
        <f>J60</f>
        <v>0</v>
      </c>
    </row>
    <row r="61" spans="1:13">
      <c r="A61" s="200"/>
      <c r="B61" s="46"/>
      <c r="C61" s="40" t="s">
        <v>73</v>
      </c>
      <c r="D61" s="41" t="s">
        <v>38</v>
      </c>
      <c r="E61" s="42">
        <v>1</v>
      </c>
      <c r="F61" s="42">
        <f>E61*F59</f>
        <v>55</v>
      </c>
      <c r="G61" s="43"/>
      <c r="H61" s="43"/>
      <c r="I61" s="43"/>
      <c r="J61" s="43"/>
      <c r="K61" s="43"/>
      <c r="L61" s="43"/>
      <c r="M61" s="43">
        <f>H61</f>
        <v>0</v>
      </c>
    </row>
    <row r="62" spans="1:13">
      <c r="A62" s="200"/>
      <c r="B62" s="46"/>
      <c r="C62" s="40" t="s">
        <v>46</v>
      </c>
      <c r="D62" s="41" t="s">
        <v>41</v>
      </c>
      <c r="E62" s="42">
        <v>0.38200000000000001</v>
      </c>
      <c r="F62" s="42">
        <f>E62*F59</f>
        <v>21.01</v>
      </c>
      <c r="G62" s="43"/>
      <c r="H62" s="43"/>
      <c r="I62" s="43"/>
      <c r="J62" s="43"/>
      <c r="K62" s="43"/>
      <c r="L62" s="43"/>
      <c r="M62" s="43">
        <f>H62</f>
        <v>0</v>
      </c>
    </row>
    <row r="63" spans="1:13">
      <c r="A63" s="209"/>
      <c r="B63" s="47"/>
      <c r="C63" s="40" t="s">
        <v>47</v>
      </c>
      <c r="D63" s="41" t="s">
        <v>41</v>
      </c>
      <c r="E63" s="42">
        <v>0.34899999999999998</v>
      </c>
      <c r="F63" s="42">
        <f>E63*F59</f>
        <v>19.195</v>
      </c>
      <c r="G63" s="43"/>
      <c r="H63" s="43"/>
      <c r="I63" s="43"/>
      <c r="J63" s="43"/>
      <c r="K63" s="43"/>
      <c r="L63" s="43"/>
      <c r="M63" s="43">
        <f>L63</f>
        <v>0</v>
      </c>
    </row>
    <row r="64" spans="1:13">
      <c r="A64" s="199">
        <v>11</v>
      </c>
      <c r="B64" s="45" t="s">
        <v>56</v>
      </c>
      <c r="C64" s="35" t="s">
        <v>74</v>
      </c>
      <c r="D64" s="36" t="s">
        <v>38</v>
      </c>
      <c r="E64" s="37"/>
      <c r="F64" s="37">
        <v>4</v>
      </c>
      <c r="G64" s="38"/>
      <c r="H64" s="38"/>
      <c r="I64" s="38"/>
      <c r="J64" s="38"/>
      <c r="K64" s="38"/>
      <c r="L64" s="38"/>
      <c r="M64" s="38"/>
    </row>
    <row r="65" spans="1:13">
      <c r="A65" s="200"/>
      <c r="B65" s="46"/>
      <c r="C65" s="40" t="s">
        <v>39</v>
      </c>
      <c r="D65" s="41" t="s">
        <v>40</v>
      </c>
      <c r="E65" s="42">
        <v>0.97</v>
      </c>
      <c r="F65" s="42">
        <f>E65*F64</f>
        <v>3.88</v>
      </c>
      <c r="G65" s="43"/>
      <c r="H65" s="43"/>
      <c r="I65" s="43"/>
      <c r="J65" s="43"/>
      <c r="K65" s="43"/>
      <c r="L65" s="43"/>
      <c r="M65" s="43">
        <f>J65</f>
        <v>0</v>
      </c>
    </row>
    <row r="66" spans="1:13">
      <c r="A66" s="200"/>
      <c r="B66" s="46"/>
      <c r="C66" s="40" t="s">
        <v>75</v>
      </c>
      <c r="D66" s="41" t="s">
        <v>38</v>
      </c>
      <c r="E66" s="42">
        <v>1</v>
      </c>
      <c r="F66" s="42">
        <f>E66*F64</f>
        <v>4</v>
      </c>
      <c r="G66" s="43"/>
      <c r="H66" s="43"/>
      <c r="I66" s="43"/>
      <c r="J66" s="43"/>
      <c r="K66" s="43"/>
      <c r="L66" s="43"/>
      <c r="M66" s="43">
        <f>H66</f>
        <v>0</v>
      </c>
    </row>
    <row r="67" spans="1:13">
      <c r="A67" s="200"/>
      <c r="B67" s="46"/>
      <c r="C67" s="40" t="s">
        <v>46</v>
      </c>
      <c r="D67" s="41" t="s">
        <v>41</v>
      </c>
      <c r="E67" s="42">
        <v>0.38200000000000001</v>
      </c>
      <c r="F67" s="42">
        <f>E67*F64</f>
        <v>1.528</v>
      </c>
      <c r="G67" s="43"/>
      <c r="H67" s="43"/>
      <c r="I67" s="43"/>
      <c r="J67" s="43"/>
      <c r="K67" s="43"/>
      <c r="L67" s="43"/>
      <c r="M67" s="43">
        <f>H67</f>
        <v>0</v>
      </c>
    </row>
    <row r="68" spans="1:13">
      <c r="A68" s="209"/>
      <c r="B68" s="47"/>
      <c r="C68" s="40" t="s">
        <v>47</v>
      </c>
      <c r="D68" s="41" t="s">
        <v>41</v>
      </c>
      <c r="E68" s="42">
        <v>0.34899999999999998</v>
      </c>
      <c r="F68" s="42">
        <f>E68*F64</f>
        <v>1.3959999999999999</v>
      </c>
      <c r="G68" s="43"/>
      <c r="H68" s="43"/>
      <c r="I68" s="43"/>
      <c r="J68" s="43"/>
      <c r="K68" s="43"/>
      <c r="L68" s="43"/>
      <c r="M68" s="43">
        <f>L68</f>
        <v>0</v>
      </c>
    </row>
    <row r="69" spans="1:13">
      <c r="A69" s="51"/>
      <c r="B69" s="52"/>
      <c r="C69" s="53" t="s">
        <v>32</v>
      </c>
      <c r="D69" s="53"/>
      <c r="E69" s="54"/>
      <c r="F69" s="54"/>
      <c r="G69" s="55"/>
      <c r="H69" s="56"/>
      <c r="I69" s="56"/>
      <c r="J69" s="56"/>
      <c r="K69" s="56"/>
      <c r="L69" s="56"/>
      <c r="M69" s="56">
        <f>SUM(M8:M68)</f>
        <v>0</v>
      </c>
    </row>
    <row r="70" spans="1:13">
      <c r="A70" s="51"/>
      <c r="B70" s="52"/>
      <c r="C70" s="53" t="s">
        <v>57</v>
      </c>
      <c r="D70" s="57">
        <v>0.03</v>
      </c>
      <c r="E70" s="54"/>
      <c r="F70" s="54"/>
      <c r="G70" s="55"/>
      <c r="H70" s="56"/>
      <c r="I70" s="56"/>
      <c r="J70" s="56"/>
      <c r="K70" s="56"/>
      <c r="L70" s="56"/>
      <c r="M70" s="56">
        <f>H69*D70</f>
        <v>0</v>
      </c>
    </row>
    <row r="71" spans="1:13">
      <c r="A71" s="53"/>
      <c r="B71" s="58"/>
      <c r="C71" s="53" t="s">
        <v>32</v>
      </c>
      <c r="D71" s="59"/>
      <c r="E71" s="58"/>
      <c r="F71" s="58"/>
      <c r="G71" s="60"/>
      <c r="H71" s="56"/>
      <c r="I71" s="56"/>
      <c r="J71" s="56"/>
      <c r="K71" s="56"/>
      <c r="L71" s="56"/>
      <c r="M71" s="56">
        <f>SUM(M69:M70)</f>
        <v>0</v>
      </c>
    </row>
    <row r="72" spans="1:13">
      <c r="A72" s="53"/>
      <c r="B72" s="58"/>
      <c r="C72" s="53" t="s">
        <v>58</v>
      </c>
      <c r="D72" s="57">
        <v>0.75</v>
      </c>
      <c r="E72" s="58"/>
      <c r="F72" s="58"/>
      <c r="G72" s="60"/>
      <c r="H72" s="56"/>
      <c r="I72" s="56"/>
      <c r="J72" s="56"/>
      <c r="K72" s="56"/>
      <c r="L72" s="56"/>
      <c r="M72" s="56">
        <f>J72</f>
        <v>0</v>
      </c>
    </row>
    <row r="73" spans="1:13">
      <c r="A73" s="53"/>
      <c r="B73" s="58"/>
      <c r="C73" s="53" t="s">
        <v>32</v>
      </c>
      <c r="D73" s="53"/>
      <c r="E73" s="58"/>
      <c r="F73" s="58"/>
      <c r="G73" s="60"/>
      <c r="H73" s="56"/>
      <c r="I73" s="56"/>
      <c r="J73" s="56"/>
      <c r="K73" s="56"/>
      <c r="L73" s="56"/>
      <c r="M73" s="56">
        <f>SUM(M71:M72)</f>
        <v>0</v>
      </c>
    </row>
    <row r="74" spans="1:13">
      <c r="A74" s="53"/>
      <c r="B74" s="58"/>
      <c r="C74" s="53" t="s">
        <v>59</v>
      </c>
      <c r="D74" s="57">
        <v>0.08</v>
      </c>
      <c r="E74" s="58"/>
      <c r="F74" s="58"/>
      <c r="G74" s="60"/>
      <c r="H74" s="56"/>
      <c r="I74" s="56"/>
      <c r="J74" s="56"/>
      <c r="K74" s="56"/>
      <c r="L74" s="56"/>
      <c r="M74" s="56">
        <f>M73*D74</f>
        <v>0</v>
      </c>
    </row>
    <row r="75" spans="1:13">
      <c r="A75" s="53"/>
      <c r="B75" s="58"/>
      <c r="C75" s="53"/>
      <c r="D75" s="57"/>
      <c r="E75" s="58"/>
      <c r="F75" s="58"/>
      <c r="G75" s="60"/>
      <c r="H75" s="56"/>
      <c r="I75" s="56"/>
      <c r="J75" s="56"/>
      <c r="K75" s="56"/>
      <c r="L75" s="56"/>
      <c r="M75" s="56">
        <f>SUM(M73:M74)</f>
        <v>0</v>
      </c>
    </row>
    <row r="77" spans="1:13">
      <c r="C77" s="16" t="s">
        <v>18</v>
      </c>
      <c r="D77" s="16"/>
      <c r="E77" s="16"/>
      <c r="F77" s="17"/>
    </row>
    <row r="78" spans="1:13">
      <c r="C78" s="16" t="s">
        <v>19</v>
      </c>
      <c r="D78" s="16"/>
      <c r="E78" s="16" t="s">
        <v>20</v>
      </c>
      <c r="F78" s="17"/>
    </row>
  </sheetData>
  <mergeCells count="26">
    <mergeCell ref="A39:A43"/>
    <mergeCell ref="A49:A53"/>
    <mergeCell ref="A54:A58"/>
    <mergeCell ref="A59:A63"/>
    <mergeCell ref="A44:A48"/>
    <mergeCell ref="M5:M6"/>
    <mergeCell ref="A8:A11"/>
    <mergeCell ref="A12:A17"/>
    <mergeCell ref="E5:F5"/>
    <mergeCell ref="G5:H5"/>
    <mergeCell ref="A64:A68"/>
    <mergeCell ref="A18:A24"/>
    <mergeCell ref="A25:A30"/>
    <mergeCell ref="A1:M1"/>
    <mergeCell ref="A2:M2"/>
    <mergeCell ref="A3:E3"/>
    <mergeCell ref="L3:M3"/>
    <mergeCell ref="A4:E4"/>
    <mergeCell ref="G4:L4"/>
    <mergeCell ref="A31:A38"/>
    <mergeCell ref="A5:A6"/>
    <mergeCell ref="B5:B6"/>
    <mergeCell ref="C5:C6"/>
    <mergeCell ref="D5:D6"/>
    <mergeCell ref="I5:J5"/>
    <mergeCell ref="K5:L5"/>
  </mergeCells>
  <phoneticPr fontId="1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დანართი 1</vt:lpstr>
      <vt:lpstr>დანართი 1,1</vt:lpstr>
      <vt:lpstr>დანართი 1,2</vt:lpstr>
      <vt:lpstr>დანართი 1,3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 babunashvili</dc:creator>
  <cp:lastModifiedBy>compservice</cp:lastModifiedBy>
  <dcterms:created xsi:type="dcterms:W3CDTF">2015-06-05T18:19:34Z</dcterms:created>
  <dcterms:modified xsi:type="dcterms:W3CDTF">2020-08-19T09:37:13Z</dcterms:modified>
</cp:coreProperties>
</file>