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0 წელი\2020 წლის ტენდერები\სამუშაო\განახლების ჭაბურღილი\"/>
    </mc:Choice>
  </mc:AlternateContent>
  <bookViews>
    <workbookView xWindow="0" yWindow="0" windowWidth="28800" windowHeight="12435" tabRatio="878"/>
  </bookViews>
  <sheets>
    <sheet name="AAA" sheetId="73" r:id="rId1"/>
    <sheet name="ჭაბურღილი" sheetId="80" r:id="rId2"/>
    <sheet name="რეზერვუარი" sheetId="77" r:id="rId3"/>
    <sheet name="შიდა ქსელი" sheetId="67" r:id="rId4"/>
  </sheets>
  <calcPr calcId="152511"/>
</workbook>
</file>

<file path=xl/calcChain.xml><?xml version="1.0" encoding="utf-8"?>
<calcChain xmlns="http://schemas.openxmlformats.org/spreadsheetml/2006/main">
  <c r="E109" i="67" l="1"/>
  <c r="E212" i="77" l="1"/>
  <c r="E211" i="77"/>
  <c r="E147" i="77"/>
  <c r="D115" i="77"/>
  <c r="E115" i="77" s="1"/>
  <c r="D65" i="77"/>
  <c r="D63" i="77"/>
  <c r="D61" i="77"/>
  <c r="D60" i="77"/>
  <c r="D43" i="77"/>
  <c r="D37" i="77"/>
  <c r="D33" i="77"/>
  <c r="D32" i="77"/>
  <c r="D35" i="77"/>
  <c r="D137" i="67" l="1"/>
  <c r="E115" i="67"/>
  <c r="E79" i="67"/>
  <c r="E49" i="67"/>
  <c r="E48" i="67"/>
  <c r="E180" i="80"/>
  <c r="E179" i="80"/>
  <c r="E178" i="80"/>
  <c r="D130" i="80"/>
  <c r="E130" i="80" s="1"/>
  <c r="E113" i="80"/>
  <c r="E86" i="80"/>
  <c r="E214" i="80" l="1"/>
  <c r="E213" i="80"/>
  <c r="E211" i="80"/>
  <c r="E210" i="80"/>
  <c r="E208" i="80"/>
  <c r="E207" i="80"/>
  <c r="E205" i="80"/>
  <c r="E203" i="80"/>
  <c r="E202" i="80"/>
  <c r="E200" i="80"/>
  <c r="E189" i="80"/>
  <c r="E192" i="80" s="1"/>
  <c r="E176" i="80"/>
  <c r="E175" i="80"/>
  <c r="E171" i="80"/>
  <c r="E170" i="80"/>
  <c r="E169" i="80"/>
  <c r="D168" i="80"/>
  <c r="E168" i="80" s="1"/>
  <c r="E167" i="80"/>
  <c r="E158" i="80" s="1"/>
  <c r="E162" i="80"/>
  <c r="E161" i="80"/>
  <c r="E156" i="80"/>
  <c r="E155" i="80"/>
  <c r="E142" i="80"/>
  <c r="E143" i="80" s="1"/>
  <c r="E141" i="80"/>
  <c r="E140" i="80"/>
  <c r="E139" i="80"/>
  <c r="E138" i="80"/>
  <c r="E137" i="80"/>
  <c r="E135" i="80"/>
  <c r="E134" i="80"/>
  <c r="E133" i="80"/>
  <c r="D131" i="80"/>
  <c r="E131" i="80" s="1"/>
  <c r="E128" i="80"/>
  <c r="E127" i="80"/>
  <c r="E125" i="80"/>
  <c r="E123" i="80"/>
  <c r="E122" i="80"/>
  <c r="E121" i="80"/>
  <c r="E117" i="80"/>
  <c r="E116" i="80"/>
  <c r="E114" i="80"/>
  <c r="E111" i="80"/>
  <c r="E110" i="80"/>
  <c r="E108" i="80"/>
  <c r="E107" i="80"/>
  <c r="E106" i="80"/>
  <c r="E105" i="80"/>
  <c r="E103" i="80"/>
  <c r="E102" i="80"/>
  <c r="E100" i="80"/>
  <c r="E190" i="80" l="1"/>
  <c r="E172" i="80"/>
  <c r="E173" i="80" s="1"/>
  <c r="E159" i="80"/>
  <c r="E193" i="80" l="1"/>
  <c r="E243" i="67" l="1"/>
  <c r="E247" i="67" s="1"/>
  <c r="E249" i="67" s="1"/>
  <c r="E258" i="67"/>
  <c r="E266" i="67"/>
  <c r="E267" i="67"/>
  <c r="E264" i="67"/>
  <c r="E262" i="67"/>
  <c r="E261" i="67"/>
  <c r="E256" i="67"/>
  <c r="E263" i="67"/>
  <c r="E244" i="67" l="1"/>
  <c r="E248" i="67"/>
  <c r="E245" i="67"/>
  <c r="E213" i="77" l="1"/>
  <c r="E209" i="77"/>
  <c r="E208" i="77"/>
  <c r="E204" i="77"/>
  <c r="E203" i="77"/>
  <c r="E202" i="77"/>
  <c r="D201" i="77"/>
  <c r="E201" i="77" s="1"/>
  <c r="E200" i="77"/>
  <c r="E190" i="77" s="1"/>
  <c r="E194" i="77"/>
  <c r="E193" i="77"/>
  <c r="E171" i="77"/>
  <c r="E172" i="77"/>
  <c r="E174" i="77"/>
  <c r="E175" i="77"/>
  <c r="E183" i="77"/>
  <c r="E185" i="77"/>
  <c r="E187" i="77" s="1"/>
  <c r="E188" i="77" s="1"/>
  <c r="E169" i="77"/>
  <c r="E166" i="77"/>
  <c r="E165" i="77"/>
  <c r="E163" i="77"/>
  <c r="E157" i="77"/>
  <c r="E156" i="77"/>
  <c r="E154" i="77"/>
  <c r="E153" i="77"/>
  <c r="E151" i="77"/>
  <c r="E150" i="77"/>
  <c r="E148" i="77"/>
  <c r="E146" i="77"/>
  <c r="E144" i="77"/>
  <c r="E143" i="77"/>
  <c r="E141" i="77"/>
  <c r="E140" i="77"/>
  <c r="E138" i="77"/>
  <c r="E137" i="77"/>
  <c r="E134" i="77"/>
  <c r="E135" i="77" s="1"/>
  <c r="E133" i="77"/>
  <c r="E132" i="77"/>
  <c r="E129" i="77"/>
  <c r="E128" i="77"/>
  <c r="E126" i="77"/>
  <c r="E125" i="77"/>
  <c r="E124" i="77"/>
  <c r="E123" i="77"/>
  <c r="E122" i="77"/>
  <c r="E120" i="77"/>
  <c r="E119" i="77"/>
  <c r="E118" i="77"/>
  <c r="D116" i="77"/>
  <c r="E116" i="77" s="1"/>
  <c r="E113" i="77"/>
  <c r="E112" i="77"/>
  <c r="E110" i="77"/>
  <c r="E108" i="77"/>
  <c r="E107" i="77"/>
  <c r="E106" i="77"/>
  <c r="E102" i="77"/>
  <c r="E101" i="77"/>
  <c r="E99" i="77"/>
  <c r="E98" i="77"/>
  <c r="E96" i="77"/>
  <c r="E95" i="77"/>
  <c r="E93" i="77"/>
  <c r="E91" i="77"/>
  <c r="E90" i="77"/>
  <c r="E88" i="77"/>
  <c r="E86" i="77"/>
  <c r="E85" i="77"/>
  <c r="E191" i="77" l="1"/>
  <c r="E205" i="77"/>
  <c r="E206" i="77" s="1"/>
  <c r="E184" i="77"/>
  <c r="E181" i="77"/>
  <c r="E186" i="77"/>
  <c r="E23" i="77" l="1"/>
  <c r="E30" i="77" s="1"/>
  <c r="E22" i="77"/>
  <c r="E21" i="77"/>
  <c r="E27" i="77" l="1"/>
  <c r="E29" i="77"/>
  <c r="E28" i="77"/>
  <c r="E25" i="77"/>
  <c r="E24" i="77"/>
  <c r="E293" i="67" l="1"/>
  <c r="E295" i="67" s="1"/>
  <c r="E289" i="67"/>
  <c r="E290" i="67" s="1"/>
  <c r="E287" i="67"/>
  <c r="E282" i="67"/>
  <c r="E283" i="67" s="1"/>
  <c r="E280" i="67"/>
  <c r="E274" i="67"/>
  <c r="E275" i="67" s="1"/>
  <c r="E269" i="67"/>
  <c r="E272" i="67" s="1"/>
  <c r="E268" i="67"/>
  <c r="E265" i="67"/>
  <c r="E260" i="67"/>
  <c r="E259" i="67"/>
  <c r="E257" i="67"/>
  <c r="E255" i="67"/>
  <c r="E254" i="67"/>
  <c r="E252" i="67"/>
  <c r="E251" i="67"/>
  <c r="E234" i="67"/>
  <c r="E235" i="67" s="1"/>
  <c r="E220" i="67"/>
  <c r="E222" i="67" s="1"/>
  <c r="E209" i="67"/>
  <c r="E211" i="67" s="1"/>
  <c r="E194" i="67"/>
  <c r="E195" i="67" s="1"/>
  <c r="E193" i="67"/>
  <c r="E192" i="67"/>
  <c r="E190" i="67"/>
  <c r="E189" i="67"/>
  <c r="E171" i="67"/>
  <c r="E172" i="67" s="1"/>
  <c r="E163" i="67"/>
  <c r="E164" i="67" s="1"/>
  <c r="E162" i="67"/>
  <c r="E161" i="67"/>
  <c r="E159" i="67"/>
  <c r="E158" i="67"/>
  <c r="E156" i="67"/>
  <c r="E155" i="67"/>
  <c r="E153" i="67"/>
  <c r="E152" i="67"/>
  <c r="E150" i="67"/>
  <c r="E149" i="67"/>
  <c r="E147" i="67"/>
  <c r="E146" i="67"/>
  <c r="E144" i="67"/>
  <c r="E143" i="67"/>
  <c r="E141" i="67"/>
  <c r="E140" i="67"/>
  <c r="E133" i="67"/>
  <c r="E131" i="67"/>
  <c r="E130" i="67"/>
  <c r="E125" i="67"/>
  <c r="E132" i="67" s="1"/>
  <c r="E123" i="67"/>
  <c r="E122" i="67"/>
  <c r="E117" i="67"/>
  <c r="E118" i="67" s="1"/>
  <c r="E116" i="67"/>
  <c r="E113" i="67"/>
  <c r="E112" i="67"/>
  <c r="E110" i="67"/>
  <c r="E107" i="67"/>
  <c r="E106" i="67"/>
  <c r="E104" i="67"/>
  <c r="E103" i="67"/>
  <c r="E101" i="67"/>
  <c r="E100" i="67"/>
  <c r="E98" i="67"/>
  <c r="E97" i="67"/>
  <c r="E95" i="67"/>
  <c r="E94" i="67"/>
  <c r="E92" i="67"/>
  <c r="E91" i="67"/>
  <c r="E89" i="67"/>
  <c r="E88" i="67"/>
  <c r="E86" i="67"/>
  <c r="E85" i="67"/>
  <c r="E83" i="67"/>
  <c r="E82" i="67"/>
  <c r="E80" i="67"/>
  <c r="E77" i="67"/>
  <c r="E76" i="67"/>
  <c r="E74" i="67"/>
  <c r="E73" i="67"/>
  <c r="E71" i="67"/>
  <c r="E70" i="67"/>
  <c r="E68" i="67"/>
  <c r="E67" i="67"/>
  <c r="E65" i="67"/>
  <c r="E64" i="67"/>
  <c r="E62" i="67"/>
  <c r="E61" i="67"/>
  <c r="E60" i="67"/>
  <c r="E58" i="67"/>
  <c r="E57" i="67"/>
  <c r="E56" i="67"/>
  <c r="E55" i="67"/>
  <c r="E54" i="67"/>
  <c r="E53" i="67"/>
  <c r="E52" i="67"/>
  <c r="E50" i="67"/>
  <c r="E46" i="67"/>
  <c r="E45" i="67"/>
  <c r="E43" i="67"/>
  <c r="E42" i="67"/>
  <c r="E41" i="67"/>
  <c r="E39" i="67"/>
  <c r="E38" i="67"/>
  <c r="E36" i="67"/>
  <c r="E35" i="67"/>
  <c r="E33" i="67"/>
  <c r="E32" i="67"/>
  <c r="E30" i="67"/>
  <c r="E29" i="67"/>
  <c r="E27" i="67"/>
  <c r="E26" i="67"/>
  <c r="E24" i="67"/>
  <c r="E23" i="67"/>
  <c r="E21" i="67"/>
  <c r="E20" i="67"/>
  <c r="E16" i="67"/>
  <c r="E12" i="67"/>
  <c r="E13" i="67" s="1"/>
  <c r="E82" i="77"/>
  <c r="E81" i="77"/>
  <c r="E79" i="77"/>
  <c r="E78" i="77"/>
  <c r="D77" i="77"/>
  <c r="E77" i="77" s="1"/>
  <c r="D76" i="77"/>
  <c r="E76" i="77" s="1"/>
  <c r="D74" i="77"/>
  <c r="E74" i="77" s="1"/>
  <c r="D73" i="77"/>
  <c r="E73" i="77" s="1"/>
  <c r="D71" i="77"/>
  <c r="E71" i="77" s="1"/>
  <c r="D70" i="77"/>
  <c r="E70" i="77" s="1"/>
  <c r="E68" i="77"/>
  <c r="E67" i="77"/>
  <c r="E65" i="77"/>
  <c r="E64" i="77"/>
  <c r="E63" i="77"/>
  <c r="E61" i="77"/>
  <c r="E60" i="77"/>
  <c r="E58" i="77"/>
  <c r="E56" i="77"/>
  <c r="E55" i="77"/>
  <c r="E54" i="77"/>
  <c r="D49" i="77"/>
  <c r="D48" i="77"/>
  <c r="D47" i="77"/>
  <c r="E46" i="77"/>
  <c r="E52" i="77" s="1"/>
  <c r="D44" i="77"/>
  <c r="D40" i="77"/>
  <c r="E38" i="77"/>
  <c r="E37" i="77"/>
  <c r="D36" i="77"/>
  <c r="E36" i="77" s="1"/>
  <c r="E35" i="77"/>
  <c r="E33" i="77"/>
  <c r="E32" i="77"/>
  <c r="D19" i="77"/>
  <c r="E19" i="77" s="1"/>
  <c r="D18" i="77"/>
  <c r="E18" i="77" s="1"/>
  <c r="E16" i="77"/>
  <c r="E15" i="77"/>
  <c r="E90" i="80"/>
  <c r="E89" i="80"/>
  <c r="E88" i="80"/>
  <c r="E85" i="80"/>
  <c r="E83" i="80"/>
  <c r="E82" i="80"/>
  <c r="E79" i="80"/>
  <c r="E77" i="80"/>
  <c r="E76" i="80"/>
  <c r="E74" i="80"/>
  <c r="E73" i="80"/>
  <c r="E71" i="80"/>
  <c r="E70" i="80"/>
  <c r="E68" i="80"/>
  <c r="E67" i="80"/>
  <c r="E66" i="80"/>
  <c r="E65" i="80"/>
  <c r="E64" i="80"/>
  <c r="E63" i="80"/>
  <c r="E61" i="80"/>
  <c r="E60" i="80"/>
  <c r="E59" i="80"/>
  <c r="E57" i="80"/>
  <c r="E56" i="80"/>
  <c r="E55" i="80"/>
  <c r="E54" i="80"/>
  <c r="E53" i="80"/>
  <c r="E52" i="80"/>
  <c r="E50" i="80"/>
  <c r="E49" i="80"/>
  <c r="E48" i="80"/>
  <c r="E46" i="80"/>
  <c r="E45" i="80"/>
  <c r="E44" i="80"/>
  <c r="E43" i="80"/>
  <c r="E42" i="80"/>
  <c r="E41" i="80"/>
  <c r="E39" i="80"/>
  <c r="E38" i="80"/>
  <c r="E37" i="80"/>
  <c r="E35" i="80"/>
  <c r="E34" i="80"/>
  <c r="E33" i="80"/>
  <c r="E32" i="80"/>
  <c r="E31" i="80"/>
  <c r="E30" i="80"/>
  <c r="E28" i="80"/>
  <c r="E27" i="80"/>
  <c r="E26" i="80"/>
  <c r="E24" i="80"/>
  <c r="E23" i="80"/>
  <c r="E22" i="80"/>
  <c r="E21" i="80"/>
  <c r="E20" i="80"/>
  <c r="E19" i="80"/>
  <c r="E17" i="80"/>
  <c r="E16" i="80"/>
  <c r="E15" i="80"/>
  <c r="E14" i="67" l="1"/>
  <c r="E135" i="67"/>
  <c r="E137" i="67"/>
  <c r="E17" i="67"/>
  <c r="E18" i="67" s="1"/>
  <c r="E138" i="67"/>
  <c r="E181" i="67"/>
  <c r="E233" i="67"/>
  <c r="E126" i="67"/>
  <c r="E127" i="67"/>
  <c r="E196" i="67"/>
  <c r="E277" i="67"/>
  <c r="E236" i="67"/>
  <c r="E278" i="67"/>
  <c r="E170" i="67"/>
  <c r="E294" i="67"/>
  <c r="E208" i="67"/>
  <c r="E296" i="67"/>
  <c r="E119" i="67"/>
  <c r="E134" i="67"/>
  <c r="E165" i="67"/>
  <c r="E173" i="67"/>
  <c r="E221" i="67"/>
  <c r="E284" i="67"/>
  <c r="E291" i="67" s="1"/>
  <c r="E292" i="67" s="1"/>
  <c r="E297" i="67"/>
  <c r="E273" i="67"/>
  <c r="E124" i="67"/>
  <c r="E182" i="67"/>
  <c r="E210" i="67"/>
  <c r="E242" i="67"/>
  <c r="E270" i="67"/>
  <c r="E219" i="67"/>
  <c r="E47" i="77"/>
  <c r="E44" i="77"/>
  <c r="E39" i="77"/>
  <c r="E48" i="77"/>
  <c r="E40" i="77"/>
  <c r="E43" i="77"/>
  <c r="E49" i="77"/>
  <c r="E45" i="77"/>
  <c r="E51" i="77"/>
  <c r="E41" i="77"/>
  <c r="E285" i="67" l="1"/>
  <c r="K7" i="80"/>
  <c r="E187" i="67"/>
  <c r="E186" i="67"/>
  <c r="E183" i="67"/>
  <c r="E184" i="67"/>
  <c r="K7" i="77"/>
  <c r="K7" i="67" l="1"/>
  <c r="D11" i="73" l="1"/>
  <c r="K6" i="77"/>
  <c r="K6" i="80" l="1"/>
  <c r="D10" i="73"/>
  <c r="D12" i="73"/>
  <c r="K6" i="67"/>
  <c r="D6" i="73" l="1"/>
</calcChain>
</file>

<file path=xl/sharedStrings.xml><?xml version="1.0" encoding="utf-8"?>
<sst xmlns="http://schemas.openxmlformats.org/spreadsheetml/2006/main" count="1509" uniqueCount="373">
  <si>
    <t>lari</t>
  </si>
  <si>
    <t>#</t>
  </si>
  <si>
    <t xml:space="preserve">samuSaos dasaxeleba </t>
  </si>
  <si>
    <t>ganz. erT.</t>
  </si>
  <si>
    <t>raode-noba</t>
  </si>
  <si>
    <t xml:space="preserve">   xelfasi (l)</t>
  </si>
  <si>
    <t>manq.meq-zmebi (l)</t>
  </si>
  <si>
    <t>erT.fasi</t>
  </si>
  <si>
    <t>jami</t>
  </si>
  <si>
    <t xml:space="preserve">  jami</t>
  </si>
  <si>
    <t>(lari)</t>
  </si>
  <si>
    <t>norma      er-ze</t>
  </si>
  <si>
    <t>Sromis danaxarji</t>
  </si>
  <si>
    <t>t</t>
  </si>
  <si>
    <t>manqanebi</t>
  </si>
  <si>
    <t>kac/sT</t>
  </si>
  <si>
    <t xml:space="preserve">masalis transporti </t>
  </si>
  <si>
    <t>masalebi</t>
  </si>
  <si>
    <t>sxva masala</t>
  </si>
  <si>
    <t xml:space="preserve">gegmiuri dagroveba </t>
  </si>
  <si>
    <t>m</t>
  </si>
  <si>
    <t xml:space="preserve">   jami</t>
  </si>
  <si>
    <t>man/sT</t>
  </si>
  <si>
    <t>r e s u r s e b i</t>
  </si>
  <si>
    <t>c</t>
  </si>
  <si>
    <t>sxva manqanebi</t>
  </si>
  <si>
    <t>dRg</t>
  </si>
  <si>
    <t xml:space="preserve">zednadebi xarjebi </t>
  </si>
  <si>
    <t>tn.</t>
  </si>
  <si>
    <t>grZ.m.</t>
  </si>
  <si>
    <t>gauTvaliswinebeli xarji</t>
  </si>
  <si>
    <t>aT.lari</t>
  </si>
  <si>
    <t>saxarjTaRricxvo Rirebuleba</t>
  </si>
  <si>
    <t>m.S. xelfasi</t>
  </si>
  <si>
    <t>proeqt</t>
  </si>
  <si>
    <t>betonis saxuravi fila, polimeruli xufiT</t>
  </si>
  <si>
    <t>rk/betonis Wis kedlebis gare zedapiris damuSaveba 2 fena cxeli bitumiT (hidroizoliacia)</t>
  </si>
  <si>
    <t>milebis garSemo qviSis damcavi fenis mowyoba</t>
  </si>
  <si>
    <t>tranSeis Zirisa da kedlebis damuSaveba xeliT IV kategoriis gruntebSi</t>
  </si>
  <si>
    <t>gruntis mosworeba xeliT</t>
  </si>
  <si>
    <t>tranSeis Sevseba adgilobrivi gruntiT datkepniT</t>
  </si>
  <si>
    <t>sxva masalebi</t>
  </si>
  <si>
    <t>kompl</t>
  </si>
  <si>
    <t>grZ.m</t>
  </si>
  <si>
    <t>kg</t>
  </si>
  <si>
    <t>yalibis fari</t>
  </si>
  <si>
    <t>grZ/m</t>
  </si>
  <si>
    <t>SromiTi resursebi</t>
  </si>
  <si>
    <t>eleqtrodi</t>
  </si>
  <si>
    <t>m2</t>
  </si>
  <si>
    <t>proeqti</t>
  </si>
  <si>
    <t>samontaJo detalebi</t>
  </si>
  <si>
    <t>lokaluri xarjTaRricxva #1</t>
  </si>
  <si>
    <t>moTuTiebuli mavTuli d2,5 mm</t>
  </si>
  <si>
    <t>moTuTiebuli mavTul bade-2,5 mm. 50X50 mm</t>
  </si>
  <si>
    <t>gruntis damuSaveba xeliT boZebis dasabetoneblad</t>
  </si>
  <si>
    <t>obieqturi xarjTaRricxva</t>
  </si>
  <si>
    <t>saxarjTaRicxvo Rirebuleba:</t>
  </si>
  <si>
    <t>xarjTaRricxva</t>
  </si>
  <si>
    <t>dasaxeleba</t>
  </si>
  <si>
    <t>xarjTaRricxva #1</t>
  </si>
  <si>
    <t>buldozeri 80 cx.Z.</t>
  </si>
  <si>
    <t>liTonis WiSkari 150X160 sm</t>
  </si>
  <si>
    <t>liTonis mili d=76X3,5mm</t>
  </si>
  <si>
    <t>liTonis mili d=57X3mm</t>
  </si>
  <si>
    <t>samSeneblo samuSaoebi</t>
  </si>
  <si>
    <t>saxanZro hidranti</t>
  </si>
  <si>
    <t>polieTilinis uRel-unagirebis montaJi</t>
  </si>
  <si>
    <t>rezervuaris mozvinva arsebuli gruntiT</t>
  </si>
  <si>
    <t>armatura a-III klasis</t>
  </si>
  <si>
    <t>xis masala</t>
  </si>
  <si>
    <t>amwe 16t,</t>
  </si>
  <si>
    <t>liTonis samontaJo detalebi</t>
  </si>
  <si>
    <t>qanCi</t>
  </si>
  <si>
    <t>sasmeli wylis sistemis mowyobis samuSaoebi</t>
  </si>
  <si>
    <t>liTonis konstruqciebi</t>
  </si>
  <si>
    <t>foladis milsadenis SeRebva antikoroziuli saRebaviT 2-jer</t>
  </si>
  <si>
    <t>antikoroziuli saRebavi</t>
  </si>
  <si>
    <t>foladis fasonuri nawilebis montaJi</t>
  </si>
  <si>
    <t>liTonis miltuCa adaftori d-108 mm</t>
  </si>
  <si>
    <t>wyali</t>
  </si>
  <si>
    <t>foladis 108-mm milebis gamorecxva dezinfeqciiT</t>
  </si>
  <si>
    <t>rezervuaris teqnologia</t>
  </si>
  <si>
    <t>rk/betonis Wis Ziri (1,70X1,70 m)</t>
  </si>
  <si>
    <t>rk/b Wa d=1000mm h=1000 mm</t>
  </si>
  <si>
    <t>polieTilenis miltuCa adaftorebis momtaJi</t>
  </si>
  <si>
    <t>polieTilenis miltuCa adaftori 63 mm</t>
  </si>
  <si>
    <t>saxanZro hidrantis montaJi</t>
  </si>
  <si>
    <t>polieTilenis samkapis mowyoba</t>
  </si>
  <si>
    <t xml:space="preserve">polieTilenis elfuzuri quroebis mowyoba </t>
  </si>
  <si>
    <t>elfuzuri quro 63 mm</t>
  </si>
  <si>
    <t>elfuzuri quro 40 mm</t>
  </si>
  <si>
    <t xml:space="preserve">polieTilenis el.gadamyvanis mowyoba </t>
  </si>
  <si>
    <t>el. gadamyvani 63X50 mm</t>
  </si>
  <si>
    <t>polieTilenis 63-mm-mde milebis gamorecxva dezinfeqciiT</t>
  </si>
  <si>
    <t>buldozeri 59 kvt</t>
  </si>
  <si>
    <t>wyalsadenis Sida qselis mowyoba</t>
  </si>
  <si>
    <t>rezervuarSi Camketi orkonturiani tivtivas montaJi</t>
  </si>
  <si>
    <t>kompl.</t>
  </si>
  <si>
    <t>orkonturiani tivtiva</t>
  </si>
  <si>
    <t>daxerxili xis masala</t>
  </si>
  <si>
    <t>polieTil. uRel-unagiri 40X1/2"</t>
  </si>
  <si>
    <t>polieTil. uRel-unagiri 32X1/2"</t>
  </si>
  <si>
    <t>foladis boZebisa da WiSkris SeRebva zeTovani saRebaviT 2-jer</t>
  </si>
  <si>
    <t>zeTovani saRebavi</t>
  </si>
  <si>
    <t xml:space="preserve">   sul</t>
  </si>
  <si>
    <t>burRviTi samuSaoebi</t>
  </si>
  <si>
    <t>100 m</t>
  </si>
  <si>
    <t>saburRi mowyobilebis kompleqti</t>
  </si>
  <si>
    <t>saburRi milebi (Stangebi)</t>
  </si>
  <si>
    <t>saburRi milebi damamZimebeli</t>
  </si>
  <si>
    <t>burTuliani satexi</t>
  </si>
  <si>
    <t>Tixa</t>
  </si>
  <si>
    <t>SesaduRebeli manqana</t>
  </si>
  <si>
    <t>sacavi milebisa da filtrebis CaSveba</t>
  </si>
  <si>
    <t>10 m</t>
  </si>
  <si>
    <t>filtrebis garSemo fraqciuli RorRis Cayra</t>
  </si>
  <si>
    <t>fraqciuli RorRi 15-20 mm.</t>
  </si>
  <si>
    <t>WaburRilidan wylis amotumbva erliftiT</t>
  </si>
  <si>
    <t>dRe/Rame</t>
  </si>
  <si>
    <t>kompresori</t>
  </si>
  <si>
    <t>masalis transporti</t>
  </si>
  <si>
    <t>jami Tavi I</t>
  </si>
  <si>
    <t>teritoriis mosworeba buldozeriT</t>
  </si>
  <si>
    <t>buldozeri 130 cx.Z.</t>
  </si>
  <si>
    <t>TavmorTulobis mowyoba</t>
  </si>
  <si>
    <t>jami Tavi II</t>
  </si>
  <si>
    <t>mowyobilobebi</t>
  </si>
  <si>
    <t>zednadebi xarjebi montaJis xelfasze</t>
  </si>
  <si>
    <t>jami Tavi III</t>
  </si>
  <si>
    <t>jami TaviI+TaviII+TaviIII</t>
  </si>
  <si>
    <t>gauTvaliswinebeli xarjebi</t>
  </si>
  <si>
    <t>d.R.g.</t>
  </si>
  <si>
    <t>wylis sruli hidroqimiuri da mikrobiologiuri analizis Catareba</t>
  </si>
  <si>
    <t>xarjTaRricxva #3</t>
  </si>
  <si>
    <t>lokaluri xarjTaRricxva #3</t>
  </si>
  <si>
    <t>plastmasis kompresiuli (meqanikuri gadabmiT) sacobis mowyoba</t>
  </si>
  <si>
    <t>polieTil. uRel-unagiri 110X1/2"</t>
  </si>
  <si>
    <t>elfuzuri quro 110 mm</t>
  </si>
  <si>
    <t>sanitaruli zonis mowyoba</t>
  </si>
  <si>
    <t>saTavis dabetoneba betoniT m-200</t>
  </si>
  <si>
    <t>betoni m-200</t>
  </si>
  <si>
    <t>sanitariuli Robis mowyoba kutikariT</t>
  </si>
  <si>
    <t>liTonis kutikari 150X90 sm</t>
  </si>
  <si>
    <t>uJangavi gvarli d- 8mm</t>
  </si>
  <si>
    <t>avtomatika+mdore gaSvebiT</t>
  </si>
  <si>
    <t>drois rele 2 kontaqtiani,   budiT</t>
  </si>
  <si>
    <t>Sromis danaxarjebi</t>
  </si>
  <si>
    <t>kac.-sT</t>
  </si>
  <si>
    <t>IV kategoriis gruntis damuSaveba xeliT meqanizmisTvis miudgomel adgilebSi</t>
  </si>
  <si>
    <t>Wis Zirze qviSa-xreSovani safuZvlis mowyoba</t>
  </si>
  <si>
    <t>qviSa-xreSovani narevi</t>
  </si>
  <si>
    <t>polieTil. uRel-unagiri 63X1/2"</t>
  </si>
  <si>
    <t>polieTil. uRel-unagiri 50X1/2"</t>
  </si>
  <si>
    <t>el. gadamyvani 63X40 mm</t>
  </si>
  <si>
    <t>el. gadamyvani 63X32 mm</t>
  </si>
  <si>
    <t>bitumis mastika</t>
  </si>
  <si>
    <t>polieTilenis miltuCa adaftori 110 mm</t>
  </si>
  <si>
    <t>armatura a-I klasis</t>
  </si>
  <si>
    <t>foladis mili d=108X4,5 mm</t>
  </si>
  <si>
    <t>garcmis milis boloebis amoqolva biTumiT</t>
  </si>
  <si>
    <t>ZenZi</t>
  </si>
  <si>
    <t>rotoruli burRva Tixis xsnarisa da wylis gamoyenebiT III-IV kategoriis gruntSi d-245</t>
  </si>
  <si>
    <t>rotoruli burRva Tixis xsnarisa da wylis gamoyenebiT V-VI kategoriis gruntSi d-245</t>
  </si>
  <si>
    <t>rotoruli burRva Tixis xsnarisa da wylis gamoyenebiT VII kategoriis gruntSi d-245</t>
  </si>
  <si>
    <t>rotoruli burRva Tixis xsnarisa da wylis gamoyenebiT VIII kategoriis gruntSi d-245</t>
  </si>
  <si>
    <t>rotoruli burRva Tixis xsnarisa da wylis gamoyenebiT IX kategoriis gruntSi d-245</t>
  </si>
  <si>
    <t>rezervuaris sanitaruli zona</t>
  </si>
  <si>
    <t>WaburRilis mowyobis samuSaoebi</t>
  </si>
  <si>
    <t>WaburRilis mowyoba</t>
  </si>
  <si>
    <t>lokaluri xarjTaRricxva #2</t>
  </si>
  <si>
    <t>polieTilenis samkapi 110X110X110 mm</t>
  </si>
  <si>
    <t>el. gadamyvani 110X63 mm</t>
  </si>
  <si>
    <t>polieTilenis samkapi 63X40X63 mm</t>
  </si>
  <si>
    <t>wyalmzomis montaJi (plastmasis yuTiT)</t>
  </si>
  <si>
    <t>polipropilenis mili d=20mm</t>
  </si>
  <si>
    <t>filtri TiTberis 1/2"</t>
  </si>
  <si>
    <t>wyalmzomi 1/2"</t>
  </si>
  <si>
    <t>xarjTaRricxva #2</t>
  </si>
  <si>
    <t>liTonis filtrebis d-159X5 mm damzadeba, mowyoba (perforirebuli)</t>
  </si>
  <si>
    <t>sangrevi CaquCi</t>
  </si>
  <si>
    <t>qvabulis Zirisa da kedlebis damuSaveba xeliT IV kategoriis gruntebSi</t>
  </si>
  <si>
    <t>qvabulis Sevseba arsebuli gruntiT</t>
  </si>
  <si>
    <t xml:space="preserve">eqskavatori CamCis moc. 0,5m3, </t>
  </si>
  <si>
    <t>gruntis mosworeba  xeliT</t>
  </si>
  <si>
    <t>qviSa-xreSovani baliSis mowyoba saSibero kameris fundamentSi</t>
  </si>
  <si>
    <t>CarCo polimeruli xufiT</t>
  </si>
  <si>
    <t>saSibero kameris gare kedlebis izolacia 2 fenad cxeli bitumiT</t>
  </si>
  <si>
    <t>saSibero kameraSi Casasvleli liTonis kibis mowyoba</t>
  </si>
  <si>
    <t>saSibero kameris mSenebloba</t>
  </si>
  <si>
    <t>foladis mili d=127X4,5 mm</t>
  </si>
  <si>
    <t>foladis wyalsadeni milebis mowyoba 108X4,5 mm</t>
  </si>
  <si>
    <t xml:space="preserve">Sromis danaxarjebi </t>
  </si>
  <si>
    <t xml:space="preserve">sxva manqana </t>
  </si>
  <si>
    <t>17</t>
  </si>
  <si>
    <t>18</t>
  </si>
  <si>
    <t>19</t>
  </si>
  <si>
    <t>20</t>
  </si>
  <si>
    <t>21</t>
  </si>
  <si>
    <t>dmanisis municipaliteti   sofeli ganaxleba</t>
  </si>
  <si>
    <t>foladis sacavi milebis SeduReba d-159X5 mm</t>
  </si>
  <si>
    <t>foladis unakero mili d-159X5mm</t>
  </si>
  <si>
    <t>wvrilmarcvlovani qviSa</t>
  </si>
  <si>
    <t>qviSis transportireba 17 km-dan</t>
  </si>
  <si>
    <t>qviSa-xreSovani narevis transportireba 85 km-dan</t>
  </si>
  <si>
    <t>gruntis transportireba saSualod 3 km-ze</t>
  </si>
  <si>
    <t>polieTil. uRel-unagiri 25X1/2"</t>
  </si>
  <si>
    <t>elfuzuri quro 50 mm</t>
  </si>
  <si>
    <t>elfuzuri quro 32 mm</t>
  </si>
  <si>
    <t>elfuzuri quro 25 mm</t>
  </si>
  <si>
    <t>el. gadamyvani 50X32 mm</t>
  </si>
  <si>
    <t>el. gadamyvani 40X32 mm</t>
  </si>
  <si>
    <t>el. gadamyvani 40X25 mm</t>
  </si>
  <si>
    <t>el. gadamyvani 32X25 mm</t>
  </si>
  <si>
    <t>polieTilenis samkapi 110X63X110 mm</t>
  </si>
  <si>
    <t>polieTilenis samkapi 63X63X63 mm</t>
  </si>
  <si>
    <t>polieTilenis samkapi 63X25X63 mm</t>
  </si>
  <si>
    <t>polieTilenis samkapi 50X32X50 mm</t>
  </si>
  <si>
    <t>polieTilenis samkapi 50X25X50 mm</t>
  </si>
  <si>
    <t>polieTilenis samkapi 40X32X40 mm</t>
  </si>
  <si>
    <t>polieTilenis samkapi 40X40X40 mm</t>
  </si>
  <si>
    <t>polieTilenis samkapi 32X25X32 mm</t>
  </si>
  <si>
    <t>polieTilenis 110-mm milebis gamorecxva dezinfeqciiT</t>
  </si>
  <si>
    <t>foladis garcmis milis mowyoba horizontaluri burRvis meTodiT  d=250 mm gzis gadakveTaze</t>
  </si>
  <si>
    <t>amwe milCamwyobi</t>
  </si>
  <si>
    <t>buldozeri 130 cx.Z</t>
  </si>
  <si>
    <t>SemduRebeli agregati orpostiani avtomisabmelze</t>
  </si>
  <si>
    <t>horizontaluri burRvis danadgari</t>
  </si>
  <si>
    <t>foladis mili d=245X8 mm</t>
  </si>
  <si>
    <t>rk/b Wa d=1500mm h=1000 mm</t>
  </si>
  <si>
    <t>rk/betonis Wis Ziri (2,20X2,20 m)</t>
  </si>
  <si>
    <t>el. gadamyvani 50X40 mm</t>
  </si>
  <si>
    <t>polieTilenis miltuCa adaftori 50 mm</t>
  </si>
  <si>
    <t>wnevis regulatori d=65 mm pn 16 montaJi</t>
  </si>
  <si>
    <t>wnevis regulatori d=50 mm pn 16 montaJi</t>
  </si>
  <si>
    <t>wyalsadenis anakrebi rk/b Wis mowyoba d=1000mm 4-kompl. simaRliT 1.m. polimeruli xufiT</t>
  </si>
  <si>
    <t>wyalsadenis anakrebi rk/b Wis mowyoba d=1500mm 1-kompl. simaRliT 1.m. polimeruli xufiT</t>
  </si>
  <si>
    <t>foladis garcmis milebis mowyoba 127X4,5 mm</t>
  </si>
  <si>
    <t>foladis garcmis milebis mowyoba 108X4,5 mm</t>
  </si>
  <si>
    <t>foladis garcmis milebis SeRebva antikoroziuli saRebaviT 2-jer</t>
  </si>
  <si>
    <t>garcmis milebis Tboizolacia/amoqolva minabambiT</t>
  </si>
  <si>
    <t>minabamba ufolgo</t>
  </si>
  <si>
    <t>1. rezervuaris reabilitacia</t>
  </si>
  <si>
    <t>rezervuaris Sida dazianebuli kedlebis gawmenda dasufTaveba nalesisgan</t>
  </si>
  <si>
    <t>rezervuaris gadaxurvis filis gawmenda dasufTaveba asfalto-betonis safarisagan</t>
  </si>
  <si>
    <t>cementis duRabi</t>
  </si>
  <si>
    <t>Sida kedlebis Selesva  qviSa_cementis  xsnariT</t>
  </si>
  <si>
    <t>man../sT.</t>
  </si>
  <si>
    <t>kiris xsnari</t>
  </si>
  <si>
    <t>cementis xsnari mosapirkeTebeli 1:1</t>
  </si>
  <si>
    <t xml:space="preserve">Sida kedlebis damuSaveba qsaipeqsiT </t>
  </si>
  <si>
    <t>xsnar-tumbo warmadobiT 1 m3/sT</t>
  </si>
  <si>
    <t>qsaipeqsi koncentranti</t>
  </si>
  <si>
    <t>gare kedlebis damuSaveba  qviSa_cementis  xsnariT</t>
  </si>
  <si>
    <t>liTonis bade  SeduRebuli 20X20 mm</t>
  </si>
  <si>
    <t>rezeruaris gadaxurvis izolacia 2 fenad cxeli bitumiT</t>
  </si>
  <si>
    <t>rbili gadaxurvis mowyoba linokromiT 2 fena</t>
  </si>
  <si>
    <t>sagruntavi</t>
  </si>
  <si>
    <t>saxuravis bitumuri mastika</t>
  </si>
  <si>
    <t xml:space="preserve">linokromi qveda fena </t>
  </si>
  <si>
    <t xml:space="preserve">linokromi zeda fena </t>
  </si>
  <si>
    <t>rezervuaris kedelze xvrelebis mowyoba milebis gadasatareblad</t>
  </si>
  <si>
    <t>lursmani samSeneblo</t>
  </si>
  <si>
    <t>qvabulis darCenili sivrcis Sevseba arsebuli gruntiT</t>
  </si>
  <si>
    <t>foladis samkapi d-108X108X108 mm.</t>
  </si>
  <si>
    <t>liTonis miltuCa adaftori d-76 mm</t>
  </si>
  <si>
    <t>foladis gadamyvani 108X76 mm</t>
  </si>
  <si>
    <t>zednadebi xarjebi</t>
  </si>
  <si>
    <t>polipropilenis burTula ventili d=20 mm</t>
  </si>
  <si>
    <t>polieTilenis elfuzuri quro 20 mm</t>
  </si>
  <si>
    <t>gadamyvani polieTileni/TiTberi g/xraxniT d=20mm-1/2"</t>
  </si>
  <si>
    <t>gadamyvani polipropileni/foladi S/xraxniT d=20mm-1/2"</t>
  </si>
  <si>
    <t>gadamyvani muxli polipropileni/foladi g/xraxniT d=20mm-1/2"</t>
  </si>
  <si>
    <t>ukusarqveli TiTberis 1/2"</t>
  </si>
  <si>
    <t>polieTilenis elfuzuri muxli 20 mm</t>
  </si>
  <si>
    <t>polipropilenis sacobi d=20mm</t>
  </si>
  <si>
    <t>polipropilenis muxli d=20mm</t>
  </si>
  <si>
    <t>wyalmzomis polieTilenis yuTi 650X480X280</t>
  </si>
  <si>
    <t>penopolistirolis fila, sisqiT 7 sm</t>
  </si>
  <si>
    <t>wyalmomis yuTis Zirze qviSis safuZvlis mowyoba, sisqiT 15 sm</t>
  </si>
  <si>
    <t>saSibero kameris mozvinva arsebuli gruntiT</t>
  </si>
  <si>
    <t>foladis samkapi d-76X4 mm</t>
  </si>
  <si>
    <t>foladis unakero mili d=76X4 mm</t>
  </si>
  <si>
    <t>gofrirebuli mili ormagkedliani, miwaSi Casadebi d=40 mm.</t>
  </si>
  <si>
    <t>plastmasis gofrirebuli mili d=40mm</t>
  </si>
  <si>
    <t>sasignalo kabelis montaJi kveTiT 7X1,5 kv.mm</t>
  </si>
  <si>
    <t xml:space="preserve">sasignalo kabeli spilenZis ZarRvebiT, plastmasis ormagi izolaciiT, kveTiT 7X1.5 kv.mm.
</t>
  </si>
  <si>
    <t>spilenZis ZarRviani kabeli ormagi izolaciiT  3X6</t>
  </si>
  <si>
    <t>12</t>
  </si>
  <si>
    <t>13</t>
  </si>
  <si>
    <t>14</t>
  </si>
  <si>
    <t>15</t>
  </si>
  <si>
    <t>16</t>
  </si>
  <si>
    <t>masalis transportireba (inertuli masalis garda)</t>
  </si>
  <si>
    <t>plastmasis kompresiuli adaftoris 20X1/2" pn-16 gare xraxniT mowyoba</t>
  </si>
  <si>
    <t>zedmeti gruntis datvirTva avtoTviTmclelze eqskavatoriT da gatana nayarSi saSualod 3 km-ze</t>
  </si>
  <si>
    <t>olifa</t>
  </si>
  <si>
    <t>bitumi</t>
  </si>
  <si>
    <t xml:space="preserve">tranSeis Sevseba meqanizmiT datkepniT qviSa-xreSovani nareviT </t>
  </si>
  <si>
    <t xml:space="preserve">qviSa-xreSovani narevi </t>
  </si>
  <si>
    <r>
      <t>IV kategoriis gruntis damuSaveba tranSeaSi eqskavatoris kovSiT 0.5-m</t>
    </r>
    <r>
      <rPr>
        <b/>
        <vertAlign val="superscript"/>
        <sz val="10"/>
        <rFont val="AcadNusx"/>
      </rPr>
      <t>3</t>
    </r>
    <r>
      <rPr>
        <b/>
        <sz val="10"/>
        <rFont val="AcadNusx"/>
      </rPr>
      <t xml:space="preserve"> </t>
    </r>
  </si>
  <si>
    <r>
      <t>m</t>
    </r>
    <r>
      <rPr>
        <b/>
        <vertAlign val="superscript"/>
        <sz val="12"/>
        <rFont val="AcadNusx"/>
      </rPr>
      <t>3</t>
    </r>
  </si>
  <si>
    <r>
      <t>eqskavatori pnevmoTvlian svlaze 0.5 m</t>
    </r>
    <r>
      <rPr>
        <vertAlign val="superscript"/>
        <sz val="10"/>
        <rFont val="AcadNusx"/>
      </rPr>
      <t>3</t>
    </r>
  </si>
  <si>
    <r>
      <t>m</t>
    </r>
    <r>
      <rPr>
        <vertAlign val="superscript"/>
        <sz val="12"/>
        <rFont val="AcadNusx"/>
      </rPr>
      <t>3</t>
    </r>
  </si>
  <si>
    <r>
      <t>m</t>
    </r>
    <r>
      <rPr>
        <b/>
        <vertAlign val="superscript"/>
        <sz val="11"/>
        <rFont val="AcadNusx"/>
      </rPr>
      <t>2</t>
    </r>
  </si>
  <si>
    <r>
      <t>eqskavatori pnevmoTvlian svlaze 0.65 m</t>
    </r>
    <r>
      <rPr>
        <vertAlign val="superscript"/>
        <sz val="10"/>
        <rFont val="AcadNusx"/>
      </rPr>
      <t>3</t>
    </r>
  </si>
  <si>
    <r>
      <t>m</t>
    </r>
    <r>
      <rPr>
        <vertAlign val="superscript"/>
        <sz val="10"/>
        <rFont val="AcadNusx"/>
      </rPr>
      <t>3</t>
    </r>
  </si>
  <si>
    <t>magistraluri polieTilenis milis montaJi d-63 mm-mde hidravlikuri SemowmebiT DN-63 PN-10 PE-100</t>
  </si>
  <si>
    <t>polieTilenis mili DN-63 PN-10 PE-100</t>
  </si>
  <si>
    <t>polieTilenis milis montaJi d-110 mm-mde hidravlikuri SemowmebiT DN-110 PN-10 PE-100</t>
  </si>
  <si>
    <t>polieTilenis mili DN-110 PN-10 PE-100</t>
  </si>
  <si>
    <t>polieTilenis milis montaJi d-63 mm-mde hidravlikuri SemowmebiT DN-63 PN-10 PE-100</t>
  </si>
  <si>
    <t>polieTilenis milis montaJi d-50 mm-mde hidravlikuri SemowmebiT DN-50 PN-10 PE-100</t>
  </si>
  <si>
    <t>polieTilenis mili DN-50 PN-10 PE-100</t>
  </si>
  <si>
    <t>polieTilenis milis montaJi d-40 mm-mde hidravlikuri SemowmebiT DN-40 PN-10 PE-100</t>
  </si>
  <si>
    <t>polieTilenis mili DN-40 PN-10 PE-100</t>
  </si>
  <si>
    <t>polieTilenis milis montaJi d-32 mm-mde hidravlikuri SemowmebiT DN-32 PN-16 PE-100</t>
  </si>
  <si>
    <t>polieTilenis mili DN-32 PN-16 PE-100</t>
  </si>
  <si>
    <t>polieTilenis milis montaJi d-25 mm-mde hidravlikuri SemowmebiT DN-25 PN-16 PE-100</t>
  </si>
  <si>
    <t>polieTilenis mili DN-25 PN-16 PE-100</t>
  </si>
  <si>
    <t>polieTilenis milis montaJi d-20 mm-mde hidravlikuri SemowmebiT DN-20 PN-16 PE-100</t>
  </si>
  <si>
    <t>polieTilenis mili DN-20 PN-16 PE-100</t>
  </si>
  <si>
    <r>
      <t>m</t>
    </r>
    <r>
      <rPr>
        <b/>
        <vertAlign val="superscript"/>
        <sz val="10"/>
        <rFont val="AcadNusx"/>
      </rPr>
      <t>3</t>
    </r>
  </si>
  <si>
    <r>
      <t>m</t>
    </r>
    <r>
      <rPr>
        <vertAlign val="superscript"/>
        <sz val="11"/>
        <rFont val="AcadNusx"/>
      </rPr>
      <t>3</t>
    </r>
  </si>
  <si>
    <r>
      <t>10 m</t>
    </r>
    <r>
      <rPr>
        <b/>
        <vertAlign val="superscript"/>
        <sz val="10"/>
        <rFont val="AcadNusx"/>
      </rPr>
      <t>3</t>
    </r>
  </si>
  <si>
    <r>
      <t>m</t>
    </r>
    <r>
      <rPr>
        <b/>
        <vertAlign val="superscript"/>
        <sz val="10"/>
        <rFont val="AcadNusx"/>
      </rPr>
      <t>2</t>
    </r>
  </si>
  <si>
    <t>foladis urduli PN-16. d=65 mm montaJi</t>
  </si>
  <si>
    <t>foladis urduli  PN-16.  D=65 mm.</t>
  </si>
  <si>
    <t>foladis urduli PN-16. d=50 mm montaJi</t>
  </si>
  <si>
    <t>fpladis urduli  PN-16.  DN=50</t>
  </si>
  <si>
    <t>wnevis regulatori  DN-65 pn 16.</t>
  </si>
  <si>
    <t>wnevis regulatori  DN-50 pn 16.</t>
  </si>
  <si>
    <t>kompr. adaftori g/x 20X1/2"  PN-16</t>
  </si>
  <si>
    <t>kompresiuli sacobi d-50 mm PN-16</t>
  </si>
  <si>
    <t>kompresiuli sacobi d-40 mm PN-16</t>
  </si>
  <si>
    <t>kompresiuli sacobi d-32 mm PN-16</t>
  </si>
  <si>
    <t>kompresiuli sacobi d-25 mm PN-16</t>
  </si>
  <si>
    <r>
      <t>m</t>
    </r>
    <r>
      <rPr>
        <vertAlign val="superscript"/>
        <sz val="12"/>
        <rFont val="AcadNusx"/>
      </rPr>
      <t>2</t>
    </r>
  </si>
  <si>
    <r>
      <t>V=200 m</t>
    </r>
    <r>
      <rPr>
        <b/>
        <vertAlign val="superscript"/>
        <sz val="12"/>
        <rFont val="AcadNusx"/>
      </rPr>
      <t>3</t>
    </r>
    <r>
      <rPr>
        <b/>
        <sz val="12"/>
        <rFont val="AcadNusx"/>
      </rPr>
      <t xml:space="preserve"> rk/betonis rezervuaris reabilitacia</t>
    </r>
  </si>
  <si>
    <r>
      <t>m</t>
    </r>
    <r>
      <rPr>
        <b/>
        <vertAlign val="superscript"/>
        <sz val="12"/>
        <rFont val="AcadNusx"/>
      </rPr>
      <t>2</t>
    </r>
  </si>
  <si>
    <t>xvrelebi amovseba betonis B-22,5 xsnariT</t>
  </si>
  <si>
    <t>betoni B-22,5 W-6</t>
  </si>
  <si>
    <t>rezervuaris Ziris moWimva betonis B-22,5 xsnariT sisqiT 150 mm</t>
  </si>
  <si>
    <r>
      <t>xsnar-tumbo warmadobiT 1 m</t>
    </r>
    <r>
      <rPr>
        <vertAlign val="superscript"/>
        <sz val="10"/>
        <rFont val="AcadNusx"/>
      </rPr>
      <t>3</t>
    </r>
    <r>
      <rPr>
        <sz val="10"/>
        <rFont val="AcadNusx"/>
      </rPr>
      <t>/sT</t>
    </r>
  </si>
  <si>
    <r>
      <t>xsnar-tumbo warmadobiT 3 m</t>
    </r>
    <r>
      <rPr>
        <vertAlign val="superscript"/>
        <sz val="10"/>
        <rFont val="AcadNusx"/>
      </rPr>
      <t>3</t>
    </r>
    <r>
      <rPr>
        <sz val="10"/>
        <rFont val="AcadNusx"/>
      </rPr>
      <t>/sT</t>
    </r>
  </si>
  <si>
    <t>gadaxurvis filis moWimva betonis B-20 xsnariT, saSualod sisqiT 100 mm</t>
  </si>
  <si>
    <t>betoni b-20 B(M-250)</t>
  </si>
  <si>
    <r>
      <t>m</t>
    </r>
    <r>
      <rPr>
        <vertAlign val="superscript"/>
        <sz val="10"/>
        <rFont val="AcadNusx"/>
      </rPr>
      <t>2</t>
    </r>
  </si>
  <si>
    <r>
      <t>IV kategoriis gruntis damuSaveba  eqskavatoriT qvabulSi adgilze dayriT kovSiT 0.5-m</t>
    </r>
    <r>
      <rPr>
        <b/>
        <vertAlign val="superscript"/>
        <sz val="10"/>
        <rFont val="AcadNusx"/>
      </rPr>
      <t>3</t>
    </r>
    <r>
      <rPr>
        <b/>
        <sz val="10"/>
        <rFont val="AcadNusx"/>
      </rPr>
      <t xml:space="preserve"> </t>
    </r>
  </si>
  <si>
    <t>r/b monoliTuri saSibero kameris konstruqciebis mowyoba nax. specifikaciis mixedviT B-22,5 W-6</t>
  </si>
  <si>
    <t>betoni b-22,5 B(M-300)</t>
  </si>
  <si>
    <r>
      <t>m</t>
    </r>
    <r>
      <rPr>
        <vertAlign val="superscript"/>
        <sz val="11"/>
        <rFont val="AcadNusx"/>
      </rPr>
      <t>2</t>
    </r>
  </si>
  <si>
    <r>
      <t>IV kategoriis gruntis damuSaveba eqskavatoris kovSiT 0.5-m</t>
    </r>
    <r>
      <rPr>
        <b/>
        <vertAlign val="superscript"/>
        <sz val="10"/>
        <rFont val="AcadNusx"/>
      </rPr>
      <t>3</t>
    </r>
    <r>
      <rPr>
        <b/>
        <sz val="10"/>
        <rFont val="AcadNusx"/>
      </rPr>
      <t xml:space="preserve"> </t>
    </r>
  </si>
  <si>
    <t>foladis urdulis PN-16. d=100 mm montaJi</t>
  </si>
  <si>
    <t>fpladis urduli  PN-16.  DN=100</t>
  </si>
  <si>
    <r>
      <t>foladis muxli 90</t>
    </r>
    <r>
      <rPr>
        <vertAlign val="superscript"/>
        <sz val="10"/>
        <rFont val="AcadNusx"/>
      </rPr>
      <t>0</t>
    </r>
    <r>
      <rPr>
        <sz val="10"/>
        <rFont val="AcadNusx"/>
      </rPr>
      <t xml:space="preserve"> d-108 mm</t>
    </r>
  </si>
  <si>
    <r>
      <t>foladis muxli 45</t>
    </r>
    <r>
      <rPr>
        <vertAlign val="superscript"/>
        <sz val="10"/>
        <rFont val="AcadNusx"/>
      </rPr>
      <t>0</t>
    </r>
    <r>
      <rPr>
        <sz val="10"/>
        <rFont val="AcadNusx"/>
      </rPr>
      <t xml:space="preserve"> d-108 mm</t>
    </r>
  </si>
  <si>
    <t>liTonis miltuCis mowyoba DN-100</t>
  </si>
  <si>
    <t>liTonis miltuCis mowyoba DN-65</t>
  </si>
  <si>
    <t>betoni B-15 B(M-200)</t>
  </si>
  <si>
    <r>
      <t>100 m</t>
    </r>
    <r>
      <rPr>
        <b/>
        <vertAlign val="superscript"/>
        <sz val="10"/>
        <rFont val="AcadNusx"/>
      </rPr>
      <t>3</t>
    </r>
  </si>
  <si>
    <t xml:space="preserve">orfrTiani ukusarqveli DN=65.. PN-16 </t>
  </si>
  <si>
    <t>foladis urduli DN=65.PN-16</t>
  </si>
  <si>
    <t>vantuzi ventiliT DN=32.PN-16</t>
  </si>
  <si>
    <t>manometri ventiliT DN=32.16-bar</t>
  </si>
  <si>
    <r>
      <t>foladis muxli 90</t>
    </r>
    <r>
      <rPr>
        <vertAlign val="superscript"/>
        <sz val="10"/>
        <rFont val="AcadNusx"/>
      </rPr>
      <t>0</t>
    </r>
    <r>
      <rPr>
        <sz val="10"/>
        <rFont val="AcadNusx"/>
      </rPr>
      <t xml:space="preserve"> d-76X4 mm</t>
    </r>
  </si>
  <si>
    <r>
      <t>foladis muxli 45</t>
    </r>
    <r>
      <rPr>
        <vertAlign val="superscript"/>
        <sz val="10"/>
        <rFont val="AcadNusx"/>
      </rPr>
      <t>0</t>
    </r>
    <r>
      <rPr>
        <sz val="10"/>
        <rFont val="AcadNusx"/>
      </rPr>
      <t xml:space="preserve"> d-76X4 mm</t>
    </r>
  </si>
  <si>
    <t>foladis miltuCa adaftori DN=65</t>
  </si>
  <si>
    <r>
      <t>tumbos CaSveba WaburRilSi, el kabeliT qselSi daerTebiT awevis simaRle 123 m. Q=3,6 m</t>
    </r>
    <r>
      <rPr>
        <b/>
        <vertAlign val="superscript"/>
        <sz val="10"/>
        <rFont val="AcadNusx"/>
      </rPr>
      <t>3</t>
    </r>
    <r>
      <rPr>
        <b/>
        <sz val="10"/>
        <rFont val="AcadNusx"/>
      </rPr>
      <t>/ sT</t>
    </r>
  </si>
  <si>
    <r>
      <t>tumbo awevis simaRle 123 m. Q=3,6 m/</t>
    </r>
    <r>
      <rPr>
        <vertAlign val="superscript"/>
        <sz val="10"/>
        <rFont val="AcadNusx"/>
      </rPr>
      <t>3</t>
    </r>
    <r>
      <rPr>
        <sz val="10"/>
        <rFont val="AcadNusx"/>
      </rPr>
      <t xml:space="preserve"> sT.  N=2,2 kvt.</t>
    </r>
  </si>
  <si>
    <t>polieTilenis mili d=63 mm                          PN-16</t>
  </si>
  <si>
    <r>
      <t>V=200 m</t>
    </r>
    <r>
      <rPr>
        <vertAlign val="superscript"/>
        <sz val="11"/>
        <rFont val="AcadNusx"/>
      </rPr>
      <t>3</t>
    </r>
    <r>
      <rPr>
        <sz val="11"/>
        <rFont val="AcadNusx"/>
      </rPr>
      <t xml:space="preserve"> rk/betonis rezervuaris reabilitacia</t>
    </r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</si>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</sst>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\ _₽_-;\-* #,##0.00\ _₽_-;_-* &quot;-&quot;??\ _₽_-;_-@_-"/>
    <numFmt numFmtId="165" formatCode="_-* #,##0.00_р_._-;\-* #,##0.00_р_._-;_-* &quot;-&quot;??_р_._-;_-@_-"/>
    <numFmt numFmtId="166" formatCode="0.000"/>
    <numFmt numFmtId="167" formatCode="0.0000"/>
    <numFmt numFmtId="168" formatCode="0.0"/>
    <numFmt numFmtId="169" formatCode="_-* #,##0.000_р_._-;\-* #,##0.000_р_._-;_-* &quot;-&quot;???_р_._-;_-@_-"/>
    <numFmt numFmtId="170" formatCode="_-* #,##0.00_р_._-;\-* #,##0.00_р_._-;_-* &quot;-&quot;???_р_._-;_-@_-"/>
    <numFmt numFmtId="171" formatCode="0.0%"/>
    <numFmt numFmtId="172" formatCode="_(* #,##0.0000_);_(* \(#,##0.0000\);_(* &quot;-&quot;??_);_(@_)"/>
    <numFmt numFmtId="173" formatCode="_-* #,##0.00\ _L_a_r_i_-;\-* #,##0.00\ _L_a_r_i_-;_-* &quot;-&quot;??\ _L_a_r_i_-;_-@_-"/>
  </numFmts>
  <fonts count="35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cadNusx"/>
    </font>
    <font>
      <sz val="11"/>
      <name val="AcadNusx"/>
    </font>
    <font>
      <sz val="10"/>
      <name val="Arial Cyr"/>
      <charset val="204"/>
    </font>
    <font>
      <sz val="11"/>
      <color indexed="8"/>
      <name val="Calibri"/>
      <family val="2"/>
    </font>
    <font>
      <sz val="10"/>
      <color theme="1" tint="4.9989318521683403E-2"/>
      <name val="AcadNusx"/>
    </font>
    <font>
      <b/>
      <sz val="10"/>
      <name val="AcadNusx"/>
    </font>
    <font>
      <b/>
      <sz val="12"/>
      <name val="AcadNusx"/>
    </font>
    <font>
      <b/>
      <sz val="11"/>
      <name val="AcadNusx"/>
    </font>
    <font>
      <sz val="8"/>
      <name val="AcadNusx"/>
    </font>
    <font>
      <u/>
      <sz val="9"/>
      <name val="AcadNusx"/>
    </font>
    <font>
      <b/>
      <sz val="8"/>
      <name val="AcadNusx"/>
    </font>
    <font>
      <b/>
      <vertAlign val="superscript"/>
      <sz val="10"/>
      <name val="AcadNusx"/>
    </font>
    <font>
      <b/>
      <vertAlign val="superscript"/>
      <sz val="12"/>
      <name val="AcadNusx"/>
    </font>
    <font>
      <vertAlign val="superscript"/>
      <sz val="10"/>
      <name val="AcadNusx"/>
    </font>
    <font>
      <vertAlign val="superscript"/>
      <sz val="12"/>
      <name val="AcadNusx"/>
    </font>
    <font>
      <sz val="9"/>
      <name val="AcadNusx"/>
    </font>
    <font>
      <b/>
      <vertAlign val="superscript"/>
      <sz val="11"/>
      <name val="AcadNusx"/>
    </font>
    <font>
      <vertAlign val="superscript"/>
      <sz val="11"/>
      <name val="AcadNusx"/>
    </font>
    <font>
      <i/>
      <sz val="10"/>
      <name val="AcadNusx"/>
    </font>
    <font>
      <b/>
      <sz val="9"/>
      <name val="AcadNusx"/>
    </font>
    <font>
      <b/>
      <i/>
      <sz val="10"/>
      <name val="AcadNusx"/>
    </font>
    <font>
      <u/>
      <sz val="8"/>
      <name val="AcadNusx"/>
    </font>
    <font>
      <b/>
      <sz val="10"/>
      <color rgb="FFFF0000"/>
      <name val="AcadNusx"/>
    </font>
    <font>
      <b/>
      <sz val="11"/>
      <color rgb="FFFF0000"/>
      <name val="AcadNusx"/>
    </font>
    <font>
      <b/>
      <u/>
      <sz val="10"/>
      <color rgb="FFFF0000"/>
      <name val="AcadNusx"/>
    </font>
    <font>
      <b/>
      <sz val="10"/>
      <color theme="1" tint="4.9989318521683403E-2"/>
      <name val="AcadNusx"/>
    </font>
    <font>
      <sz val="12"/>
      <name val="AcadNusx"/>
    </font>
    <font>
      <b/>
      <sz val="14"/>
      <name val="AcadNusx"/>
    </font>
    <font>
      <b/>
      <u/>
      <sz val="14"/>
      <name val="AcadNusx"/>
    </font>
    <font>
      <sz val="11"/>
      <color rgb="FFFF0000"/>
      <name val="AcadNusx"/>
    </font>
    <font>
      <sz val="14"/>
      <color rgb="FFFF0000"/>
      <name val="AcadNusx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</cellStyleXfs>
  <cellXfs count="282">
    <xf numFmtId="0" fontId="0" fillId="0" borderId="0" xfId="0"/>
    <xf numFmtId="0" fontId="4" fillId="0" borderId="1" xfId="7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166" fontId="4" fillId="0" borderId="1" xfId="7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12" applyNumberFormat="1" applyFont="1" applyFill="1" applyBorder="1" applyAlignment="1">
      <alignment horizontal="center" vertical="center" wrapText="1"/>
    </xf>
    <xf numFmtId="2" fontId="4" fillId="0" borderId="1" xfId="12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0" xfId="0" applyFont="1"/>
    <xf numFmtId="0" fontId="10" fillId="0" borderId="0" xfId="11" applyFont="1" applyFill="1" applyBorder="1" applyAlignment="1">
      <alignment horizontal="center" vertical="center" shrinkToFit="1"/>
    </xf>
    <xf numFmtId="0" fontId="9" fillId="0" borderId="0" xfId="11" applyFont="1" applyFill="1" applyBorder="1" applyAlignment="1">
      <alignment horizontal="center" vertical="center" shrinkToFit="1"/>
    </xf>
    <xf numFmtId="43" fontId="9" fillId="0" borderId="0" xfId="11" applyNumberFormat="1" applyFont="1" applyFill="1" applyBorder="1" applyAlignment="1">
      <alignment horizontal="center" vertical="center" shrinkToFit="1"/>
    </xf>
    <xf numFmtId="0" fontId="12" fillId="0" borderId="0" xfId="11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7" applyFont="1" applyFill="1" applyBorder="1" applyAlignment="1">
      <alignment horizontal="left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9" fillId="0" borderId="1" xfId="7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/>
    </xf>
    <xf numFmtId="0" fontId="9" fillId="0" borderId="1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horizontal="center" vertical="center"/>
    </xf>
    <xf numFmtId="0" fontId="14" fillId="0" borderId="1" xfId="4" applyFont="1" applyFill="1" applyBorder="1" applyAlignment="1">
      <alignment horizontal="center" vertical="center"/>
    </xf>
    <xf numFmtId="2" fontId="9" fillId="0" borderId="1" xfId="4" applyNumberFormat="1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9" applyFont="1" applyFill="1" applyBorder="1" applyAlignment="1">
      <alignment horizontal="center" vertical="center"/>
    </xf>
    <xf numFmtId="166" fontId="4" fillId="0" borderId="1" xfId="9" applyNumberFormat="1" applyFont="1" applyFill="1" applyBorder="1" applyAlignment="1">
      <alignment horizontal="center" vertical="center"/>
    </xf>
    <xf numFmtId="2" fontId="4" fillId="0" borderId="1" xfId="9" applyNumberFormat="1" applyFont="1" applyFill="1" applyBorder="1" applyAlignment="1">
      <alignment horizontal="center" vertical="center"/>
    </xf>
    <xf numFmtId="168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66" fontId="9" fillId="0" borderId="1" xfId="4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168" fontId="4" fillId="0" borderId="1" xfId="0" applyNumberFormat="1" applyFont="1" applyFill="1" applyBorder="1" applyAlignment="1">
      <alignment horizontal="center" vertical="top" wrapText="1"/>
    </xf>
    <xf numFmtId="168" fontId="4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top" wrapText="1"/>
    </xf>
    <xf numFmtId="0" fontId="9" fillId="3" borderId="12" xfId="1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43" fontId="24" fillId="3" borderId="3" xfId="12" applyFont="1" applyFill="1" applyBorder="1" applyAlignment="1">
      <alignment horizontal="center" vertical="center"/>
    </xf>
    <xf numFmtId="43" fontId="9" fillId="3" borderId="3" xfId="12" applyFont="1" applyFill="1" applyBorder="1" applyAlignment="1">
      <alignment horizontal="center" vertical="center" wrapText="1"/>
    </xf>
    <xf numFmtId="43" fontId="24" fillId="3" borderId="13" xfId="12" applyFont="1" applyFill="1" applyBorder="1" applyAlignment="1">
      <alignment horizontal="center" vertical="center"/>
    </xf>
    <xf numFmtId="0" fontId="9" fillId="0" borderId="2" xfId="11" applyFont="1" applyFill="1" applyBorder="1" applyAlignment="1">
      <alignment horizontal="center" vertical="center"/>
    </xf>
    <xf numFmtId="0" fontId="4" fillId="0" borderId="2" xfId="1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43" fontId="24" fillId="3" borderId="9" xfId="12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3" fontId="22" fillId="0" borderId="2" xfId="12" applyFont="1" applyFill="1" applyBorder="1" applyAlignment="1">
      <alignment horizontal="center" vertical="center"/>
    </xf>
    <xf numFmtId="0" fontId="9" fillId="3" borderId="1" xfId="1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43" fontId="24" fillId="3" borderId="1" xfId="12" applyFont="1" applyFill="1" applyBorder="1" applyAlignment="1">
      <alignment horizontal="center" vertical="center"/>
    </xf>
    <xf numFmtId="0" fontId="9" fillId="0" borderId="1" xfId="11" applyFont="1" applyFill="1" applyBorder="1" applyAlignment="1">
      <alignment horizontal="center" vertical="center"/>
    </xf>
    <xf numFmtId="0" fontId="4" fillId="0" borderId="1" xfId="1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43" fontId="22" fillId="0" borderId="1" xfId="12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9" fillId="2" borderId="1" xfId="1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43" fontId="22" fillId="2" borderId="1" xfId="12" applyFont="1" applyFill="1" applyBorder="1" applyAlignment="1">
      <alignment horizontal="center" vertical="center"/>
    </xf>
    <xf numFmtId="0" fontId="9" fillId="2" borderId="1" xfId="0" applyFont="1" applyFill="1" applyBorder="1"/>
    <xf numFmtId="0" fontId="4" fillId="2" borderId="1" xfId="0" applyFont="1" applyFill="1" applyBorder="1"/>
    <xf numFmtId="9" fontId="4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/>
    <xf numFmtId="0" fontId="4" fillId="3" borderId="1" xfId="0" applyFont="1" applyFill="1" applyBorder="1"/>
    <xf numFmtId="0" fontId="4" fillId="0" borderId="0" xfId="0" applyFont="1" applyAlignment="1">
      <alignment horizontal="center" vertical="center"/>
    </xf>
    <xf numFmtId="43" fontId="11" fillId="0" borderId="7" xfId="11" applyNumberFormat="1" applyFont="1" applyFill="1" applyBorder="1" applyAlignment="1">
      <alignment horizontal="center" vertical="center" shrinkToFit="1"/>
    </xf>
    <xf numFmtId="2" fontId="4" fillId="0" borderId="0" xfId="0" applyNumberFormat="1" applyFont="1"/>
    <xf numFmtId="165" fontId="11" fillId="0" borderId="8" xfId="11" applyNumberFormat="1" applyFont="1" applyFill="1" applyBorder="1" applyAlignment="1">
      <alignment horizontal="center" vertical="center" shrinkToFit="1"/>
    </xf>
    <xf numFmtId="0" fontId="12" fillId="0" borderId="0" xfId="11" applyFont="1" applyFill="1" applyBorder="1" applyAlignment="1">
      <alignment horizontal="center" vertical="center" shrinkToFit="1"/>
    </xf>
    <xf numFmtId="0" fontId="12" fillId="0" borderId="0" xfId="11" applyFont="1" applyFill="1" applyBorder="1" applyAlignment="1">
      <alignment vertical="center" shrinkToFit="1"/>
    </xf>
    <xf numFmtId="165" fontId="9" fillId="0" borderId="0" xfId="11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top" wrapText="1"/>
    </xf>
    <xf numFmtId="0" fontId="4" fillId="0" borderId="1" xfId="11" applyFont="1" applyFill="1" applyBorder="1" applyAlignment="1">
      <alignment horizontal="center" vertical="top" wrapText="1"/>
    </xf>
    <xf numFmtId="2" fontId="9" fillId="0" borderId="1" xfId="1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2" fontId="4" fillId="0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>
      <alignment horizontal="left" vertical="top" wrapText="1"/>
    </xf>
    <xf numFmtId="166" fontId="9" fillId="0" borderId="1" xfId="0" applyNumberFormat="1" applyFont="1" applyFill="1" applyBorder="1" applyAlignment="1">
      <alignment horizontal="center" vertical="center" wrapText="1"/>
    </xf>
    <xf numFmtId="2" fontId="9" fillId="0" borderId="1" xfId="12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2" fontId="4" fillId="0" borderId="1" xfId="12" applyNumberFormat="1" applyFont="1" applyFill="1" applyBorder="1" applyAlignment="1">
      <alignment horizontal="center" vertical="top" wrapText="1"/>
    </xf>
    <xf numFmtId="0" fontId="9" fillId="0" borderId="1" xfId="4" applyFont="1" applyFill="1" applyBorder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169" fontId="23" fillId="0" borderId="1" xfId="0" applyNumberFormat="1" applyFont="1" applyFill="1" applyBorder="1" applyAlignment="1">
      <alignment horizontal="center" vertical="center"/>
    </xf>
    <xf numFmtId="2" fontId="2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/>
    </xf>
    <xf numFmtId="168" fontId="9" fillId="0" borderId="1" xfId="4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wrapText="1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wrapText="1"/>
    </xf>
    <xf numFmtId="2" fontId="4" fillId="0" borderId="1" xfId="4" applyNumberFormat="1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7" applyFont="1" applyFill="1" applyBorder="1" applyAlignment="1">
      <alignment horizontal="left" vertical="center" wrapText="1"/>
    </xf>
    <xf numFmtId="0" fontId="8" fillId="0" borderId="1" xfId="7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9" fillId="3" borderId="9" xfId="11" applyFont="1" applyFill="1" applyBorder="1" applyAlignment="1">
      <alignment horizontal="center" vertical="center"/>
    </xf>
    <xf numFmtId="0" fontId="4" fillId="0" borderId="1" xfId="0" applyFont="1" applyFill="1" applyBorder="1"/>
    <xf numFmtId="9" fontId="4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/>
    <xf numFmtId="0" fontId="14" fillId="0" borderId="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 wrapText="1"/>
    </xf>
    <xf numFmtId="0" fontId="9" fillId="3" borderId="11" xfId="0" applyNumberFormat="1" applyFont="1" applyFill="1" applyBorder="1" applyAlignment="1">
      <alignment horizontal="center" vertical="center" wrapText="1"/>
    </xf>
    <xf numFmtId="2" fontId="9" fillId="3" borderId="1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71" fontId="4" fillId="0" borderId="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9" fontId="4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9" fillId="4" borderId="5" xfId="0" applyNumberFormat="1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2" fontId="9" fillId="4" borderId="5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66" fontId="9" fillId="0" borderId="1" xfId="12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2" fontId="9" fillId="3" borderId="3" xfId="0" applyNumberFormat="1" applyFont="1" applyFill="1" applyBorder="1" applyAlignment="1">
      <alignment horizontal="center" vertical="center" wrapText="1"/>
    </xf>
    <xf numFmtId="2" fontId="9" fillId="3" borderId="13" xfId="0" applyNumberFormat="1" applyFont="1" applyFill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2" fontId="4" fillId="0" borderId="4" xfId="0" applyNumberFormat="1" applyFont="1" applyFill="1" applyBorder="1" applyAlignment="1" applyProtection="1">
      <alignment horizontal="center" vertical="center" wrapText="1"/>
    </xf>
    <xf numFmtId="2" fontId="4" fillId="0" borderId="4" xfId="18" applyNumberFormat="1" applyFont="1" applyFill="1" applyBorder="1" applyAlignment="1" applyProtection="1">
      <alignment horizontal="center" vertical="center" wrapText="1"/>
    </xf>
    <xf numFmtId="2" fontId="4" fillId="0" borderId="4" xfId="18" applyNumberFormat="1" applyFont="1" applyFill="1" applyBorder="1" applyAlignment="1" applyProtection="1">
      <alignment vertical="center" wrapText="1"/>
    </xf>
    <xf numFmtId="43" fontId="4" fillId="0" borderId="0" xfId="0" applyNumberFormat="1" applyFont="1"/>
    <xf numFmtId="0" fontId="9" fillId="4" borderId="5" xfId="0" applyFont="1" applyFill="1" applyBorder="1" applyAlignment="1">
      <alignment horizontal="center" vertical="center"/>
    </xf>
    <xf numFmtId="0" fontId="9" fillId="5" borderId="5" xfId="0" applyFont="1" applyFill="1" applyBorder="1"/>
    <xf numFmtId="0" fontId="4" fillId="5" borderId="5" xfId="0" applyFont="1" applyFill="1" applyBorder="1"/>
    <xf numFmtId="0" fontId="23" fillId="5" borderId="5" xfId="0" applyFont="1" applyFill="1" applyBorder="1"/>
    <xf numFmtId="0" fontId="4" fillId="5" borderId="5" xfId="0" applyFont="1" applyFill="1" applyBorder="1" applyAlignment="1">
      <alignment horizontal="center" vertical="center"/>
    </xf>
    <xf numFmtId="2" fontId="9" fillId="5" borderId="5" xfId="0" applyNumberFormat="1" applyFont="1" applyFill="1" applyBorder="1" applyAlignment="1">
      <alignment horizontal="center" vertical="center"/>
    </xf>
    <xf numFmtId="0" fontId="9" fillId="0" borderId="2" xfId="0" applyFont="1" applyFill="1" applyBorder="1"/>
    <xf numFmtId="0" fontId="4" fillId="0" borderId="2" xfId="0" applyFont="1" applyFill="1" applyBorder="1"/>
    <xf numFmtId="172" fontId="4" fillId="0" borderId="2" xfId="0" applyNumberFormat="1" applyFont="1" applyFill="1" applyBorder="1"/>
    <xf numFmtId="2" fontId="9" fillId="0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/>
    <xf numFmtId="173" fontId="9" fillId="3" borderId="1" xfId="0" applyNumberFormat="1" applyFont="1" applyFill="1" applyBorder="1"/>
    <xf numFmtId="0" fontId="4" fillId="0" borderId="11" xfId="0" applyFont="1" applyFill="1" applyBorder="1"/>
    <xf numFmtId="0" fontId="9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30" fillId="5" borderId="5" xfId="0" applyFont="1" applyFill="1" applyBorder="1"/>
    <xf numFmtId="0" fontId="10" fillId="5" borderId="5" xfId="0" applyFont="1" applyFill="1" applyBorder="1"/>
    <xf numFmtId="0" fontId="30" fillId="5" borderId="5" xfId="0" applyFont="1" applyFill="1" applyBorder="1" applyAlignment="1">
      <alignment horizontal="center" vertical="center"/>
    </xf>
    <xf numFmtId="2" fontId="10" fillId="5" borderId="5" xfId="0" applyNumberFormat="1" applyFont="1" applyFill="1" applyBorder="1" applyAlignment="1">
      <alignment horizontal="center" vertical="center"/>
    </xf>
    <xf numFmtId="0" fontId="10" fillId="0" borderId="0" xfId="1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/>
    </xf>
    <xf numFmtId="0" fontId="4" fillId="0" borderId="0" xfId="7" applyFont="1" applyBorder="1" applyAlignment="1">
      <alignment horizontal="left"/>
    </xf>
    <xf numFmtId="0" fontId="3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7" applyFont="1" applyBorder="1" applyAlignment="1">
      <alignment horizontal="right" vertical="center"/>
    </xf>
    <xf numFmtId="2" fontId="32" fillId="0" borderId="0" xfId="0" applyNumberFormat="1" applyFont="1" applyFill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5" fillId="0" borderId="0" xfId="7" applyFont="1" applyBorder="1" applyAlignment="1">
      <alignment horizontal="right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1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2" fontId="11" fillId="0" borderId="1" xfId="12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31" fillId="0" borderId="0" xfId="11" applyFont="1" applyFill="1" applyBorder="1" applyAlignment="1">
      <alignment horizontal="center" vertical="center" wrapText="1" shrinkToFit="1"/>
    </xf>
    <xf numFmtId="0" fontId="32" fillId="0" borderId="0" xfId="7" applyFont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12" fillId="0" borderId="0" xfId="11" applyFont="1" applyFill="1" applyBorder="1" applyAlignment="1">
      <alignment horizontal="right" vertical="center" shrinkToFit="1"/>
    </xf>
    <xf numFmtId="0" fontId="10" fillId="0" borderId="0" xfId="11" applyFont="1" applyFill="1" applyBorder="1" applyAlignment="1">
      <alignment horizontal="center" vertical="center" shrinkToFit="1"/>
    </xf>
    <xf numFmtId="0" fontId="11" fillId="0" borderId="0" xfId="11" applyFont="1" applyFill="1" applyBorder="1" applyAlignment="1">
      <alignment horizontal="center" vertical="center" shrinkToFit="1"/>
    </xf>
    <xf numFmtId="0" fontId="5" fillId="0" borderId="0" xfId="11" applyFont="1" applyFill="1" applyBorder="1" applyAlignment="1">
      <alignment horizontal="center" vertical="center" shrinkToFit="1"/>
    </xf>
    <xf numFmtId="0" fontId="12" fillId="0" borderId="0" xfId="11" applyFont="1" applyFill="1" applyBorder="1" applyAlignment="1">
      <alignment horizontal="center" vertical="center" shrinkToFit="1"/>
    </xf>
    <xf numFmtId="0" fontId="2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25" fillId="0" borderId="0" xfId="11" applyFont="1" applyFill="1" applyBorder="1" applyAlignment="1">
      <alignment horizontal="left" vertical="center" shrinkToFit="1"/>
    </xf>
    <xf numFmtId="0" fontId="13" fillId="0" borderId="0" xfId="11" applyFont="1" applyFill="1" applyBorder="1" applyAlignment="1">
      <alignment horizontal="left" vertical="top" shrinkToFit="1"/>
    </xf>
    <xf numFmtId="0" fontId="12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2" fontId="12" fillId="6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horizontal="center" vertical="center"/>
    </xf>
    <xf numFmtId="2" fontId="14" fillId="6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</cellXfs>
  <cellStyles count="20">
    <cellStyle name="Comma" xfId="12" builtinId="3"/>
    <cellStyle name="Comma 10" xfId="14"/>
    <cellStyle name="Comma 2" xfId="15"/>
    <cellStyle name="Comma 6" xfId="18"/>
    <cellStyle name="Comma 7" xfId="17"/>
    <cellStyle name="Normal" xfId="0" builtinId="0"/>
    <cellStyle name="Normal 10" xfId="1"/>
    <cellStyle name="Normal 14" xfId="2"/>
    <cellStyle name="Normal 15" xfId="19"/>
    <cellStyle name="Normal 16_axalqalaqis skola " xfId="3"/>
    <cellStyle name="Normal 2" xfId="4"/>
    <cellStyle name="Normal 2 2_MCXETA yazarma- Copy" xfId="5"/>
    <cellStyle name="Normal 2_---SUL--- GORI-HOSPITALI-BOLO" xfId="6"/>
    <cellStyle name="Normal 3" xfId="7"/>
    <cellStyle name="Normal 3 2" xfId="16"/>
    <cellStyle name="Normal 4" xfId="13"/>
    <cellStyle name="Normal 8" xfId="8"/>
    <cellStyle name="Normal_gare wyalsadfenigagarini 2 2" xfId="9"/>
    <cellStyle name="Обычный 2" xfId="10"/>
    <cellStyle name="Обычный_Лист1" xfId="11"/>
  </cellStyles>
  <dxfs count="25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7"/>
  <sheetViews>
    <sheetView tabSelected="1" workbookViewId="0">
      <selection activeCell="C22" sqref="C22"/>
    </sheetView>
  </sheetViews>
  <sheetFormatPr defaultRowHeight="13.5" x14ac:dyDescent="0.25"/>
  <cols>
    <col min="1" max="1" width="6" style="10" customWidth="1"/>
    <col min="2" max="2" width="28.85546875" style="10" customWidth="1"/>
    <col min="3" max="3" width="63.140625" style="10" customWidth="1"/>
    <col min="4" max="4" width="23.7109375" style="10" customWidth="1"/>
    <col min="5" max="5" width="17.28515625" style="10" customWidth="1"/>
    <col min="6" max="6" width="15.7109375" style="10" customWidth="1"/>
    <col min="7" max="16384" width="9.140625" style="10"/>
  </cols>
  <sheetData>
    <row r="1" spans="1:6" ht="21" x14ac:dyDescent="0.25">
      <c r="A1" s="242" t="s">
        <v>199</v>
      </c>
      <c r="B1" s="242"/>
      <c r="C1" s="242"/>
      <c r="D1" s="242"/>
    </row>
    <row r="2" spans="1:6" ht="21" x14ac:dyDescent="0.25">
      <c r="A2" s="242" t="s">
        <v>74</v>
      </c>
      <c r="B2" s="242"/>
      <c r="C2" s="242"/>
      <c r="D2" s="242"/>
    </row>
    <row r="3" spans="1:6" ht="16.5" x14ac:dyDescent="0.25">
      <c r="A3" s="225"/>
      <c r="B3" s="225"/>
      <c r="C3" s="225"/>
      <c r="D3" s="225"/>
    </row>
    <row r="4" spans="1:6" ht="21" x14ac:dyDescent="0.4">
      <c r="A4" s="243" t="s">
        <v>56</v>
      </c>
      <c r="B4" s="243"/>
      <c r="C4" s="243"/>
      <c r="D4" s="243"/>
    </row>
    <row r="5" spans="1:6" ht="15.75" x14ac:dyDescent="0.25">
      <c r="A5" s="226"/>
      <c r="B5" s="226"/>
      <c r="C5" s="227"/>
      <c r="D5" s="228"/>
    </row>
    <row r="6" spans="1:6" ht="24" customHeight="1" x14ac:dyDescent="0.25">
      <c r="A6" s="229"/>
      <c r="B6" s="229"/>
      <c r="C6" s="230" t="s">
        <v>57</v>
      </c>
      <c r="D6" s="231">
        <f>D10+D11+D12</f>
        <v>0</v>
      </c>
      <c r="E6" s="232"/>
      <c r="F6" s="233"/>
    </row>
    <row r="7" spans="1:6" ht="15.75" x14ac:dyDescent="0.3">
      <c r="A7" s="229"/>
      <c r="B7" s="229"/>
      <c r="C7" s="234"/>
      <c r="D7" s="235"/>
    </row>
    <row r="8" spans="1:6" ht="32.25" customHeight="1" x14ac:dyDescent="0.25">
      <c r="A8" s="2" t="s">
        <v>1</v>
      </c>
      <c r="B8" s="2" t="s">
        <v>58</v>
      </c>
      <c r="C8" s="236" t="s">
        <v>59</v>
      </c>
      <c r="D8" s="236" t="s">
        <v>32</v>
      </c>
      <c r="E8" s="108"/>
    </row>
    <row r="9" spans="1:6" x14ac:dyDescent="0.25">
      <c r="A9" s="237">
        <v>1</v>
      </c>
      <c r="B9" s="237">
        <v>2</v>
      </c>
      <c r="C9" s="237">
        <v>3</v>
      </c>
      <c r="D9" s="238">
        <v>4</v>
      </c>
    </row>
    <row r="10" spans="1:6" ht="15.75" x14ac:dyDescent="0.25">
      <c r="A10" s="2">
        <v>1</v>
      </c>
      <c r="B10" s="2" t="s">
        <v>60</v>
      </c>
      <c r="C10" s="239" t="s">
        <v>168</v>
      </c>
      <c r="D10" s="240">
        <f>ჭაბურღილი!L228</f>
        <v>0</v>
      </c>
    </row>
    <row r="11" spans="1:6" ht="18" x14ac:dyDescent="0.25">
      <c r="A11" s="2">
        <v>2</v>
      </c>
      <c r="B11" s="2" t="s">
        <v>178</v>
      </c>
      <c r="C11" s="239" t="s">
        <v>371</v>
      </c>
      <c r="D11" s="240">
        <f>რეზერვუარი!L224</f>
        <v>0</v>
      </c>
    </row>
    <row r="12" spans="1:6" ht="15.75" x14ac:dyDescent="0.25">
      <c r="A12" s="2">
        <v>3</v>
      </c>
      <c r="B12" s="2" t="s">
        <v>134</v>
      </c>
      <c r="C12" s="239" t="s">
        <v>96</v>
      </c>
      <c r="D12" s="240">
        <f>'შიდა ქსელი'!L308</f>
        <v>0</v>
      </c>
    </row>
    <row r="13" spans="1:6" x14ac:dyDescent="0.25">
      <c r="D13" s="241"/>
    </row>
    <row r="14" spans="1:6" x14ac:dyDescent="0.25">
      <c r="D14" s="241"/>
    </row>
    <row r="15" spans="1:6" x14ac:dyDescent="0.25">
      <c r="D15" s="241"/>
    </row>
    <row r="17" spans="3:5" x14ac:dyDescent="0.25">
      <c r="C17" s="106"/>
      <c r="E17" s="108"/>
    </row>
  </sheetData>
  <mergeCells count="3">
    <mergeCell ref="A1:D1"/>
    <mergeCell ref="A2:D2"/>
    <mergeCell ref="A4:D4"/>
  </mergeCells>
  <pageMargins left="1.1299999999999999" right="0.7" top="0.75" bottom="0.51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2:M233"/>
  <sheetViews>
    <sheetView zoomScale="120" zoomScaleNormal="120" workbookViewId="0">
      <selection activeCell="G23" sqref="G23"/>
    </sheetView>
  </sheetViews>
  <sheetFormatPr defaultRowHeight="13.5" x14ac:dyDescent="0.25"/>
  <cols>
    <col min="1" max="1" width="2.7109375" style="10" customWidth="1"/>
    <col min="2" max="2" width="36.7109375" style="10" customWidth="1"/>
    <col min="3" max="4" width="7.7109375" style="10" customWidth="1"/>
    <col min="5" max="5" width="10.85546875" style="10" customWidth="1"/>
    <col min="6" max="6" width="9.140625" style="10"/>
    <col min="7" max="7" width="12.140625" style="10" customWidth="1"/>
    <col min="8" max="8" width="9.140625" style="10"/>
    <col min="9" max="9" width="11.28515625" style="10" customWidth="1"/>
    <col min="10" max="10" width="9.7109375" style="10" customWidth="1"/>
    <col min="11" max="11" width="11.140625" style="10" customWidth="1"/>
    <col min="12" max="12" width="12.85546875" style="10" customWidth="1"/>
    <col min="13" max="13" width="16.28515625" style="10" customWidth="1"/>
    <col min="14" max="16384" width="9.140625" style="10"/>
  </cols>
  <sheetData>
    <row r="2" spans="1:12" ht="16.5" x14ac:dyDescent="0.25">
      <c r="A2" s="253" t="s">
        <v>199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</row>
    <row r="3" spans="1:12" ht="15.75" x14ac:dyDescent="0.25">
      <c r="A3" s="254" t="s">
        <v>74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</row>
    <row r="4" spans="1:12" ht="15.75" x14ac:dyDescent="0.25">
      <c r="A4" s="255" t="s">
        <v>52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</row>
    <row r="5" spans="1:12" ht="16.5" x14ac:dyDescent="0.25">
      <c r="A5" s="253" t="s">
        <v>169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</row>
    <row r="6" spans="1:12" ht="17.25" thickBot="1" x14ac:dyDescent="0.3">
      <c r="A6" s="11"/>
      <c r="B6" s="11"/>
      <c r="C6" s="11"/>
      <c r="D6" s="11"/>
      <c r="E6" s="11"/>
      <c r="F6" s="11"/>
      <c r="G6" s="252" t="s">
        <v>32</v>
      </c>
      <c r="H6" s="252"/>
      <c r="I6" s="252"/>
      <c r="J6" s="252"/>
      <c r="K6" s="107">
        <f>L228/1000</f>
        <v>0</v>
      </c>
      <c r="L6" s="14" t="s">
        <v>31</v>
      </c>
    </row>
    <row r="7" spans="1:12" ht="17.25" thickBot="1" x14ac:dyDescent="0.3">
      <c r="A7" s="256"/>
      <c r="B7" s="256"/>
      <c r="C7" s="256"/>
      <c r="D7" s="11"/>
      <c r="E7" s="11"/>
      <c r="F7" s="11"/>
      <c r="G7" s="252" t="s">
        <v>33</v>
      </c>
      <c r="H7" s="252"/>
      <c r="I7" s="252"/>
      <c r="J7" s="252"/>
      <c r="K7" s="109">
        <f>I222/1000</f>
        <v>0</v>
      </c>
      <c r="L7" s="14" t="s">
        <v>31</v>
      </c>
    </row>
    <row r="8" spans="1:12" x14ac:dyDescent="0.25">
      <c r="A8" s="256"/>
      <c r="B8" s="256"/>
      <c r="C8" s="256"/>
      <c r="D8" s="256"/>
      <c r="E8" s="256"/>
      <c r="F8" s="111"/>
      <c r="G8" s="111"/>
      <c r="H8" s="111"/>
      <c r="I8" s="111"/>
      <c r="J8" s="111"/>
      <c r="K8" s="112"/>
      <c r="L8" s="14"/>
    </row>
    <row r="9" spans="1:12" ht="6.75" customHeight="1" x14ac:dyDescent="0.25"/>
    <row r="10" spans="1:12" x14ac:dyDescent="0.25">
      <c r="A10" s="265" t="s">
        <v>1</v>
      </c>
      <c r="B10" s="266" t="s">
        <v>2</v>
      </c>
      <c r="C10" s="265" t="s">
        <v>3</v>
      </c>
      <c r="D10" s="265" t="s">
        <v>11</v>
      </c>
      <c r="E10" s="265" t="s">
        <v>4</v>
      </c>
      <c r="F10" s="267" t="s">
        <v>17</v>
      </c>
      <c r="G10" s="267"/>
      <c r="H10" s="267" t="s">
        <v>5</v>
      </c>
      <c r="I10" s="267"/>
      <c r="J10" s="265" t="s">
        <v>6</v>
      </c>
      <c r="K10" s="265"/>
      <c r="L10" s="268" t="s">
        <v>105</v>
      </c>
    </row>
    <row r="11" spans="1:12" x14ac:dyDescent="0.25">
      <c r="A11" s="265"/>
      <c r="B11" s="266"/>
      <c r="C11" s="265"/>
      <c r="D11" s="265"/>
      <c r="E11" s="265"/>
      <c r="F11" s="268" t="s">
        <v>7</v>
      </c>
      <c r="G11" s="269" t="s">
        <v>8</v>
      </c>
      <c r="H11" s="268" t="s">
        <v>7</v>
      </c>
      <c r="I11" s="269" t="s">
        <v>8</v>
      </c>
      <c r="J11" s="268" t="s">
        <v>7</v>
      </c>
      <c r="K11" s="269" t="s">
        <v>9</v>
      </c>
      <c r="L11" s="268" t="s">
        <v>10</v>
      </c>
    </row>
    <row r="12" spans="1:12" x14ac:dyDescent="0.25">
      <c r="A12" s="270">
        <v>1</v>
      </c>
      <c r="B12" s="270">
        <v>2</v>
      </c>
      <c r="C12" s="270">
        <v>3</v>
      </c>
      <c r="D12" s="270">
        <v>4</v>
      </c>
      <c r="E12" s="270">
        <v>5</v>
      </c>
      <c r="F12" s="270">
        <v>6</v>
      </c>
      <c r="G12" s="270">
        <v>7</v>
      </c>
      <c r="H12" s="270">
        <v>8</v>
      </c>
      <c r="I12" s="270">
        <v>9</v>
      </c>
      <c r="J12" s="270">
        <v>10</v>
      </c>
      <c r="K12" s="270">
        <v>11</v>
      </c>
      <c r="L12" s="270">
        <v>12</v>
      </c>
    </row>
    <row r="13" spans="1:12" x14ac:dyDescent="0.25">
      <c r="A13" s="5"/>
      <c r="B13" s="148" t="s">
        <v>106</v>
      </c>
      <c r="C13" s="5"/>
      <c r="D13" s="30"/>
      <c r="E13" s="36"/>
      <c r="F13" s="5"/>
      <c r="G13" s="92"/>
      <c r="H13" s="92"/>
      <c r="I13" s="92"/>
      <c r="J13" s="92"/>
      <c r="K13" s="92"/>
      <c r="L13" s="22"/>
    </row>
    <row r="14" spans="1:12" ht="40.5" x14ac:dyDescent="0.25">
      <c r="A14" s="244">
        <v>1</v>
      </c>
      <c r="B14" s="15" t="s">
        <v>162</v>
      </c>
      <c r="C14" s="16" t="s">
        <v>107</v>
      </c>
      <c r="D14" s="33"/>
      <c r="E14" s="123">
        <v>0.2</v>
      </c>
      <c r="F14" s="18"/>
      <c r="G14" s="19"/>
      <c r="H14" s="18"/>
      <c r="I14" s="19"/>
      <c r="J14" s="18"/>
      <c r="K14" s="19"/>
      <c r="L14" s="19"/>
    </row>
    <row r="15" spans="1:12" x14ac:dyDescent="0.25">
      <c r="A15" s="244"/>
      <c r="B15" s="28" t="s">
        <v>12</v>
      </c>
      <c r="C15" s="18" t="s">
        <v>15</v>
      </c>
      <c r="D15" s="19">
        <v>135.30000000000001</v>
      </c>
      <c r="E15" s="19">
        <f>E14*D15</f>
        <v>27.060000000000002</v>
      </c>
      <c r="F15" s="18"/>
      <c r="G15" s="19"/>
      <c r="H15" s="19"/>
      <c r="I15" s="19"/>
      <c r="J15" s="18"/>
      <c r="K15" s="19"/>
      <c r="L15" s="19"/>
    </row>
    <row r="16" spans="1:12" x14ac:dyDescent="0.25">
      <c r="A16" s="244"/>
      <c r="B16" s="28" t="s">
        <v>108</v>
      </c>
      <c r="C16" s="18" t="s">
        <v>22</v>
      </c>
      <c r="D16" s="18">
        <v>63.91</v>
      </c>
      <c r="E16" s="19">
        <f>E14*D16</f>
        <v>12.782</v>
      </c>
      <c r="F16" s="18"/>
      <c r="G16" s="19"/>
      <c r="H16" s="154"/>
      <c r="I16" s="154"/>
      <c r="J16" s="19"/>
      <c r="K16" s="19"/>
      <c r="L16" s="19"/>
    </row>
    <row r="17" spans="1:12" x14ac:dyDescent="0.25">
      <c r="A17" s="244"/>
      <c r="B17" s="28" t="s">
        <v>25</v>
      </c>
      <c r="C17" s="5" t="s">
        <v>0</v>
      </c>
      <c r="D17" s="18">
        <v>0.13200000000000001</v>
      </c>
      <c r="E17" s="31">
        <f>D17*E14</f>
        <v>2.6400000000000003E-2</v>
      </c>
      <c r="F17" s="18"/>
      <c r="G17" s="19"/>
      <c r="H17" s="18"/>
      <c r="I17" s="19"/>
      <c r="J17" s="19"/>
      <c r="K17" s="31"/>
      <c r="L17" s="31"/>
    </row>
    <row r="18" spans="1:12" x14ac:dyDescent="0.25">
      <c r="A18" s="244"/>
      <c r="B18" s="5" t="s">
        <v>23</v>
      </c>
      <c r="C18" s="18"/>
      <c r="D18" s="18"/>
      <c r="E18" s="19"/>
      <c r="F18" s="18"/>
      <c r="G18" s="19"/>
      <c r="H18" s="18"/>
      <c r="I18" s="19"/>
      <c r="J18" s="18"/>
      <c r="K18" s="19"/>
      <c r="L18" s="19"/>
    </row>
    <row r="19" spans="1:12" x14ac:dyDescent="0.25">
      <c r="A19" s="244"/>
      <c r="B19" s="28" t="s">
        <v>109</v>
      </c>
      <c r="C19" s="18" t="s">
        <v>20</v>
      </c>
      <c r="D19" s="18">
        <v>1.54</v>
      </c>
      <c r="E19" s="19">
        <f>E14*D19</f>
        <v>0.30800000000000005</v>
      </c>
      <c r="F19" s="22"/>
      <c r="G19" s="22"/>
      <c r="H19" s="18"/>
      <c r="I19" s="22"/>
      <c r="J19" s="36"/>
      <c r="K19" s="22"/>
      <c r="L19" s="19"/>
    </row>
    <row r="20" spans="1:12" x14ac:dyDescent="0.25">
      <c r="A20" s="244"/>
      <c r="B20" s="28" t="s">
        <v>110</v>
      </c>
      <c r="C20" s="18" t="s">
        <v>24</v>
      </c>
      <c r="D20" s="18">
        <v>1.0999999999999999E-2</v>
      </c>
      <c r="E20" s="124">
        <f>E14*D20</f>
        <v>2.2000000000000001E-3</v>
      </c>
      <c r="F20" s="5"/>
      <c r="G20" s="22"/>
      <c r="H20" s="18"/>
      <c r="I20" s="22"/>
      <c r="J20" s="36"/>
      <c r="K20" s="22"/>
      <c r="L20" s="19"/>
    </row>
    <row r="21" spans="1:12" x14ac:dyDescent="0.25">
      <c r="A21" s="244"/>
      <c r="B21" s="28" t="s">
        <v>111</v>
      </c>
      <c r="C21" s="18" t="s">
        <v>24</v>
      </c>
      <c r="D21" s="19">
        <v>0.8</v>
      </c>
      <c r="E21" s="19">
        <f>E14*D21</f>
        <v>0.16000000000000003</v>
      </c>
      <c r="F21" s="18"/>
      <c r="G21" s="22"/>
      <c r="H21" s="18"/>
      <c r="I21" s="19"/>
      <c r="J21" s="18"/>
      <c r="K21" s="19"/>
      <c r="L21" s="19"/>
    </row>
    <row r="22" spans="1:12" ht="15.75" x14ac:dyDescent="0.25">
      <c r="A22" s="244"/>
      <c r="B22" s="28" t="s">
        <v>112</v>
      </c>
      <c r="C22" s="18" t="s">
        <v>306</v>
      </c>
      <c r="D22" s="19">
        <v>13</v>
      </c>
      <c r="E22" s="31">
        <f>E14*D22</f>
        <v>2.6</v>
      </c>
      <c r="F22" s="22"/>
      <c r="G22" s="22"/>
      <c r="H22" s="18"/>
      <c r="I22" s="22"/>
      <c r="J22" s="36"/>
      <c r="K22" s="22"/>
      <c r="L22" s="19"/>
    </row>
    <row r="23" spans="1:12" ht="15.75" x14ac:dyDescent="0.25">
      <c r="A23" s="244"/>
      <c r="B23" s="28" t="s">
        <v>80</v>
      </c>
      <c r="C23" s="18" t="s">
        <v>306</v>
      </c>
      <c r="D23" s="19">
        <v>44</v>
      </c>
      <c r="E23" s="19">
        <f>E14*D23</f>
        <v>8.8000000000000007</v>
      </c>
      <c r="F23" s="19"/>
      <c r="G23" s="22"/>
      <c r="H23" s="18"/>
      <c r="I23" s="19"/>
      <c r="J23" s="18"/>
      <c r="K23" s="19"/>
      <c r="L23" s="19"/>
    </row>
    <row r="24" spans="1:12" x14ac:dyDescent="0.25">
      <c r="A24" s="244"/>
      <c r="B24" s="28" t="s">
        <v>18</v>
      </c>
      <c r="C24" s="5" t="s">
        <v>0</v>
      </c>
      <c r="D24" s="22">
        <v>13.2</v>
      </c>
      <c r="E24" s="22">
        <f>D24*E14</f>
        <v>2.64</v>
      </c>
      <c r="F24" s="22"/>
      <c r="G24" s="22"/>
      <c r="H24" s="18"/>
      <c r="I24" s="22"/>
      <c r="J24" s="36"/>
      <c r="K24" s="22"/>
      <c r="L24" s="19"/>
    </row>
    <row r="25" spans="1:12" ht="40.5" x14ac:dyDescent="0.25">
      <c r="A25" s="244">
        <v>2</v>
      </c>
      <c r="B25" s="15" t="s">
        <v>163</v>
      </c>
      <c r="C25" s="16" t="s">
        <v>107</v>
      </c>
      <c r="D25" s="33"/>
      <c r="E25" s="123">
        <v>0.4</v>
      </c>
      <c r="F25" s="18"/>
      <c r="G25" s="19"/>
      <c r="H25" s="18"/>
      <c r="I25" s="19"/>
      <c r="J25" s="18"/>
      <c r="K25" s="19"/>
      <c r="L25" s="19"/>
    </row>
    <row r="26" spans="1:12" x14ac:dyDescent="0.25">
      <c r="A26" s="244"/>
      <c r="B26" s="28" t="s">
        <v>12</v>
      </c>
      <c r="C26" s="18" t="s">
        <v>15</v>
      </c>
      <c r="D26" s="19">
        <v>267.3</v>
      </c>
      <c r="E26" s="19">
        <f>E25*D26</f>
        <v>106.92000000000002</v>
      </c>
      <c r="F26" s="18"/>
      <c r="G26" s="19"/>
      <c r="H26" s="19"/>
      <c r="I26" s="19"/>
      <c r="J26" s="18"/>
      <c r="K26" s="19"/>
      <c r="L26" s="19"/>
    </row>
    <row r="27" spans="1:12" x14ac:dyDescent="0.25">
      <c r="A27" s="244"/>
      <c r="B27" s="28" t="s">
        <v>108</v>
      </c>
      <c r="C27" s="18" t="s">
        <v>22</v>
      </c>
      <c r="D27" s="19">
        <v>129.80000000000001</v>
      </c>
      <c r="E27" s="19">
        <f>E25*D27</f>
        <v>51.920000000000009</v>
      </c>
      <c r="F27" s="18"/>
      <c r="G27" s="19"/>
      <c r="H27" s="154"/>
      <c r="I27" s="154"/>
      <c r="J27" s="19"/>
      <c r="K27" s="19"/>
      <c r="L27" s="19"/>
    </row>
    <row r="28" spans="1:12" x14ac:dyDescent="0.25">
      <c r="A28" s="244"/>
      <c r="B28" s="28" t="s">
        <v>25</v>
      </c>
      <c r="C28" s="5" t="s">
        <v>0</v>
      </c>
      <c r="D28" s="18">
        <v>0.33</v>
      </c>
      <c r="E28" s="31">
        <f>D28*E25</f>
        <v>0.13200000000000001</v>
      </c>
      <c r="F28" s="18"/>
      <c r="G28" s="19"/>
      <c r="H28" s="18"/>
      <c r="I28" s="19"/>
      <c r="J28" s="19"/>
      <c r="K28" s="31"/>
      <c r="L28" s="19"/>
    </row>
    <row r="29" spans="1:12" x14ac:dyDescent="0.25">
      <c r="A29" s="244"/>
      <c r="B29" s="5" t="s">
        <v>23</v>
      </c>
      <c r="C29" s="18"/>
      <c r="D29" s="18"/>
      <c r="E29" s="19"/>
      <c r="F29" s="18"/>
      <c r="G29" s="19"/>
      <c r="H29" s="18"/>
      <c r="I29" s="19"/>
      <c r="J29" s="18"/>
      <c r="K29" s="19"/>
      <c r="L29" s="19"/>
    </row>
    <row r="30" spans="1:12" x14ac:dyDescent="0.25">
      <c r="A30" s="244"/>
      <c r="B30" s="28" t="s">
        <v>109</v>
      </c>
      <c r="C30" s="18" t="s">
        <v>20</v>
      </c>
      <c r="D30" s="18">
        <v>2.97</v>
      </c>
      <c r="E30" s="19">
        <f>E25*D30</f>
        <v>1.1880000000000002</v>
      </c>
      <c r="F30" s="22"/>
      <c r="G30" s="22"/>
      <c r="H30" s="18"/>
      <c r="I30" s="22"/>
      <c r="J30" s="36"/>
      <c r="K30" s="22"/>
      <c r="L30" s="19"/>
    </row>
    <row r="31" spans="1:12" x14ac:dyDescent="0.25">
      <c r="A31" s="244"/>
      <c r="B31" s="28" t="s">
        <v>110</v>
      </c>
      <c r="C31" s="18" t="s">
        <v>24</v>
      </c>
      <c r="D31" s="18">
        <v>2.1999999999999999E-2</v>
      </c>
      <c r="E31" s="124">
        <f>E25*D31</f>
        <v>8.8000000000000005E-3</v>
      </c>
      <c r="F31" s="5"/>
      <c r="G31" s="22"/>
      <c r="H31" s="18"/>
      <c r="I31" s="22"/>
      <c r="J31" s="36"/>
      <c r="K31" s="22"/>
      <c r="L31" s="19"/>
    </row>
    <row r="32" spans="1:12" x14ac:dyDescent="0.25">
      <c r="A32" s="244"/>
      <c r="B32" s="28" t="s">
        <v>111</v>
      </c>
      <c r="C32" s="18" t="s">
        <v>24</v>
      </c>
      <c r="D32" s="19">
        <v>2.4</v>
      </c>
      <c r="E32" s="19">
        <f>E25*D32</f>
        <v>0.96</v>
      </c>
      <c r="F32" s="18"/>
      <c r="G32" s="22"/>
      <c r="H32" s="18"/>
      <c r="I32" s="19"/>
      <c r="J32" s="18"/>
      <c r="K32" s="19"/>
      <c r="L32" s="19"/>
    </row>
    <row r="33" spans="1:12" ht="15.75" x14ac:dyDescent="0.25">
      <c r="A33" s="244"/>
      <c r="B33" s="28" t="s">
        <v>112</v>
      </c>
      <c r="C33" s="18" t="s">
        <v>306</v>
      </c>
      <c r="D33" s="19">
        <v>13</v>
      </c>
      <c r="E33" s="31">
        <f>E25*D33</f>
        <v>5.2</v>
      </c>
      <c r="F33" s="22"/>
      <c r="G33" s="22"/>
      <c r="H33" s="18"/>
      <c r="I33" s="22"/>
      <c r="J33" s="36"/>
      <c r="K33" s="22"/>
      <c r="L33" s="19"/>
    </row>
    <row r="34" spans="1:12" ht="15.75" x14ac:dyDescent="0.25">
      <c r="A34" s="244"/>
      <c r="B34" s="28" t="s">
        <v>80</v>
      </c>
      <c r="C34" s="18" t="s">
        <v>306</v>
      </c>
      <c r="D34" s="19">
        <v>44</v>
      </c>
      <c r="E34" s="19">
        <f>E25*D34</f>
        <v>17.600000000000001</v>
      </c>
      <c r="F34" s="19"/>
      <c r="G34" s="22"/>
      <c r="H34" s="18"/>
      <c r="I34" s="19"/>
      <c r="J34" s="18"/>
      <c r="K34" s="19"/>
      <c r="L34" s="19"/>
    </row>
    <row r="35" spans="1:12" x14ac:dyDescent="0.25">
      <c r="A35" s="244"/>
      <c r="B35" s="28" t="s">
        <v>18</v>
      </c>
      <c r="C35" s="5" t="s">
        <v>0</v>
      </c>
      <c r="D35" s="25">
        <v>22.44</v>
      </c>
      <c r="E35" s="22">
        <f>D35*E25</f>
        <v>8.9760000000000009</v>
      </c>
      <c r="F35" s="22"/>
      <c r="G35" s="22"/>
      <c r="H35" s="18"/>
      <c r="I35" s="22"/>
      <c r="J35" s="36"/>
      <c r="K35" s="22"/>
      <c r="L35" s="19"/>
    </row>
    <row r="36" spans="1:12" ht="40.5" x14ac:dyDescent="0.25">
      <c r="A36" s="245">
        <v>3</v>
      </c>
      <c r="B36" s="15" t="s">
        <v>164</v>
      </c>
      <c r="C36" s="16" t="s">
        <v>107</v>
      </c>
      <c r="D36" s="33"/>
      <c r="E36" s="123">
        <v>0.45</v>
      </c>
      <c r="F36" s="18"/>
      <c r="G36" s="19"/>
      <c r="H36" s="18"/>
      <c r="I36" s="19"/>
      <c r="J36" s="18"/>
      <c r="K36" s="19"/>
      <c r="L36" s="19"/>
    </row>
    <row r="37" spans="1:12" x14ac:dyDescent="0.25">
      <c r="A37" s="246"/>
      <c r="B37" s="28" t="s">
        <v>12</v>
      </c>
      <c r="C37" s="18" t="s">
        <v>15</v>
      </c>
      <c r="D37" s="19">
        <v>441.1</v>
      </c>
      <c r="E37" s="19">
        <f>E36*D37</f>
        <v>198.495</v>
      </c>
      <c r="F37" s="18"/>
      <c r="G37" s="19"/>
      <c r="H37" s="19"/>
      <c r="I37" s="19"/>
      <c r="J37" s="18"/>
      <c r="K37" s="19"/>
      <c r="L37" s="19"/>
    </row>
    <row r="38" spans="1:12" x14ac:dyDescent="0.25">
      <c r="A38" s="246"/>
      <c r="B38" s="28" t="s">
        <v>108</v>
      </c>
      <c r="C38" s="18" t="s">
        <v>22</v>
      </c>
      <c r="D38" s="19">
        <v>222.2</v>
      </c>
      <c r="E38" s="19">
        <f>E36*D38</f>
        <v>99.99</v>
      </c>
      <c r="F38" s="18"/>
      <c r="G38" s="19"/>
      <c r="H38" s="154"/>
      <c r="I38" s="154"/>
      <c r="J38" s="19"/>
      <c r="K38" s="19"/>
      <c r="L38" s="19"/>
    </row>
    <row r="39" spans="1:12" x14ac:dyDescent="0.25">
      <c r="A39" s="246"/>
      <c r="B39" s="28" t="s">
        <v>25</v>
      </c>
      <c r="C39" s="5" t="s">
        <v>0</v>
      </c>
      <c r="D39" s="18">
        <v>0.60499999999999998</v>
      </c>
      <c r="E39" s="31">
        <f>D39*E36</f>
        <v>0.27224999999999999</v>
      </c>
      <c r="F39" s="18"/>
      <c r="G39" s="19"/>
      <c r="H39" s="18"/>
      <c r="I39" s="19"/>
      <c r="J39" s="19"/>
      <c r="K39" s="31"/>
      <c r="L39" s="31"/>
    </row>
    <row r="40" spans="1:12" x14ac:dyDescent="0.25">
      <c r="A40" s="246"/>
      <c r="B40" s="5" t="s">
        <v>23</v>
      </c>
      <c r="C40" s="18"/>
      <c r="D40" s="18"/>
      <c r="E40" s="19"/>
      <c r="F40" s="18"/>
      <c r="G40" s="19"/>
      <c r="H40" s="18"/>
      <c r="I40" s="19"/>
      <c r="J40" s="18"/>
      <c r="K40" s="19"/>
      <c r="L40" s="19"/>
    </row>
    <row r="41" spans="1:12" x14ac:dyDescent="0.25">
      <c r="A41" s="246"/>
      <c r="B41" s="28" t="s">
        <v>109</v>
      </c>
      <c r="C41" s="18" t="s">
        <v>20</v>
      </c>
      <c r="D41" s="18">
        <v>5.0599999999999996</v>
      </c>
      <c r="E41" s="19">
        <f>E36*D41</f>
        <v>2.2769999999999997</v>
      </c>
      <c r="F41" s="22"/>
      <c r="G41" s="22"/>
      <c r="H41" s="18"/>
      <c r="I41" s="22"/>
      <c r="J41" s="36"/>
      <c r="K41" s="22"/>
      <c r="L41" s="19"/>
    </row>
    <row r="42" spans="1:12" x14ac:dyDescent="0.25">
      <c r="A42" s="246"/>
      <c r="B42" s="28" t="s">
        <v>110</v>
      </c>
      <c r="C42" s="18" t="s">
        <v>24</v>
      </c>
      <c r="D42" s="18">
        <v>4.3999999999999997E-2</v>
      </c>
      <c r="E42" s="124">
        <f>E36*D42</f>
        <v>1.9799999999999998E-2</v>
      </c>
      <c r="F42" s="5"/>
      <c r="G42" s="22"/>
      <c r="H42" s="18"/>
      <c r="I42" s="22"/>
      <c r="J42" s="36"/>
      <c r="K42" s="22"/>
      <c r="L42" s="19"/>
    </row>
    <row r="43" spans="1:12" x14ac:dyDescent="0.25">
      <c r="A43" s="246"/>
      <c r="B43" s="28" t="s">
        <v>111</v>
      </c>
      <c r="C43" s="18" t="s">
        <v>24</v>
      </c>
      <c r="D43" s="19">
        <v>4.5</v>
      </c>
      <c r="E43" s="19">
        <f>E36*D43</f>
        <v>2.0249999999999999</v>
      </c>
      <c r="F43" s="18"/>
      <c r="G43" s="22"/>
      <c r="H43" s="18"/>
      <c r="I43" s="19"/>
      <c r="J43" s="18"/>
      <c r="K43" s="19"/>
      <c r="L43" s="19"/>
    </row>
    <row r="44" spans="1:12" ht="15.75" x14ac:dyDescent="0.25">
      <c r="A44" s="246"/>
      <c r="B44" s="28" t="s">
        <v>112</v>
      </c>
      <c r="C44" s="18" t="s">
        <v>306</v>
      </c>
      <c r="D44" s="19">
        <v>13</v>
      </c>
      <c r="E44" s="31">
        <f>E36*D44</f>
        <v>5.8500000000000005</v>
      </c>
      <c r="F44" s="22"/>
      <c r="G44" s="22"/>
      <c r="H44" s="18"/>
      <c r="I44" s="22"/>
      <c r="J44" s="36"/>
      <c r="K44" s="22"/>
      <c r="L44" s="19"/>
    </row>
    <row r="45" spans="1:12" ht="15.75" x14ac:dyDescent="0.25">
      <c r="A45" s="246"/>
      <c r="B45" s="28" t="s">
        <v>80</v>
      </c>
      <c r="C45" s="18" t="s">
        <v>306</v>
      </c>
      <c r="D45" s="19">
        <v>44</v>
      </c>
      <c r="E45" s="19">
        <f>E36*D45</f>
        <v>19.8</v>
      </c>
      <c r="F45" s="19"/>
      <c r="G45" s="22"/>
      <c r="H45" s="18"/>
      <c r="I45" s="19"/>
      <c r="J45" s="18"/>
      <c r="K45" s="19"/>
      <c r="L45" s="19"/>
    </row>
    <row r="46" spans="1:12" x14ac:dyDescent="0.25">
      <c r="A46" s="247"/>
      <c r="B46" s="28" t="s">
        <v>18</v>
      </c>
      <c r="C46" s="5" t="s">
        <v>0</v>
      </c>
      <c r="D46" s="25">
        <v>33.22</v>
      </c>
      <c r="E46" s="22">
        <f>D46*E36</f>
        <v>14.949</v>
      </c>
      <c r="F46" s="22"/>
      <c r="G46" s="22"/>
      <c r="H46" s="18"/>
      <c r="I46" s="22"/>
      <c r="J46" s="36"/>
      <c r="K46" s="22"/>
      <c r="L46" s="19"/>
    </row>
    <row r="47" spans="1:12" ht="40.5" x14ac:dyDescent="0.25">
      <c r="A47" s="245">
        <v>4</v>
      </c>
      <c r="B47" s="15" t="s">
        <v>165</v>
      </c>
      <c r="C47" s="16" t="s">
        <v>107</v>
      </c>
      <c r="D47" s="33"/>
      <c r="E47" s="123">
        <v>0.45</v>
      </c>
      <c r="F47" s="18"/>
      <c r="G47" s="19"/>
      <c r="H47" s="18"/>
      <c r="I47" s="19"/>
      <c r="J47" s="18"/>
      <c r="K47" s="19"/>
      <c r="L47" s="19"/>
    </row>
    <row r="48" spans="1:12" x14ac:dyDescent="0.25">
      <c r="A48" s="246"/>
      <c r="B48" s="28" t="s">
        <v>12</v>
      </c>
      <c r="C48" s="18" t="s">
        <v>15</v>
      </c>
      <c r="D48" s="19">
        <v>658.9</v>
      </c>
      <c r="E48" s="19">
        <f>E47*D48</f>
        <v>296.505</v>
      </c>
      <c r="F48" s="18"/>
      <c r="G48" s="19"/>
      <c r="H48" s="19"/>
      <c r="I48" s="19"/>
      <c r="J48" s="18"/>
      <c r="K48" s="19"/>
      <c r="L48" s="19"/>
    </row>
    <row r="49" spans="1:12" x14ac:dyDescent="0.25">
      <c r="A49" s="246"/>
      <c r="B49" s="28" t="s">
        <v>108</v>
      </c>
      <c r="C49" s="18" t="s">
        <v>22</v>
      </c>
      <c r="D49" s="19">
        <v>335.5</v>
      </c>
      <c r="E49" s="19">
        <f>E47*D49</f>
        <v>150.97499999999999</v>
      </c>
      <c r="F49" s="18"/>
      <c r="G49" s="19"/>
      <c r="H49" s="154"/>
      <c r="I49" s="154"/>
      <c r="J49" s="19"/>
      <c r="K49" s="19"/>
      <c r="L49" s="19"/>
    </row>
    <row r="50" spans="1:12" x14ac:dyDescent="0.25">
      <c r="A50" s="246"/>
      <c r="B50" s="28" t="s">
        <v>25</v>
      </c>
      <c r="C50" s="5" t="s">
        <v>0</v>
      </c>
      <c r="D50" s="18">
        <v>0.97899999999999998</v>
      </c>
      <c r="E50" s="31">
        <f>D50*E47</f>
        <v>0.44055</v>
      </c>
      <c r="F50" s="18"/>
      <c r="G50" s="19"/>
      <c r="H50" s="18"/>
      <c r="I50" s="19"/>
      <c r="J50" s="19"/>
      <c r="K50" s="31"/>
      <c r="L50" s="19"/>
    </row>
    <row r="51" spans="1:12" x14ac:dyDescent="0.25">
      <c r="A51" s="246"/>
      <c r="B51" s="5" t="s">
        <v>23</v>
      </c>
      <c r="C51" s="18"/>
      <c r="D51" s="18"/>
      <c r="E51" s="19"/>
      <c r="F51" s="18"/>
      <c r="G51" s="19"/>
      <c r="H51" s="18"/>
      <c r="I51" s="19"/>
      <c r="J51" s="18"/>
      <c r="K51" s="19"/>
      <c r="L51" s="19"/>
    </row>
    <row r="52" spans="1:12" x14ac:dyDescent="0.25">
      <c r="A52" s="246"/>
      <c r="B52" s="28" t="s">
        <v>109</v>
      </c>
      <c r="C52" s="18" t="s">
        <v>20</v>
      </c>
      <c r="D52" s="18">
        <v>7.26</v>
      </c>
      <c r="E52" s="19">
        <f>E47*D52</f>
        <v>3.2669999999999999</v>
      </c>
      <c r="F52" s="22"/>
      <c r="G52" s="22"/>
      <c r="H52" s="18"/>
      <c r="I52" s="22"/>
      <c r="J52" s="36"/>
      <c r="K52" s="22"/>
      <c r="L52" s="19"/>
    </row>
    <row r="53" spans="1:12" x14ac:dyDescent="0.25">
      <c r="A53" s="246"/>
      <c r="B53" s="28" t="s">
        <v>110</v>
      </c>
      <c r="C53" s="18" t="s">
        <v>24</v>
      </c>
      <c r="D53" s="18">
        <v>6.6000000000000003E-2</v>
      </c>
      <c r="E53" s="124">
        <f>E47*D53</f>
        <v>2.9700000000000001E-2</v>
      </c>
      <c r="F53" s="5"/>
      <c r="G53" s="22"/>
      <c r="H53" s="18"/>
      <c r="I53" s="22"/>
      <c r="J53" s="36"/>
      <c r="K53" s="22"/>
      <c r="L53" s="19"/>
    </row>
    <row r="54" spans="1:12" x14ac:dyDescent="0.25">
      <c r="A54" s="246"/>
      <c r="B54" s="28" t="s">
        <v>111</v>
      </c>
      <c r="C54" s="18" t="s">
        <v>24</v>
      </c>
      <c r="D54" s="19">
        <v>7.5</v>
      </c>
      <c r="E54" s="19">
        <f>E47*D54</f>
        <v>3.375</v>
      </c>
      <c r="F54" s="18"/>
      <c r="G54" s="22"/>
      <c r="H54" s="18"/>
      <c r="I54" s="19"/>
      <c r="J54" s="18"/>
      <c r="K54" s="19"/>
      <c r="L54" s="19"/>
    </row>
    <row r="55" spans="1:12" ht="15.75" x14ac:dyDescent="0.25">
      <c r="A55" s="246"/>
      <c r="B55" s="28" t="s">
        <v>112</v>
      </c>
      <c r="C55" s="18" t="s">
        <v>306</v>
      </c>
      <c r="D55" s="19">
        <v>13</v>
      </c>
      <c r="E55" s="31">
        <f>E47*D55</f>
        <v>5.8500000000000005</v>
      </c>
      <c r="F55" s="22"/>
      <c r="G55" s="22"/>
      <c r="H55" s="18"/>
      <c r="I55" s="22"/>
      <c r="J55" s="36"/>
      <c r="K55" s="22"/>
      <c r="L55" s="19"/>
    </row>
    <row r="56" spans="1:12" ht="15.75" x14ac:dyDescent="0.25">
      <c r="A56" s="246"/>
      <c r="B56" s="28" t="s">
        <v>80</v>
      </c>
      <c r="C56" s="18" t="s">
        <v>306</v>
      </c>
      <c r="D56" s="19">
        <v>44</v>
      </c>
      <c r="E56" s="19">
        <f>E47*D56</f>
        <v>19.8</v>
      </c>
      <c r="F56" s="19"/>
      <c r="G56" s="22"/>
      <c r="H56" s="18"/>
      <c r="I56" s="19"/>
      <c r="J56" s="18"/>
      <c r="K56" s="19"/>
      <c r="L56" s="19"/>
    </row>
    <row r="57" spans="1:12" x14ac:dyDescent="0.25">
      <c r="A57" s="247"/>
      <c r="B57" s="28" t="s">
        <v>18</v>
      </c>
      <c r="C57" s="5" t="s">
        <v>0</v>
      </c>
      <c r="D57" s="25">
        <v>53.9</v>
      </c>
      <c r="E57" s="22">
        <f>D57*E47</f>
        <v>24.254999999999999</v>
      </c>
      <c r="F57" s="22"/>
      <c r="G57" s="22"/>
      <c r="H57" s="18"/>
      <c r="I57" s="22"/>
      <c r="J57" s="36"/>
      <c r="K57" s="22"/>
      <c r="L57" s="19"/>
    </row>
    <row r="58" spans="1:12" ht="40.5" x14ac:dyDescent="0.25">
      <c r="A58" s="244">
        <v>5</v>
      </c>
      <c r="B58" s="15" t="s">
        <v>166</v>
      </c>
      <c r="C58" s="16" t="s">
        <v>107</v>
      </c>
      <c r="D58" s="33"/>
      <c r="E58" s="123">
        <v>0.2</v>
      </c>
      <c r="F58" s="18"/>
      <c r="G58" s="19"/>
      <c r="H58" s="18"/>
      <c r="I58" s="19"/>
      <c r="J58" s="18"/>
      <c r="K58" s="19"/>
      <c r="L58" s="19"/>
    </row>
    <row r="59" spans="1:12" x14ac:dyDescent="0.25">
      <c r="A59" s="244"/>
      <c r="B59" s="28" t="s">
        <v>12</v>
      </c>
      <c r="C59" s="18" t="s">
        <v>15</v>
      </c>
      <c r="D59" s="19">
        <v>959.2</v>
      </c>
      <c r="E59" s="19">
        <f>E58*D59</f>
        <v>191.84000000000003</v>
      </c>
      <c r="F59" s="18"/>
      <c r="G59" s="19"/>
      <c r="H59" s="19"/>
      <c r="I59" s="19"/>
      <c r="J59" s="18"/>
      <c r="K59" s="19"/>
      <c r="L59" s="19"/>
    </row>
    <row r="60" spans="1:12" x14ac:dyDescent="0.25">
      <c r="A60" s="244"/>
      <c r="B60" s="28" t="s">
        <v>108</v>
      </c>
      <c r="C60" s="18" t="s">
        <v>22</v>
      </c>
      <c r="D60" s="19">
        <v>491.7</v>
      </c>
      <c r="E60" s="19">
        <f>E58*D60</f>
        <v>98.34</v>
      </c>
      <c r="F60" s="18"/>
      <c r="G60" s="19"/>
      <c r="H60" s="154"/>
      <c r="I60" s="154"/>
      <c r="J60" s="19"/>
      <c r="K60" s="19"/>
      <c r="L60" s="19"/>
    </row>
    <row r="61" spans="1:12" x14ac:dyDescent="0.25">
      <c r="A61" s="244"/>
      <c r="B61" s="28" t="s">
        <v>25</v>
      </c>
      <c r="C61" s="5" t="s">
        <v>0</v>
      </c>
      <c r="D61" s="18">
        <v>1.573</v>
      </c>
      <c r="E61" s="31">
        <f>D61*E58</f>
        <v>0.31459999999999999</v>
      </c>
      <c r="F61" s="18"/>
      <c r="G61" s="19"/>
      <c r="H61" s="18"/>
      <c r="I61" s="19"/>
      <c r="J61" s="19"/>
      <c r="K61" s="31"/>
      <c r="L61" s="19"/>
    </row>
    <row r="62" spans="1:12" x14ac:dyDescent="0.25">
      <c r="A62" s="244"/>
      <c r="B62" s="5" t="s">
        <v>23</v>
      </c>
      <c r="C62" s="18"/>
      <c r="D62" s="18"/>
      <c r="E62" s="19"/>
      <c r="F62" s="18"/>
      <c r="G62" s="19"/>
      <c r="H62" s="18"/>
      <c r="I62" s="19"/>
      <c r="J62" s="18"/>
      <c r="K62" s="19"/>
      <c r="L62" s="19"/>
    </row>
    <row r="63" spans="1:12" x14ac:dyDescent="0.25">
      <c r="A63" s="244"/>
      <c r="B63" s="28" t="s">
        <v>109</v>
      </c>
      <c r="C63" s="18" t="s">
        <v>20</v>
      </c>
      <c r="D63" s="18">
        <v>11</v>
      </c>
      <c r="E63" s="19">
        <f>E58*D63</f>
        <v>2.2000000000000002</v>
      </c>
      <c r="F63" s="22"/>
      <c r="G63" s="22"/>
      <c r="H63" s="18"/>
      <c r="I63" s="22"/>
      <c r="J63" s="36"/>
      <c r="K63" s="22"/>
      <c r="L63" s="19"/>
    </row>
    <row r="64" spans="1:12" x14ac:dyDescent="0.25">
      <c r="A64" s="244"/>
      <c r="B64" s="28" t="s">
        <v>110</v>
      </c>
      <c r="C64" s="18" t="s">
        <v>24</v>
      </c>
      <c r="D64" s="18">
        <v>9.9000000000000005E-2</v>
      </c>
      <c r="E64" s="124">
        <f>E58*D64</f>
        <v>1.9800000000000002E-2</v>
      </c>
      <c r="F64" s="5"/>
      <c r="G64" s="22"/>
      <c r="H64" s="18"/>
      <c r="I64" s="22"/>
      <c r="J64" s="36"/>
      <c r="K64" s="22"/>
      <c r="L64" s="19"/>
    </row>
    <row r="65" spans="1:12" x14ac:dyDescent="0.25">
      <c r="A65" s="244"/>
      <c r="B65" s="28" t="s">
        <v>111</v>
      </c>
      <c r="C65" s="18" t="s">
        <v>24</v>
      </c>
      <c r="D65" s="19">
        <v>11</v>
      </c>
      <c r="E65" s="19">
        <f>E58*D65</f>
        <v>2.2000000000000002</v>
      </c>
      <c r="F65" s="18"/>
      <c r="G65" s="22"/>
      <c r="H65" s="18"/>
      <c r="I65" s="19"/>
      <c r="J65" s="18"/>
      <c r="K65" s="19"/>
      <c r="L65" s="19"/>
    </row>
    <row r="66" spans="1:12" ht="15.75" x14ac:dyDescent="0.25">
      <c r="A66" s="244"/>
      <c r="B66" s="28" t="s">
        <v>112</v>
      </c>
      <c r="C66" s="18" t="s">
        <v>306</v>
      </c>
      <c r="D66" s="19">
        <v>13</v>
      </c>
      <c r="E66" s="31">
        <f>E58*D66</f>
        <v>2.6</v>
      </c>
      <c r="F66" s="22"/>
      <c r="G66" s="22"/>
      <c r="H66" s="18"/>
      <c r="I66" s="22"/>
      <c r="J66" s="36"/>
      <c r="K66" s="22"/>
      <c r="L66" s="19"/>
    </row>
    <row r="67" spans="1:12" ht="15.75" x14ac:dyDescent="0.25">
      <c r="A67" s="244"/>
      <c r="B67" s="28" t="s">
        <v>80</v>
      </c>
      <c r="C67" s="18" t="s">
        <v>306</v>
      </c>
      <c r="D67" s="19">
        <v>44</v>
      </c>
      <c r="E67" s="19">
        <f>E58*D67</f>
        <v>8.8000000000000007</v>
      </c>
      <c r="F67" s="19"/>
      <c r="G67" s="22"/>
      <c r="H67" s="18"/>
      <c r="I67" s="19"/>
      <c r="J67" s="18"/>
      <c r="K67" s="19"/>
      <c r="L67" s="19"/>
    </row>
    <row r="68" spans="1:12" x14ac:dyDescent="0.25">
      <c r="A68" s="244"/>
      <c r="B68" s="28" t="s">
        <v>18</v>
      </c>
      <c r="C68" s="5" t="s">
        <v>0</v>
      </c>
      <c r="D68" s="25">
        <v>73.150000000000006</v>
      </c>
      <c r="E68" s="22">
        <f>D68*E58</f>
        <v>14.630000000000003</v>
      </c>
      <c r="F68" s="22"/>
      <c r="G68" s="22"/>
      <c r="H68" s="18"/>
      <c r="I68" s="22"/>
      <c r="J68" s="36"/>
      <c r="K68" s="22"/>
      <c r="L68" s="19"/>
    </row>
    <row r="69" spans="1:12" ht="27" x14ac:dyDescent="0.25">
      <c r="A69" s="244">
        <v>6</v>
      </c>
      <c r="B69" s="15" t="s">
        <v>200</v>
      </c>
      <c r="C69" s="16" t="s">
        <v>107</v>
      </c>
      <c r="D69" s="33"/>
      <c r="E69" s="123">
        <v>0.4</v>
      </c>
      <c r="F69" s="33"/>
      <c r="G69" s="35"/>
      <c r="H69" s="33"/>
      <c r="I69" s="35"/>
      <c r="J69" s="33"/>
      <c r="K69" s="35"/>
      <c r="L69" s="35"/>
    </row>
    <row r="70" spans="1:12" x14ac:dyDescent="0.25">
      <c r="A70" s="244"/>
      <c r="B70" s="28" t="s">
        <v>12</v>
      </c>
      <c r="C70" s="18" t="s">
        <v>15</v>
      </c>
      <c r="D70" s="19">
        <v>13.9</v>
      </c>
      <c r="E70" s="19">
        <f>E69*D70</f>
        <v>5.5600000000000005</v>
      </c>
      <c r="F70" s="18"/>
      <c r="G70" s="19"/>
      <c r="H70" s="19"/>
      <c r="I70" s="19"/>
      <c r="J70" s="18"/>
      <c r="K70" s="19"/>
      <c r="L70" s="19"/>
    </row>
    <row r="71" spans="1:12" x14ac:dyDescent="0.25">
      <c r="A71" s="244"/>
      <c r="B71" s="28" t="s">
        <v>113</v>
      </c>
      <c r="C71" s="5" t="s">
        <v>22</v>
      </c>
      <c r="D71" s="18">
        <v>6.32</v>
      </c>
      <c r="E71" s="31">
        <f>D71*E69</f>
        <v>2.5280000000000005</v>
      </c>
      <c r="F71" s="18"/>
      <c r="G71" s="19"/>
      <c r="H71" s="18"/>
      <c r="I71" s="19"/>
      <c r="J71" s="19"/>
      <c r="K71" s="19"/>
      <c r="L71" s="19"/>
    </row>
    <row r="72" spans="1:12" x14ac:dyDescent="0.25">
      <c r="A72" s="244"/>
      <c r="B72" s="5" t="s">
        <v>23</v>
      </c>
      <c r="C72" s="18"/>
      <c r="D72" s="18"/>
      <c r="E72" s="19"/>
      <c r="F72" s="18"/>
      <c r="G72" s="19"/>
      <c r="H72" s="18"/>
      <c r="I72" s="19"/>
      <c r="J72" s="18"/>
      <c r="K72" s="19"/>
      <c r="L72" s="19"/>
    </row>
    <row r="73" spans="1:12" x14ac:dyDescent="0.25">
      <c r="A73" s="244"/>
      <c r="B73" s="28" t="s">
        <v>201</v>
      </c>
      <c r="C73" s="5" t="s">
        <v>20</v>
      </c>
      <c r="D73" s="60">
        <v>100</v>
      </c>
      <c r="E73" s="22">
        <f>E69*D73</f>
        <v>40</v>
      </c>
      <c r="F73" s="22"/>
      <c r="G73" s="22"/>
      <c r="H73" s="18"/>
      <c r="I73" s="22"/>
      <c r="J73" s="36"/>
      <c r="K73" s="22"/>
      <c r="L73" s="22"/>
    </row>
    <row r="74" spans="1:12" x14ac:dyDescent="0.25">
      <c r="A74" s="244"/>
      <c r="B74" s="28" t="s">
        <v>18</v>
      </c>
      <c r="C74" s="5" t="s">
        <v>0</v>
      </c>
      <c r="D74" s="22">
        <v>2.65</v>
      </c>
      <c r="E74" s="22">
        <f>D74*E69</f>
        <v>1.06</v>
      </c>
      <c r="F74" s="22"/>
      <c r="G74" s="22"/>
      <c r="H74" s="18"/>
      <c r="I74" s="22"/>
      <c r="J74" s="36"/>
      <c r="K74" s="22"/>
      <c r="L74" s="22"/>
    </row>
    <row r="75" spans="1:12" ht="40.5" x14ac:dyDescent="0.25">
      <c r="A75" s="244">
        <v>7</v>
      </c>
      <c r="B75" s="15" t="s">
        <v>179</v>
      </c>
      <c r="C75" s="16" t="s">
        <v>107</v>
      </c>
      <c r="D75" s="33"/>
      <c r="E75" s="123">
        <v>1.3</v>
      </c>
      <c r="F75" s="18"/>
      <c r="G75" s="19"/>
      <c r="H75" s="18"/>
      <c r="I75" s="19"/>
      <c r="J75" s="18"/>
      <c r="K75" s="19"/>
      <c r="L75" s="19"/>
    </row>
    <row r="76" spans="1:12" x14ac:dyDescent="0.25">
      <c r="A76" s="244"/>
      <c r="B76" s="28" t="s">
        <v>12</v>
      </c>
      <c r="C76" s="18" t="s">
        <v>15</v>
      </c>
      <c r="D76" s="19">
        <v>13.9</v>
      </c>
      <c r="E76" s="19">
        <f>E75*D76</f>
        <v>18.07</v>
      </c>
      <c r="F76" s="18"/>
      <c r="G76" s="19"/>
      <c r="H76" s="19"/>
      <c r="I76" s="19"/>
      <c r="J76" s="18"/>
      <c r="K76" s="19"/>
      <c r="L76" s="19"/>
    </row>
    <row r="77" spans="1:12" x14ac:dyDescent="0.25">
      <c r="A77" s="244"/>
      <c r="B77" s="28" t="s">
        <v>113</v>
      </c>
      <c r="C77" s="5" t="s">
        <v>22</v>
      </c>
      <c r="D77" s="18">
        <v>6.32</v>
      </c>
      <c r="E77" s="31">
        <f>D77*E75</f>
        <v>8.2160000000000011</v>
      </c>
      <c r="F77" s="18"/>
      <c r="G77" s="19"/>
      <c r="H77" s="18"/>
      <c r="I77" s="19"/>
      <c r="J77" s="19"/>
      <c r="K77" s="19"/>
      <c r="L77" s="19"/>
    </row>
    <row r="78" spans="1:12" x14ac:dyDescent="0.25">
      <c r="A78" s="244"/>
      <c r="B78" s="5" t="s">
        <v>23</v>
      </c>
      <c r="C78" s="18"/>
      <c r="D78" s="18"/>
      <c r="E78" s="19"/>
      <c r="F78" s="18"/>
      <c r="G78" s="19"/>
      <c r="H78" s="18"/>
      <c r="I78" s="19"/>
      <c r="J78" s="18"/>
      <c r="K78" s="19"/>
      <c r="L78" s="19"/>
    </row>
    <row r="79" spans="1:12" x14ac:dyDescent="0.25">
      <c r="A79" s="244"/>
      <c r="B79" s="28" t="s">
        <v>201</v>
      </c>
      <c r="C79" s="5" t="s">
        <v>20</v>
      </c>
      <c r="D79" s="60">
        <v>100</v>
      </c>
      <c r="E79" s="22">
        <f>E75*D79</f>
        <v>130</v>
      </c>
      <c r="F79" s="22"/>
      <c r="G79" s="22"/>
      <c r="H79" s="18"/>
      <c r="I79" s="22"/>
      <c r="J79" s="36"/>
      <c r="K79" s="22"/>
      <c r="L79" s="22"/>
    </row>
    <row r="80" spans="1:12" x14ac:dyDescent="0.25">
      <c r="A80" s="244"/>
      <c r="B80" s="28" t="s">
        <v>18</v>
      </c>
      <c r="C80" s="5" t="s">
        <v>0</v>
      </c>
      <c r="D80" s="22">
        <v>2.65</v>
      </c>
      <c r="E80" s="22">
        <v>4</v>
      </c>
      <c r="F80" s="22"/>
      <c r="G80" s="22"/>
      <c r="H80" s="18"/>
      <c r="I80" s="22"/>
      <c r="J80" s="36"/>
      <c r="K80" s="22"/>
      <c r="L80" s="22"/>
    </row>
    <row r="81" spans="1:12" ht="27" x14ac:dyDescent="0.25">
      <c r="A81" s="244">
        <v>8</v>
      </c>
      <c r="B81" s="15" t="s">
        <v>114</v>
      </c>
      <c r="C81" s="16" t="s">
        <v>115</v>
      </c>
      <c r="D81" s="18"/>
      <c r="E81" s="123">
        <v>17</v>
      </c>
      <c r="F81" s="18"/>
      <c r="G81" s="19"/>
      <c r="H81" s="18"/>
      <c r="I81" s="19"/>
      <c r="J81" s="18"/>
      <c r="K81" s="19"/>
      <c r="L81" s="19"/>
    </row>
    <row r="82" spans="1:12" x14ac:dyDescent="0.25">
      <c r="A82" s="244"/>
      <c r="B82" s="28" t="s">
        <v>12</v>
      </c>
      <c r="C82" s="18" t="s">
        <v>15</v>
      </c>
      <c r="D82" s="18">
        <v>0.82</v>
      </c>
      <c r="E82" s="19">
        <f>E81*D82</f>
        <v>13.94</v>
      </c>
      <c r="F82" s="18"/>
      <c r="G82" s="19"/>
      <c r="H82" s="19"/>
      <c r="I82" s="19"/>
      <c r="J82" s="18"/>
      <c r="K82" s="19"/>
      <c r="L82" s="19"/>
    </row>
    <row r="83" spans="1:12" x14ac:dyDescent="0.25">
      <c r="A83" s="244"/>
      <c r="B83" s="28" t="s">
        <v>108</v>
      </c>
      <c r="C83" s="18" t="s">
        <v>22</v>
      </c>
      <c r="D83" s="18">
        <v>0.43</v>
      </c>
      <c r="E83" s="19">
        <f>E81*D83</f>
        <v>7.31</v>
      </c>
      <c r="F83" s="18"/>
      <c r="G83" s="19"/>
      <c r="H83" s="154"/>
      <c r="I83" s="154"/>
      <c r="J83" s="19"/>
      <c r="K83" s="19"/>
      <c r="L83" s="19"/>
    </row>
    <row r="84" spans="1:12" ht="27" x14ac:dyDescent="0.25">
      <c r="A84" s="244">
        <v>9</v>
      </c>
      <c r="B84" s="15" t="s">
        <v>116</v>
      </c>
      <c r="C84" s="16" t="s">
        <v>322</v>
      </c>
      <c r="D84" s="18"/>
      <c r="E84" s="123">
        <v>4.6500000000000004</v>
      </c>
      <c r="F84" s="18"/>
      <c r="G84" s="19"/>
      <c r="H84" s="18"/>
      <c r="I84" s="19"/>
      <c r="J84" s="18"/>
      <c r="K84" s="19"/>
      <c r="L84" s="19"/>
    </row>
    <row r="85" spans="1:12" x14ac:dyDescent="0.25">
      <c r="A85" s="244"/>
      <c r="B85" s="28" t="s">
        <v>12</v>
      </c>
      <c r="C85" s="18" t="s">
        <v>15</v>
      </c>
      <c r="D85" s="19">
        <v>9.27</v>
      </c>
      <c r="E85" s="19">
        <f>E84*D85</f>
        <v>43.105499999999999</v>
      </c>
      <c r="F85" s="18"/>
      <c r="G85" s="19"/>
      <c r="H85" s="19"/>
      <c r="I85" s="19"/>
      <c r="J85" s="18"/>
      <c r="K85" s="19"/>
      <c r="L85" s="19"/>
    </row>
    <row r="86" spans="1:12" ht="15.75" x14ac:dyDescent="0.25">
      <c r="A86" s="244"/>
      <c r="B86" s="28" t="s">
        <v>117</v>
      </c>
      <c r="C86" s="18" t="s">
        <v>306</v>
      </c>
      <c r="D86" s="19">
        <v>1.01</v>
      </c>
      <c r="E86" s="19">
        <f>E84*D86</f>
        <v>4.6965000000000003</v>
      </c>
      <c r="F86" s="19"/>
      <c r="G86" s="19"/>
      <c r="H86" s="154"/>
      <c r="I86" s="154"/>
      <c r="J86" s="19"/>
      <c r="K86" s="19"/>
      <c r="L86" s="19"/>
    </row>
    <row r="87" spans="1:12" ht="27" x14ac:dyDescent="0.25">
      <c r="A87" s="244">
        <v>10</v>
      </c>
      <c r="B87" s="15" t="s">
        <v>118</v>
      </c>
      <c r="C87" s="157" t="s">
        <v>119</v>
      </c>
      <c r="D87" s="33"/>
      <c r="E87" s="123">
        <v>2</v>
      </c>
      <c r="F87" s="18"/>
      <c r="G87" s="19"/>
      <c r="H87" s="18"/>
      <c r="I87" s="19"/>
      <c r="J87" s="18"/>
      <c r="K87" s="19"/>
      <c r="L87" s="19"/>
    </row>
    <row r="88" spans="1:12" x14ac:dyDescent="0.25">
      <c r="A88" s="244"/>
      <c r="B88" s="28" t="s">
        <v>12</v>
      </c>
      <c r="C88" s="18" t="s">
        <v>15</v>
      </c>
      <c r="D88" s="19">
        <v>31.4</v>
      </c>
      <c r="E88" s="19">
        <f>E87*D88</f>
        <v>62.8</v>
      </c>
      <c r="F88" s="18"/>
      <c r="G88" s="19"/>
      <c r="H88" s="19"/>
      <c r="I88" s="19"/>
      <c r="J88" s="18"/>
      <c r="K88" s="19"/>
      <c r="L88" s="19"/>
    </row>
    <row r="89" spans="1:12" x14ac:dyDescent="0.25">
      <c r="A89" s="244"/>
      <c r="B89" s="28" t="s">
        <v>108</v>
      </c>
      <c r="C89" s="18" t="s">
        <v>22</v>
      </c>
      <c r="D89" s="19">
        <v>1.7</v>
      </c>
      <c r="E89" s="19">
        <f>E87*D89</f>
        <v>3.4</v>
      </c>
      <c r="F89" s="18"/>
      <c r="G89" s="19"/>
      <c r="H89" s="154"/>
      <c r="I89" s="154"/>
      <c r="J89" s="19"/>
      <c r="K89" s="19"/>
      <c r="L89" s="19"/>
    </row>
    <row r="90" spans="1:12" x14ac:dyDescent="0.25">
      <c r="A90" s="244"/>
      <c r="B90" s="28" t="s">
        <v>120</v>
      </c>
      <c r="C90" s="18" t="s">
        <v>22</v>
      </c>
      <c r="D90" s="19">
        <v>24</v>
      </c>
      <c r="E90" s="19">
        <f>E87*D90</f>
        <v>48</v>
      </c>
      <c r="F90" s="18"/>
      <c r="G90" s="19"/>
      <c r="H90" s="154"/>
      <c r="I90" s="154"/>
      <c r="J90" s="18"/>
      <c r="K90" s="19"/>
      <c r="L90" s="19"/>
    </row>
    <row r="91" spans="1:12" ht="14.25" thickBot="1" x14ac:dyDescent="0.3">
      <c r="A91" s="158"/>
      <c r="B91" s="159" t="s">
        <v>8</v>
      </c>
      <c r="C91" s="160"/>
      <c r="D91" s="161"/>
      <c r="E91" s="162"/>
      <c r="F91" s="158"/>
      <c r="G91" s="163"/>
      <c r="H91" s="163"/>
      <c r="I91" s="163"/>
      <c r="J91" s="163"/>
      <c r="K91" s="163"/>
      <c r="L91" s="163"/>
    </row>
    <row r="92" spans="1:12" x14ac:dyDescent="0.25">
      <c r="A92" s="164"/>
      <c r="B92" s="72" t="s">
        <v>121</v>
      </c>
      <c r="C92" s="165" t="s">
        <v>372</v>
      </c>
      <c r="D92" s="166"/>
      <c r="E92" s="73"/>
      <c r="F92" s="73"/>
      <c r="G92" s="78"/>
      <c r="H92" s="79"/>
      <c r="I92" s="78"/>
      <c r="J92" s="79"/>
      <c r="K92" s="78"/>
      <c r="L92" s="78"/>
    </row>
    <row r="93" spans="1:12" x14ac:dyDescent="0.25">
      <c r="A93" s="83"/>
      <c r="B93" s="82" t="s">
        <v>8</v>
      </c>
      <c r="C93" s="167"/>
      <c r="D93" s="168"/>
      <c r="E93" s="84"/>
      <c r="F93" s="83"/>
      <c r="G93" s="85"/>
      <c r="H93" s="86"/>
      <c r="I93" s="85"/>
      <c r="J93" s="86"/>
      <c r="K93" s="85"/>
      <c r="L93" s="85"/>
    </row>
    <row r="94" spans="1:12" x14ac:dyDescent="0.25">
      <c r="A94" s="16"/>
      <c r="B94" s="20" t="s">
        <v>27</v>
      </c>
      <c r="C94" s="169" t="s">
        <v>372</v>
      </c>
      <c r="D94" s="30"/>
      <c r="E94" s="36"/>
      <c r="F94" s="5"/>
      <c r="G94" s="92"/>
      <c r="H94" s="92"/>
      <c r="I94" s="92"/>
      <c r="J94" s="92"/>
      <c r="K94" s="92"/>
      <c r="L94" s="22"/>
    </row>
    <row r="95" spans="1:12" x14ac:dyDescent="0.25">
      <c r="A95" s="83"/>
      <c r="B95" s="82" t="s">
        <v>8</v>
      </c>
      <c r="C95" s="167"/>
      <c r="D95" s="168"/>
      <c r="E95" s="84"/>
      <c r="F95" s="83"/>
      <c r="G95" s="86"/>
      <c r="H95" s="86"/>
      <c r="I95" s="86"/>
      <c r="J95" s="86"/>
      <c r="K95" s="86"/>
      <c r="L95" s="85"/>
    </row>
    <row r="96" spans="1:12" ht="14.25" thickBot="1" x14ac:dyDescent="0.3">
      <c r="A96" s="170"/>
      <c r="B96" s="172" t="s">
        <v>19</v>
      </c>
      <c r="C96" s="173" t="s">
        <v>372</v>
      </c>
      <c r="D96" s="174"/>
      <c r="E96" s="175"/>
      <c r="F96" s="171"/>
      <c r="G96" s="176"/>
      <c r="H96" s="176"/>
      <c r="I96" s="176"/>
      <c r="J96" s="176"/>
      <c r="K96" s="176"/>
      <c r="L96" s="177"/>
    </row>
    <row r="97" spans="1:12" ht="14.25" thickBot="1" x14ac:dyDescent="0.3">
      <c r="A97" s="178"/>
      <c r="B97" s="179" t="s">
        <v>122</v>
      </c>
      <c r="C97" s="178"/>
      <c r="D97" s="180"/>
      <c r="E97" s="181"/>
      <c r="F97" s="178"/>
      <c r="G97" s="182"/>
      <c r="H97" s="182"/>
      <c r="I97" s="182"/>
      <c r="J97" s="182"/>
      <c r="K97" s="182"/>
      <c r="L97" s="183"/>
    </row>
    <row r="98" spans="1:12" x14ac:dyDescent="0.25">
      <c r="A98" s="164"/>
      <c r="B98" s="184" t="s">
        <v>65</v>
      </c>
      <c r="C98" s="73"/>
      <c r="D98" s="166"/>
      <c r="E98" s="79"/>
      <c r="F98" s="73"/>
      <c r="G98" s="185"/>
      <c r="H98" s="185"/>
      <c r="I98" s="185"/>
      <c r="J98" s="185"/>
      <c r="K98" s="185"/>
      <c r="L98" s="78"/>
    </row>
    <row r="99" spans="1:12" ht="27" x14ac:dyDescent="0.25">
      <c r="A99" s="244">
        <v>11</v>
      </c>
      <c r="B99" s="15" t="s">
        <v>123</v>
      </c>
      <c r="C99" s="33" t="s">
        <v>325</v>
      </c>
      <c r="D99" s="18"/>
      <c r="E99" s="8">
        <v>50</v>
      </c>
      <c r="F99" s="18"/>
      <c r="G99" s="19"/>
      <c r="H99" s="18"/>
      <c r="I99" s="19"/>
      <c r="J99" s="18"/>
      <c r="K99" s="19"/>
      <c r="L99" s="19"/>
    </row>
    <row r="100" spans="1:12" x14ac:dyDescent="0.25">
      <c r="A100" s="244"/>
      <c r="B100" s="28" t="s">
        <v>124</v>
      </c>
      <c r="C100" s="18" t="s">
        <v>22</v>
      </c>
      <c r="D100" s="18">
        <v>2.8E-3</v>
      </c>
      <c r="E100" s="19">
        <f>D100*E99</f>
        <v>0.13999999999999999</v>
      </c>
      <c r="F100" s="18"/>
      <c r="G100" s="19"/>
      <c r="H100" s="18"/>
      <c r="I100" s="19"/>
      <c r="J100" s="19"/>
      <c r="K100" s="19"/>
      <c r="L100" s="19"/>
    </row>
    <row r="101" spans="1:12" ht="27" x14ac:dyDescent="0.25">
      <c r="A101" s="244">
        <v>12</v>
      </c>
      <c r="B101" s="15" t="s">
        <v>140</v>
      </c>
      <c r="C101" s="16" t="s">
        <v>360</v>
      </c>
      <c r="D101" s="18"/>
      <c r="E101" s="186">
        <v>0.01</v>
      </c>
      <c r="F101" s="18"/>
      <c r="G101" s="19"/>
      <c r="H101" s="18"/>
      <c r="I101" s="19"/>
      <c r="J101" s="18"/>
      <c r="K101" s="19"/>
      <c r="L101" s="19"/>
    </row>
    <row r="102" spans="1:12" x14ac:dyDescent="0.25">
      <c r="A102" s="244"/>
      <c r="B102" s="28" t="s">
        <v>12</v>
      </c>
      <c r="C102" s="18" t="s">
        <v>15</v>
      </c>
      <c r="D102" s="19">
        <v>450</v>
      </c>
      <c r="E102" s="19">
        <f>E101*D102</f>
        <v>4.5</v>
      </c>
      <c r="F102" s="18"/>
      <c r="G102" s="19"/>
      <c r="H102" s="19"/>
      <c r="I102" s="19"/>
      <c r="J102" s="18"/>
      <c r="K102" s="19"/>
      <c r="L102" s="19"/>
    </row>
    <row r="103" spans="1:12" x14ac:dyDescent="0.25">
      <c r="A103" s="244"/>
      <c r="B103" s="28" t="s">
        <v>14</v>
      </c>
      <c r="C103" s="5" t="s">
        <v>0</v>
      </c>
      <c r="D103" s="19">
        <v>37</v>
      </c>
      <c r="E103" s="31">
        <f>D103*E101</f>
        <v>0.37</v>
      </c>
      <c r="F103" s="18"/>
      <c r="G103" s="19"/>
      <c r="H103" s="18"/>
      <c r="I103" s="19"/>
      <c r="J103" s="19"/>
      <c r="K103" s="19"/>
      <c r="L103" s="19"/>
    </row>
    <row r="104" spans="1:12" x14ac:dyDescent="0.25">
      <c r="A104" s="244"/>
      <c r="B104" s="5" t="s">
        <v>23</v>
      </c>
      <c r="C104" s="18"/>
      <c r="D104" s="19"/>
      <c r="E104" s="19"/>
      <c r="F104" s="18"/>
      <c r="G104" s="19"/>
      <c r="H104" s="18"/>
      <c r="I104" s="19"/>
      <c r="J104" s="18"/>
      <c r="K104" s="19"/>
      <c r="L104" s="19"/>
    </row>
    <row r="105" spans="1:12" ht="15.75" x14ac:dyDescent="0.25">
      <c r="A105" s="244"/>
      <c r="B105" s="28" t="s">
        <v>141</v>
      </c>
      <c r="C105" s="18" t="s">
        <v>306</v>
      </c>
      <c r="D105" s="19">
        <v>102</v>
      </c>
      <c r="E105" s="19">
        <f>E101*D105</f>
        <v>1.02</v>
      </c>
      <c r="F105" s="22"/>
      <c r="G105" s="22"/>
      <c r="H105" s="18"/>
      <c r="I105" s="22"/>
      <c r="J105" s="36"/>
      <c r="K105" s="22"/>
      <c r="L105" s="22"/>
    </row>
    <row r="106" spans="1:12" ht="15.75" x14ac:dyDescent="0.25">
      <c r="A106" s="244"/>
      <c r="B106" s="28" t="s">
        <v>45</v>
      </c>
      <c r="C106" s="18" t="s">
        <v>347</v>
      </c>
      <c r="D106" s="19">
        <v>161</v>
      </c>
      <c r="E106" s="124">
        <f>E101*D106</f>
        <v>1.61</v>
      </c>
      <c r="F106" s="22"/>
      <c r="G106" s="22"/>
      <c r="H106" s="18"/>
      <c r="I106" s="22"/>
      <c r="J106" s="36"/>
      <c r="K106" s="22"/>
      <c r="L106" s="22"/>
    </row>
    <row r="107" spans="1:12" ht="15.75" x14ac:dyDescent="0.25">
      <c r="A107" s="244"/>
      <c r="B107" s="28" t="s">
        <v>100</v>
      </c>
      <c r="C107" s="18" t="s">
        <v>306</v>
      </c>
      <c r="D107" s="19">
        <v>1.72</v>
      </c>
      <c r="E107" s="124">
        <f>E101*D107</f>
        <v>1.72E-2</v>
      </c>
      <c r="F107" s="60"/>
      <c r="G107" s="22"/>
      <c r="H107" s="18"/>
      <c r="I107" s="22"/>
      <c r="J107" s="36"/>
      <c r="K107" s="22"/>
      <c r="L107" s="22"/>
    </row>
    <row r="108" spans="1:12" x14ac:dyDescent="0.25">
      <c r="A108" s="244"/>
      <c r="B108" s="28" t="s">
        <v>18</v>
      </c>
      <c r="C108" s="5" t="s">
        <v>0</v>
      </c>
      <c r="D108" s="22">
        <v>28</v>
      </c>
      <c r="E108" s="22">
        <f>D108*E101</f>
        <v>0.28000000000000003</v>
      </c>
      <c r="F108" s="22"/>
      <c r="G108" s="22"/>
      <c r="H108" s="18"/>
      <c r="I108" s="22"/>
      <c r="J108" s="36"/>
      <c r="K108" s="22"/>
      <c r="L108" s="22"/>
    </row>
    <row r="109" spans="1:12" ht="40.5" x14ac:dyDescent="0.25">
      <c r="A109" s="245">
        <v>13</v>
      </c>
      <c r="B109" s="126" t="s">
        <v>185</v>
      </c>
      <c r="C109" s="39" t="s">
        <v>322</v>
      </c>
      <c r="D109" s="40"/>
      <c r="E109" s="41">
        <v>1.92</v>
      </c>
      <c r="F109" s="39"/>
      <c r="G109" s="42"/>
      <c r="H109" s="39"/>
      <c r="I109" s="43"/>
      <c r="J109" s="39"/>
      <c r="K109" s="42"/>
      <c r="L109" s="43"/>
    </row>
    <row r="110" spans="1:12" x14ac:dyDescent="0.25">
      <c r="A110" s="246"/>
      <c r="B110" s="130" t="s">
        <v>12</v>
      </c>
      <c r="C110" s="45" t="s">
        <v>15</v>
      </c>
      <c r="D110" s="45">
        <v>0.89</v>
      </c>
      <c r="E110" s="46">
        <f>E109*D110</f>
        <v>1.7087999999999999</v>
      </c>
      <c r="F110" s="45"/>
      <c r="G110" s="45"/>
      <c r="H110" s="19"/>
      <c r="I110" s="19"/>
      <c r="J110" s="18"/>
      <c r="K110" s="19"/>
      <c r="L110" s="19"/>
    </row>
    <row r="111" spans="1:12" x14ac:dyDescent="0.25">
      <c r="A111" s="246"/>
      <c r="B111" s="130" t="s">
        <v>14</v>
      </c>
      <c r="C111" s="45" t="s">
        <v>0</v>
      </c>
      <c r="D111" s="45">
        <v>0.37</v>
      </c>
      <c r="E111" s="46">
        <f>D111*E109</f>
        <v>0.71039999999999992</v>
      </c>
      <c r="F111" s="45"/>
      <c r="G111" s="45"/>
      <c r="H111" s="18"/>
      <c r="I111" s="19"/>
      <c r="J111" s="19"/>
      <c r="K111" s="19"/>
      <c r="L111" s="19"/>
    </row>
    <row r="112" spans="1:12" x14ac:dyDescent="0.25">
      <c r="A112" s="246"/>
      <c r="B112" s="144" t="s">
        <v>23</v>
      </c>
      <c r="C112" s="45"/>
      <c r="D112" s="45"/>
      <c r="E112" s="46"/>
      <c r="F112" s="45"/>
      <c r="G112" s="45"/>
      <c r="H112" s="18"/>
      <c r="I112" s="22"/>
      <c r="J112" s="36"/>
      <c r="K112" s="22"/>
      <c r="L112" s="22"/>
    </row>
    <row r="113" spans="1:12" ht="18" x14ac:dyDescent="0.25">
      <c r="A113" s="246"/>
      <c r="B113" s="44" t="s">
        <v>151</v>
      </c>
      <c r="C113" s="5" t="s">
        <v>323</v>
      </c>
      <c r="D113" s="45">
        <v>1.1499999999999999</v>
      </c>
      <c r="E113" s="46">
        <f>D113*E109</f>
        <v>2.2079999999999997</v>
      </c>
      <c r="F113" s="47"/>
      <c r="G113" s="46"/>
      <c r="H113" s="18"/>
      <c r="I113" s="22"/>
      <c r="J113" s="36"/>
      <c r="K113" s="22"/>
      <c r="L113" s="22"/>
    </row>
    <row r="114" spans="1:12" x14ac:dyDescent="0.25">
      <c r="A114" s="247"/>
      <c r="B114" s="130" t="s">
        <v>18</v>
      </c>
      <c r="C114" s="45" t="s">
        <v>0</v>
      </c>
      <c r="D114" s="45">
        <v>0.02</v>
      </c>
      <c r="E114" s="46">
        <f>D114*E109</f>
        <v>3.8399999999999997E-2</v>
      </c>
      <c r="F114" s="47"/>
      <c r="G114" s="46"/>
      <c r="H114" s="18"/>
      <c r="I114" s="22"/>
      <c r="J114" s="36"/>
      <c r="K114" s="22"/>
      <c r="L114" s="22"/>
    </row>
    <row r="115" spans="1:12" ht="54" x14ac:dyDescent="0.25">
      <c r="A115" s="245">
        <v>14</v>
      </c>
      <c r="B115" s="141" t="s">
        <v>349</v>
      </c>
      <c r="C115" s="16" t="s">
        <v>322</v>
      </c>
      <c r="D115" s="17"/>
      <c r="E115" s="17">
        <v>6.81</v>
      </c>
      <c r="F115" s="17"/>
      <c r="G115" s="17"/>
      <c r="H115" s="17"/>
      <c r="I115" s="17"/>
      <c r="J115" s="17"/>
      <c r="K115" s="17"/>
      <c r="L115" s="17"/>
    </row>
    <row r="116" spans="1:12" x14ac:dyDescent="0.25">
      <c r="A116" s="246"/>
      <c r="B116" s="23" t="s">
        <v>47</v>
      </c>
      <c r="C116" s="18" t="s">
        <v>15</v>
      </c>
      <c r="D116" s="19">
        <v>8.01</v>
      </c>
      <c r="E116" s="19">
        <f>E115*D116</f>
        <v>54.548099999999998</v>
      </c>
      <c r="F116" s="5"/>
      <c r="G116" s="22"/>
      <c r="H116" s="19"/>
      <c r="I116" s="22"/>
      <c r="J116" s="5"/>
      <c r="K116" s="5"/>
      <c r="L116" s="22"/>
    </row>
    <row r="117" spans="1:12" x14ac:dyDescent="0.25">
      <c r="A117" s="246"/>
      <c r="B117" s="23" t="s">
        <v>25</v>
      </c>
      <c r="C117" s="18" t="s">
        <v>0</v>
      </c>
      <c r="D117" s="22">
        <v>1.23</v>
      </c>
      <c r="E117" s="22">
        <f>D117*E115</f>
        <v>8.3762999999999987</v>
      </c>
      <c r="F117" s="5"/>
      <c r="G117" s="5"/>
      <c r="H117" s="5"/>
      <c r="I117" s="5"/>
      <c r="J117" s="22"/>
      <c r="K117" s="22"/>
      <c r="L117" s="22"/>
    </row>
    <row r="118" spans="1:12" x14ac:dyDescent="0.25">
      <c r="A118" s="246"/>
      <c r="B118" s="131" t="s">
        <v>23</v>
      </c>
      <c r="C118" s="5"/>
      <c r="D118" s="25"/>
      <c r="E118" s="22"/>
      <c r="F118" s="18"/>
      <c r="G118" s="54"/>
      <c r="H118" s="18"/>
      <c r="I118" s="19"/>
      <c r="J118" s="18"/>
      <c r="K118" s="54"/>
      <c r="L118" s="22"/>
    </row>
    <row r="119" spans="1:12" x14ac:dyDescent="0.25">
      <c r="A119" s="246"/>
      <c r="B119" s="23" t="s">
        <v>158</v>
      </c>
      <c r="C119" s="5" t="s">
        <v>13</v>
      </c>
      <c r="D119" s="18" t="s">
        <v>34</v>
      </c>
      <c r="E119" s="25">
        <v>1.2999999999999999E-2</v>
      </c>
      <c r="F119" s="47"/>
      <c r="G119" s="47"/>
      <c r="H119" s="48"/>
      <c r="I119" s="49"/>
      <c r="J119" s="45"/>
      <c r="K119" s="45"/>
      <c r="L119" s="22"/>
    </row>
    <row r="120" spans="1:12" x14ac:dyDescent="0.25">
      <c r="A120" s="246"/>
      <c r="B120" s="23" t="s">
        <v>69</v>
      </c>
      <c r="C120" s="18" t="s">
        <v>13</v>
      </c>
      <c r="D120" s="19" t="s">
        <v>34</v>
      </c>
      <c r="E120" s="31">
        <v>0.69499999999999995</v>
      </c>
      <c r="F120" s="47"/>
      <c r="G120" s="47"/>
      <c r="H120" s="48"/>
      <c r="I120" s="49"/>
      <c r="J120" s="45"/>
      <c r="K120" s="45"/>
      <c r="L120" s="22"/>
    </row>
    <row r="121" spans="1:12" ht="18" x14ac:dyDescent="0.25">
      <c r="A121" s="246"/>
      <c r="B121" s="20" t="s">
        <v>350</v>
      </c>
      <c r="C121" s="5" t="s">
        <v>323</v>
      </c>
      <c r="D121" s="18">
        <v>1.0149999999999999</v>
      </c>
      <c r="E121" s="22">
        <f>D121*E115</f>
        <v>6.9121499999999987</v>
      </c>
      <c r="F121" s="47"/>
      <c r="G121" s="47"/>
      <c r="H121" s="48"/>
      <c r="I121" s="49"/>
      <c r="J121" s="5"/>
      <c r="K121" s="22"/>
      <c r="L121" s="22"/>
    </row>
    <row r="122" spans="1:12" ht="18" x14ac:dyDescent="0.25">
      <c r="A122" s="246"/>
      <c r="B122" s="20" t="s">
        <v>45</v>
      </c>
      <c r="C122" s="5" t="s">
        <v>351</v>
      </c>
      <c r="D122" s="19">
        <v>1.28</v>
      </c>
      <c r="E122" s="19">
        <f>D122*E115</f>
        <v>8.7167999999999992</v>
      </c>
      <c r="F122" s="145"/>
      <c r="G122" s="47"/>
      <c r="H122" s="48"/>
      <c r="I122" s="49"/>
      <c r="J122" s="45"/>
      <c r="K122" s="45"/>
      <c r="L122" s="22"/>
    </row>
    <row r="123" spans="1:12" ht="18" x14ac:dyDescent="0.25">
      <c r="A123" s="246"/>
      <c r="B123" s="28" t="s">
        <v>100</v>
      </c>
      <c r="C123" s="5" t="s">
        <v>323</v>
      </c>
      <c r="D123" s="124">
        <v>3.9600000000000003E-2</v>
      </c>
      <c r="E123" s="19">
        <f>D123*E115</f>
        <v>0.26967600000000003</v>
      </c>
      <c r="F123" s="145"/>
      <c r="G123" s="47"/>
      <c r="H123" s="48"/>
      <c r="I123" s="49"/>
      <c r="J123" s="45"/>
      <c r="K123" s="45"/>
      <c r="L123" s="22"/>
    </row>
    <row r="124" spans="1:12" x14ac:dyDescent="0.25">
      <c r="A124" s="246"/>
      <c r="B124" s="20" t="s">
        <v>186</v>
      </c>
      <c r="C124" s="5" t="s">
        <v>24</v>
      </c>
      <c r="D124" s="29" t="s">
        <v>34</v>
      </c>
      <c r="E124" s="22">
        <v>1</v>
      </c>
      <c r="F124" s="19"/>
      <c r="G124" s="19"/>
      <c r="H124" s="18"/>
      <c r="I124" s="19"/>
      <c r="J124" s="18"/>
      <c r="K124" s="19"/>
      <c r="L124" s="19"/>
    </row>
    <row r="125" spans="1:12" x14ac:dyDescent="0.25">
      <c r="A125" s="247"/>
      <c r="B125" s="130" t="s">
        <v>18</v>
      </c>
      <c r="C125" s="18" t="s">
        <v>0</v>
      </c>
      <c r="D125" s="19">
        <v>2.09</v>
      </c>
      <c r="E125" s="19">
        <f>E115*D125</f>
        <v>14.232899999999999</v>
      </c>
      <c r="F125" s="47"/>
      <c r="G125" s="47"/>
      <c r="H125" s="48"/>
      <c r="I125" s="49"/>
      <c r="J125" s="45"/>
      <c r="K125" s="45"/>
      <c r="L125" s="22"/>
    </row>
    <row r="126" spans="1:12" ht="40.5" x14ac:dyDescent="0.25">
      <c r="A126" s="245">
        <v>15</v>
      </c>
      <c r="B126" s="126" t="s">
        <v>187</v>
      </c>
      <c r="C126" s="39" t="s">
        <v>325</v>
      </c>
      <c r="D126" s="127"/>
      <c r="E126" s="146">
        <v>30.2</v>
      </c>
      <c r="F126" s="128"/>
      <c r="G126" s="129"/>
      <c r="H126" s="127"/>
      <c r="I126" s="129"/>
      <c r="J126" s="127"/>
      <c r="K126" s="129"/>
      <c r="L126" s="129"/>
    </row>
    <row r="127" spans="1:12" x14ac:dyDescent="0.25">
      <c r="A127" s="246"/>
      <c r="B127" s="130" t="s">
        <v>12</v>
      </c>
      <c r="C127" s="18" t="s">
        <v>15</v>
      </c>
      <c r="D127" s="18">
        <v>0.33600000000000002</v>
      </c>
      <c r="E127" s="19">
        <f>E126*D127</f>
        <v>10.1472</v>
      </c>
      <c r="F127" s="18"/>
      <c r="G127" s="19"/>
      <c r="H127" s="19"/>
      <c r="I127" s="19"/>
      <c r="J127" s="18"/>
      <c r="K127" s="19"/>
      <c r="L127" s="19"/>
    </row>
    <row r="128" spans="1:12" x14ac:dyDescent="0.25">
      <c r="A128" s="246"/>
      <c r="B128" s="130" t="s">
        <v>14</v>
      </c>
      <c r="C128" s="5" t="s">
        <v>0</v>
      </c>
      <c r="D128" s="18">
        <v>1.4999999999999999E-2</v>
      </c>
      <c r="E128" s="31">
        <f>D128*E126</f>
        <v>0.45299999999999996</v>
      </c>
      <c r="F128" s="18"/>
      <c r="G128" s="19"/>
      <c r="H128" s="18"/>
      <c r="I128" s="19"/>
      <c r="J128" s="19"/>
      <c r="K128" s="19"/>
      <c r="L128" s="19"/>
    </row>
    <row r="129" spans="1:12" x14ac:dyDescent="0.25">
      <c r="A129" s="246"/>
      <c r="B129" s="144" t="s">
        <v>23</v>
      </c>
      <c r="C129" s="5"/>
      <c r="D129" s="5"/>
      <c r="E129" s="22"/>
      <c r="F129" s="5"/>
      <c r="G129" s="22"/>
      <c r="H129" s="18"/>
      <c r="I129" s="22"/>
      <c r="J129" s="36"/>
      <c r="K129" s="22"/>
      <c r="L129" s="22"/>
    </row>
    <row r="130" spans="1:12" x14ac:dyDescent="0.25">
      <c r="A130" s="246"/>
      <c r="B130" s="23" t="s">
        <v>156</v>
      </c>
      <c r="C130" s="5" t="s">
        <v>13</v>
      </c>
      <c r="D130" s="5">
        <f>0.24/100</f>
        <v>2.3999999999999998E-3</v>
      </c>
      <c r="E130" s="22">
        <f>D130*E126</f>
        <v>7.2479999999999989E-2</v>
      </c>
      <c r="F130" s="22"/>
      <c r="G130" s="22"/>
      <c r="H130" s="18"/>
      <c r="I130" s="22"/>
      <c r="J130" s="36"/>
      <c r="K130" s="22"/>
      <c r="L130" s="22"/>
    </row>
    <row r="131" spans="1:12" x14ac:dyDescent="0.25">
      <c r="A131" s="247"/>
      <c r="B131" s="130" t="s">
        <v>18</v>
      </c>
      <c r="C131" s="5" t="s">
        <v>0</v>
      </c>
      <c r="D131" s="5">
        <f>2.28/100</f>
        <v>2.2799999999999997E-2</v>
      </c>
      <c r="E131" s="22">
        <f>D131*E126</f>
        <v>0.68855999999999995</v>
      </c>
      <c r="F131" s="22"/>
      <c r="G131" s="22"/>
      <c r="H131" s="18"/>
      <c r="I131" s="22"/>
      <c r="J131" s="36"/>
      <c r="K131" s="22"/>
      <c r="L131" s="22"/>
    </row>
    <row r="132" spans="1:12" ht="27" x14ac:dyDescent="0.25">
      <c r="A132" s="245">
        <v>16</v>
      </c>
      <c r="B132" s="141" t="s">
        <v>188</v>
      </c>
      <c r="C132" s="16" t="s">
        <v>13</v>
      </c>
      <c r="D132" s="16"/>
      <c r="E132" s="17">
        <v>0.1</v>
      </c>
      <c r="F132" s="16"/>
      <c r="G132" s="17"/>
      <c r="H132" s="140"/>
      <c r="I132" s="17"/>
      <c r="J132" s="140"/>
      <c r="K132" s="17"/>
      <c r="L132" s="17"/>
    </row>
    <row r="133" spans="1:12" x14ac:dyDescent="0.25">
      <c r="A133" s="246"/>
      <c r="B133" s="23" t="s">
        <v>47</v>
      </c>
      <c r="C133" s="18" t="s">
        <v>15</v>
      </c>
      <c r="D133" s="5">
        <v>22.6</v>
      </c>
      <c r="E133" s="22">
        <f>D133*E132</f>
        <v>2.2600000000000002</v>
      </c>
      <c r="F133" s="5"/>
      <c r="G133" s="22"/>
      <c r="H133" s="19"/>
      <c r="I133" s="22"/>
      <c r="J133" s="5"/>
      <c r="K133" s="5"/>
      <c r="L133" s="22"/>
    </row>
    <row r="134" spans="1:12" x14ac:dyDescent="0.25">
      <c r="A134" s="246"/>
      <c r="B134" s="23" t="s">
        <v>71</v>
      </c>
      <c r="C134" s="18" t="s">
        <v>0</v>
      </c>
      <c r="D134" s="5">
        <v>5.45</v>
      </c>
      <c r="E134" s="22">
        <f>D134*E132</f>
        <v>0.54500000000000004</v>
      </c>
      <c r="F134" s="5"/>
      <c r="G134" s="5"/>
      <c r="H134" s="5"/>
      <c r="I134" s="5"/>
      <c r="J134" s="5"/>
      <c r="K134" s="22"/>
      <c r="L134" s="22"/>
    </row>
    <row r="135" spans="1:12" x14ac:dyDescent="0.25">
      <c r="A135" s="246"/>
      <c r="B135" s="23" t="s">
        <v>25</v>
      </c>
      <c r="C135" s="18" t="s">
        <v>0</v>
      </c>
      <c r="D135" s="5">
        <v>1.33</v>
      </c>
      <c r="E135" s="22">
        <f>D135*E132</f>
        <v>0.13300000000000001</v>
      </c>
      <c r="F135" s="5"/>
      <c r="G135" s="5"/>
      <c r="H135" s="5"/>
      <c r="I135" s="5"/>
      <c r="J135" s="22"/>
      <c r="K135" s="22"/>
      <c r="L135" s="22"/>
    </row>
    <row r="136" spans="1:12" x14ac:dyDescent="0.25">
      <c r="A136" s="246"/>
      <c r="B136" s="131" t="s">
        <v>23</v>
      </c>
      <c r="C136" s="5"/>
      <c r="D136" s="18"/>
      <c r="E136" s="60"/>
      <c r="F136" s="5"/>
      <c r="G136" s="5"/>
      <c r="H136" s="5"/>
      <c r="I136" s="5"/>
      <c r="J136" s="5"/>
      <c r="K136" s="22"/>
      <c r="L136" s="22"/>
    </row>
    <row r="137" spans="1:12" x14ac:dyDescent="0.25">
      <c r="A137" s="246"/>
      <c r="B137" s="23" t="s">
        <v>75</v>
      </c>
      <c r="C137" s="5" t="s">
        <v>13</v>
      </c>
      <c r="D137" s="19">
        <v>1</v>
      </c>
      <c r="E137" s="22">
        <f>D137*E132</f>
        <v>0.1</v>
      </c>
      <c r="F137" s="47"/>
      <c r="G137" s="47"/>
      <c r="H137" s="48"/>
      <c r="I137" s="49"/>
      <c r="J137" s="45"/>
      <c r="K137" s="45"/>
      <c r="L137" s="22"/>
    </row>
    <row r="138" spans="1:12" x14ac:dyDescent="0.25">
      <c r="A138" s="246"/>
      <c r="B138" s="23" t="s">
        <v>72</v>
      </c>
      <c r="C138" s="5" t="s">
        <v>44</v>
      </c>
      <c r="D138" s="19">
        <v>1</v>
      </c>
      <c r="E138" s="22">
        <f>D138*E132</f>
        <v>0.1</v>
      </c>
      <c r="F138" s="47"/>
      <c r="G138" s="47"/>
      <c r="H138" s="48"/>
      <c r="I138" s="49"/>
      <c r="J138" s="45"/>
      <c r="K138" s="45"/>
      <c r="L138" s="22"/>
    </row>
    <row r="139" spans="1:12" x14ac:dyDescent="0.25">
      <c r="A139" s="246"/>
      <c r="B139" s="23" t="s">
        <v>73</v>
      </c>
      <c r="C139" s="5" t="s">
        <v>44</v>
      </c>
      <c r="D139" s="19">
        <v>13.4</v>
      </c>
      <c r="E139" s="22">
        <f>D139*E132</f>
        <v>1.34</v>
      </c>
      <c r="F139" s="47"/>
      <c r="G139" s="47"/>
      <c r="H139" s="48"/>
      <c r="I139" s="49"/>
      <c r="J139" s="45"/>
      <c r="K139" s="45"/>
      <c r="L139" s="22"/>
    </row>
    <row r="140" spans="1:12" x14ac:dyDescent="0.25">
      <c r="A140" s="246"/>
      <c r="B140" s="23" t="s">
        <v>48</v>
      </c>
      <c r="C140" s="5" t="s">
        <v>44</v>
      </c>
      <c r="D140" s="19">
        <v>2.4</v>
      </c>
      <c r="E140" s="22">
        <f>D140*E132</f>
        <v>0.24</v>
      </c>
      <c r="F140" s="47"/>
      <c r="G140" s="47"/>
      <c r="H140" s="48"/>
      <c r="I140" s="49"/>
      <c r="J140" s="45"/>
      <c r="K140" s="45"/>
      <c r="L140" s="22"/>
    </row>
    <row r="141" spans="1:12" x14ac:dyDescent="0.25">
      <c r="A141" s="247"/>
      <c r="B141" s="23" t="s">
        <v>41</v>
      </c>
      <c r="C141" s="18" t="s">
        <v>0</v>
      </c>
      <c r="D141" s="22">
        <v>2.78</v>
      </c>
      <c r="E141" s="22">
        <f>D141*E132</f>
        <v>0.27799999999999997</v>
      </c>
      <c r="F141" s="47"/>
      <c r="G141" s="47"/>
      <c r="H141" s="48"/>
      <c r="I141" s="49"/>
      <c r="J141" s="45"/>
      <c r="K141" s="45"/>
      <c r="L141" s="22"/>
    </row>
    <row r="142" spans="1:12" x14ac:dyDescent="0.25">
      <c r="A142" s="244">
        <v>17</v>
      </c>
      <c r="B142" s="15" t="s">
        <v>125</v>
      </c>
      <c r="C142" s="61" t="s">
        <v>42</v>
      </c>
      <c r="D142" s="18"/>
      <c r="E142" s="123">
        <f>1</f>
        <v>1</v>
      </c>
      <c r="F142" s="22"/>
      <c r="G142" s="22"/>
      <c r="H142" s="18"/>
      <c r="I142" s="22"/>
      <c r="J142" s="36"/>
      <c r="K142" s="22"/>
      <c r="L142" s="22"/>
    </row>
    <row r="143" spans="1:12" x14ac:dyDescent="0.25">
      <c r="A143" s="244"/>
      <c r="B143" s="28" t="s">
        <v>12</v>
      </c>
      <c r="C143" s="18" t="s">
        <v>42</v>
      </c>
      <c r="D143" s="18">
        <v>1</v>
      </c>
      <c r="E143" s="19">
        <f>E142*D143</f>
        <v>1</v>
      </c>
      <c r="F143" s="18"/>
      <c r="G143" s="19"/>
      <c r="H143" s="19"/>
      <c r="I143" s="19"/>
      <c r="J143" s="18"/>
      <c r="K143" s="19"/>
      <c r="L143" s="19"/>
    </row>
    <row r="144" spans="1:12" x14ac:dyDescent="0.25">
      <c r="A144" s="244"/>
      <c r="B144" s="5" t="s">
        <v>23</v>
      </c>
      <c r="C144" s="18"/>
      <c r="D144" s="18"/>
      <c r="E144" s="19"/>
      <c r="F144" s="18"/>
      <c r="G144" s="19"/>
      <c r="H144" s="18"/>
      <c r="I144" s="19"/>
      <c r="J144" s="18"/>
      <c r="K144" s="19"/>
      <c r="L144" s="19"/>
    </row>
    <row r="145" spans="1:12" x14ac:dyDescent="0.25">
      <c r="A145" s="244"/>
      <c r="B145" s="20" t="s">
        <v>361</v>
      </c>
      <c r="C145" s="5" t="s">
        <v>24</v>
      </c>
      <c r="D145" s="29" t="s">
        <v>34</v>
      </c>
      <c r="E145" s="22">
        <v>1</v>
      </c>
      <c r="F145" s="6"/>
      <c r="G145" s="6"/>
      <c r="H145" s="6"/>
      <c r="I145" s="6"/>
      <c r="J145" s="6"/>
      <c r="K145" s="6"/>
      <c r="L145" s="6"/>
    </row>
    <row r="146" spans="1:12" x14ac:dyDescent="0.25">
      <c r="A146" s="244"/>
      <c r="B146" s="20" t="s">
        <v>362</v>
      </c>
      <c r="C146" s="5" t="s">
        <v>24</v>
      </c>
      <c r="D146" s="29" t="s">
        <v>34</v>
      </c>
      <c r="E146" s="22">
        <v>2</v>
      </c>
      <c r="F146" s="22"/>
      <c r="G146" s="22"/>
      <c r="H146" s="18"/>
      <c r="I146" s="22"/>
      <c r="J146" s="36"/>
      <c r="K146" s="22"/>
      <c r="L146" s="22"/>
    </row>
    <row r="147" spans="1:12" x14ac:dyDescent="0.25">
      <c r="A147" s="244"/>
      <c r="B147" s="20" t="s">
        <v>363</v>
      </c>
      <c r="C147" s="18" t="s">
        <v>42</v>
      </c>
      <c r="D147" s="29" t="s">
        <v>34</v>
      </c>
      <c r="E147" s="22">
        <v>1</v>
      </c>
      <c r="F147" s="22"/>
      <c r="G147" s="22"/>
      <c r="H147" s="18"/>
      <c r="I147" s="22"/>
      <c r="J147" s="36"/>
      <c r="K147" s="22"/>
      <c r="L147" s="22"/>
    </row>
    <row r="148" spans="1:12" x14ac:dyDescent="0.25">
      <c r="A148" s="244"/>
      <c r="B148" s="20" t="s">
        <v>364</v>
      </c>
      <c r="C148" s="18" t="s">
        <v>42</v>
      </c>
      <c r="D148" s="29" t="s">
        <v>34</v>
      </c>
      <c r="E148" s="22">
        <v>1</v>
      </c>
      <c r="F148" s="22"/>
      <c r="G148" s="22"/>
      <c r="H148" s="18"/>
      <c r="I148" s="22"/>
      <c r="J148" s="36"/>
      <c r="K148" s="22"/>
      <c r="L148" s="22"/>
    </row>
    <row r="149" spans="1:12" ht="15.75" x14ac:dyDescent="0.25">
      <c r="A149" s="244"/>
      <c r="B149" s="58" t="s">
        <v>365</v>
      </c>
      <c r="C149" s="3" t="s">
        <v>24</v>
      </c>
      <c r="D149" s="29" t="s">
        <v>34</v>
      </c>
      <c r="E149" s="56">
        <v>1</v>
      </c>
      <c r="F149" s="56"/>
      <c r="G149" s="56"/>
      <c r="H149" s="57"/>
      <c r="I149" s="56"/>
      <c r="J149" s="57"/>
      <c r="K149" s="56"/>
      <c r="L149" s="56"/>
    </row>
    <row r="150" spans="1:12" ht="15.75" x14ac:dyDescent="0.25">
      <c r="A150" s="244"/>
      <c r="B150" s="58" t="s">
        <v>366</v>
      </c>
      <c r="C150" s="3" t="s">
        <v>24</v>
      </c>
      <c r="D150" s="29" t="s">
        <v>34</v>
      </c>
      <c r="E150" s="56">
        <v>5</v>
      </c>
      <c r="F150" s="56"/>
      <c r="G150" s="56"/>
      <c r="H150" s="57"/>
      <c r="I150" s="56"/>
      <c r="J150" s="57"/>
      <c r="K150" s="56"/>
      <c r="L150" s="56"/>
    </row>
    <row r="151" spans="1:12" x14ac:dyDescent="0.25">
      <c r="A151" s="244"/>
      <c r="B151" s="58" t="s">
        <v>281</v>
      </c>
      <c r="C151" s="3" t="s">
        <v>24</v>
      </c>
      <c r="D151" s="29" t="s">
        <v>34</v>
      </c>
      <c r="E151" s="56">
        <v>1</v>
      </c>
      <c r="F151" s="56"/>
      <c r="G151" s="56"/>
      <c r="H151" s="57"/>
      <c r="I151" s="56"/>
      <c r="J151" s="57"/>
      <c r="K151" s="56"/>
      <c r="L151" s="56"/>
    </row>
    <row r="152" spans="1:12" x14ac:dyDescent="0.25">
      <c r="A152" s="244"/>
      <c r="B152" s="20" t="s">
        <v>367</v>
      </c>
      <c r="C152" s="5" t="s">
        <v>24</v>
      </c>
      <c r="D152" s="29" t="s">
        <v>34</v>
      </c>
      <c r="E152" s="22">
        <v>8</v>
      </c>
      <c r="F152" s="22"/>
      <c r="G152" s="22"/>
      <c r="H152" s="36"/>
      <c r="I152" s="22"/>
      <c r="J152" s="36"/>
      <c r="K152" s="22"/>
      <c r="L152" s="22"/>
    </row>
    <row r="153" spans="1:12" x14ac:dyDescent="0.25">
      <c r="A153" s="244"/>
      <c r="B153" s="20" t="s">
        <v>282</v>
      </c>
      <c r="C153" s="5" t="s">
        <v>43</v>
      </c>
      <c r="D153" s="29" t="s">
        <v>34</v>
      </c>
      <c r="E153" s="22">
        <v>32</v>
      </c>
      <c r="F153" s="22"/>
      <c r="G153" s="22"/>
      <c r="H153" s="36"/>
      <c r="I153" s="22"/>
      <c r="J153" s="36"/>
      <c r="K153" s="22"/>
      <c r="L153" s="22"/>
    </row>
    <row r="154" spans="1:12" ht="27" x14ac:dyDescent="0.25">
      <c r="A154" s="246">
        <v>18</v>
      </c>
      <c r="B154" s="126" t="s">
        <v>280</v>
      </c>
      <c r="C154" s="39" t="s">
        <v>322</v>
      </c>
      <c r="D154" s="39"/>
      <c r="E154" s="41">
        <v>72</v>
      </c>
      <c r="F154" s="39"/>
      <c r="G154" s="22"/>
      <c r="H154" s="39"/>
      <c r="I154" s="19"/>
      <c r="J154" s="39"/>
      <c r="K154" s="22"/>
      <c r="L154" s="19"/>
    </row>
    <row r="155" spans="1:12" x14ac:dyDescent="0.25">
      <c r="A155" s="246"/>
      <c r="B155" s="134" t="s">
        <v>12</v>
      </c>
      <c r="C155" s="135" t="s">
        <v>15</v>
      </c>
      <c r="D155" s="18">
        <v>1.55E-2</v>
      </c>
      <c r="E155" s="136">
        <f>D155*E154</f>
        <v>1.1160000000000001</v>
      </c>
      <c r="F155" s="135"/>
      <c r="G155" s="22"/>
      <c r="H155" s="19"/>
      <c r="I155" s="19"/>
      <c r="J155" s="135"/>
      <c r="K155" s="22"/>
      <c r="L155" s="19"/>
    </row>
    <row r="156" spans="1:12" ht="29.25" x14ac:dyDescent="0.25">
      <c r="A156" s="247"/>
      <c r="B156" s="23" t="s">
        <v>302</v>
      </c>
      <c r="C156" s="5" t="s">
        <v>22</v>
      </c>
      <c r="D156" s="18">
        <v>3.4700000000000002E-2</v>
      </c>
      <c r="E156" s="19">
        <f>D156*E154</f>
        <v>2.4984000000000002</v>
      </c>
      <c r="F156" s="18"/>
      <c r="G156" s="19"/>
      <c r="H156" s="18"/>
      <c r="I156" s="19"/>
      <c r="J156" s="18"/>
      <c r="K156" s="22"/>
      <c r="L156" s="19"/>
    </row>
    <row r="157" spans="1:12" x14ac:dyDescent="0.25">
      <c r="A157" s="16"/>
      <c r="B157" s="187" t="s">
        <v>139</v>
      </c>
      <c r="C157" s="61"/>
      <c r="D157" s="18"/>
      <c r="E157" s="123"/>
      <c r="F157" s="22"/>
      <c r="G157" s="22"/>
      <c r="H157" s="18"/>
      <c r="I157" s="22"/>
      <c r="J157" s="36"/>
      <c r="K157" s="22"/>
      <c r="L157" s="22"/>
    </row>
    <row r="158" spans="1:12" ht="27" x14ac:dyDescent="0.25">
      <c r="A158" s="248">
        <v>19</v>
      </c>
      <c r="B158" s="149" t="s">
        <v>55</v>
      </c>
      <c r="C158" s="16" t="s">
        <v>303</v>
      </c>
      <c r="D158" s="1"/>
      <c r="E158" s="17">
        <f>E167*1.25</f>
        <v>1.125</v>
      </c>
      <c r="F158" s="18"/>
      <c r="G158" s="19"/>
      <c r="H158" s="18"/>
      <c r="I158" s="19"/>
      <c r="J158" s="18"/>
      <c r="K158" s="19"/>
      <c r="L158" s="19"/>
    </row>
    <row r="159" spans="1:12" x14ac:dyDescent="0.25">
      <c r="A159" s="248"/>
      <c r="B159" s="150" t="s">
        <v>12</v>
      </c>
      <c r="C159" s="18" t="s">
        <v>15</v>
      </c>
      <c r="D159" s="1">
        <v>2.99</v>
      </c>
      <c r="E159" s="25">
        <f>D159*E158</f>
        <v>3.3637500000000005</v>
      </c>
      <c r="F159" s="18"/>
      <c r="G159" s="19"/>
      <c r="H159" s="19"/>
      <c r="I159" s="19"/>
      <c r="J159" s="18"/>
      <c r="K159" s="19"/>
      <c r="L159" s="19"/>
    </row>
    <row r="160" spans="1:12" ht="27" x14ac:dyDescent="0.25">
      <c r="A160" s="249">
        <v>20</v>
      </c>
      <c r="B160" s="27" t="s">
        <v>142</v>
      </c>
      <c r="C160" s="16" t="s">
        <v>20</v>
      </c>
      <c r="D160" s="5"/>
      <c r="E160" s="17">
        <v>47</v>
      </c>
      <c r="F160" s="5"/>
      <c r="G160" s="5"/>
      <c r="H160" s="5"/>
      <c r="I160" s="5"/>
      <c r="J160" s="5"/>
      <c r="K160" s="5"/>
      <c r="L160" s="5"/>
    </row>
    <row r="161" spans="1:12" x14ac:dyDescent="0.25">
      <c r="A161" s="250"/>
      <c r="B161" s="20" t="s">
        <v>47</v>
      </c>
      <c r="C161" s="18" t="s">
        <v>15</v>
      </c>
      <c r="D161" s="5">
        <v>3.12</v>
      </c>
      <c r="E161" s="22">
        <f>D161*E160</f>
        <v>146.64000000000001</v>
      </c>
      <c r="F161" s="5"/>
      <c r="G161" s="22"/>
      <c r="H161" s="22"/>
      <c r="I161" s="22"/>
      <c r="J161" s="5"/>
      <c r="K161" s="5"/>
      <c r="L161" s="22"/>
    </row>
    <row r="162" spans="1:12" x14ac:dyDescent="0.25">
      <c r="A162" s="250"/>
      <c r="B162" s="20" t="s">
        <v>14</v>
      </c>
      <c r="C162" s="18" t="s">
        <v>0</v>
      </c>
      <c r="D162" s="5">
        <v>0.09</v>
      </c>
      <c r="E162" s="22">
        <f>D162*E160</f>
        <v>4.2299999999999995</v>
      </c>
      <c r="F162" s="5"/>
      <c r="G162" s="5"/>
      <c r="H162" s="5"/>
      <c r="I162" s="5"/>
      <c r="J162" s="22"/>
      <c r="K162" s="22"/>
      <c r="L162" s="22"/>
    </row>
    <row r="163" spans="1:12" x14ac:dyDescent="0.25">
      <c r="A163" s="250"/>
      <c r="B163" s="5" t="s">
        <v>23</v>
      </c>
      <c r="C163" s="5"/>
      <c r="D163" s="5"/>
      <c r="E163" s="22"/>
      <c r="F163" s="5"/>
      <c r="G163" s="22"/>
      <c r="H163" s="36"/>
      <c r="I163" s="22"/>
      <c r="J163" s="36"/>
      <c r="K163" s="22"/>
      <c r="L163" s="22"/>
    </row>
    <row r="164" spans="1:12" x14ac:dyDescent="0.25">
      <c r="A164" s="250"/>
      <c r="B164" s="20" t="s">
        <v>143</v>
      </c>
      <c r="C164" s="151" t="s">
        <v>24</v>
      </c>
      <c r="D164" s="151" t="s">
        <v>50</v>
      </c>
      <c r="E164" s="5">
        <v>1</v>
      </c>
      <c r="F164" s="47"/>
      <c r="G164" s="47"/>
      <c r="H164" s="48"/>
      <c r="I164" s="49"/>
      <c r="J164" s="45"/>
      <c r="K164" s="45"/>
      <c r="L164" s="22"/>
    </row>
    <row r="165" spans="1:12" x14ac:dyDescent="0.25">
      <c r="A165" s="250"/>
      <c r="B165" s="20" t="s">
        <v>63</v>
      </c>
      <c r="C165" s="151" t="s">
        <v>46</v>
      </c>
      <c r="D165" s="151" t="s">
        <v>50</v>
      </c>
      <c r="E165" s="22">
        <v>4</v>
      </c>
      <c r="F165" s="47"/>
      <c r="G165" s="47"/>
      <c r="H165" s="48"/>
      <c r="I165" s="49"/>
      <c r="J165" s="45"/>
      <c r="K165" s="45"/>
      <c r="L165" s="22"/>
    </row>
    <row r="166" spans="1:12" x14ac:dyDescent="0.25">
      <c r="A166" s="250"/>
      <c r="B166" s="20" t="s">
        <v>64</v>
      </c>
      <c r="C166" s="151" t="s">
        <v>46</v>
      </c>
      <c r="D166" s="151" t="s">
        <v>50</v>
      </c>
      <c r="E166" s="22">
        <v>46</v>
      </c>
      <c r="F166" s="47"/>
      <c r="G166" s="47"/>
      <c r="H166" s="48"/>
      <c r="I166" s="49"/>
      <c r="J166" s="45"/>
      <c r="K166" s="45"/>
      <c r="L166" s="22"/>
    </row>
    <row r="167" spans="1:12" ht="15.75" x14ac:dyDescent="0.25">
      <c r="A167" s="250"/>
      <c r="B167" s="20" t="s">
        <v>359</v>
      </c>
      <c r="C167" s="18" t="s">
        <v>306</v>
      </c>
      <c r="D167" s="151" t="s">
        <v>50</v>
      </c>
      <c r="E167" s="22">
        <f>(E165+E166)/2*0.3*0.3*0.4</f>
        <v>0.9</v>
      </c>
      <c r="F167" s="47"/>
      <c r="G167" s="47"/>
      <c r="H167" s="48"/>
      <c r="I167" s="49"/>
      <c r="J167" s="45"/>
      <c r="K167" s="45"/>
      <c r="L167" s="22"/>
    </row>
    <row r="168" spans="1:12" x14ac:dyDescent="0.25">
      <c r="A168" s="250"/>
      <c r="B168" s="20" t="s">
        <v>51</v>
      </c>
      <c r="C168" s="18" t="s">
        <v>13</v>
      </c>
      <c r="D168" s="5">
        <f>0.002/100</f>
        <v>2.0000000000000002E-5</v>
      </c>
      <c r="E168" s="21">
        <f>D168*E160</f>
        <v>9.4000000000000008E-4</v>
      </c>
      <c r="F168" s="45"/>
      <c r="G168" s="47"/>
      <c r="H168" s="48"/>
      <c r="I168" s="49"/>
      <c r="J168" s="45"/>
      <c r="K168" s="45"/>
      <c r="L168" s="22"/>
    </row>
    <row r="169" spans="1:12" x14ac:dyDescent="0.25">
      <c r="A169" s="250"/>
      <c r="B169" s="20" t="s">
        <v>53</v>
      </c>
      <c r="C169" s="151" t="s">
        <v>46</v>
      </c>
      <c r="D169" s="151" t="s">
        <v>50</v>
      </c>
      <c r="E169" s="22">
        <f>E160*3</f>
        <v>141</v>
      </c>
      <c r="F169" s="47"/>
      <c r="G169" s="47"/>
      <c r="H169" s="48"/>
      <c r="I169" s="49"/>
      <c r="J169" s="45"/>
      <c r="K169" s="45"/>
      <c r="L169" s="22"/>
    </row>
    <row r="170" spans="1:12" ht="27" x14ac:dyDescent="0.25">
      <c r="A170" s="250"/>
      <c r="B170" s="20" t="s">
        <v>54</v>
      </c>
      <c r="C170" s="18" t="s">
        <v>49</v>
      </c>
      <c r="D170" s="5">
        <v>1.5</v>
      </c>
      <c r="E170" s="22">
        <f>D170*E160</f>
        <v>70.5</v>
      </c>
      <c r="F170" s="47"/>
      <c r="G170" s="47"/>
      <c r="H170" s="48"/>
      <c r="I170" s="49"/>
      <c r="J170" s="45"/>
      <c r="K170" s="45"/>
      <c r="L170" s="22"/>
    </row>
    <row r="171" spans="1:12" x14ac:dyDescent="0.25">
      <c r="A171" s="250"/>
      <c r="B171" s="20" t="s">
        <v>18</v>
      </c>
      <c r="C171" s="18" t="s">
        <v>0</v>
      </c>
      <c r="D171" s="5">
        <v>0.05</v>
      </c>
      <c r="E171" s="22">
        <f>D171*E160</f>
        <v>2.35</v>
      </c>
      <c r="F171" s="47"/>
      <c r="G171" s="47"/>
      <c r="H171" s="48"/>
      <c r="I171" s="49"/>
      <c r="J171" s="45"/>
      <c r="K171" s="45"/>
      <c r="L171" s="22"/>
    </row>
    <row r="172" spans="1:12" ht="20.25" x14ac:dyDescent="0.25">
      <c r="A172" s="249">
        <v>21</v>
      </c>
      <c r="B172" s="15" t="s">
        <v>39</v>
      </c>
      <c r="C172" s="16" t="s">
        <v>301</v>
      </c>
      <c r="D172" s="33"/>
      <c r="E172" s="17">
        <f>E158</f>
        <v>1.125</v>
      </c>
      <c r="F172" s="33"/>
      <c r="G172" s="35"/>
      <c r="H172" s="33"/>
      <c r="I172" s="35"/>
      <c r="J172" s="33"/>
      <c r="K172" s="35"/>
      <c r="L172" s="35"/>
    </row>
    <row r="173" spans="1:12" x14ac:dyDescent="0.25">
      <c r="A173" s="251"/>
      <c r="B173" s="28" t="s">
        <v>12</v>
      </c>
      <c r="C173" s="18" t="s">
        <v>15</v>
      </c>
      <c r="D173" s="18">
        <v>1.43</v>
      </c>
      <c r="E173" s="19">
        <f>D173*E172</f>
        <v>1.6087499999999999</v>
      </c>
      <c r="F173" s="18"/>
      <c r="G173" s="19"/>
      <c r="H173" s="19"/>
      <c r="I173" s="19"/>
      <c r="J173" s="18"/>
      <c r="K173" s="19"/>
      <c r="L173" s="19"/>
    </row>
    <row r="174" spans="1:12" ht="40.5" x14ac:dyDescent="0.25">
      <c r="A174" s="249">
        <v>22</v>
      </c>
      <c r="B174" s="32" t="s">
        <v>103</v>
      </c>
      <c r="C174" s="16" t="s">
        <v>304</v>
      </c>
      <c r="D174" s="33"/>
      <c r="E174" s="17">
        <v>11.9</v>
      </c>
      <c r="F174" s="34"/>
      <c r="G174" s="35"/>
      <c r="H174" s="33"/>
      <c r="I174" s="35"/>
      <c r="J174" s="33"/>
      <c r="K174" s="35"/>
      <c r="L174" s="17"/>
    </row>
    <row r="175" spans="1:12" x14ac:dyDescent="0.25">
      <c r="A175" s="250"/>
      <c r="B175" s="28" t="s">
        <v>12</v>
      </c>
      <c r="C175" s="18" t="s">
        <v>15</v>
      </c>
      <c r="D175" s="18">
        <v>0.38800000000000001</v>
      </c>
      <c r="E175" s="19">
        <f>E174*D175</f>
        <v>4.6172000000000004</v>
      </c>
      <c r="F175" s="18"/>
      <c r="G175" s="19"/>
      <c r="H175" s="19"/>
      <c r="I175" s="19"/>
      <c r="J175" s="18"/>
      <c r="K175" s="19"/>
      <c r="L175" s="19"/>
    </row>
    <row r="176" spans="1:12" x14ac:dyDescent="0.25">
      <c r="A176" s="250"/>
      <c r="B176" s="28" t="s">
        <v>14</v>
      </c>
      <c r="C176" s="5" t="s">
        <v>0</v>
      </c>
      <c r="D176" s="18">
        <v>2.9999999999999997E-4</v>
      </c>
      <c r="E176" s="31">
        <f>D176*E174</f>
        <v>3.5699999999999998E-3</v>
      </c>
      <c r="F176" s="18"/>
      <c r="G176" s="19"/>
      <c r="H176" s="18"/>
      <c r="I176" s="19"/>
      <c r="J176" s="19"/>
      <c r="K176" s="19"/>
      <c r="L176" s="19"/>
    </row>
    <row r="177" spans="1:12" x14ac:dyDescent="0.25">
      <c r="A177" s="250"/>
      <c r="B177" s="5" t="s">
        <v>23</v>
      </c>
      <c r="C177" s="5"/>
      <c r="D177" s="5"/>
      <c r="E177" s="22"/>
      <c r="F177" s="5"/>
      <c r="G177" s="22"/>
      <c r="H177" s="18"/>
      <c r="I177" s="22"/>
      <c r="J177" s="36"/>
      <c r="K177" s="22"/>
      <c r="L177" s="22"/>
    </row>
    <row r="178" spans="1:12" x14ac:dyDescent="0.25">
      <c r="A178" s="250"/>
      <c r="B178" s="20" t="s">
        <v>104</v>
      </c>
      <c r="C178" s="5" t="s">
        <v>44</v>
      </c>
      <c r="D178" s="5">
        <v>0.253</v>
      </c>
      <c r="E178" s="22">
        <f>D178*E174</f>
        <v>3.0106999999999999</v>
      </c>
      <c r="F178" s="22"/>
      <c r="G178" s="22"/>
      <c r="H178" s="18"/>
      <c r="I178" s="22"/>
      <c r="J178" s="36"/>
      <c r="K178" s="22"/>
      <c r="L178" s="22"/>
    </row>
    <row r="179" spans="1:12" x14ac:dyDescent="0.25">
      <c r="A179" s="250"/>
      <c r="B179" s="20" t="s">
        <v>296</v>
      </c>
      <c r="C179" s="5" t="s">
        <v>44</v>
      </c>
      <c r="D179" s="5">
        <v>2.7E-2</v>
      </c>
      <c r="E179" s="22">
        <f>D179*E174</f>
        <v>0.32130000000000003</v>
      </c>
      <c r="F179" s="22"/>
      <c r="G179" s="22"/>
      <c r="H179" s="18"/>
      <c r="I179" s="22"/>
      <c r="J179" s="36"/>
      <c r="K179" s="22"/>
      <c r="L179" s="22"/>
    </row>
    <row r="180" spans="1:12" ht="14.25" thickBot="1" x14ac:dyDescent="0.3">
      <c r="A180" s="257"/>
      <c r="B180" s="28" t="s">
        <v>18</v>
      </c>
      <c r="C180" s="5" t="s">
        <v>0</v>
      </c>
      <c r="D180" s="5">
        <v>1.9E-3</v>
      </c>
      <c r="E180" s="25">
        <f>D180*E174</f>
        <v>2.2610000000000002E-2</v>
      </c>
      <c r="F180" s="22"/>
      <c r="G180" s="25"/>
      <c r="H180" s="18"/>
      <c r="I180" s="22"/>
      <c r="J180" s="36"/>
      <c r="K180" s="22"/>
      <c r="L180" s="22"/>
    </row>
    <row r="181" spans="1:12" ht="14.25" thickBot="1" x14ac:dyDescent="0.3">
      <c r="A181" s="188"/>
      <c r="B181" s="64" t="s">
        <v>8</v>
      </c>
      <c r="C181" s="189"/>
      <c r="D181" s="190"/>
      <c r="E181" s="66"/>
      <c r="F181" s="65"/>
      <c r="G181" s="191"/>
      <c r="H181" s="191"/>
      <c r="I181" s="191"/>
      <c r="J181" s="191"/>
      <c r="K181" s="191"/>
      <c r="L181" s="192"/>
    </row>
    <row r="182" spans="1:12" x14ac:dyDescent="0.25">
      <c r="A182" s="164"/>
      <c r="B182" s="72" t="s">
        <v>121</v>
      </c>
      <c r="C182" s="165" t="s">
        <v>372</v>
      </c>
      <c r="D182" s="166"/>
      <c r="E182" s="73"/>
      <c r="F182" s="73"/>
      <c r="G182" s="78"/>
      <c r="H182" s="79"/>
      <c r="I182" s="78"/>
      <c r="J182" s="79"/>
      <c r="K182" s="78"/>
      <c r="L182" s="78"/>
    </row>
    <row r="183" spans="1:12" x14ac:dyDescent="0.25">
      <c r="A183" s="83"/>
      <c r="B183" s="82" t="s">
        <v>8</v>
      </c>
      <c r="C183" s="167"/>
      <c r="D183" s="168"/>
      <c r="E183" s="84"/>
      <c r="F183" s="83"/>
      <c r="G183" s="85"/>
      <c r="H183" s="86"/>
      <c r="I183" s="85"/>
      <c r="J183" s="86"/>
      <c r="K183" s="85"/>
      <c r="L183" s="85"/>
    </row>
    <row r="184" spans="1:12" x14ac:dyDescent="0.25">
      <c r="A184" s="16"/>
      <c r="B184" s="20" t="s">
        <v>27</v>
      </c>
      <c r="C184" s="90" t="s">
        <v>372</v>
      </c>
      <c r="D184" s="30"/>
      <c r="E184" s="36"/>
      <c r="F184" s="5"/>
      <c r="G184" s="92"/>
      <c r="H184" s="92"/>
      <c r="I184" s="92"/>
      <c r="J184" s="92"/>
      <c r="K184" s="92"/>
      <c r="L184" s="22"/>
    </row>
    <row r="185" spans="1:12" x14ac:dyDescent="0.25">
      <c r="A185" s="83"/>
      <c r="B185" s="82" t="s">
        <v>8</v>
      </c>
      <c r="C185" s="167"/>
      <c r="D185" s="168"/>
      <c r="E185" s="84"/>
      <c r="F185" s="83"/>
      <c r="G185" s="86"/>
      <c r="H185" s="86"/>
      <c r="I185" s="86"/>
      <c r="J185" s="86"/>
      <c r="K185" s="86"/>
      <c r="L185" s="85"/>
    </row>
    <row r="186" spans="1:12" ht="14.25" thickBot="1" x14ac:dyDescent="0.3">
      <c r="A186" s="170"/>
      <c r="B186" s="172" t="s">
        <v>19</v>
      </c>
      <c r="C186" s="173" t="s">
        <v>372</v>
      </c>
      <c r="D186" s="174"/>
      <c r="E186" s="175"/>
      <c r="F186" s="171"/>
      <c r="G186" s="176"/>
      <c r="H186" s="176"/>
      <c r="I186" s="176"/>
      <c r="J186" s="176"/>
      <c r="K186" s="176"/>
      <c r="L186" s="177"/>
    </row>
    <row r="187" spans="1:12" ht="14.25" thickBot="1" x14ac:dyDescent="0.3">
      <c r="A187" s="178"/>
      <c r="B187" s="179" t="s">
        <v>126</v>
      </c>
      <c r="C187" s="178"/>
      <c r="D187" s="180"/>
      <c r="E187" s="181"/>
      <c r="F187" s="178"/>
      <c r="G187" s="182"/>
      <c r="H187" s="182"/>
      <c r="I187" s="182"/>
      <c r="J187" s="182"/>
      <c r="K187" s="182"/>
      <c r="L187" s="183"/>
    </row>
    <row r="188" spans="1:12" x14ac:dyDescent="0.25">
      <c r="A188" s="164"/>
      <c r="B188" s="184" t="s">
        <v>127</v>
      </c>
      <c r="C188" s="73"/>
      <c r="D188" s="166"/>
      <c r="E188" s="79"/>
      <c r="F188" s="73"/>
      <c r="G188" s="185"/>
      <c r="H188" s="185"/>
      <c r="I188" s="185"/>
      <c r="J188" s="185"/>
      <c r="K188" s="185"/>
      <c r="L188" s="78"/>
    </row>
    <row r="189" spans="1:12" ht="56.25" x14ac:dyDescent="0.25">
      <c r="A189" s="244">
        <v>23</v>
      </c>
      <c r="B189" s="15" t="s">
        <v>368</v>
      </c>
      <c r="C189" s="33" t="s">
        <v>42</v>
      </c>
      <c r="D189" s="18"/>
      <c r="E189" s="123">
        <f>1</f>
        <v>1</v>
      </c>
      <c r="F189" s="18"/>
      <c r="G189" s="19"/>
      <c r="H189" s="18"/>
      <c r="I189" s="19"/>
      <c r="J189" s="18"/>
      <c r="K189" s="19"/>
      <c r="L189" s="19"/>
    </row>
    <row r="190" spans="1:12" x14ac:dyDescent="0.25">
      <c r="A190" s="244"/>
      <c r="B190" s="28" t="s">
        <v>12</v>
      </c>
      <c r="C190" s="18" t="s">
        <v>42</v>
      </c>
      <c r="D190" s="18">
        <v>1</v>
      </c>
      <c r="E190" s="19">
        <f>E189*D190</f>
        <v>1</v>
      </c>
      <c r="F190" s="18"/>
      <c r="G190" s="19"/>
      <c r="H190" s="18"/>
      <c r="I190" s="193"/>
      <c r="J190" s="18"/>
      <c r="K190" s="19"/>
      <c r="L190" s="19"/>
    </row>
    <row r="191" spans="1:12" x14ac:dyDescent="0.25">
      <c r="A191" s="244"/>
      <c r="B191" s="5" t="s">
        <v>23</v>
      </c>
      <c r="C191" s="18"/>
      <c r="D191" s="18"/>
      <c r="E191" s="19"/>
      <c r="F191" s="18"/>
      <c r="G191" s="19"/>
      <c r="H191" s="18"/>
      <c r="I191" s="19"/>
      <c r="J191" s="18"/>
      <c r="K191" s="19"/>
      <c r="L191" s="19"/>
    </row>
    <row r="192" spans="1:12" ht="29.25" x14ac:dyDescent="0.25">
      <c r="A192" s="244"/>
      <c r="B192" s="28" t="s">
        <v>369</v>
      </c>
      <c r="C192" s="5" t="s">
        <v>24</v>
      </c>
      <c r="D192" s="60">
        <v>1</v>
      </c>
      <c r="E192" s="22">
        <f>D192*E189</f>
        <v>1</v>
      </c>
      <c r="F192" s="22"/>
      <c r="G192" s="22"/>
      <c r="H192" s="18"/>
      <c r="I192" s="22"/>
      <c r="J192" s="36"/>
      <c r="K192" s="22"/>
      <c r="L192" s="22"/>
    </row>
    <row r="193" spans="1:12" x14ac:dyDescent="0.25">
      <c r="A193" s="244"/>
      <c r="B193" s="20" t="s">
        <v>145</v>
      </c>
      <c r="C193" s="5" t="s">
        <v>42</v>
      </c>
      <c r="D193" s="60">
        <v>1</v>
      </c>
      <c r="E193" s="22">
        <f>D193*E190</f>
        <v>1</v>
      </c>
      <c r="F193" s="22"/>
      <c r="G193" s="22"/>
      <c r="H193" s="18"/>
      <c r="I193" s="22"/>
      <c r="J193" s="36"/>
      <c r="K193" s="22"/>
      <c r="L193" s="22"/>
    </row>
    <row r="194" spans="1:12" ht="27" x14ac:dyDescent="0.25">
      <c r="A194" s="244"/>
      <c r="B194" s="20" t="s">
        <v>370</v>
      </c>
      <c r="C194" s="5" t="s">
        <v>20</v>
      </c>
      <c r="D194" s="151" t="s">
        <v>50</v>
      </c>
      <c r="E194" s="22">
        <v>115</v>
      </c>
      <c r="F194" s="22"/>
      <c r="G194" s="22"/>
      <c r="H194" s="18"/>
      <c r="I194" s="22"/>
      <c r="J194" s="36"/>
      <c r="K194" s="22"/>
      <c r="L194" s="22"/>
    </row>
    <row r="195" spans="1:12" x14ac:dyDescent="0.25">
      <c r="A195" s="244"/>
      <c r="B195" s="20" t="s">
        <v>265</v>
      </c>
      <c r="C195" s="5" t="s">
        <v>24</v>
      </c>
      <c r="D195" s="151" t="s">
        <v>50</v>
      </c>
      <c r="E195" s="22">
        <v>1</v>
      </c>
      <c r="F195" s="22"/>
      <c r="G195" s="22"/>
      <c r="H195" s="36"/>
      <c r="I195" s="22"/>
      <c r="J195" s="36"/>
      <c r="K195" s="22"/>
      <c r="L195" s="22"/>
    </row>
    <row r="196" spans="1:12" ht="27" x14ac:dyDescent="0.25">
      <c r="A196" s="244"/>
      <c r="B196" s="20" t="s">
        <v>86</v>
      </c>
      <c r="C196" s="5" t="s">
        <v>24</v>
      </c>
      <c r="D196" s="43" t="s">
        <v>34</v>
      </c>
      <c r="E196" s="22">
        <v>1</v>
      </c>
      <c r="F196" s="22"/>
      <c r="G196" s="22"/>
      <c r="H196" s="19"/>
      <c r="I196" s="22"/>
      <c r="J196" s="22"/>
      <c r="K196" s="22"/>
      <c r="L196" s="22"/>
    </row>
    <row r="197" spans="1:12" x14ac:dyDescent="0.25">
      <c r="A197" s="244"/>
      <c r="B197" s="20" t="s">
        <v>144</v>
      </c>
      <c r="C197" s="5" t="s">
        <v>20</v>
      </c>
      <c r="D197" s="151" t="s">
        <v>50</v>
      </c>
      <c r="E197" s="22">
        <v>115</v>
      </c>
      <c r="F197" s="22"/>
      <c r="G197" s="22"/>
      <c r="H197" s="18"/>
      <c r="I197" s="22"/>
      <c r="J197" s="36"/>
      <c r="K197" s="22"/>
      <c r="L197" s="22"/>
    </row>
    <row r="198" spans="1:12" ht="27" x14ac:dyDescent="0.25">
      <c r="A198" s="244"/>
      <c r="B198" s="20" t="s">
        <v>287</v>
      </c>
      <c r="C198" s="5" t="s">
        <v>20</v>
      </c>
      <c r="D198" s="151" t="s">
        <v>50</v>
      </c>
      <c r="E198" s="22">
        <v>135</v>
      </c>
      <c r="F198" s="22"/>
      <c r="G198" s="22"/>
      <c r="H198" s="18"/>
      <c r="I198" s="22"/>
      <c r="J198" s="36"/>
      <c r="K198" s="22"/>
      <c r="L198" s="22"/>
    </row>
    <row r="199" spans="1:12" ht="27" x14ac:dyDescent="0.25">
      <c r="A199" s="245">
        <v>24</v>
      </c>
      <c r="B199" s="27" t="s">
        <v>146</v>
      </c>
      <c r="C199" s="194" t="s">
        <v>42</v>
      </c>
      <c r="D199" s="22"/>
      <c r="E199" s="17">
        <v>1</v>
      </c>
      <c r="F199" s="22"/>
      <c r="G199" s="22"/>
      <c r="H199" s="22"/>
      <c r="I199" s="22"/>
      <c r="J199" s="22"/>
      <c r="K199" s="22"/>
      <c r="L199" s="22"/>
    </row>
    <row r="200" spans="1:12" x14ac:dyDescent="0.25">
      <c r="A200" s="246"/>
      <c r="B200" s="28" t="s">
        <v>147</v>
      </c>
      <c r="C200" s="5" t="s">
        <v>148</v>
      </c>
      <c r="D200" s="22">
        <v>2</v>
      </c>
      <c r="E200" s="22">
        <f>E199*D200</f>
        <v>2</v>
      </c>
      <c r="F200" s="22"/>
      <c r="G200" s="22"/>
      <c r="H200" s="22"/>
      <c r="I200" s="22"/>
      <c r="J200" s="22"/>
      <c r="K200" s="22"/>
      <c r="L200" s="22"/>
    </row>
    <row r="201" spans="1:12" x14ac:dyDescent="0.25">
      <c r="A201" s="246"/>
      <c r="B201" s="5" t="s">
        <v>23</v>
      </c>
      <c r="C201" s="5"/>
      <c r="D201" s="22"/>
      <c r="E201" s="22"/>
      <c r="F201" s="22"/>
      <c r="G201" s="22"/>
      <c r="H201" s="22"/>
      <c r="I201" s="22"/>
      <c r="J201" s="22"/>
      <c r="K201" s="22"/>
      <c r="L201" s="22"/>
    </row>
    <row r="202" spans="1:12" x14ac:dyDescent="0.25">
      <c r="A202" s="246"/>
      <c r="B202" s="20" t="s">
        <v>146</v>
      </c>
      <c r="C202" s="195" t="s">
        <v>42</v>
      </c>
      <c r="D202" s="22">
        <v>1</v>
      </c>
      <c r="E202" s="22">
        <f>E199*D202</f>
        <v>1</v>
      </c>
      <c r="F202" s="22"/>
      <c r="G202" s="22"/>
      <c r="H202" s="22"/>
      <c r="I202" s="22"/>
      <c r="J202" s="22"/>
      <c r="K202" s="22"/>
      <c r="L202" s="22"/>
    </row>
    <row r="203" spans="1:12" x14ac:dyDescent="0.25">
      <c r="A203" s="247"/>
      <c r="B203" s="28" t="s">
        <v>18</v>
      </c>
      <c r="C203" s="5" t="s">
        <v>0</v>
      </c>
      <c r="D203" s="22">
        <v>0.02</v>
      </c>
      <c r="E203" s="22">
        <f>E199*D203</f>
        <v>0.02</v>
      </c>
      <c r="F203" s="22"/>
      <c r="G203" s="22"/>
      <c r="H203" s="22"/>
      <c r="I203" s="22"/>
      <c r="J203" s="22"/>
      <c r="K203" s="22"/>
      <c r="L203" s="22"/>
    </row>
    <row r="204" spans="1:12" ht="40.5" x14ac:dyDescent="0.25">
      <c r="A204" s="244">
        <v>25</v>
      </c>
      <c r="B204" s="27" t="s">
        <v>283</v>
      </c>
      <c r="C204" s="16" t="s">
        <v>43</v>
      </c>
      <c r="D204" s="16"/>
      <c r="E204" s="17">
        <v>55</v>
      </c>
      <c r="F204" s="36"/>
      <c r="G204" s="22"/>
      <c r="H204" s="5"/>
      <c r="I204" s="22"/>
      <c r="J204" s="36"/>
      <c r="K204" s="22"/>
      <c r="L204" s="22"/>
    </row>
    <row r="205" spans="1:12" x14ac:dyDescent="0.25">
      <c r="A205" s="244"/>
      <c r="B205" s="28" t="s">
        <v>192</v>
      </c>
      <c r="C205" s="5" t="s">
        <v>15</v>
      </c>
      <c r="D205" s="5">
        <v>0.13900000000000001</v>
      </c>
      <c r="E205" s="22">
        <f>E204*D205</f>
        <v>7.6450000000000005</v>
      </c>
      <c r="F205" s="36"/>
      <c r="G205" s="22"/>
      <c r="H205" s="22"/>
      <c r="I205" s="22"/>
      <c r="J205" s="36"/>
      <c r="K205" s="22"/>
      <c r="L205" s="22"/>
    </row>
    <row r="206" spans="1:12" x14ac:dyDescent="0.25">
      <c r="A206" s="244"/>
      <c r="B206" s="5" t="s">
        <v>23</v>
      </c>
      <c r="C206" s="5"/>
      <c r="D206" s="5"/>
      <c r="E206" s="22"/>
      <c r="F206" s="36"/>
      <c r="G206" s="22"/>
      <c r="H206" s="5"/>
      <c r="I206" s="22"/>
      <c r="J206" s="36"/>
      <c r="K206" s="22"/>
      <c r="L206" s="22"/>
    </row>
    <row r="207" spans="1:12" ht="27" x14ac:dyDescent="0.25">
      <c r="A207" s="244"/>
      <c r="B207" s="28" t="s">
        <v>284</v>
      </c>
      <c r="C207" s="5" t="s">
        <v>43</v>
      </c>
      <c r="D207" s="5">
        <v>0.99</v>
      </c>
      <c r="E207" s="22">
        <f>E204*D207</f>
        <v>54.45</v>
      </c>
      <c r="F207" s="22"/>
      <c r="G207" s="22"/>
      <c r="H207" s="5"/>
      <c r="I207" s="22"/>
      <c r="J207" s="36"/>
      <c r="K207" s="22"/>
      <c r="L207" s="22"/>
    </row>
    <row r="208" spans="1:12" x14ac:dyDescent="0.25">
      <c r="A208" s="244"/>
      <c r="B208" s="28" t="s">
        <v>18</v>
      </c>
      <c r="C208" s="5" t="s">
        <v>0</v>
      </c>
      <c r="D208" s="5">
        <v>3.5999999999999999E-3</v>
      </c>
      <c r="E208" s="22">
        <f>E204*D208</f>
        <v>0.19799999999999998</v>
      </c>
      <c r="F208" s="22"/>
      <c r="G208" s="22"/>
      <c r="H208" s="5"/>
      <c r="I208" s="22"/>
      <c r="J208" s="36"/>
      <c r="K208" s="22"/>
      <c r="L208" s="22"/>
    </row>
    <row r="209" spans="1:13" ht="27" x14ac:dyDescent="0.25">
      <c r="A209" s="245">
        <v>26</v>
      </c>
      <c r="B209" s="32" t="s">
        <v>285</v>
      </c>
      <c r="C209" s="196" t="s">
        <v>43</v>
      </c>
      <c r="D209" s="56"/>
      <c r="E209" s="17">
        <v>55</v>
      </c>
      <c r="F209" s="22"/>
      <c r="G209" s="22"/>
      <c r="H209" s="22"/>
      <c r="I209" s="22"/>
      <c r="J209" s="22"/>
      <c r="K209" s="22"/>
      <c r="L209" s="22"/>
    </row>
    <row r="210" spans="1:13" x14ac:dyDescent="0.25">
      <c r="A210" s="246"/>
      <c r="B210" s="58" t="s">
        <v>192</v>
      </c>
      <c r="C210" s="3" t="s">
        <v>15</v>
      </c>
      <c r="D210" s="56">
        <v>0.11</v>
      </c>
      <c r="E210" s="22">
        <f>E209*D210</f>
        <v>6.05</v>
      </c>
      <c r="F210" s="22"/>
      <c r="G210" s="22"/>
      <c r="H210" s="22"/>
      <c r="I210" s="22"/>
      <c r="J210" s="22"/>
      <c r="K210" s="22"/>
      <c r="L210" s="22"/>
    </row>
    <row r="211" spans="1:13" x14ac:dyDescent="0.25">
      <c r="A211" s="246"/>
      <c r="B211" s="58" t="s">
        <v>193</v>
      </c>
      <c r="C211" s="3" t="s">
        <v>0</v>
      </c>
      <c r="D211" s="56">
        <v>2.7000000000000001E-3</v>
      </c>
      <c r="E211" s="22">
        <f>E209*D211</f>
        <v>0.14850000000000002</v>
      </c>
      <c r="F211" s="22"/>
      <c r="G211" s="22"/>
      <c r="H211" s="22"/>
      <c r="I211" s="22"/>
      <c r="J211" s="22"/>
      <c r="K211" s="22"/>
      <c r="L211" s="22"/>
    </row>
    <row r="212" spans="1:13" x14ac:dyDescent="0.25">
      <c r="A212" s="246"/>
      <c r="B212" s="5" t="s">
        <v>23</v>
      </c>
      <c r="C212" s="3"/>
      <c r="D212" s="56"/>
      <c r="E212" s="22"/>
      <c r="F212" s="22"/>
      <c r="G212" s="22"/>
      <c r="H212" s="22"/>
      <c r="I212" s="22"/>
      <c r="J212" s="22"/>
      <c r="K212" s="22"/>
      <c r="L212" s="22"/>
    </row>
    <row r="213" spans="1:13" ht="54" x14ac:dyDescent="0.25">
      <c r="A213" s="246"/>
      <c r="B213" s="58" t="s">
        <v>286</v>
      </c>
      <c r="C213" s="5" t="s">
        <v>43</v>
      </c>
      <c r="D213" s="22">
        <v>1</v>
      </c>
      <c r="E213" s="22">
        <f>E209*D213</f>
        <v>55</v>
      </c>
      <c r="F213" s="22"/>
      <c r="G213" s="22"/>
      <c r="H213" s="22"/>
      <c r="I213" s="22"/>
      <c r="J213" s="22"/>
      <c r="K213" s="22"/>
      <c r="L213" s="22"/>
    </row>
    <row r="214" spans="1:13" ht="14.25" thickBot="1" x14ac:dyDescent="0.3">
      <c r="A214" s="246"/>
      <c r="B214" s="197" t="s">
        <v>18</v>
      </c>
      <c r="C214" s="198" t="s">
        <v>0</v>
      </c>
      <c r="D214" s="199">
        <v>3.49E-2</v>
      </c>
      <c r="E214" s="200">
        <f>E209*D214</f>
        <v>1.9195</v>
      </c>
      <c r="F214" s="200"/>
      <c r="G214" s="200"/>
      <c r="H214" s="201"/>
      <c r="I214" s="201"/>
      <c r="J214" s="201"/>
      <c r="K214" s="201"/>
      <c r="L214" s="200"/>
    </row>
    <row r="215" spans="1:13" ht="14.25" thickBot="1" x14ac:dyDescent="0.3">
      <c r="A215" s="188"/>
      <c r="B215" s="64" t="s">
        <v>8</v>
      </c>
      <c r="C215" s="189"/>
      <c r="D215" s="190"/>
      <c r="E215" s="66"/>
      <c r="F215" s="65"/>
      <c r="G215" s="191"/>
      <c r="H215" s="191"/>
      <c r="I215" s="191"/>
      <c r="J215" s="191"/>
      <c r="K215" s="191"/>
      <c r="L215" s="192"/>
      <c r="M215" s="202"/>
    </row>
    <row r="216" spans="1:13" x14ac:dyDescent="0.25">
      <c r="A216" s="164"/>
      <c r="B216" s="72" t="s">
        <v>121</v>
      </c>
      <c r="C216" s="165" t="s">
        <v>372</v>
      </c>
      <c r="D216" s="166"/>
      <c r="E216" s="73"/>
      <c r="F216" s="73"/>
      <c r="G216" s="78"/>
      <c r="H216" s="79"/>
      <c r="I216" s="78"/>
      <c r="J216" s="79"/>
      <c r="K216" s="78"/>
      <c r="L216" s="78"/>
      <c r="M216" s="202"/>
    </row>
    <row r="217" spans="1:13" x14ac:dyDescent="0.25">
      <c r="A217" s="83"/>
      <c r="B217" s="82" t="s">
        <v>8</v>
      </c>
      <c r="C217" s="167"/>
      <c r="D217" s="168"/>
      <c r="E217" s="84"/>
      <c r="F217" s="83"/>
      <c r="G217" s="85"/>
      <c r="H217" s="86"/>
      <c r="I217" s="85"/>
      <c r="J217" s="86"/>
      <c r="K217" s="85"/>
      <c r="L217" s="85"/>
      <c r="M217" s="202"/>
    </row>
    <row r="218" spans="1:13" ht="27" x14ac:dyDescent="0.25">
      <c r="A218" s="16"/>
      <c r="B218" s="20" t="s">
        <v>128</v>
      </c>
      <c r="C218" s="90" t="s">
        <v>372</v>
      </c>
      <c r="D218" s="30"/>
      <c r="E218" s="36"/>
      <c r="F218" s="5"/>
      <c r="G218" s="92"/>
      <c r="H218" s="92"/>
      <c r="I218" s="92"/>
      <c r="J218" s="92"/>
      <c r="K218" s="92"/>
      <c r="L218" s="22"/>
    </row>
    <row r="219" spans="1:13" x14ac:dyDescent="0.25">
      <c r="A219" s="83"/>
      <c r="B219" s="82" t="s">
        <v>8</v>
      </c>
      <c r="C219" s="167"/>
      <c r="D219" s="168"/>
      <c r="E219" s="84"/>
      <c r="F219" s="83"/>
      <c r="G219" s="86"/>
      <c r="H219" s="86"/>
      <c r="I219" s="86"/>
      <c r="J219" s="86"/>
      <c r="K219" s="86"/>
      <c r="L219" s="85"/>
    </row>
    <row r="220" spans="1:13" ht="14.25" thickBot="1" x14ac:dyDescent="0.3">
      <c r="A220" s="170"/>
      <c r="B220" s="172" t="s">
        <v>19</v>
      </c>
      <c r="C220" s="173" t="s">
        <v>372</v>
      </c>
      <c r="D220" s="174"/>
      <c r="E220" s="175"/>
      <c r="F220" s="171"/>
      <c r="G220" s="176"/>
      <c r="H220" s="176"/>
      <c r="I220" s="176"/>
      <c r="J220" s="176"/>
      <c r="K220" s="176"/>
      <c r="L220" s="177"/>
    </row>
    <row r="221" spans="1:13" ht="14.25" thickBot="1" x14ac:dyDescent="0.3">
      <c r="A221" s="178"/>
      <c r="B221" s="179" t="s">
        <v>129</v>
      </c>
      <c r="C221" s="203"/>
      <c r="D221" s="180"/>
      <c r="E221" s="181"/>
      <c r="F221" s="178"/>
      <c r="G221" s="182"/>
      <c r="H221" s="182"/>
      <c r="I221" s="182"/>
      <c r="J221" s="182"/>
      <c r="K221" s="182"/>
      <c r="L221" s="183"/>
    </row>
    <row r="222" spans="1:13" ht="14.25" thickBot="1" x14ac:dyDescent="0.3">
      <c r="A222" s="204"/>
      <c r="B222" s="206" t="s">
        <v>130</v>
      </c>
      <c r="C222" s="207"/>
      <c r="D222" s="205"/>
      <c r="E222" s="205"/>
      <c r="F222" s="205"/>
      <c r="G222" s="208"/>
      <c r="H222" s="205"/>
      <c r="I222" s="208"/>
      <c r="J222" s="205"/>
      <c r="K222" s="208"/>
      <c r="L222" s="208"/>
      <c r="M222" s="108"/>
    </row>
    <row r="223" spans="1:13" x14ac:dyDescent="0.25">
      <c r="A223" s="209"/>
      <c r="B223" s="210" t="s">
        <v>131</v>
      </c>
      <c r="C223" s="165">
        <v>0.03</v>
      </c>
      <c r="D223" s="210"/>
      <c r="E223" s="210"/>
      <c r="F223" s="210"/>
      <c r="G223" s="210"/>
      <c r="H223" s="210"/>
      <c r="I223" s="211"/>
      <c r="J223" s="210"/>
      <c r="K223" s="210"/>
      <c r="L223" s="212"/>
    </row>
    <row r="224" spans="1:13" x14ac:dyDescent="0.25">
      <c r="A224" s="104"/>
      <c r="B224" s="104" t="s">
        <v>8</v>
      </c>
      <c r="C224" s="213"/>
      <c r="D224" s="105"/>
      <c r="E224" s="105"/>
      <c r="F224" s="105"/>
      <c r="G224" s="105"/>
      <c r="H224" s="105"/>
      <c r="I224" s="105"/>
      <c r="J224" s="105"/>
      <c r="K224" s="105"/>
      <c r="L224" s="214"/>
    </row>
    <row r="225" spans="1:12" x14ac:dyDescent="0.25">
      <c r="A225" s="215"/>
      <c r="B225" s="154" t="s">
        <v>132</v>
      </c>
      <c r="C225" s="155">
        <v>0.18</v>
      </c>
      <c r="D225" s="154"/>
      <c r="E225" s="154"/>
      <c r="F225" s="154"/>
      <c r="G225" s="154"/>
      <c r="H225" s="154"/>
      <c r="I225" s="154"/>
      <c r="J225" s="154"/>
      <c r="K225" s="154"/>
      <c r="L225" s="35"/>
    </row>
    <row r="226" spans="1:12" x14ac:dyDescent="0.25">
      <c r="A226" s="104"/>
      <c r="B226" s="104" t="s">
        <v>8</v>
      </c>
      <c r="C226" s="167"/>
      <c r="D226" s="104"/>
      <c r="E226" s="104"/>
      <c r="F226" s="104"/>
      <c r="G226" s="104"/>
      <c r="H226" s="216"/>
      <c r="I226" s="104"/>
      <c r="J226" s="104"/>
      <c r="K226" s="104"/>
      <c r="L226" s="214"/>
    </row>
    <row r="227" spans="1:12" ht="41.25" thickBot="1" x14ac:dyDescent="0.3">
      <c r="A227" s="217"/>
      <c r="B227" s="218" t="s">
        <v>133</v>
      </c>
      <c r="C227" s="219"/>
      <c r="D227" s="217"/>
      <c r="E227" s="217"/>
      <c r="F227" s="217"/>
      <c r="G227" s="217"/>
      <c r="H227" s="217"/>
      <c r="I227" s="217"/>
      <c r="J227" s="217"/>
      <c r="K227" s="217"/>
      <c r="L227" s="220"/>
    </row>
    <row r="228" spans="1:12" ht="17.25" thickBot="1" x14ac:dyDescent="0.35">
      <c r="A228" s="221"/>
      <c r="B228" s="222" t="s">
        <v>8</v>
      </c>
      <c r="C228" s="223"/>
      <c r="D228" s="221"/>
      <c r="E228" s="221"/>
      <c r="F228" s="221"/>
      <c r="G228" s="221"/>
      <c r="H228" s="221"/>
      <c r="I228" s="221"/>
      <c r="J228" s="221"/>
      <c r="K228" s="221"/>
      <c r="L228" s="224"/>
    </row>
    <row r="233" spans="1:12" x14ac:dyDescent="0.25">
      <c r="B233" s="106"/>
      <c r="F233" s="106"/>
    </row>
  </sheetData>
  <mergeCells count="42">
    <mergeCell ref="A189:A198"/>
    <mergeCell ref="A199:A203"/>
    <mergeCell ref="A204:A208"/>
    <mergeCell ref="A209:A214"/>
    <mergeCell ref="A8:E8"/>
    <mergeCell ref="A10:A11"/>
    <mergeCell ref="B10:B11"/>
    <mergeCell ref="C10:C11"/>
    <mergeCell ref="D10:D11"/>
    <mergeCell ref="E10:E11"/>
    <mergeCell ref="A87:A90"/>
    <mergeCell ref="A25:A35"/>
    <mergeCell ref="A81:A83"/>
    <mergeCell ref="A174:A180"/>
    <mergeCell ref="A99:A100"/>
    <mergeCell ref="G7:J7"/>
    <mergeCell ref="A2:L2"/>
    <mergeCell ref="A3:L3"/>
    <mergeCell ref="A4:L4"/>
    <mergeCell ref="A5:L5"/>
    <mergeCell ref="G6:J6"/>
    <mergeCell ref="A7:C7"/>
    <mergeCell ref="A101:A108"/>
    <mergeCell ref="A158:A159"/>
    <mergeCell ref="A160:A171"/>
    <mergeCell ref="A172:A173"/>
    <mergeCell ref="A109:A114"/>
    <mergeCell ref="A115:A125"/>
    <mergeCell ref="A126:A131"/>
    <mergeCell ref="A132:A141"/>
    <mergeCell ref="A142:A153"/>
    <mergeCell ref="A154:A156"/>
    <mergeCell ref="A84:A86"/>
    <mergeCell ref="A47:A57"/>
    <mergeCell ref="A58:A68"/>
    <mergeCell ref="J10:K10"/>
    <mergeCell ref="A14:A24"/>
    <mergeCell ref="F10:G10"/>
    <mergeCell ref="H10:I10"/>
    <mergeCell ref="A36:A46"/>
    <mergeCell ref="A69:A74"/>
    <mergeCell ref="A75:A80"/>
  </mergeCells>
  <conditionalFormatting sqref="B156">
    <cfRule type="cellIs" dxfId="24" priority="7" stopIfTrue="1" operator="equal">
      <formula>8223.307275</formula>
    </cfRule>
  </conditionalFormatting>
  <conditionalFormatting sqref="B174">
    <cfRule type="cellIs" dxfId="23" priority="5" stopIfTrue="1" operator="equal">
      <formula>8223.307275</formula>
    </cfRule>
  </conditionalFormatting>
  <conditionalFormatting sqref="B201">
    <cfRule type="cellIs" dxfId="22" priority="4" stopIfTrue="1" operator="equal">
      <formula>8223.307275</formula>
    </cfRule>
  </conditionalFormatting>
  <conditionalFormatting sqref="B206">
    <cfRule type="cellIs" dxfId="21" priority="3" stopIfTrue="1" operator="equal">
      <formula>8223.307275</formula>
    </cfRule>
  </conditionalFormatting>
  <conditionalFormatting sqref="B212">
    <cfRule type="cellIs" dxfId="20" priority="2" stopIfTrue="1" operator="equal">
      <formula>8223.307275</formula>
    </cfRule>
  </conditionalFormatting>
  <pageMargins left="0.31496062992126" right="0.31496062992126" top="0.44" bottom="0.196850393700787" header="0.118110236220472" footer="0.118110236220472"/>
  <pageSetup paperSize="9" scale="95" orientation="landscape" horizontalDpi="1200" verticalDpi="120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32"/>
  <sheetViews>
    <sheetView zoomScale="120" zoomScaleNormal="120" workbookViewId="0">
      <selection activeCell="A12" sqref="A12:L12"/>
    </sheetView>
  </sheetViews>
  <sheetFormatPr defaultRowHeight="13.5" x14ac:dyDescent="0.25"/>
  <cols>
    <col min="1" max="1" width="2.7109375" style="10" customWidth="1"/>
    <col min="2" max="2" width="36.7109375" style="10" customWidth="1"/>
    <col min="3" max="3" width="7.7109375" style="10" customWidth="1"/>
    <col min="4" max="4" width="7.5703125" style="10" customWidth="1"/>
    <col min="5" max="5" width="12.42578125" style="10" customWidth="1"/>
    <col min="6" max="6" width="9.140625" style="10"/>
    <col min="7" max="7" width="12.42578125" style="10" customWidth="1"/>
    <col min="8" max="8" width="9.140625" style="10"/>
    <col min="9" max="9" width="11.28515625" style="10" customWidth="1"/>
    <col min="10" max="10" width="9.7109375" style="10" customWidth="1"/>
    <col min="11" max="11" width="10.5703125" style="10" customWidth="1"/>
    <col min="12" max="12" width="12.85546875" style="10" customWidth="1"/>
    <col min="13" max="13" width="16.28515625" style="10" customWidth="1"/>
    <col min="14" max="16384" width="9.140625" style="10"/>
  </cols>
  <sheetData>
    <row r="1" spans="1:13" ht="6.75" customHeight="1" x14ac:dyDescent="0.25"/>
    <row r="2" spans="1:13" ht="16.5" x14ac:dyDescent="0.25">
      <c r="A2" s="253" t="s">
        <v>199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</row>
    <row r="3" spans="1:13" ht="15.75" x14ac:dyDescent="0.25">
      <c r="A3" s="254" t="s">
        <v>74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</row>
    <row r="4" spans="1:13" ht="15.75" x14ac:dyDescent="0.25">
      <c r="A4" s="255" t="s">
        <v>170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</row>
    <row r="5" spans="1:13" ht="20.25" x14ac:dyDescent="0.25">
      <c r="A5" s="253" t="s">
        <v>338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</row>
    <row r="6" spans="1:13" ht="17.25" thickBot="1" x14ac:dyDescent="0.3">
      <c r="A6" s="11"/>
      <c r="B6" s="11"/>
      <c r="C6" s="11"/>
      <c r="D6" s="11"/>
      <c r="E6" s="11"/>
      <c r="F6" s="11"/>
      <c r="G6" s="252" t="s">
        <v>32</v>
      </c>
      <c r="H6" s="252"/>
      <c r="I6" s="252"/>
      <c r="J6" s="252"/>
      <c r="K6" s="107">
        <f>L224/1000</f>
        <v>0</v>
      </c>
      <c r="L6" s="14" t="s">
        <v>31</v>
      </c>
      <c r="M6" s="108"/>
    </row>
    <row r="7" spans="1:13" ht="17.25" thickBot="1" x14ac:dyDescent="0.3">
      <c r="A7" s="256"/>
      <c r="B7" s="256"/>
      <c r="C7" s="256"/>
      <c r="D7" s="11"/>
      <c r="E7" s="11"/>
      <c r="F7" s="11"/>
      <c r="G7" s="252" t="s">
        <v>33</v>
      </c>
      <c r="H7" s="252"/>
      <c r="I7" s="252"/>
      <c r="J7" s="252"/>
      <c r="K7" s="109">
        <f>I214/1000</f>
        <v>0</v>
      </c>
      <c r="L7" s="14" t="s">
        <v>31</v>
      </c>
    </row>
    <row r="8" spans="1:13" x14ac:dyDescent="0.25">
      <c r="A8" s="110"/>
      <c r="B8" s="263"/>
      <c r="C8" s="263"/>
      <c r="D8" s="263"/>
      <c r="E8" s="263"/>
      <c r="F8" s="111"/>
      <c r="G8" s="111"/>
      <c r="H8" s="111"/>
      <c r="I8" s="111"/>
      <c r="J8" s="111"/>
      <c r="K8" s="112"/>
      <c r="L8" s="14"/>
    </row>
    <row r="9" spans="1:13" ht="6" customHeight="1" x14ac:dyDescent="0.25"/>
    <row r="10" spans="1:13" x14ac:dyDescent="0.25">
      <c r="A10" s="272" t="s">
        <v>1</v>
      </c>
      <c r="B10" s="273" t="s">
        <v>2</v>
      </c>
      <c r="C10" s="272" t="s">
        <v>3</v>
      </c>
      <c r="D10" s="272" t="s">
        <v>11</v>
      </c>
      <c r="E10" s="272" t="s">
        <v>4</v>
      </c>
      <c r="F10" s="274" t="s">
        <v>17</v>
      </c>
      <c r="G10" s="274"/>
      <c r="H10" s="274" t="s">
        <v>5</v>
      </c>
      <c r="I10" s="274"/>
      <c r="J10" s="272" t="s">
        <v>6</v>
      </c>
      <c r="K10" s="272"/>
      <c r="L10" s="275" t="s">
        <v>21</v>
      </c>
    </row>
    <row r="11" spans="1:13" x14ac:dyDescent="0.25">
      <c r="A11" s="272"/>
      <c r="B11" s="273"/>
      <c r="C11" s="272"/>
      <c r="D11" s="272"/>
      <c r="E11" s="272"/>
      <c r="F11" s="276" t="s">
        <v>7</v>
      </c>
      <c r="G11" s="277" t="s">
        <v>8</v>
      </c>
      <c r="H11" s="276" t="s">
        <v>7</v>
      </c>
      <c r="I11" s="277" t="s">
        <v>8</v>
      </c>
      <c r="J11" s="276" t="s">
        <v>7</v>
      </c>
      <c r="K11" s="277" t="s">
        <v>9</v>
      </c>
      <c r="L11" s="276" t="s">
        <v>10</v>
      </c>
    </row>
    <row r="12" spans="1:13" x14ac:dyDescent="0.25">
      <c r="A12" s="278">
        <v>1</v>
      </c>
      <c r="B12" s="278">
        <v>2</v>
      </c>
      <c r="C12" s="278">
        <v>3</v>
      </c>
      <c r="D12" s="278">
        <v>4</v>
      </c>
      <c r="E12" s="278">
        <v>5</v>
      </c>
      <c r="F12" s="278">
        <v>6</v>
      </c>
      <c r="G12" s="278">
        <v>7</v>
      </c>
      <c r="H12" s="278">
        <v>8</v>
      </c>
      <c r="I12" s="278">
        <v>9</v>
      </c>
      <c r="J12" s="278">
        <v>10</v>
      </c>
      <c r="K12" s="278">
        <v>11</v>
      </c>
      <c r="L12" s="278">
        <v>12</v>
      </c>
    </row>
    <row r="13" spans="1:13" x14ac:dyDescent="0.25">
      <c r="A13" s="115"/>
      <c r="B13" s="116" t="s">
        <v>242</v>
      </c>
      <c r="C13" s="30"/>
      <c r="D13" s="30"/>
      <c r="E13" s="30"/>
      <c r="F13" s="113"/>
      <c r="G13" s="114"/>
      <c r="H13" s="113"/>
      <c r="I13" s="114"/>
      <c r="J13" s="113"/>
      <c r="K13" s="114"/>
      <c r="L13" s="113"/>
    </row>
    <row r="14" spans="1:13" ht="40.5" x14ac:dyDescent="0.25">
      <c r="A14" s="244">
        <v>1</v>
      </c>
      <c r="B14" s="26" t="s">
        <v>244</v>
      </c>
      <c r="C14" s="16" t="s">
        <v>339</v>
      </c>
      <c r="D14" s="117"/>
      <c r="E14" s="118">
        <v>72</v>
      </c>
      <c r="F14" s="119"/>
      <c r="G14" s="3"/>
      <c r="H14" s="120"/>
      <c r="I14" s="59"/>
      <c r="J14" s="119"/>
      <c r="K14" s="56"/>
      <c r="L14" s="56"/>
    </row>
    <row r="15" spans="1:13" x14ac:dyDescent="0.25">
      <c r="A15" s="244"/>
      <c r="B15" s="121" t="s">
        <v>12</v>
      </c>
      <c r="C15" s="18" t="s">
        <v>15</v>
      </c>
      <c r="D15" s="62">
        <v>0.20499999999999999</v>
      </c>
      <c r="E15" s="3">
        <f>D15*E14</f>
        <v>14.76</v>
      </c>
      <c r="F15" s="119"/>
      <c r="G15" s="3"/>
      <c r="H15" s="120"/>
      <c r="I15" s="56"/>
      <c r="J15" s="119"/>
      <c r="K15" s="3"/>
      <c r="L15" s="56"/>
    </row>
    <row r="16" spans="1:13" x14ac:dyDescent="0.25">
      <c r="A16" s="244"/>
      <c r="B16" s="121" t="s">
        <v>180</v>
      </c>
      <c r="C16" s="5" t="s">
        <v>22</v>
      </c>
      <c r="D16" s="62">
        <v>7.8E-2</v>
      </c>
      <c r="E16" s="56">
        <f>D16*E14</f>
        <v>5.6159999999999997</v>
      </c>
      <c r="F16" s="119"/>
      <c r="G16" s="3"/>
      <c r="H16" s="119"/>
      <c r="I16" s="59"/>
      <c r="J16" s="120"/>
      <c r="K16" s="56"/>
      <c r="L16" s="56"/>
    </row>
    <row r="17" spans="1:12" ht="40.5" x14ac:dyDescent="0.25">
      <c r="A17" s="244">
        <v>2</v>
      </c>
      <c r="B17" s="26" t="s">
        <v>243</v>
      </c>
      <c r="C17" s="16" t="s">
        <v>339</v>
      </c>
      <c r="D17" s="5"/>
      <c r="E17" s="17">
        <v>133</v>
      </c>
      <c r="F17" s="7"/>
      <c r="G17" s="7"/>
      <c r="H17" s="7"/>
      <c r="I17" s="7"/>
      <c r="J17" s="7"/>
      <c r="K17" s="7"/>
      <c r="L17" s="7"/>
    </row>
    <row r="18" spans="1:12" x14ac:dyDescent="0.25">
      <c r="A18" s="244"/>
      <c r="B18" s="24" t="s">
        <v>12</v>
      </c>
      <c r="C18" s="18" t="s">
        <v>15</v>
      </c>
      <c r="D18" s="5">
        <f>18.6*0.01</f>
        <v>0.18600000000000003</v>
      </c>
      <c r="E18" s="22">
        <f>D18*E17</f>
        <v>24.738000000000003</v>
      </c>
      <c r="F18" s="7"/>
      <c r="G18" s="7"/>
      <c r="H18" s="120"/>
      <c r="I18" s="7"/>
      <c r="J18" s="7"/>
      <c r="K18" s="7"/>
      <c r="L18" s="7"/>
    </row>
    <row r="19" spans="1:12" x14ac:dyDescent="0.25">
      <c r="A19" s="244"/>
      <c r="B19" s="20" t="s">
        <v>14</v>
      </c>
      <c r="C19" s="5" t="s">
        <v>22</v>
      </c>
      <c r="D19" s="5">
        <f>0.16*0.01</f>
        <v>1.6000000000000001E-3</v>
      </c>
      <c r="E19" s="22">
        <f>D19*E17</f>
        <v>0.21280000000000002</v>
      </c>
      <c r="F19" s="7"/>
      <c r="G19" s="7"/>
      <c r="H19" s="7"/>
      <c r="I19" s="7"/>
      <c r="J19" s="7"/>
      <c r="K19" s="7"/>
      <c r="L19" s="7"/>
    </row>
    <row r="20" spans="1:12" ht="40.5" x14ac:dyDescent="0.25">
      <c r="A20" s="245">
        <v>3</v>
      </c>
      <c r="B20" s="26" t="s">
        <v>261</v>
      </c>
      <c r="C20" s="16" t="s">
        <v>301</v>
      </c>
      <c r="D20" s="5"/>
      <c r="E20" s="122">
        <v>2.4E-2</v>
      </c>
      <c r="F20" s="7"/>
      <c r="G20" s="7"/>
      <c r="H20" s="7"/>
      <c r="I20" s="7"/>
      <c r="J20" s="7"/>
      <c r="K20" s="7"/>
      <c r="L20" s="7"/>
    </row>
    <row r="21" spans="1:12" x14ac:dyDescent="0.25">
      <c r="A21" s="246"/>
      <c r="B21" s="24" t="s">
        <v>12</v>
      </c>
      <c r="C21" s="18" t="s">
        <v>15</v>
      </c>
      <c r="D21" s="22">
        <v>21.1</v>
      </c>
      <c r="E21" s="22">
        <f>D21*E20</f>
        <v>0.50640000000000007</v>
      </c>
      <c r="F21" s="7"/>
      <c r="G21" s="7"/>
      <c r="H21" s="120"/>
      <c r="I21" s="7"/>
      <c r="J21" s="7"/>
      <c r="K21" s="7"/>
      <c r="L21" s="7"/>
    </row>
    <row r="22" spans="1:12" x14ac:dyDescent="0.25">
      <c r="A22" s="247"/>
      <c r="B22" s="20" t="s">
        <v>14</v>
      </c>
      <c r="C22" s="5" t="s">
        <v>22</v>
      </c>
      <c r="D22" s="22">
        <v>14.7</v>
      </c>
      <c r="E22" s="22">
        <f>D22*E20</f>
        <v>0.3528</v>
      </c>
      <c r="F22" s="7"/>
      <c r="G22" s="7"/>
      <c r="H22" s="7"/>
      <c r="I22" s="7"/>
      <c r="J22" s="7"/>
      <c r="K22" s="7"/>
      <c r="L22" s="7"/>
    </row>
    <row r="23" spans="1:12" ht="27" x14ac:dyDescent="0.25">
      <c r="A23" s="245">
        <v>4</v>
      </c>
      <c r="B23" s="26" t="s">
        <v>340</v>
      </c>
      <c r="C23" s="16" t="s">
        <v>301</v>
      </c>
      <c r="D23" s="33"/>
      <c r="E23" s="122">
        <f>E20</f>
        <v>2.4E-2</v>
      </c>
      <c r="F23" s="123"/>
      <c r="G23" s="123"/>
      <c r="H23" s="123"/>
      <c r="I23" s="123"/>
      <c r="J23" s="123"/>
      <c r="K23" s="123"/>
      <c r="L23" s="123"/>
    </row>
    <row r="24" spans="1:12" x14ac:dyDescent="0.25">
      <c r="A24" s="246"/>
      <c r="B24" s="28" t="s">
        <v>12</v>
      </c>
      <c r="C24" s="18" t="s">
        <v>15</v>
      </c>
      <c r="D24" s="19">
        <v>74.599999999999994</v>
      </c>
      <c r="E24" s="31">
        <f>E23*D24</f>
        <v>1.7904</v>
      </c>
      <c r="F24" s="7"/>
      <c r="G24" s="7"/>
      <c r="H24" s="120"/>
      <c r="I24" s="7"/>
      <c r="J24" s="7"/>
      <c r="K24" s="7"/>
      <c r="L24" s="7"/>
    </row>
    <row r="25" spans="1:12" x14ac:dyDescent="0.25">
      <c r="A25" s="246"/>
      <c r="B25" s="28" t="s">
        <v>14</v>
      </c>
      <c r="C25" s="5" t="s">
        <v>0</v>
      </c>
      <c r="D25" s="19">
        <v>1.1000000000000001</v>
      </c>
      <c r="E25" s="31">
        <f>D25*E23</f>
        <v>2.6400000000000003E-2</v>
      </c>
      <c r="F25" s="7"/>
      <c r="G25" s="7"/>
      <c r="H25" s="7"/>
      <c r="I25" s="7"/>
      <c r="J25" s="7"/>
      <c r="K25" s="7"/>
      <c r="L25" s="7"/>
    </row>
    <row r="26" spans="1:12" x14ac:dyDescent="0.25">
      <c r="A26" s="246"/>
      <c r="B26" s="5" t="s">
        <v>23</v>
      </c>
      <c r="C26" s="5"/>
      <c r="D26" s="5"/>
      <c r="E26" s="22"/>
      <c r="F26" s="6"/>
      <c r="G26" s="6"/>
      <c r="H26" s="7"/>
      <c r="I26" s="6"/>
      <c r="J26" s="6"/>
      <c r="K26" s="6"/>
      <c r="L26" s="6"/>
    </row>
    <row r="27" spans="1:12" x14ac:dyDescent="0.25">
      <c r="A27" s="246"/>
      <c r="B27" s="23" t="s">
        <v>69</v>
      </c>
      <c r="C27" s="18" t="s">
        <v>13</v>
      </c>
      <c r="D27" s="19">
        <v>7.0000000000000007E-2</v>
      </c>
      <c r="E27" s="31">
        <f>D27*E23</f>
        <v>1.6800000000000003E-3</v>
      </c>
      <c r="F27" s="47"/>
      <c r="G27" s="47"/>
      <c r="H27" s="48"/>
      <c r="I27" s="49"/>
      <c r="J27" s="45"/>
      <c r="K27" s="45"/>
      <c r="L27" s="22"/>
    </row>
    <row r="28" spans="1:12" ht="18" x14ac:dyDescent="0.25">
      <c r="A28" s="246"/>
      <c r="B28" s="20" t="s">
        <v>341</v>
      </c>
      <c r="C28" s="5" t="s">
        <v>323</v>
      </c>
      <c r="D28" s="5">
        <v>1.04</v>
      </c>
      <c r="E28" s="25">
        <f>D28*E23</f>
        <v>2.4960000000000003E-2</v>
      </c>
      <c r="F28" s="6"/>
      <c r="G28" s="6"/>
      <c r="H28" s="7"/>
      <c r="I28" s="6"/>
      <c r="J28" s="6"/>
      <c r="K28" s="6"/>
      <c r="L28" s="6"/>
    </row>
    <row r="29" spans="1:12" x14ac:dyDescent="0.25">
      <c r="A29" s="246"/>
      <c r="B29" s="20" t="s">
        <v>262</v>
      </c>
      <c r="C29" s="5" t="s">
        <v>44</v>
      </c>
      <c r="D29" s="22">
        <v>5.9</v>
      </c>
      <c r="E29" s="25">
        <f>D29*E23</f>
        <v>0.1416</v>
      </c>
      <c r="F29" s="6"/>
      <c r="G29" s="6"/>
      <c r="H29" s="7"/>
      <c r="I29" s="6"/>
      <c r="J29" s="6"/>
      <c r="K29" s="6"/>
      <c r="L29" s="6"/>
    </row>
    <row r="30" spans="1:12" ht="15.75" x14ac:dyDescent="0.25">
      <c r="A30" s="247"/>
      <c r="B30" s="28" t="s">
        <v>100</v>
      </c>
      <c r="C30" s="18" t="s">
        <v>306</v>
      </c>
      <c r="D30" s="19">
        <v>0.39</v>
      </c>
      <c r="E30" s="124">
        <f>E23*D30</f>
        <v>9.3600000000000003E-3</v>
      </c>
      <c r="F30" s="60"/>
      <c r="G30" s="22"/>
      <c r="H30" s="18"/>
      <c r="I30" s="22"/>
      <c r="J30" s="36"/>
      <c r="K30" s="22"/>
      <c r="L30" s="22"/>
    </row>
    <row r="31" spans="1:12" ht="40.5" x14ac:dyDescent="0.25">
      <c r="A31" s="244">
        <v>5</v>
      </c>
      <c r="B31" s="26" t="s">
        <v>342</v>
      </c>
      <c r="C31" s="16" t="s">
        <v>325</v>
      </c>
      <c r="D31" s="5"/>
      <c r="E31" s="17">
        <v>59.9</v>
      </c>
      <c r="F31" s="7"/>
      <c r="G31" s="7"/>
      <c r="H31" s="7"/>
      <c r="I31" s="7"/>
      <c r="J31" s="7"/>
      <c r="K31" s="7"/>
      <c r="L31" s="7"/>
    </row>
    <row r="32" spans="1:12" x14ac:dyDescent="0.25">
      <c r="A32" s="244"/>
      <c r="B32" s="20" t="s">
        <v>12</v>
      </c>
      <c r="C32" s="18" t="s">
        <v>15</v>
      </c>
      <c r="D32" s="18">
        <f>(0.46*26+29.4)/100</f>
        <v>0.41359999999999997</v>
      </c>
      <c r="E32" s="25">
        <f>D32*E31</f>
        <v>24.774639999999998</v>
      </c>
      <c r="F32" s="7"/>
      <c r="G32" s="7"/>
      <c r="H32" s="7"/>
      <c r="I32" s="7"/>
      <c r="J32" s="7"/>
      <c r="K32" s="7"/>
      <c r="L32" s="7"/>
    </row>
    <row r="33" spans="1:13" x14ac:dyDescent="0.25">
      <c r="A33" s="244"/>
      <c r="B33" s="20" t="s">
        <v>25</v>
      </c>
      <c r="C33" s="5" t="s">
        <v>0</v>
      </c>
      <c r="D33" s="18">
        <f>(0.28*26+1.12)/100</f>
        <v>8.4000000000000019E-2</v>
      </c>
      <c r="E33" s="25">
        <f>D33*E31</f>
        <v>5.031600000000001</v>
      </c>
      <c r="F33" s="7"/>
      <c r="G33" s="7"/>
      <c r="H33" s="7"/>
      <c r="I33" s="7"/>
      <c r="J33" s="7"/>
      <c r="K33" s="7"/>
      <c r="L33" s="7"/>
    </row>
    <row r="34" spans="1:13" x14ac:dyDescent="0.25">
      <c r="A34" s="244"/>
      <c r="B34" s="5" t="s">
        <v>23</v>
      </c>
      <c r="C34" s="5"/>
      <c r="D34" s="5"/>
      <c r="E34" s="25"/>
      <c r="F34" s="7"/>
      <c r="G34" s="7"/>
      <c r="H34" s="7"/>
      <c r="I34" s="7"/>
      <c r="J34" s="7"/>
      <c r="K34" s="7"/>
      <c r="L34" s="7"/>
    </row>
    <row r="35" spans="1:13" ht="18" x14ac:dyDescent="0.25">
      <c r="A35" s="244"/>
      <c r="B35" s="20" t="s">
        <v>341</v>
      </c>
      <c r="C35" s="5" t="s">
        <v>323</v>
      </c>
      <c r="D35" s="18">
        <f>(0.51*26+2.04)/100</f>
        <v>0.153</v>
      </c>
      <c r="E35" s="25">
        <f>D35*E31</f>
        <v>9.1646999999999998</v>
      </c>
      <c r="F35" s="7"/>
      <c r="G35" s="7"/>
      <c r="H35" s="7"/>
      <c r="I35" s="7"/>
      <c r="J35" s="7"/>
      <c r="K35" s="7"/>
      <c r="L35" s="7"/>
      <c r="M35" s="108"/>
    </row>
    <row r="36" spans="1:13" ht="18" x14ac:dyDescent="0.25">
      <c r="A36" s="244"/>
      <c r="B36" s="20" t="s">
        <v>245</v>
      </c>
      <c r="C36" s="5" t="s">
        <v>323</v>
      </c>
      <c r="D36" s="124">
        <f>0.16*0.01</f>
        <v>1.6000000000000001E-3</v>
      </c>
      <c r="E36" s="25">
        <f>D36*E31</f>
        <v>9.5840000000000009E-2</v>
      </c>
      <c r="F36" s="7"/>
      <c r="G36" s="7"/>
      <c r="H36" s="7"/>
      <c r="I36" s="7"/>
      <c r="J36" s="7"/>
      <c r="K36" s="7"/>
      <c r="L36" s="7"/>
    </row>
    <row r="37" spans="1:13" x14ac:dyDescent="0.25">
      <c r="A37" s="244"/>
      <c r="B37" s="20" t="s">
        <v>41</v>
      </c>
      <c r="C37" s="5" t="s">
        <v>0</v>
      </c>
      <c r="D37" s="21">
        <f>6.36*0.01</f>
        <v>6.3600000000000004E-2</v>
      </c>
      <c r="E37" s="25">
        <f>D37*E31</f>
        <v>3.8096399999999999</v>
      </c>
      <c r="F37" s="7"/>
      <c r="G37" s="7"/>
      <c r="H37" s="7"/>
      <c r="I37" s="7"/>
      <c r="J37" s="7"/>
      <c r="K37" s="7"/>
      <c r="L37" s="7"/>
    </row>
    <row r="38" spans="1:13" ht="27" x14ac:dyDescent="0.25">
      <c r="A38" s="245">
        <v>6</v>
      </c>
      <c r="B38" s="26" t="s">
        <v>246</v>
      </c>
      <c r="C38" s="16" t="s">
        <v>325</v>
      </c>
      <c r="D38" s="33"/>
      <c r="E38" s="17">
        <f>E17</f>
        <v>133</v>
      </c>
      <c r="F38" s="123"/>
      <c r="G38" s="123"/>
      <c r="H38" s="123"/>
      <c r="I38" s="123"/>
      <c r="J38" s="123"/>
      <c r="K38" s="123"/>
      <c r="L38" s="123"/>
    </row>
    <row r="39" spans="1:13" x14ac:dyDescent="0.25">
      <c r="A39" s="246"/>
      <c r="B39" s="28" t="s">
        <v>12</v>
      </c>
      <c r="C39" s="18" t="s">
        <v>15</v>
      </c>
      <c r="D39" s="18">
        <v>1.01</v>
      </c>
      <c r="E39" s="31">
        <f>E38*D39</f>
        <v>134.33000000000001</v>
      </c>
      <c r="F39" s="7"/>
      <c r="G39" s="7"/>
      <c r="H39" s="7"/>
      <c r="I39" s="7"/>
      <c r="J39" s="7"/>
      <c r="K39" s="7"/>
      <c r="L39" s="7"/>
    </row>
    <row r="40" spans="1:13" ht="15.75" x14ac:dyDescent="0.25">
      <c r="A40" s="246"/>
      <c r="B40" s="28" t="s">
        <v>343</v>
      </c>
      <c r="C40" s="18" t="s">
        <v>247</v>
      </c>
      <c r="D40" s="18">
        <f>0.041</f>
        <v>4.1000000000000002E-2</v>
      </c>
      <c r="E40" s="31">
        <f>D40*E38</f>
        <v>5.4530000000000003</v>
      </c>
      <c r="F40" s="7"/>
      <c r="G40" s="7"/>
      <c r="H40" s="7"/>
      <c r="I40" s="7"/>
      <c r="J40" s="7"/>
      <c r="K40" s="7"/>
      <c r="L40" s="7"/>
    </row>
    <row r="41" spans="1:13" x14ac:dyDescent="0.25">
      <c r="A41" s="246"/>
      <c r="B41" s="28" t="s">
        <v>25</v>
      </c>
      <c r="C41" s="5" t="s">
        <v>0</v>
      </c>
      <c r="D41" s="18">
        <v>2.7E-2</v>
      </c>
      <c r="E41" s="31">
        <f>D41*E38</f>
        <v>3.5909999999999997</v>
      </c>
      <c r="F41" s="7"/>
      <c r="G41" s="7"/>
      <c r="H41" s="7"/>
      <c r="I41" s="7"/>
      <c r="J41" s="7"/>
      <c r="K41" s="7"/>
      <c r="L41" s="7"/>
    </row>
    <row r="42" spans="1:13" x14ac:dyDescent="0.25">
      <c r="A42" s="246"/>
      <c r="B42" s="5" t="s">
        <v>23</v>
      </c>
      <c r="C42" s="5"/>
      <c r="D42" s="5"/>
      <c r="E42" s="22"/>
      <c r="F42" s="6"/>
      <c r="G42" s="6"/>
      <c r="H42" s="7"/>
      <c r="I42" s="6"/>
      <c r="J42" s="6"/>
      <c r="K42" s="6"/>
      <c r="L42" s="6"/>
    </row>
    <row r="43" spans="1:13" ht="18" x14ac:dyDescent="0.25">
      <c r="A43" s="246"/>
      <c r="B43" s="20" t="s">
        <v>249</v>
      </c>
      <c r="C43" s="5" t="s">
        <v>323</v>
      </c>
      <c r="D43" s="21">
        <f>2.12*0.01</f>
        <v>2.12E-2</v>
      </c>
      <c r="E43" s="25">
        <f>D43*E38</f>
        <v>2.8195999999999999</v>
      </c>
      <c r="F43" s="6"/>
      <c r="G43" s="6"/>
      <c r="H43" s="7"/>
      <c r="I43" s="6"/>
      <c r="J43" s="6"/>
      <c r="K43" s="6"/>
      <c r="L43" s="6"/>
    </row>
    <row r="44" spans="1:13" ht="18" x14ac:dyDescent="0.25">
      <c r="A44" s="246"/>
      <c r="B44" s="20" t="s">
        <v>248</v>
      </c>
      <c r="C44" s="5" t="s">
        <v>323</v>
      </c>
      <c r="D44" s="5">
        <f>0.26*0.01</f>
        <v>2.6000000000000003E-3</v>
      </c>
      <c r="E44" s="25">
        <f>D44*E38</f>
        <v>0.34580000000000005</v>
      </c>
      <c r="F44" s="6"/>
      <c r="G44" s="6"/>
      <c r="H44" s="7"/>
      <c r="I44" s="6"/>
      <c r="J44" s="6"/>
      <c r="K44" s="6"/>
      <c r="L44" s="6"/>
    </row>
    <row r="45" spans="1:13" x14ac:dyDescent="0.25">
      <c r="A45" s="247"/>
      <c r="B45" s="28" t="s">
        <v>18</v>
      </c>
      <c r="C45" s="5" t="s">
        <v>0</v>
      </c>
      <c r="D45" s="5">
        <v>3.0000000000000001E-3</v>
      </c>
      <c r="E45" s="25">
        <f>D45*E38</f>
        <v>0.39900000000000002</v>
      </c>
      <c r="F45" s="6"/>
      <c r="G45" s="6"/>
      <c r="H45" s="7"/>
      <c r="I45" s="6"/>
      <c r="J45" s="6"/>
      <c r="K45" s="6"/>
      <c r="L45" s="6"/>
    </row>
    <row r="46" spans="1:13" ht="27" x14ac:dyDescent="0.25">
      <c r="A46" s="245">
        <v>7</v>
      </c>
      <c r="B46" s="27" t="s">
        <v>250</v>
      </c>
      <c r="C46" s="16" t="s">
        <v>325</v>
      </c>
      <c r="D46" s="5"/>
      <c r="E46" s="8">
        <f>E17</f>
        <v>133</v>
      </c>
      <c r="F46" s="6"/>
      <c r="G46" s="6"/>
      <c r="H46" s="7"/>
      <c r="I46" s="6"/>
      <c r="J46" s="6"/>
      <c r="K46" s="6"/>
      <c r="L46" s="6"/>
    </row>
    <row r="47" spans="1:13" x14ac:dyDescent="0.25">
      <c r="A47" s="246"/>
      <c r="B47" s="28" t="s">
        <v>192</v>
      </c>
      <c r="C47" s="18" t="s">
        <v>15</v>
      </c>
      <c r="D47" s="5">
        <f>1.01</f>
        <v>1.01</v>
      </c>
      <c r="E47" s="22">
        <f>E46*D47</f>
        <v>134.33000000000001</v>
      </c>
      <c r="F47" s="6"/>
      <c r="G47" s="6"/>
      <c r="H47" s="7"/>
      <c r="I47" s="6"/>
      <c r="J47" s="6"/>
      <c r="K47" s="6"/>
      <c r="L47" s="7"/>
    </row>
    <row r="48" spans="1:13" x14ac:dyDescent="0.25">
      <c r="A48" s="246"/>
      <c r="B48" s="28" t="s">
        <v>251</v>
      </c>
      <c r="C48" s="18" t="s">
        <v>247</v>
      </c>
      <c r="D48" s="18">
        <f>0.041</f>
        <v>4.1000000000000002E-2</v>
      </c>
      <c r="E48" s="31">
        <f>D48*E46</f>
        <v>5.4530000000000003</v>
      </c>
      <c r="F48" s="7"/>
      <c r="G48" s="7"/>
      <c r="H48" s="7"/>
      <c r="I48" s="7"/>
      <c r="J48" s="7"/>
      <c r="K48" s="7"/>
      <c r="L48" s="7"/>
    </row>
    <row r="49" spans="1:12" x14ac:dyDescent="0.25">
      <c r="A49" s="246"/>
      <c r="B49" s="28" t="s">
        <v>193</v>
      </c>
      <c r="C49" s="5" t="s">
        <v>0</v>
      </c>
      <c r="D49" s="5">
        <f>2.7*0.01</f>
        <v>2.7000000000000003E-2</v>
      </c>
      <c r="E49" s="22">
        <f>E46*D49</f>
        <v>3.5910000000000006</v>
      </c>
      <c r="F49" s="6"/>
      <c r="G49" s="6"/>
      <c r="H49" s="7"/>
      <c r="I49" s="6"/>
      <c r="J49" s="6"/>
      <c r="K49" s="6"/>
      <c r="L49" s="7"/>
    </row>
    <row r="50" spans="1:12" x14ac:dyDescent="0.25">
      <c r="A50" s="246"/>
      <c r="B50" s="5" t="s">
        <v>23</v>
      </c>
      <c r="C50" s="5"/>
      <c r="D50" s="5"/>
      <c r="E50" s="22"/>
      <c r="F50" s="6"/>
      <c r="G50" s="6"/>
      <c r="H50" s="7"/>
      <c r="I50" s="6"/>
      <c r="J50" s="6"/>
      <c r="K50" s="6"/>
      <c r="L50" s="6"/>
    </row>
    <row r="51" spans="1:12" x14ac:dyDescent="0.25">
      <c r="A51" s="246"/>
      <c r="B51" s="28" t="s">
        <v>252</v>
      </c>
      <c r="C51" s="5" t="s">
        <v>44</v>
      </c>
      <c r="D51" s="5">
        <v>0.63</v>
      </c>
      <c r="E51" s="22">
        <f>E46*D51</f>
        <v>83.79</v>
      </c>
      <c r="F51" s="6"/>
      <c r="G51" s="6"/>
      <c r="H51" s="7"/>
      <c r="I51" s="6"/>
      <c r="J51" s="6"/>
      <c r="K51" s="6"/>
      <c r="L51" s="6"/>
    </row>
    <row r="52" spans="1:12" x14ac:dyDescent="0.25">
      <c r="A52" s="247"/>
      <c r="B52" s="28" t="s">
        <v>18</v>
      </c>
      <c r="C52" s="5" t="s">
        <v>0</v>
      </c>
      <c r="D52" s="5">
        <v>3.0000000000000001E-3</v>
      </c>
      <c r="E52" s="22">
        <f>E46*D52</f>
        <v>0.39900000000000002</v>
      </c>
      <c r="F52" s="6"/>
      <c r="G52" s="6"/>
      <c r="H52" s="7"/>
      <c r="I52" s="6"/>
      <c r="J52" s="6"/>
      <c r="K52" s="6"/>
      <c r="L52" s="6"/>
    </row>
    <row r="53" spans="1:12" ht="27" x14ac:dyDescent="0.25">
      <c r="A53" s="245">
        <v>8</v>
      </c>
      <c r="B53" s="26" t="s">
        <v>253</v>
      </c>
      <c r="C53" s="16" t="s">
        <v>325</v>
      </c>
      <c r="D53" s="33"/>
      <c r="E53" s="17">
        <v>32</v>
      </c>
      <c r="F53" s="123"/>
      <c r="G53" s="123"/>
      <c r="H53" s="123"/>
      <c r="I53" s="123"/>
      <c r="J53" s="123"/>
      <c r="K53" s="123"/>
      <c r="L53" s="123"/>
    </row>
    <row r="54" spans="1:12" x14ac:dyDescent="0.25">
      <c r="A54" s="246"/>
      <c r="B54" s="28" t="s">
        <v>12</v>
      </c>
      <c r="C54" s="18" t="s">
        <v>15</v>
      </c>
      <c r="D54" s="18">
        <v>0.57399999999999995</v>
      </c>
      <c r="E54" s="31">
        <f>E53*D54</f>
        <v>18.367999999999999</v>
      </c>
      <c r="F54" s="7"/>
      <c r="G54" s="7"/>
      <c r="H54" s="7"/>
      <c r="I54" s="7"/>
      <c r="J54" s="7"/>
      <c r="K54" s="7"/>
      <c r="L54" s="7"/>
    </row>
    <row r="55" spans="1:12" ht="15.75" x14ac:dyDescent="0.25">
      <c r="A55" s="246"/>
      <c r="B55" s="28" t="s">
        <v>344</v>
      </c>
      <c r="C55" s="18" t="s">
        <v>247</v>
      </c>
      <c r="D55" s="18">
        <v>2.4E-2</v>
      </c>
      <c r="E55" s="31">
        <f>D55*E53</f>
        <v>0.76800000000000002</v>
      </c>
      <c r="F55" s="7"/>
      <c r="G55" s="7"/>
      <c r="H55" s="7"/>
      <c r="I55" s="7"/>
      <c r="J55" s="7"/>
      <c r="K55" s="7"/>
      <c r="L55" s="7"/>
    </row>
    <row r="56" spans="1:12" x14ac:dyDescent="0.25">
      <c r="A56" s="246"/>
      <c r="B56" s="28" t="s">
        <v>25</v>
      </c>
      <c r="C56" s="5" t="s">
        <v>0</v>
      </c>
      <c r="D56" s="18">
        <v>2.1000000000000001E-2</v>
      </c>
      <c r="E56" s="31">
        <f>D56*E53</f>
        <v>0.67200000000000004</v>
      </c>
      <c r="F56" s="7"/>
      <c r="G56" s="7"/>
      <c r="H56" s="7"/>
      <c r="I56" s="7"/>
      <c r="J56" s="7"/>
      <c r="K56" s="7"/>
      <c r="L56" s="7"/>
    </row>
    <row r="57" spans="1:12" x14ac:dyDescent="0.25">
      <c r="A57" s="246"/>
      <c r="B57" s="5" t="s">
        <v>23</v>
      </c>
      <c r="C57" s="5"/>
      <c r="D57" s="5"/>
      <c r="E57" s="22"/>
      <c r="F57" s="6"/>
      <c r="G57" s="6"/>
      <c r="H57" s="7"/>
      <c r="I57" s="6"/>
      <c r="J57" s="6"/>
      <c r="K57" s="6"/>
      <c r="L57" s="6"/>
    </row>
    <row r="58" spans="1:12" ht="18" x14ac:dyDescent="0.25">
      <c r="A58" s="247"/>
      <c r="B58" s="20" t="s">
        <v>249</v>
      </c>
      <c r="C58" s="5" t="s">
        <v>323</v>
      </c>
      <c r="D58" s="5">
        <v>1.89E-2</v>
      </c>
      <c r="E58" s="25">
        <f>D58*E53</f>
        <v>0.6048</v>
      </c>
      <c r="F58" s="6"/>
      <c r="G58" s="6"/>
      <c r="H58" s="7"/>
      <c r="I58" s="6"/>
      <c r="J58" s="6"/>
      <c r="K58" s="6"/>
      <c r="L58" s="6"/>
    </row>
    <row r="59" spans="1:12" ht="40.5" x14ac:dyDescent="0.25">
      <c r="A59" s="245">
        <v>9</v>
      </c>
      <c r="B59" s="26" t="s">
        <v>345</v>
      </c>
      <c r="C59" s="16" t="s">
        <v>325</v>
      </c>
      <c r="D59" s="5"/>
      <c r="E59" s="17">
        <v>72</v>
      </c>
      <c r="F59" s="7"/>
      <c r="G59" s="7"/>
      <c r="H59" s="7"/>
      <c r="I59" s="7"/>
      <c r="J59" s="7"/>
      <c r="K59" s="7"/>
      <c r="L59" s="7"/>
    </row>
    <row r="60" spans="1:12" x14ac:dyDescent="0.25">
      <c r="A60" s="246"/>
      <c r="B60" s="20" t="s">
        <v>12</v>
      </c>
      <c r="C60" s="18" t="s">
        <v>15</v>
      </c>
      <c r="D60" s="18">
        <f>(0.46*16+29.4)/100</f>
        <v>0.36759999999999998</v>
      </c>
      <c r="E60" s="25">
        <f>D60*E59</f>
        <v>26.467199999999998</v>
      </c>
      <c r="F60" s="7"/>
      <c r="G60" s="7"/>
      <c r="H60" s="7"/>
      <c r="I60" s="7"/>
      <c r="J60" s="7"/>
      <c r="K60" s="7"/>
      <c r="L60" s="7"/>
    </row>
    <row r="61" spans="1:12" x14ac:dyDescent="0.25">
      <c r="A61" s="246"/>
      <c r="B61" s="20" t="s">
        <v>25</v>
      </c>
      <c r="C61" s="5" t="s">
        <v>0</v>
      </c>
      <c r="D61" s="18">
        <f>(0.28*16+1.12)/100</f>
        <v>5.6000000000000008E-2</v>
      </c>
      <c r="E61" s="25">
        <f>D61*E59</f>
        <v>4.0320000000000009</v>
      </c>
      <c r="F61" s="7"/>
      <c r="G61" s="7"/>
      <c r="H61" s="7"/>
      <c r="I61" s="7"/>
      <c r="J61" s="7"/>
      <c r="K61" s="7"/>
      <c r="L61" s="125"/>
    </row>
    <row r="62" spans="1:12" x14ac:dyDescent="0.25">
      <c r="A62" s="246"/>
      <c r="B62" s="5" t="s">
        <v>23</v>
      </c>
      <c r="C62" s="5"/>
      <c r="D62" s="5"/>
      <c r="E62" s="25"/>
      <c r="F62" s="7"/>
      <c r="G62" s="7"/>
      <c r="H62" s="7"/>
      <c r="I62" s="7"/>
      <c r="J62" s="7"/>
      <c r="K62" s="7"/>
      <c r="L62" s="7"/>
    </row>
    <row r="63" spans="1:12" ht="18" x14ac:dyDescent="0.25">
      <c r="A63" s="246"/>
      <c r="B63" s="20" t="s">
        <v>346</v>
      </c>
      <c r="C63" s="5" t="s">
        <v>323</v>
      </c>
      <c r="D63" s="18">
        <f>(0.51*16+2.04)/100</f>
        <v>0.10199999999999999</v>
      </c>
      <c r="E63" s="25">
        <f>D63*E59</f>
        <v>7.3439999999999994</v>
      </c>
      <c r="F63" s="7"/>
      <c r="G63" s="7"/>
      <c r="H63" s="7"/>
      <c r="I63" s="7"/>
      <c r="J63" s="7"/>
      <c r="K63" s="7"/>
      <c r="L63" s="7"/>
    </row>
    <row r="64" spans="1:12" ht="27" x14ac:dyDescent="0.25">
      <c r="A64" s="246"/>
      <c r="B64" s="20" t="s">
        <v>254</v>
      </c>
      <c r="C64" s="5" t="s">
        <v>347</v>
      </c>
      <c r="D64" s="29">
        <v>1</v>
      </c>
      <c r="E64" s="25">
        <f>D64*E59</f>
        <v>72</v>
      </c>
      <c r="F64" s="7"/>
      <c r="G64" s="7"/>
      <c r="H64" s="7"/>
      <c r="I64" s="7"/>
      <c r="J64" s="7"/>
      <c r="K64" s="7"/>
      <c r="L64" s="6"/>
    </row>
    <row r="65" spans="1:12" x14ac:dyDescent="0.25">
      <c r="A65" s="247"/>
      <c r="B65" s="20" t="s">
        <v>41</v>
      </c>
      <c r="C65" s="5" t="s">
        <v>0</v>
      </c>
      <c r="D65" s="21">
        <f>6.36*0.01</f>
        <v>6.3600000000000004E-2</v>
      </c>
      <c r="E65" s="25">
        <f>D65*E59</f>
        <v>4.5792000000000002</v>
      </c>
      <c r="F65" s="7"/>
      <c r="G65" s="7"/>
      <c r="H65" s="7"/>
      <c r="I65" s="7"/>
      <c r="J65" s="7"/>
      <c r="K65" s="7"/>
      <c r="L65" s="125"/>
    </row>
    <row r="66" spans="1:12" ht="40.5" x14ac:dyDescent="0.25">
      <c r="A66" s="244">
        <v>10</v>
      </c>
      <c r="B66" s="126" t="s">
        <v>255</v>
      </c>
      <c r="C66" s="39" t="s">
        <v>325</v>
      </c>
      <c r="D66" s="127"/>
      <c r="E66" s="17">
        <v>90</v>
      </c>
      <c r="F66" s="128"/>
      <c r="G66" s="129"/>
      <c r="H66" s="127"/>
      <c r="I66" s="129"/>
      <c r="J66" s="127"/>
      <c r="K66" s="129"/>
      <c r="L66" s="129"/>
    </row>
    <row r="67" spans="1:12" x14ac:dyDescent="0.25">
      <c r="A67" s="244"/>
      <c r="B67" s="130" t="s">
        <v>12</v>
      </c>
      <c r="C67" s="18" t="s">
        <v>15</v>
      </c>
      <c r="D67" s="18">
        <v>0.33600000000000002</v>
      </c>
      <c r="E67" s="19">
        <f>E66*D67</f>
        <v>30.240000000000002</v>
      </c>
      <c r="F67" s="18"/>
      <c r="G67" s="19"/>
      <c r="H67" s="19"/>
      <c r="I67" s="19"/>
      <c r="J67" s="18"/>
      <c r="K67" s="19"/>
      <c r="L67" s="19"/>
    </row>
    <row r="68" spans="1:12" x14ac:dyDescent="0.25">
      <c r="A68" s="244"/>
      <c r="B68" s="130" t="s">
        <v>14</v>
      </c>
      <c r="C68" s="5" t="s">
        <v>0</v>
      </c>
      <c r="D68" s="124">
        <v>1.4999999999999999E-2</v>
      </c>
      <c r="E68" s="31">
        <f>D68*E66</f>
        <v>1.3499999999999999</v>
      </c>
      <c r="F68" s="18"/>
      <c r="G68" s="19"/>
      <c r="H68" s="18"/>
      <c r="I68" s="19"/>
      <c r="J68" s="19"/>
      <c r="K68" s="19"/>
      <c r="L68" s="19"/>
    </row>
    <row r="69" spans="1:12" x14ac:dyDescent="0.25">
      <c r="A69" s="244"/>
      <c r="B69" s="131" t="s">
        <v>23</v>
      </c>
      <c r="C69" s="5"/>
      <c r="D69" s="5"/>
      <c r="E69" s="22"/>
      <c r="F69" s="5"/>
      <c r="G69" s="22"/>
      <c r="H69" s="18"/>
      <c r="I69" s="22"/>
      <c r="J69" s="36"/>
      <c r="K69" s="22"/>
      <c r="L69" s="22"/>
    </row>
    <row r="70" spans="1:12" x14ac:dyDescent="0.25">
      <c r="A70" s="244"/>
      <c r="B70" s="132" t="s">
        <v>156</v>
      </c>
      <c r="C70" s="5" t="s">
        <v>13</v>
      </c>
      <c r="D70" s="5">
        <f>0.24/100</f>
        <v>2.3999999999999998E-3</v>
      </c>
      <c r="E70" s="22">
        <f>D70*E66</f>
        <v>0.21599999999999997</v>
      </c>
      <c r="F70" s="22"/>
      <c r="G70" s="22"/>
      <c r="H70" s="18"/>
      <c r="I70" s="22"/>
      <c r="J70" s="36"/>
      <c r="K70" s="22"/>
      <c r="L70" s="22"/>
    </row>
    <row r="71" spans="1:12" x14ac:dyDescent="0.25">
      <c r="A71" s="244"/>
      <c r="B71" s="130" t="s">
        <v>18</v>
      </c>
      <c r="C71" s="5" t="s">
        <v>0</v>
      </c>
      <c r="D71" s="5">
        <f>2.28/100</f>
        <v>2.2799999999999997E-2</v>
      </c>
      <c r="E71" s="22">
        <f>D71*E66</f>
        <v>2.0519999999999996</v>
      </c>
      <c r="F71" s="22"/>
      <c r="G71" s="22"/>
      <c r="H71" s="18"/>
      <c r="I71" s="22"/>
      <c r="J71" s="36"/>
      <c r="K71" s="22"/>
      <c r="L71" s="22"/>
    </row>
    <row r="72" spans="1:12" ht="27" x14ac:dyDescent="0.25">
      <c r="A72" s="245">
        <v>11</v>
      </c>
      <c r="B72" s="26" t="s">
        <v>256</v>
      </c>
      <c r="C72" s="16" t="s">
        <v>325</v>
      </c>
      <c r="D72" s="5"/>
      <c r="E72" s="17">
        <v>90</v>
      </c>
      <c r="F72" s="7"/>
      <c r="G72" s="7"/>
      <c r="H72" s="7"/>
      <c r="I72" s="7"/>
      <c r="J72" s="7"/>
      <c r="K72" s="7"/>
      <c r="L72" s="7"/>
    </row>
    <row r="73" spans="1:12" x14ac:dyDescent="0.25">
      <c r="A73" s="246"/>
      <c r="B73" s="20" t="s">
        <v>12</v>
      </c>
      <c r="C73" s="18" t="s">
        <v>15</v>
      </c>
      <c r="D73" s="5">
        <f>(16+10.4)*0.01</f>
        <v>0.26400000000000001</v>
      </c>
      <c r="E73" s="25">
        <f>D73*E72</f>
        <v>23.76</v>
      </c>
      <c r="F73" s="7"/>
      <c r="G73" s="7"/>
      <c r="H73" s="7"/>
      <c r="I73" s="7"/>
      <c r="J73" s="7"/>
      <c r="K73" s="7"/>
      <c r="L73" s="7"/>
    </row>
    <row r="74" spans="1:12" x14ac:dyDescent="0.25">
      <c r="A74" s="246"/>
      <c r="B74" s="20" t="s">
        <v>25</v>
      </c>
      <c r="C74" s="5" t="s">
        <v>0</v>
      </c>
      <c r="D74" s="5">
        <f>(0.32+0.22)*0.01</f>
        <v>5.4000000000000003E-3</v>
      </c>
      <c r="E74" s="25">
        <f>D74*E72</f>
        <v>0.48600000000000004</v>
      </c>
      <c r="F74" s="7"/>
      <c r="G74" s="7"/>
      <c r="H74" s="7"/>
      <c r="I74" s="7"/>
      <c r="J74" s="7"/>
      <c r="K74" s="7"/>
      <c r="L74" s="7"/>
    </row>
    <row r="75" spans="1:12" x14ac:dyDescent="0.25">
      <c r="A75" s="246"/>
      <c r="B75" s="5" t="s">
        <v>23</v>
      </c>
      <c r="C75" s="5"/>
      <c r="D75" s="5"/>
      <c r="E75" s="25"/>
      <c r="F75" s="7"/>
      <c r="G75" s="7"/>
      <c r="H75" s="7"/>
      <c r="I75" s="7"/>
      <c r="J75" s="7"/>
      <c r="K75" s="7"/>
      <c r="L75" s="7"/>
    </row>
    <row r="76" spans="1:12" x14ac:dyDescent="0.25">
      <c r="A76" s="246"/>
      <c r="B76" s="20" t="s">
        <v>257</v>
      </c>
      <c r="C76" s="5" t="s">
        <v>13</v>
      </c>
      <c r="D76" s="5">
        <f>0.08*0.01</f>
        <v>8.0000000000000004E-4</v>
      </c>
      <c r="E76" s="25">
        <f>D76*E72</f>
        <v>7.2000000000000008E-2</v>
      </c>
      <c r="F76" s="7"/>
      <c r="G76" s="7"/>
      <c r="H76" s="7"/>
      <c r="I76" s="7"/>
      <c r="J76" s="7"/>
      <c r="K76" s="7"/>
      <c r="L76" s="7"/>
    </row>
    <row r="77" spans="1:12" x14ac:dyDescent="0.25">
      <c r="A77" s="246"/>
      <c r="B77" s="20" t="s">
        <v>258</v>
      </c>
      <c r="C77" s="5" t="s">
        <v>13</v>
      </c>
      <c r="D77" s="5">
        <f>(0.126+0.114)*0.01</f>
        <v>2.3999999999999998E-3</v>
      </c>
      <c r="E77" s="25">
        <f>D77*E72</f>
        <v>0.21599999999999997</v>
      </c>
      <c r="F77" s="7"/>
      <c r="G77" s="7"/>
      <c r="H77" s="7"/>
      <c r="I77" s="7"/>
      <c r="J77" s="7"/>
      <c r="K77" s="7"/>
      <c r="L77" s="7"/>
    </row>
    <row r="78" spans="1:12" ht="15.75" x14ac:dyDescent="0.25">
      <c r="A78" s="246"/>
      <c r="B78" s="20" t="s">
        <v>259</v>
      </c>
      <c r="C78" s="5" t="s">
        <v>347</v>
      </c>
      <c r="D78" s="29">
        <v>1.1100000000000001</v>
      </c>
      <c r="E78" s="25">
        <f>D78*E72</f>
        <v>99.9</v>
      </c>
      <c r="F78" s="7"/>
      <c r="G78" s="7"/>
      <c r="H78" s="7"/>
      <c r="I78" s="7"/>
      <c r="J78" s="7"/>
      <c r="K78" s="7"/>
      <c r="L78" s="7"/>
    </row>
    <row r="79" spans="1:12" ht="15.75" x14ac:dyDescent="0.25">
      <c r="A79" s="247"/>
      <c r="B79" s="20" t="s">
        <v>260</v>
      </c>
      <c r="C79" s="5" t="s">
        <v>347</v>
      </c>
      <c r="D79" s="29">
        <v>1.1100000000000001</v>
      </c>
      <c r="E79" s="25">
        <f>D79*E72</f>
        <v>99.9</v>
      </c>
      <c r="F79" s="7"/>
      <c r="G79" s="7"/>
      <c r="H79" s="7"/>
      <c r="I79" s="7"/>
      <c r="J79" s="7"/>
      <c r="K79" s="7"/>
      <c r="L79" s="7"/>
    </row>
    <row r="80" spans="1:12" ht="27" x14ac:dyDescent="0.25">
      <c r="A80" s="259" t="s">
        <v>288</v>
      </c>
      <c r="B80" s="126" t="s">
        <v>68</v>
      </c>
      <c r="C80" s="39" t="s">
        <v>322</v>
      </c>
      <c r="D80" s="39"/>
      <c r="E80" s="133">
        <v>37</v>
      </c>
      <c r="F80" s="39"/>
      <c r="G80" s="22"/>
      <c r="H80" s="39"/>
      <c r="I80" s="19"/>
      <c r="J80" s="39"/>
      <c r="K80" s="22"/>
      <c r="L80" s="19"/>
    </row>
    <row r="81" spans="1:12" x14ac:dyDescent="0.25">
      <c r="A81" s="259"/>
      <c r="B81" s="134" t="s">
        <v>12</v>
      </c>
      <c r="C81" s="135" t="s">
        <v>15</v>
      </c>
      <c r="D81" s="18">
        <v>1.55E-2</v>
      </c>
      <c r="E81" s="136">
        <f>D81*E80</f>
        <v>0.57350000000000001</v>
      </c>
      <c r="F81" s="135"/>
      <c r="G81" s="22"/>
      <c r="H81" s="19"/>
      <c r="I81" s="19"/>
      <c r="J81" s="135"/>
      <c r="K81" s="22"/>
      <c r="L81" s="19"/>
    </row>
    <row r="82" spans="1:12" ht="29.25" x14ac:dyDescent="0.25">
      <c r="A82" s="259"/>
      <c r="B82" s="23" t="s">
        <v>302</v>
      </c>
      <c r="C82" s="5" t="s">
        <v>22</v>
      </c>
      <c r="D82" s="18">
        <v>3.4700000000000002E-2</v>
      </c>
      <c r="E82" s="19">
        <f>D82*E80</f>
        <v>1.2839</v>
      </c>
      <c r="F82" s="18"/>
      <c r="G82" s="19"/>
      <c r="H82" s="18"/>
      <c r="I82" s="19"/>
      <c r="J82" s="18"/>
      <c r="K82" s="22"/>
      <c r="L82" s="19"/>
    </row>
    <row r="83" spans="1:12" ht="31.5" x14ac:dyDescent="0.3">
      <c r="A83" s="137"/>
      <c r="B83" s="138" t="s">
        <v>189</v>
      </c>
      <c r="C83" s="16"/>
      <c r="D83" s="16"/>
      <c r="E83" s="139"/>
      <c r="F83" s="51"/>
      <c r="G83" s="17"/>
      <c r="H83" s="140"/>
      <c r="I83" s="17"/>
      <c r="J83" s="140"/>
      <c r="K83" s="17"/>
      <c r="L83" s="17"/>
    </row>
    <row r="84" spans="1:12" ht="56.25" x14ac:dyDescent="0.25">
      <c r="A84" s="260" t="s">
        <v>289</v>
      </c>
      <c r="B84" s="141" t="s">
        <v>348</v>
      </c>
      <c r="C84" s="33" t="s">
        <v>322</v>
      </c>
      <c r="D84" s="33"/>
      <c r="E84" s="8">
        <v>82</v>
      </c>
      <c r="F84" s="33"/>
      <c r="G84" s="35"/>
      <c r="H84" s="33"/>
      <c r="I84" s="35"/>
      <c r="J84" s="33"/>
      <c r="K84" s="35"/>
      <c r="L84" s="35"/>
    </row>
    <row r="85" spans="1:12" x14ac:dyDescent="0.25">
      <c r="A85" s="261"/>
      <c r="B85" s="130" t="s">
        <v>12</v>
      </c>
      <c r="C85" s="18" t="s">
        <v>15</v>
      </c>
      <c r="D85" s="18">
        <v>2.1499999999999998E-2</v>
      </c>
      <c r="E85" s="31">
        <f>E84*D85</f>
        <v>1.7629999999999999</v>
      </c>
      <c r="F85" s="18"/>
      <c r="G85" s="19"/>
      <c r="H85" s="19"/>
      <c r="I85" s="31"/>
      <c r="J85" s="18"/>
      <c r="K85" s="19"/>
      <c r="L85" s="31"/>
    </row>
    <row r="86" spans="1:12" ht="29.25" x14ac:dyDescent="0.25">
      <c r="A86" s="262"/>
      <c r="B86" s="23" t="s">
        <v>302</v>
      </c>
      <c r="C86" s="5" t="s">
        <v>22</v>
      </c>
      <c r="D86" s="18">
        <v>4.82E-2</v>
      </c>
      <c r="E86" s="19">
        <f>D86*E84</f>
        <v>3.9523999999999999</v>
      </c>
      <c r="F86" s="19"/>
      <c r="G86" s="19"/>
      <c r="H86" s="19"/>
      <c r="I86" s="19"/>
      <c r="J86" s="18"/>
      <c r="K86" s="19"/>
      <c r="L86" s="19"/>
    </row>
    <row r="87" spans="1:12" ht="40.5" x14ac:dyDescent="0.25">
      <c r="A87" s="260" t="s">
        <v>290</v>
      </c>
      <c r="B87" s="26" t="s">
        <v>181</v>
      </c>
      <c r="C87" s="39" t="s">
        <v>322</v>
      </c>
      <c r="D87" s="40"/>
      <c r="E87" s="41">
        <v>9.6</v>
      </c>
      <c r="F87" s="39"/>
      <c r="G87" s="42"/>
      <c r="H87" s="39"/>
      <c r="I87" s="43"/>
      <c r="J87" s="39"/>
      <c r="K87" s="42"/>
      <c r="L87" s="43"/>
    </row>
    <row r="88" spans="1:12" x14ac:dyDescent="0.25">
      <c r="A88" s="262"/>
      <c r="B88" s="130" t="s">
        <v>12</v>
      </c>
      <c r="C88" s="18" t="s">
        <v>15</v>
      </c>
      <c r="D88" s="18">
        <v>2.99</v>
      </c>
      <c r="E88" s="19">
        <f>E87*D88</f>
        <v>28.704000000000001</v>
      </c>
      <c r="F88" s="18"/>
      <c r="G88" s="19"/>
      <c r="H88" s="19"/>
      <c r="I88" s="19"/>
      <c r="J88" s="18"/>
      <c r="K88" s="19"/>
      <c r="L88" s="19"/>
    </row>
    <row r="89" spans="1:12" ht="27" x14ac:dyDescent="0.25">
      <c r="A89" s="259" t="s">
        <v>291</v>
      </c>
      <c r="B89" s="126" t="s">
        <v>182</v>
      </c>
      <c r="C89" s="39" t="s">
        <v>322</v>
      </c>
      <c r="D89" s="39"/>
      <c r="E89" s="41">
        <v>74</v>
      </c>
      <c r="F89" s="39"/>
      <c r="G89" s="22"/>
      <c r="H89" s="39"/>
      <c r="I89" s="19"/>
      <c r="J89" s="39"/>
      <c r="K89" s="22"/>
      <c r="L89" s="19"/>
    </row>
    <row r="90" spans="1:12" x14ac:dyDescent="0.25">
      <c r="A90" s="259"/>
      <c r="B90" s="134" t="s">
        <v>12</v>
      </c>
      <c r="C90" s="135" t="s">
        <v>15</v>
      </c>
      <c r="D90" s="18">
        <v>1.55E-2</v>
      </c>
      <c r="E90" s="142">
        <f>D90*E89</f>
        <v>1.147</v>
      </c>
      <c r="F90" s="135"/>
      <c r="G90" s="22"/>
      <c r="H90" s="19"/>
      <c r="I90" s="19"/>
      <c r="J90" s="135"/>
      <c r="K90" s="22"/>
      <c r="L90" s="19"/>
    </row>
    <row r="91" spans="1:12" x14ac:dyDescent="0.25">
      <c r="A91" s="259"/>
      <c r="B91" s="134" t="s">
        <v>183</v>
      </c>
      <c r="C91" s="5" t="s">
        <v>22</v>
      </c>
      <c r="D91" s="18">
        <v>3.4700000000000002E-2</v>
      </c>
      <c r="E91" s="19">
        <f>D91*E89</f>
        <v>2.5678000000000001</v>
      </c>
      <c r="F91" s="18"/>
      <c r="G91" s="19"/>
      <c r="H91" s="18"/>
      <c r="I91" s="19"/>
      <c r="J91" s="18"/>
      <c r="K91" s="22"/>
      <c r="L91" s="19"/>
    </row>
    <row r="92" spans="1:12" ht="15.75" x14ac:dyDescent="0.25">
      <c r="A92" s="260" t="s">
        <v>292</v>
      </c>
      <c r="B92" s="143" t="s">
        <v>184</v>
      </c>
      <c r="C92" s="39" t="s">
        <v>322</v>
      </c>
      <c r="D92" s="40"/>
      <c r="E92" s="41">
        <v>4</v>
      </c>
      <c r="F92" s="39"/>
      <c r="G92" s="42"/>
      <c r="H92" s="39"/>
      <c r="I92" s="43"/>
      <c r="J92" s="39"/>
      <c r="K92" s="42"/>
      <c r="L92" s="43"/>
    </row>
    <row r="93" spans="1:12" x14ac:dyDescent="0.25">
      <c r="A93" s="262"/>
      <c r="B93" s="130" t="s">
        <v>12</v>
      </c>
      <c r="C93" s="18" t="s">
        <v>15</v>
      </c>
      <c r="D93" s="18">
        <v>1.21</v>
      </c>
      <c r="E93" s="19">
        <f>E92*D93</f>
        <v>4.84</v>
      </c>
      <c r="F93" s="18"/>
      <c r="G93" s="19"/>
      <c r="H93" s="19"/>
      <c r="I93" s="19"/>
      <c r="J93" s="18"/>
      <c r="K93" s="19"/>
      <c r="L93" s="19"/>
    </row>
    <row r="94" spans="1:12" ht="40.5" x14ac:dyDescent="0.25">
      <c r="A94" s="260" t="s">
        <v>194</v>
      </c>
      <c r="B94" s="126" t="s">
        <v>185</v>
      </c>
      <c r="C94" s="39" t="s">
        <v>322</v>
      </c>
      <c r="D94" s="40"/>
      <c r="E94" s="41">
        <v>1.92</v>
      </c>
      <c r="F94" s="39"/>
      <c r="G94" s="42"/>
      <c r="H94" s="39"/>
      <c r="I94" s="43"/>
      <c r="J94" s="39"/>
      <c r="K94" s="42"/>
      <c r="L94" s="43"/>
    </row>
    <row r="95" spans="1:12" x14ac:dyDescent="0.25">
      <c r="A95" s="261"/>
      <c r="B95" s="130" t="s">
        <v>12</v>
      </c>
      <c r="C95" s="45" t="s">
        <v>15</v>
      </c>
      <c r="D95" s="45">
        <v>0.89</v>
      </c>
      <c r="E95" s="46">
        <f>E94*D95</f>
        <v>1.7087999999999999</v>
      </c>
      <c r="F95" s="45"/>
      <c r="G95" s="45"/>
      <c r="H95" s="19"/>
      <c r="I95" s="19"/>
      <c r="J95" s="18"/>
      <c r="K95" s="19"/>
      <c r="L95" s="19"/>
    </row>
    <row r="96" spans="1:12" x14ac:dyDescent="0.25">
      <c r="A96" s="261"/>
      <c r="B96" s="130" t="s">
        <v>14</v>
      </c>
      <c r="C96" s="45" t="s">
        <v>0</v>
      </c>
      <c r="D96" s="45">
        <v>0.37</v>
      </c>
      <c r="E96" s="46">
        <f>D96*E94</f>
        <v>0.71039999999999992</v>
      </c>
      <c r="F96" s="45"/>
      <c r="G96" s="45"/>
      <c r="H96" s="18"/>
      <c r="I96" s="19"/>
      <c r="J96" s="19"/>
      <c r="K96" s="19"/>
      <c r="L96" s="19"/>
    </row>
    <row r="97" spans="1:12" x14ac:dyDescent="0.25">
      <c r="A97" s="261"/>
      <c r="B97" s="144" t="s">
        <v>23</v>
      </c>
      <c r="C97" s="45"/>
      <c r="D97" s="45"/>
      <c r="E97" s="46"/>
      <c r="F97" s="45"/>
      <c r="G97" s="45"/>
      <c r="H97" s="18"/>
      <c r="I97" s="22"/>
      <c r="J97" s="36"/>
      <c r="K97" s="22"/>
      <c r="L97" s="22"/>
    </row>
    <row r="98" spans="1:12" ht="18" x14ac:dyDescent="0.25">
      <c r="A98" s="261"/>
      <c r="B98" s="132" t="s">
        <v>151</v>
      </c>
      <c r="C98" s="5" t="s">
        <v>323</v>
      </c>
      <c r="D98" s="45">
        <v>1.1499999999999999</v>
      </c>
      <c r="E98" s="46">
        <f>D98*E94</f>
        <v>2.2079999999999997</v>
      </c>
      <c r="F98" s="47"/>
      <c r="G98" s="46"/>
      <c r="H98" s="18"/>
      <c r="I98" s="22"/>
      <c r="J98" s="36"/>
      <c r="K98" s="22"/>
      <c r="L98" s="22"/>
    </row>
    <row r="99" spans="1:12" x14ac:dyDescent="0.25">
      <c r="A99" s="262"/>
      <c r="B99" s="130" t="s">
        <v>18</v>
      </c>
      <c r="C99" s="45" t="s">
        <v>0</v>
      </c>
      <c r="D99" s="45">
        <v>0.02</v>
      </c>
      <c r="E99" s="46">
        <f>D99*E94</f>
        <v>3.8399999999999997E-2</v>
      </c>
      <c r="F99" s="47"/>
      <c r="G99" s="46"/>
      <c r="H99" s="18"/>
      <c r="I99" s="22"/>
      <c r="J99" s="36"/>
      <c r="K99" s="22"/>
      <c r="L99" s="22"/>
    </row>
    <row r="100" spans="1:12" ht="54" x14ac:dyDescent="0.25">
      <c r="A100" s="260" t="s">
        <v>195</v>
      </c>
      <c r="B100" s="141" t="s">
        <v>349</v>
      </c>
      <c r="C100" s="16" t="s">
        <v>322</v>
      </c>
      <c r="D100" s="17"/>
      <c r="E100" s="17">
        <v>8.57</v>
      </c>
      <c r="F100" s="17"/>
      <c r="G100" s="17"/>
      <c r="H100" s="17"/>
      <c r="I100" s="17"/>
      <c r="J100" s="17"/>
      <c r="K100" s="17"/>
      <c r="L100" s="17"/>
    </row>
    <row r="101" spans="1:12" x14ac:dyDescent="0.25">
      <c r="A101" s="261"/>
      <c r="B101" s="23" t="s">
        <v>47</v>
      </c>
      <c r="C101" s="18" t="s">
        <v>15</v>
      </c>
      <c r="D101" s="19">
        <v>8.01</v>
      </c>
      <c r="E101" s="19">
        <f>E100*D101</f>
        <v>68.645700000000005</v>
      </c>
      <c r="F101" s="5"/>
      <c r="G101" s="22"/>
      <c r="H101" s="19"/>
      <c r="I101" s="22"/>
      <c r="J101" s="5"/>
      <c r="K101" s="5"/>
      <c r="L101" s="22"/>
    </row>
    <row r="102" spans="1:12" x14ac:dyDescent="0.25">
      <c r="A102" s="261"/>
      <c r="B102" s="23" t="s">
        <v>25</v>
      </c>
      <c r="C102" s="18" t="s">
        <v>0</v>
      </c>
      <c r="D102" s="22">
        <v>1.23</v>
      </c>
      <c r="E102" s="22">
        <f>D102*E100</f>
        <v>10.5411</v>
      </c>
      <c r="F102" s="5"/>
      <c r="G102" s="5"/>
      <c r="H102" s="5"/>
      <c r="I102" s="5"/>
      <c r="J102" s="22"/>
      <c r="K102" s="22"/>
      <c r="L102" s="22"/>
    </row>
    <row r="103" spans="1:12" x14ac:dyDescent="0.25">
      <c r="A103" s="261"/>
      <c r="B103" s="131" t="s">
        <v>23</v>
      </c>
      <c r="C103" s="5"/>
      <c r="D103" s="25"/>
      <c r="E103" s="22"/>
      <c r="F103" s="18"/>
      <c r="G103" s="54"/>
      <c r="H103" s="18"/>
      <c r="I103" s="19"/>
      <c r="J103" s="18"/>
      <c r="K103" s="54"/>
      <c r="L103" s="22"/>
    </row>
    <row r="104" spans="1:12" x14ac:dyDescent="0.25">
      <c r="A104" s="261"/>
      <c r="B104" s="23" t="s">
        <v>158</v>
      </c>
      <c r="C104" s="5" t="s">
        <v>13</v>
      </c>
      <c r="D104" s="18" t="s">
        <v>34</v>
      </c>
      <c r="E104" s="25">
        <v>1.6E-2</v>
      </c>
      <c r="F104" s="47"/>
      <c r="G104" s="47"/>
      <c r="H104" s="48"/>
      <c r="I104" s="49"/>
      <c r="J104" s="45"/>
      <c r="K104" s="45"/>
      <c r="L104" s="22"/>
    </row>
    <row r="105" spans="1:12" x14ac:dyDescent="0.25">
      <c r="A105" s="261"/>
      <c r="B105" s="23" t="s">
        <v>69</v>
      </c>
      <c r="C105" s="18" t="s">
        <v>13</v>
      </c>
      <c r="D105" s="19" t="s">
        <v>34</v>
      </c>
      <c r="E105" s="31">
        <v>0.88500000000000001</v>
      </c>
      <c r="F105" s="47"/>
      <c r="G105" s="47"/>
      <c r="H105" s="48"/>
      <c r="I105" s="49"/>
      <c r="J105" s="45"/>
      <c r="K105" s="45"/>
      <c r="L105" s="22"/>
    </row>
    <row r="106" spans="1:12" ht="18" x14ac:dyDescent="0.25">
      <c r="A106" s="261"/>
      <c r="B106" s="20" t="s">
        <v>350</v>
      </c>
      <c r="C106" s="5" t="s">
        <v>323</v>
      </c>
      <c r="D106" s="18">
        <v>1.0149999999999999</v>
      </c>
      <c r="E106" s="22">
        <f>D106*E100</f>
        <v>8.6985499999999991</v>
      </c>
      <c r="F106" s="47"/>
      <c r="G106" s="47"/>
      <c r="H106" s="48"/>
      <c r="I106" s="49"/>
      <c r="J106" s="5"/>
      <c r="K106" s="22"/>
      <c r="L106" s="22"/>
    </row>
    <row r="107" spans="1:12" ht="18" x14ac:dyDescent="0.25">
      <c r="A107" s="261"/>
      <c r="B107" s="20" t="s">
        <v>45</v>
      </c>
      <c r="C107" s="5" t="s">
        <v>351</v>
      </c>
      <c r="D107" s="19">
        <v>1.28</v>
      </c>
      <c r="E107" s="19">
        <f>D107*E100</f>
        <v>10.9696</v>
      </c>
      <c r="F107" s="145"/>
      <c r="G107" s="47"/>
      <c r="H107" s="48"/>
      <c r="I107" s="49"/>
      <c r="J107" s="45"/>
      <c r="K107" s="45"/>
      <c r="L107" s="22"/>
    </row>
    <row r="108" spans="1:12" ht="18" x14ac:dyDescent="0.25">
      <c r="A108" s="261"/>
      <c r="B108" s="23" t="s">
        <v>70</v>
      </c>
      <c r="C108" s="5" t="s">
        <v>323</v>
      </c>
      <c r="D108" s="124">
        <v>3.9600000000000003E-2</v>
      </c>
      <c r="E108" s="19">
        <f>D108*E100</f>
        <v>0.33937200000000006</v>
      </c>
      <c r="F108" s="145"/>
      <c r="G108" s="47"/>
      <c r="H108" s="48"/>
      <c r="I108" s="49"/>
      <c r="J108" s="45"/>
      <c r="K108" s="45"/>
      <c r="L108" s="22"/>
    </row>
    <row r="109" spans="1:12" x14ac:dyDescent="0.25">
      <c r="A109" s="261"/>
      <c r="B109" s="20" t="s">
        <v>186</v>
      </c>
      <c r="C109" s="5" t="s">
        <v>24</v>
      </c>
      <c r="D109" s="29" t="s">
        <v>34</v>
      </c>
      <c r="E109" s="22">
        <v>1</v>
      </c>
      <c r="F109" s="19"/>
      <c r="G109" s="19"/>
      <c r="H109" s="18"/>
      <c r="I109" s="19"/>
      <c r="J109" s="18"/>
      <c r="K109" s="19"/>
      <c r="L109" s="19"/>
    </row>
    <row r="110" spans="1:12" x14ac:dyDescent="0.25">
      <c r="A110" s="262"/>
      <c r="B110" s="130" t="s">
        <v>18</v>
      </c>
      <c r="C110" s="18" t="s">
        <v>0</v>
      </c>
      <c r="D110" s="19">
        <v>2.09</v>
      </c>
      <c r="E110" s="19">
        <f>E100*D110</f>
        <v>17.911300000000001</v>
      </c>
      <c r="F110" s="47"/>
      <c r="G110" s="47"/>
      <c r="H110" s="48"/>
      <c r="I110" s="49"/>
      <c r="J110" s="45"/>
      <c r="K110" s="45"/>
      <c r="L110" s="22"/>
    </row>
    <row r="111" spans="1:12" ht="40.5" x14ac:dyDescent="0.25">
      <c r="A111" s="260" t="s">
        <v>196</v>
      </c>
      <c r="B111" s="126" t="s">
        <v>187</v>
      </c>
      <c r="C111" s="39" t="s">
        <v>325</v>
      </c>
      <c r="D111" s="127"/>
      <c r="E111" s="146">
        <v>41.3</v>
      </c>
      <c r="F111" s="128"/>
      <c r="G111" s="129"/>
      <c r="H111" s="127"/>
      <c r="I111" s="129"/>
      <c r="J111" s="127"/>
      <c r="K111" s="129"/>
      <c r="L111" s="129"/>
    </row>
    <row r="112" spans="1:12" x14ac:dyDescent="0.25">
      <c r="A112" s="261"/>
      <c r="B112" s="130" t="s">
        <v>12</v>
      </c>
      <c r="C112" s="18" t="s">
        <v>15</v>
      </c>
      <c r="D112" s="18">
        <v>0.33600000000000002</v>
      </c>
      <c r="E112" s="19">
        <f>E111*D112</f>
        <v>13.876799999999999</v>
      </c>
      <c r="F112" s="18"/>
      <c r="G112" s="19"/>
      <c r="H112" s="19"/>
      <c r="I112" s="19"/>
      <c r="J112" s="18"/>
      <c r="K112" s="19"/>
      <c r="L112" s="19"/>
    </row>
    <row r="113" spans="1:12" x14ac:dyDescent="0.25">
      <c r="A113" s="261"/>
      <c r="B113" s="130" t="s">
        <v>14</v>
      </c>
      <c r="C113" s="5" t="s">
        <v>0</v>
      </c>
      <c r="D113" s="18">
        <v>1.4999999999999999E-2</v>
      </c>
      <c r="E113" s="31">
        <f>D113*E111</f>
        <v>0.61949999999999994</v>
      </c>
      <c r="F113" s="18"/>
      <c r="G113" s="19"/>
      <c r="H113" s="18"/>
      <c r="I113" s="19"/>
      <c r="J113" s="19"/>
      <c r="K113" s="19"/>
      <c r="L113" s="19"/>
    </row>
    <row r="114" spans="1:12" x14ac:dyDescent="0.25">
      <c r="A114" s="261"/>
      <c r="B114" s="144" t="s">
        <v>23</v>
      </c>
      <c r="C114" s="5"/>
      <c r="D114" s="5"/>
      <c r="E114" s="22"/>
      <c r="F114" s="5"/>
      <c r="G114" s="22"/>
      <c r="H114" s="18"/>
      <c r="I114" s="22"/>
      <c r="J114" s="36"/>
      <c r="K114" s="22"/>
      <c r="L114" s="22"/>
    </row>
    <row r="115" spans="1:12" x14ac:dyDescent="0.25">
      <c r="A115" s="261"/>
      <c r="B115" s="23" t="s">
        <v>156</v>
      </c>
      <c r="C115" s="5" t="s">
        <v>13</v>
      </c>
      <c r="D115" s="5">
        <f>0.24/100</f>
        <v>2.3999999999999998E-3</v>
      </c>
      <c r="E115" s="22">
        <f>D115*E111</f>
        <v>9.9119999999999986E-2</v>
      </c>
      <c r="F115" s="22"/>
      <c r="G115" s="22"/>
      <c r="H115" s="18"/>
      <c r="I115" s="22"/>
      <c r="J115" s="36"/>
      <c r="K115" s="22"/>
      <c r="L115" s="22"/>
    </row>
    <row r="116" spans="1:12" x14ac:dyDescent="0.25">
      <c r="A116" s="262"/>
      <c r="B116" s="130" t="s">
        <v>18</v>
      </c>
      <c r="C116" s="5" t="s">
        <v>0</v>
      </c>
      <c r="D116" s="5">
        <f>2.28/100</f>
        <v>2.2799999999999997E-2</v>
      </c>
      <c r="E116" s="22">
        <f>D116*E111</f>
        <v>0.94163999999999981</v>
      </c>
      <c r="F116" s="22"/>
      <c r="G116" s="22"/>
      <c r="H116" s="18"/>
      <c r="I116" s="22"/>
      <c r="J116" s="36"/>
      <c r="K116" s="22"/>
      <c r="L116" s="22"/>
    </row>
    <row r="117" spans="1:12" ht="27" x14ac:dyDescent="0.25">
      <c r="A117" s="260" t="s">
        <v>197</v>
      </c>
      <c r="B117" s="141" t="s">
        <v>188</v>
      </c>
      <c r="C117" s="16" t="s">
        <v>13</v>
      </c>
      <c r="D117" s="16"/>
      <c r="E117" s="17">
        <v>0.1</v>
      </c>
      <c r="F117" s="16"/>
      <c r="G117" s="17"/>
      <c r="H117" s="140"/>
      <c r="I117" s="17"/>
      <c r="J117" s="140"/>
      <c r="K117" s="17"/>
      <c r="L117" s="17"/>
    </row>
    <row r="118" spans="1:12" x14ac:dyDescent="0.25">
      <c r="A118" s="261"/>
      <c r="B118" s="23" t="s">
        <v>47</v>
      </c>
      <c r="C118" s="18" t="s">
        <v>15</v>
      </c>
      <c r="D118" s="5">
        <v>22.6</v>
      </c>
      <c r="E118" s="22">
        <f>D118*E117</f>
        <v>2.2600000000000002</v>
      </c>
      <c r="F118" s="5"/>
      <c r="G118" s="22"/>
      <c r="H118" s="19"/>
      <c r="I118" s="22"/>
      <c r="J118" s="5"/>
      <c r="K118" s="5"/>
      <c r="L118" s="22"/>
    </row>
    <row r="119" spans="1:12" x14ac:dyDescent="0.25">
      <c r="A119" s="261"/>
      <c r="B119" s="23" t="s">
        <v>71</v>
      </c>
      <c r="C119" s="18" t="s">
        <v>0</v>
      </c>
      <c r="D119" s="5">
        <v>5.45</v>
      </c>
      <c r="E119" s="22">
        <f>D119*E117</f>
        <v>0.54500000000000004</v>
      </c>
      <c r="F119" s="5"/>
      <c r="G119" s="5"/>
      <c r="H119" s="5"/>
      <c r="I119" s="5"/>
      <c r="J119" s="5"/>
      <c r="K119" s="22"/>
      <c r="L119" s="22"/>
    </row>
    <row r="120" spans="1:12" x14ac:dyDescent="0.25">
      <c r="A120" s="261"/>
      <c r="B120" s="23" t="s">
        <v>25</v>
      </c>
      <c r="C120" s="18" t="s">
        <v>0</v>
      </c>
      <c r="D120" s="5">
        <v>1.33</v>
      </c>
      <c r="E120" s="22">
        <f>D120*E117</f>
        <v>0.13300000000000001</v>
      </c>
      <c r="F120" s="5"/>
      <c r="G120" s="5"/>
      <c r="H120" s="5"/>
      <c r="I120" s="5"/>
      <c r="J120" s="22"/>
      <c r="K120" s="22"/>
      <c r="L120" s="22"/>
    </row>
    <row r="121" spans="1:12" x14ac:dyDescent="0.25">
      <c r="A121" s="261"/>
      <c r="B121" s="131" t="s">
        <v>23</v>
      </c>
      <c r="C121" s="5"/>
      <c r="D121" s="18"/>
      <c r="E121" s="60"/>
      <c r="F121" s="5"/>
      <c r="G121" s="5"/>
      <c r="H121" s="5"/>
      <c r="I121" s="5"/>
      <c r="J121" s="5"/>
      <c r="K121" s="22"/>
      <c r="L121" s="22"/>
    </row>
    <row r="122" spans="1:12" x14ac:dyDescent="0.25">
      <c r="A122" s="261"/>
      <c r="B122" s="23" t="s">
        <v>75</v>
      </c>
      <c r="C122" s="5" t="s">
        <v>13</v>
      </c>
      <c r="D122" s="19">
        <v>1</v>
      </c>
      <c r="E122" s="22">
        <f>D122*E117</f>
        <v>0.1</v>
      </c>
      <c r="F122" s="47"/>
      <c r="G122" s="47"/>
      <c r="H122" s="48"/>
      <c r="I122" s="49"/>
      <c r="J122" s="45"/>
      <c r="K122" s="45"/>
      <c r="L122" s="22"/>
    </row>
    <row r="123" spans="1:12" x14ac:dyDescent="0.25">
      <c r="A123" s="261"/>
      <c r="B123" s="23" t="s">
        <v>72</v>
      </c>
      <c r="C123" s="5" t="s">
        <v>44</v>
      </c>
      <c r="D123" s="19">
        <v>1</v>
      </c>
      <c r="E123" s="22">
        <f>D123*E117</f>
        <v>0.1</v>
      </c>
      <c r="F123" s="47"/>
      <c r="G123" s="47"/>
      <c r="H123" s="48"/>
      <c r="I123" s="49"/>
      <c r="J123" s="45"/>
      <c r="K123" s="45"/>
      <c r="L123" s="22"/>
    </row>
    <row r="124" spans="1:12" x14ac:dyDescent="0.25">
      <c r="A124" s="261"/>
      <c r="B124" s="23" t="s">
        <v>73</v>
      </c>
      <c r="C124" s="5" t="s">
        <v>44</v>
      </c>
      <c r="D124" s="19">
        <v>13.4</v>
      </c>
      <c r="E124" s="22">
        <f>D124*E117</f>
        <v>1.34</v>
      </c>
      <c r="F124" s="47"/>
      <c r="G124" s="47"/>
      <c r="H124" s="48"/>
      <c r="I124" s="49"/>
      <c r="J124" s="45"/>
      <c r="K124" s="45"/>
      <c r="L124" s="22"/>
    </row>
    <row r="125" spans="1:12" x14ac:dyDescent="0.25">
      <c r="A125" s="261"/>
      <c r="B125" s="23" t="s">
        <v>48</v>
      </c>
      <c r="C125" s="5" t="s">
        <v>44</v>
      </c>
      <c r="D125" s="19">
        <v>2.4</v>
      </c>
      <c r="E125" s="22">
        <f>D125*E117</f>
        <v>0.24</v>
      </c>
      <c r="F125" s="47"/>
      <c r="G125" s="47"/>
      <c r="H125" s="48"/>
      <c r="I125" s="49"/>
      <c r="J125" s="45"/>
      <c r="K125" s="45"/>
      <c r="L125" s="22"/>
    </row>
    <row r="126" spans="1:12" x14ac:dyDescent="0.25">
      <c r="A126" s="262"/>
      <c r="B126" s="23" t="s">
        <v>41</v>
      </c>
      <c r="C126" s="18" t="s">
        <v>0</v>
      </c>
      <c r="D126" s="22">
        <v>2.78</v>
      </c>
      <c r="E126" s="22">
        <f>D126*E117</f>
        <v>0.27799999999999997</v>
      </c>
      <c r="F126" s="47"/>
      <c r="G126" s="47"/>
      <c r="H126" s="48"/>
      <c r="I126" s="49"/>
      <c r="J126" s="45"/>
      <c r="K126" s="45"/>
      <c r="L126" s="22"/>
    </row>
    <row r="127" spans="1:12" ht="27" x14ac:dyDescent="0.25">
      <c r="A127" s="259" t="s">
        <v>198</v>
      </c>
      <c r="B127" s="126" t="s">
        <v>263</v>
      </c>
      <c r="C127" s="39" t="s">
        <v>322</v>
      </c>
      <c r="D127" s="39"/>
      <c r="E127" s="41">
        <v>61</v>
      </c>
      <c r="F127" s="39"/>
      <c r="G127" s="22"/>
      <c r="H127" s="39"/>
      <c r="I127" s="19"/>
      <c r="J127" s="39"/>
      <c r="K127" s="22"/>
      <c r="L127" s="19"/>
    </row>
    <row r="128" spans="1:12" x14ac:dyDescent="0.25">
      <c r="A128" s="259"/>
      <c r="B128" s="134" t="s">
        <v>12</v>
      </c>
      <c r="C128" s="135" t="s">
        <v>15</v>
      </c>
      <c r="D128" s="18">
        <v>1.55E-2</v>
      </c>
      <c r="E128" s="142">
        <f>D128*E127</f>
        <v>0.94550000000000001</v>
      </c>
      <c r="F128" s="135"/>
      <c r="G128" s="22"/>
      <c r="H128" s="19"/>
      <c r="I128" s="19"/>
      <c r="J128" s="135"/>
      <c r="K128" s="22"/>
      <c r="L128" s="19"/>
    </row>
    <row r="129" spans="1:12" x14ac:dyDescent="0.25">
      <c r="A129" s="259"/>
      <c r="B129" s="134" t="s">
        <v>183</v>
      </c>
      <c r="C129" s="5" t="s">
        <v>22</v>
      </c>
      <c r="D129" s="18">
        <v>3.4700000000000002E-2</v>
      </c>
      <c r="E129" s="19">
        <f>D129*E127</f>
        <v>2.1167000000000002</v>
      </c>
      <c r="F129" s="18"/>
      <c r="G129" s="19"/>
      <c r="H129" s="18"/>
      <c r="I129" s="19"/>
      <c r="J129" s="18"/>
      <c r="K129" s="22"/>
      <c r="L129" s="19"/>
    </row>
    <row r="130" spans="1:12" x14ac:dyDescent="0.25">
      <c r="A130" s="16"/>
      <c r="B130" s="116" t="s">
        <v>82</v>
      </c>
      <c r="C130" s="5"/>
      <c r="D130" s="5"/>
      <c r="E130" s="25"/>
      <c r="F130" s="19"/>
      <c r="G130" s="19"/>
      <c r="H130" s="18"/>
      <c r="I130" s="19"/>
      <c r="J130" s="18"/>
      <c r="K130" s="19"/>
      <c r="L130" s="19"/>
    </row>
    <row r="131" spans="1:12" ht="42.75" x14ac:dyDescent="0.25">
      <c r="A131" s="245">
        <v>22</v>
      </c>
      <c r="B131" s="15" t="s">
        <v>352</v>
      </c>
      <c r="C131" s="16" t="s">
        <v>301</v>
      </c>
      <c r="D131" s="5"/>
      <c r="E131" s="17">
        <v>39</v>
      </c>
      <c r="F131" s="5"/>
      <c r="G131" s="19"/>
      <c r="H131" s="18"/>
      <c r="I131" s="19"/>
      <c r="J131" s="18"/>
      <c r="K131" s="19"/>
      <c r="L131" s="19"/>
    </row>
    <row r="132" spans="1:12" x14ac:dyDescent="0.25">
      <c r="A132" s="246"/>
      <c r="B132" s="20" t="s">
        <v>12</v>
      </c>
      <c r="C132" s="18" t="s">
        <v>15</v>
      </c>
      <c r="D132" s="21">
        <v>2.1499999999999998E-2</v>
      </c>
      <c r="E132" s="22">
        <f>D132*E131</f>
        <v>0.83849999999999991</v>
      </c>
      <c r="F132" s="18"/>
      <c r="G132" s="19"/>
      <c r="H132" s="19"/>
      <c r="I132" s="19"/>
      <c r="J132" s="18"/>
      <c r="K132" s="19"/>
      <c r="L132" s="19"/>
    </row>
    <row r="133" spans="1:12" ht="29.25" x14ac:dyDescent="0.25">
      <c r="A133" s="247"/>
      <c r="B133" s="20" t="s">
        <v>302</v>
      </c>
      <c r="C133" s="5" t="s">
        <v>22</v>
      </c>
      <c r="D133" s="21">
        <v>4.82E-2</v>
      </c>
      <c r="E133" s="22">
        <f>D133*E131</f>
        <v>1.8797999999999999</v>
      </c>
      <c r="F133" s="18"/>
      <c r="G133" s="19"/>
      <c r="H133" s="18"/>
      <c r="I133" s="19"/>
      <c r="J133" s="18"/>
      <c r="K133" s="19"/>
      <c r="L133" s="19"/>
    </row>
    <row r="134" spans="1:12" ht="40.5" x14ac:dyDescent="0.25">
      <c r="A134" s="245">
        <v>23</v>
      </c>
      <c r="B134" s="26" t="s">
        <v>38</v>
      </c>
      <c r="C134" s="16" t="s">
        <v>303</v>
      </c>
      <c r="D134" s="1"/>
      <c r="E134" s="17">
        <f>E131/10</f>
        <v>3.9</v>
      </c>
      <c r="F134" s="18"/>
      <c r="G134" s="19"/>
      <c r="H134" s="18"/>
      <c r="I134" s="19"/>
      <c r="J134" s="18"/>
      <c r="K134" s="19"/>
      <c r="L134" s="19"/>
    </row>
    <row r="135" spans="1:12" x14ac:dyDescent="0.25">
      <c r="A135" s="247"/>
      <c r="B135" s="24" t="s">
        <v>12</v>
      </c>
      <c r="C135" s="18" t="s">
        <v>15</v>
      </c>
      <c r="D135" s="1">
        <v>2.99</v>
      </c>
      <c r="E135" s="25">
        <f>D135*E134</f>
        <v>11.661000000000001</v>
      </c>
      <c r="F135" s="18"/>
      <c r="G135" s="19"/>
      <c r="H135" s="19"/>
      <c r="I135" s="19"/>
      <c r="J135" s="18"/>
      <c r="K135" s="19"/>
      <c r="L135" s="19"/>
    </row>
    <row r="136" spans="1:12" ht="27" x14ac:dyDescent="0.25">
      <c r="A136" s="245">
        <v>24</v>
      </c>
      <c r="B136" s="27" t="s">
        <v>191</v>
      </c>
      <c r="C136" s="16" t="s">
        <v>29</v>
      </c>
      <c r="D136" s="5"/>
      <c r="E136" s="17">
        <v>47</v>
      </c>
      <c r="F136" s="18"/>
      <c r="G136" s="19"/>
      <c r="H136" s="18"/>
      <c r="I136" s="19"/>
      <c r="J136" s="18"/>
      <c r="K136" s="19"/>
      <c r="L136" s="19"/>
    </row>
    <row r="137" spans="1:12" x14ac:dyDescent="0.25">
      <c r="A137" s="246"/>
      <c r="B137" s="28" t="s">
        <v>12</v>
      </c>
      <c r="C137" s="29" t="s">
        <v>15</v>
      </c>
      <c r="D137" s="5">
        <v>0.42599999999999999</v>
      </c>
      <c r="E137" s="22">
        <f>D137*E136</f>
        <v>20.021999999999998</v>
      </c>
      <c r="F137" s="18"/>
      <c r="G137" s="19"/>
      <c r="H137" s="19"/>
      <c r="I137" s="19"/>
      <c r="J137" s="18"/>
      <c r="K137" s="19"/>
      <c r="L137" s="19"/>
    </row>
    <row r="138" spans="1:12" x14ac:dyDescent="0.25">
      <c r="A138" s="246"/>
      <c r="B138" s="20" t="s">
        <v>25</v>
      </c>
      <c r="C138" s="5" t="s">
        <v>0</v>
      </c>
      <c r="D138" s="5">
        <v>4.1099999999999998E-2</v>
      </c>
      <c r="E138" s="25">
        <f>D138*E136</f>
        <v>1.9317</v>
      </c>
      <c r="F138" s="18"/>
      <c r="G138" s="19"/>
      <c r="H138" s="18"/>
      <c r="I138" s="19"/>
      <c r="J138" s="19"/>
      <c r="K138" s="19"/>
      <c r="L138" s="19"/>
    </row>
    <row r="139" spans="1:12" x14ac:dyDescent="0.25">
      <c r="A139" s="246"/>
      <c r="B139" s="5" t="s">
        <v>23</v>
      </c>
      <c r="C139" s="5"/>
      <c r="D139" s="5"/>
      <c r="E139" s="25"/>
      <c r="F139" s="18"/>
      <c r="G139" s="19"/>
      <c r="H139" s="18"/>
      <c r="I139" s="19"/>
      <c r="J139" s="18"/>
      <c r="K139" s="19"/>
      <c r="L139" s="19"/>
    </row>
    <row r="140" spans="1:12" x14ac:dyDescent="0.25">
      <c r="A140" s="246"/>
      <c r="B140" s="20" t="s">
        <v>159</v>
      </c>
      <c r="C140" s="5" t="s">
        <v>43</v>
      </c>
      <c r="D140" s="5">
        <v>0.998</v>
      </c>
      <c r="E140" s="25">
        <f>D140*E136</f>
        <v>46.905999999999999</v>
      </c>
      <c r="F140" s="19"/>
      <c r="G140" s="19"/>
      <c r="H140" s="18"/>
      <c r="I140" s="19"/>
      <c r="J140" s="18"/>
      <c r="K140" s="19"/>
      <c r="L140" s="19"/>
    </row>
    <row r="141" spans="1:12" x14ac:dyDescent="0.25">
      <c r="A141" s="247"/>
      <c r="B141" s="20" t="s">
        <v>41</v>
      </c>
      <c r="C141" s="5" t="s">
        <v>0</v>
      </c>
      <c r="D141" s="21">
        <v>6.1800000000000001E-2</v>
      </c>
      <c r="E141" s="25">
        <f>D141*E136</f>
        <v>2.9045999999999998</v>
      </c>
      <c r="F141" s="19"/>
      <c r="G141" s="19"/>
      <c r="H141" s="18"/>
      <c r="I141" s="19"/>
      <c r="J141" s="18"/>
      <c r="K141" s="19"/>
      <c r="L141" s="19"/>
    </row>
    <row r="142" spans="1:12" ht="40.5" x14ac:dyDescent="0.25">
      <c r="A142" s="245">
        <v>25</v>
      </c>
      <c r="B142" s="32" t="s">
        <v>76</v>
      </c>
      <c r="C142" s="16" t="s">
        <v>304</v>
      </c>
      <c r="D142" s="33"/>
      <c r="E142" s="17">
        <v>18.649999999999999</v>
      </c>
      <c r="F142" s="34"/>
      <c r="G142" s="35"/>
      <c r="H142" s="33"/>
      <c r="I142" s="35"/>
      <c r="J142" s="33"/>
      <c r="K142" s="35"/>
      <c r="L142" s="17"/>
    </row>
    <row r="143" spans="1:12" x14ac:dyDescent="0.25">
      <c r="A143" s="246"/>
      <c r="B143" s="28" t="s">
        <v>12</v>
      </c>
      <c r="C143" s="18" t="s">
        <v>15</v>
      </c>
      <c r="D143" s="18">
        <v>0.38800000000000001</v>
      </c>
      <c r="E143" s="19">
        <f>E142*D143</f>
        <v>7.2361999999999993</v>
      </c>
      <c r="F143" s="18"/>
      <c r="G143" s="19"/>
      <c r="H143" s="19"/>
      <c r="I143" s="19"/>
      <c r="J143" s="18"/>
      <c r="K143" s="19"/>
      <c r="L143" s="19"/>
    </row>
    <row r="144" spans="1:12" x14ac:dyDescent="0.25">
      <c r="A144" s="246"/>
      <c r="B144" s="28" t="s">
        <v>14</v>
      </c>
      <c r="C144" s="5" t="s">
        <v>0</v>
      </c>
      <c r="D144" s="18">
        <v>2.9999999999999997E-4</v>
      </c>
      <c r="E144" s="31">
        <f>D144*E142</f>
        <v>5.5949999999999993E-3</v>
      </c>
      <c r="F144" s="18"/>
      <c r="G144" s="19"/>
      <c r="H144" s="18"/>
      <c r="I144" s="19"/>
      <c r="J144" s="19"/>
      <c r="K144" s="19"/>
      <c r="L144" s="19"/>
    </row>
    <row r="145" spans="1:12" x14ac:dyDescent="0.25">
      <c r="A145" s="246"/>
      <c r="B145" s="5" t="s">
        <v>23</v>
      </c>
      <c r="C145" s="5"/>
      <c r="D145" s="5"/>
      <c r="E145" s="22"/>
      <c r="F145" s="5"/>
      <c r="G145" s="22"/>
      <c r="H145" s="18"/>
      <c r="I145" s="22"/>
      <c r="J145" s="36"/>
      <c r="K145" s="22"/>
      <c r="L145" s="22"/>
    </row>
    <row r="146" spans="1:12" x14ac:dyDescent="0.25">
      <c r="A146" s="246"/>
      <c r="B146" s="20" t="s">
        <v>77</v>
      </c>
      <c r="C146" s="5" t="s">
        <v>44</v>
      </c>
      <c r="D146" s="5">
        <v>0.253</v>
      </c>
      <c r="E146" s="22">
        <f>D146*E142</f>
        <v>4.7184499999999998</v>
      </c>
      <c r="F146" s="22"/>
      <c r="G146" s="22"/>
      <c r="H146" s="18"/>
      <c r="I146" s="22"/>
      <c r="J146" s="36"/>
      <c r="K146" s="22"/>
      <c r="L146" s="22"/>
    </row>
    <row r="147" spans="1:12" x14ac:dyDescent="0.25">
      <c r="A147" s="246"/>
      <c r="B147" s="20" t="s">
        <v>296</v>
      </c>
      <c r="C147" s="5" t="s">
        <v>44</v>
      </c>
      <c r="D147" s="5">
        <v>2.7E-2</v>
      </c>
      <c r="E147" s="22">
        <f>D147*E142</f>
        <v>0.50354999999999994</v>
      </c>
      <c r="F147" s="22"/>
      <c r="G147" s="22"/>
      <c r="H147" s="18"/>
      <c r="I147" s="22"/>
      <c r="J147" s="36"/>
      <c r="K147" s="22"/>
      <c r="L147" s="22"/>
    </row>
    <row r="148" spans="1:12" x14ac:dyDescent="0.25">
      <c r="A148" s="247"/>
      <c r="B148" s="28" t="s">
        <v>18</v>
      </c>
      <c r="C148" s="5" t="s">
        <v>0</v>
      </c>
      <c r="D148" s="5">
        <v>1.9E-3</v>
      </c>
      <c r="E148" s="25">
        <f>D148*E142</f>
        <v>3.5434999999999994E-2</v>
      </c>
      <c r="F148" s="22"/>
      <c r="G148" s="25"/>
      <c r="H148" s="18"/>
      <c r="I148" s="22"/>
      <c r="J148" s="36"/>
      <c r="K148" s="22"/>
      <c r="L148" s="22"/>
    </row>
    <row r="149" spans="1:12" ht="27" x14ac:dyDescent="0.25">
      <c r="A149" s="245">
        <v>26</v>
      </c>
      <c r="B149" s="15" t="s">
        <v>353</v>
      </c>
      <c r="C149" s="16" t="s">
        <v>24</v>
      </c>
      <c r="D149" s="16"/>
      <c r="E149" s="8">
        <v>3</v>
      </c>
      <c r="F149" s="51"/>
      <c r="G149" s="52"/>
      <c r="H149" s="53"/>
      <c r="I149" s="52"/>
      <c r="J149" s="53"/>
      <c r="K149" s="52"/>
      <c r="L149" s="52"/>
    </row>
    <row r="150" spans="1:12" x14ac:dyDescent="0.25">
      <c r="A150" s="246"/>
      <c r="B150" s="28" t="s">
        <v>12</v>
      </c>
      <c r="C150" s="5" t="s">
        <v>15</v>
      </c>
      <c r="D150" s="22">
        <v>2.29</v>
      </c>
      <c r="E150" s="22">
        <f>D150*E149</f>
        <v>6.87</v>
      </c>
      <c r="F150" s="20"/>
      <c r="G150" s="55"/>
      <c r="H150" s="22"/>
      <c r="I150" s="22"/>
      <c r="J150" s="36"/>
      <c r="K150" s="22"/>
      <c r="L150" s="22"/>
    </row>
    <row r="151" spans="1:12" x14ac:dyDescent="0.25">
      <c r="A151" s="246"/>
      <c r="B151" s="20" t="s">
        <v>25</v>
      </c>
      <c r="C151" s="3" t="s">
        <v>0</v>
      </c>
      <c r="D151" s="5">
        <v>0.09</v>
      </c>
      <c r="E151" s="56">
        <f>D151*E149</f>
        <v>0.27</v>
      </c>
      <c r="F151" s="3"/>
      <c r="G151" s="56"/>
      <c r="H151" s="57"/>
      <c r="I151" s="56"/>
      <c r="J151" s="56"/>
      <c r="K151" s="56"/>
      <c r="L151" s="56"/>
    </row>
    <row r="152" spans="1:12" x14ac:dyDescent="0.25">
      <c r="A152" s="246"/>
      <c r="B152" s="5" t="s">
        <v>23</v>
      </c>
      <c r="C152" s="3"/>
      <c r="D152" s="5"/>
      <c r="E152" s="3"/>
      <c r="F152" s="3"/>
      <c r="G152" s="56"/>
      <c r="H152" s="57"/>
      <c r="I152" s="56"/>
      <c r="J152" s="57"/>
      <c r="K152" s="56"/>
      <c r="L152" s="56"/>
    </row>
    <row r="153" spans="1:12" x14ac:dyDescent="0.25">
      <c r="A153" s="246"/>
      <c r="B153" s="58" t="s">
        <v>354</v>
      </c>
      <c r="C153" s="3" t="s">
        <v>24</v>
      </c>
      <c r="D153" s="43" t="s">
        <v>34</v>
      </c>
      <c r="E153" s="59">
        <f>E149</f>
        <v>3</v>
      </c>
      <c r="F153" s="56"/>
      <c r="G153" s="56"/>
      <c r="H153" s="57"/>
      <c r="I153" s="56"/>
      <c r="J153" s="57"/>
      <c r="K153" s="56"/>
      <c r="L153" s="56"/>
    </row>
    <row r="154" spans="1:12" x14ac:dyDescent="0.25">
      <c r="A154" s="247"/>
      <c r="B154" s="58" t="s">
        <v>18</v>
      </c>
      <c r="C154" s="3" t="s">
        <v>0</v>
      </c>
      <c r="D154" s="5">
        <v>0.68</v>
      </c>
      <c r="E154" s="3">
        <f>D154*E149</f>
        <v>2.04</v>
      </c>
      <c r="F154" s="56"/>
      <c r="G154" s="56"/>
      <c r="H154" s="57"/>
      <c r="I154" s="56"/>
      <c r="J154" s="57"/>
      <c r="K154" s="56"/>
      <c r="L154" s="56"/>
    </row>
    <row r="155" spans="1:12" ht="27" x14ac:dyDescent="0.25">
      <c r="A155" s="245">
        <v>27</v>
      </c>
      <c r="B155" s="15" t="s">
        <v>78</v>
      </c>
      <c r="C155" s="16" t="s">
        <v>28</v>
      </c>
      <c r="D155" s="16"/>
      <c r="E155" s="122">
        <v>0.04</v>
      </c>
      <c r="F155" s="51"/>
      <c r="G155" s="52"/>
      <c r="H155" s="53"/>
      <c r="I155" s="52"/>
      <c r="J155" s="53"/>
      <c r="K155" s="52"/>
      <c r="L155" s="52"/>
    </row>
    <row r="156" spans="1:12" x14ac:dyDescent="0.25">
      <c r="A156" s="246"/>
      <c r="B156" s="28" t="s">
        <v>12</v>
      </c>
      <c r="C156" s="3" t="s">
        <v>15</v>
      </c>
      <c r="D156" s="60">
        <v>305</v>
      </c>
      <c r="E156" s="56">
        <f>E155*D156</f>
        <v>12.200000000000001</v>
      </c>
      <c r="F156" s="121"/>
      <c r="G156" s="147"/>
      <c r="H156" s="56"/>
      <c r="I156" s="56"/>
      <c r="J156" s="57"/>
      <c r="K156" s="56"/>
      <c r="L156" s="56"/>
    </row>
    <row r="157" spans="1:12" x14ac:dyDescent="0.25">
      <c r="A157" s="246"/>
      <c r="B157" s="20" t="s">
        <v>25</v>
      </c>
      <c r="C157" s="3" t="s">
        <v>0</v>
      </c>
      <c r="D157" s="60">
        <v>162</v>
      </c>
      <c r="E157" s="56">
        <f>E155*D157</f>
        <v>6.48</v>
      </c>
      <c r="F157" s="3"/>
      <c r="G157" s="56"/>
      <c r="H157" s="57"/>
      <c r="I157" s="56"/>
      <c r="J157" s="56"/>
      <c r="K157" s="56"/>
      <c r="L157" s="56"/>
    </row>
    <row r="158" spans="1:12" x14ac:dyDescent="0.25">
      <c r="A158" s="246"/>
      <c r="B158" s="5" t="s">
        <v>23</v>
      </c>
      <c r="C158" s="3"/>
      <c r="D158" s="60"/>
      <c r="E158" s="3"/>
      <c r="F158" s="3"/>
      <c r="G158" s="56"/>
      <c r="H158" s="57"/>
      <c r="I158" s="56"/>
      <c r="J158" s="57"/>
      <c r="K158" s="56"/>
      <c r="L158" s="56"/>
    </row>
    <row r="159" spans="1:12" x14ac:dyDescent="0.25">
      <c r="A159" s="246"/>
      <c r="B159" s="20" t="s">
        <v>264</v>
      </c>
      <c r="C159" s="3" t="s">
        <v>24</v>
      </c>
      <c r="D159" s="29" t="s">
        <v>34</v>
      </c>
      <c r="E159" s="56">
        <v>2</v>
      </c>
      <c r="F159" s="56"/>
      <c r="G159" s="56"/>
      <c r="H159" s="57"/>
      <c r="I159" s="56"/>
      <c r="J159" s="57"/>
      <c r="K159" s="56"/>
      <c r="L159" s="56"/>
    </row>
    <row r="160" spans="1:12" ht="15.75" x14ac:dyDescent="0.25">
      <c r="A160" s="246"/>
      <c r="B160" s="58" t="s">
        <v>355</v>
      </c>
      <c r="C160" s="3" t="s">
        <v>24</v>
      </c>
      <c r="D160" s="29" t="s">
        <v>34</v>
      </c>
      <c r="E160" s="56">
        <v>3</v>
      </c>
      <c r="F160" s="56"/>
      <c r="G160" s="56"/>
      <c r="H160" s="57"/>
      <c r="I160" s="56"/>
      <c r="J160" s="57"/>
      <c r="K160" s="56"/>
      <c r="L160" s="56"/>
    </row>
    <row r="161" spans="1:12" ht="15.75" x14ac:dyDescent="0.25">
      <c r="A161" s="246"/>
      <c r="B161" s="58" t="s">
        <v>356</v>
      </c>
      <c r="C161" s="3" t="s">
        <v>24</v>
      </c>
      <c r="D161" s="29" t="s">
        <v>34</v>
      </c>
      <c r="E161" s="56">
        <v>9</v>
      </c>
      <c r="F161" s="56"/>
      <c r="G161" s="56"/>
      <c r="H161" s="57"/>
      <c r="I161" s="56"/>
      <c r="J161" s="57"/>
      <c r="K161" s="56"/>
      <c r="L161" s="56"/>
    </row>
    <row r="162" spans="1:12" x14ac:dyDescent="0.25">
      <c r="A162" s="246"/>
      <c r="B162" s="58" t="s">
        <v>266</v>
      </c>
      <c r="C162" s="3" t="s">
        <v>24</v>
      </c>
      <c r="D162" s="29" t="s">
        <v>34</v>
      </c>
      <c r="E162" s="56">
        <v>1</v>
      </c>
      <c r="F162" s="56"/>
      <c r="G162" s="56"/>
      <c r="H162" s="57"/>
      <c r="I162" s="56"/>
      <c r="J162" s="57"/>
      <c r="K162" s="56"/>
      <c r="L162" s="56"/>
    </row>
    <row r="163" spans="1:12" x14ac:dyDescent="0.25">
      <c r="A163" s="247"/>
      <c r="B163" s="58" t="s">
        <v>18</v>
      </c>
      <c r="C163" s="3" t="s">
        <v>0</v>
      </c>
      <c r="D163" s="22">
        <v>24.7</v>
      </c>
      <c r="E163" s="3">
        <f>E155*D163</f>
        <v>0.98799999999999999</v>
      </c>
      <c r="F163" s="56"/>
      <c r="G163" s="56"/>
      <c r="H163" s="57"/>
      <c r="I163" s="56"/>
      <c r="J163" s="57"/>
      <c r="K163" s="56"/>
      <c r="L163" s="56"/>
    </row>
    <row r="164" spans="1:12" ht="27" x14ac:dyDescent="0.25">
      <c r="A164" s="245">
        <v>28</v>
      </c>
      <c r="B164" s="15" t="s">
        <v>357</v>
      </c>
      <c r="C164" s="16" t="s">
        <v>24</v>
      </c>
      <c r="D164" s="16"/>
      <c r="E164" s="17">
        <v>7</v>
      </c>
      <c r="F164" s="51"/>
      <c r="G164" s="52"/>
      <c r="H164" s="53"/>
      <c r="I164" s="52"/>
      <c r="J164" s="53"/>
      <c r="K164" s="52"/>
      <c r="L164" s="52"/>
    </row>
    <row r="165" spans="1:12" x14ac:dyDescent="0.25">
      <c r="A165" s="246"/>
      <c r="B165" s="28" t="s">
        <v>12</v>
      </c>
      <c r="C165" s="5" t="s">
        <v>15</v>
      </c>
      <c r="D165" s="25">
        <v>0.62</v>
      </c>
      <c r="E165" s="22">
        <f>D165*E164</f>
        <v>4.34</v>
      </c>
      <c r="F165" s="20"/>
      <c r="G165" s="55"/>
      <c r="H165" s="22"/>
      <c r="I165" s="22"/>
      <c r="J165" s="36"/>
      <c r="K165" s="22"/>
      <c r="L165" s="22"/>
    </row>
    <row r="166" spans="1:12" x14ac:dyDescent="0.25">
      <c r="A166" s="246"/>
      <c r="B166" s="20" t="s">
        <v>14</v>
      </c>
      <c r="C166" s="3" t="s">
        <v>0</v>
      </c>
      <c r="D166" s="25">
        <v>0.41</v>
      </c>
      <c r="E166" s="56">
        <f>D166*E164</f>
        <v>2.8699999999999997</v>
      </c>
      <c r="F166" s="3"/>
      <c r="G166" s="56"/>
      <c r="H166" s="57"/>
      <c r="I166" s="56"/>
      <c r="J166" s="56"/>
      <c r="K166" s="56"/>
      <c r="L166" s="56"/>
    </row>
    <row r="167" spans="1:12" x14ac:dyDescent="0.25">
      <c r="A167" s="246"/>
      <c r="B167" s="5" t="s">
        <v>23</v>
      </c>
      <c r="C167" s="3"/>
      <c r="D167" s="5"/>
      <c r="E167" s="3"/>
      <c r="F167" s="3"/>
      <c r="G167" s="56"/>
      <c r="H167" s="57"/>
      <c r="I167" s="56"/>
      <c r="J167" s="57"/>
      <c r="K167" s="56"/>
      <c r="L167" s="56"/>
    </row>
    <row r="168" spans="1:12" ht="27" x14ac:dyDescent="0.25">
      <c r="A168" s="246"/>
      <c r="B168" s="20" t="s">
        <v>79</v>
      </c>
      <c r="C168" s="5" t="s">
        <v>24</v>
      </c>
      <c r="D168" s="19">
        <v>1</v>
      </c>
      <c r="E168" s="22">
        <v>7</v>
      </c>
      <c r="F168" s="22"/>
      <c r="G168" s="22"/>
      <c r="H168" s="36"/>
      <c r="I168" s="22"/>
      <c r="J168" s="36"/>
      <c r="K168" s="22"/>
      <c r="L168" s="22"/>
    </row>
    <row r="169" spans="1:12" x14ac:dyDescent="0.25">
      <c r="A169" s="247"/>
      <c r="B169" s="28" t="s">
        <v>18</v>
      </c>
      <c r="C169" s="3" t="s">
        <v>0</v>
      </c>
      <c r="D169" s="25">
        <v>0.04</v>
      </c>
      <c r="E169" s="3">
        <f>D169*E164</f>
        <v>0.28000000000000003</v>
      </c>
      <c r="F169" s="56"/>
      <c r="G169" s="56"/>
      <c r="H169" s="57"/>
      <c r="I169" s="56"/>
      <c r="J169" s="57"/>
      <c r="K169" s="56"/>
      <c r="L169" s="56"/>
    </row>
    <row r="170" spans="1:12" ht="27" x14ac:dyDescent="0.25">
      <c r="A170" s="245">
        <v>29</v>
      </c>
      <c r="B170" s="15" t="s">
        <v>358</v>
      </c>
      <c r="C170" s="16" t="s">
        <v>24</v>
      </c>
      <c r="D170" s="16"/>
      <c r="E170" s="17">
        <v>1</v>
      </c>
      <c r="F170" s="51"/>
      <c r="G170" s="52"/>
      <c r="H170" s="53"/>
      <c r="I170" s="52"/>
      <c r="J170" s="53"/>
      <c r="K170" s="52"/>
      <c r="L170" s="52"/>
    </row>
    <row r="171" spans="1:12" x14ac:dyDescent="0.25">
      <c r="A171" s="246"/>
      <c r="B171" s="28" t="s">
        <v>12</v>
      </c>
      <c r="C171" s="5" t="s">
        <v>15</v>
      </c>
      <c r="D171" s="25">
        <v>0.48</v>
      </c>
      <c r="E171" s="22">
        <f>D171*E170</f>
        <v>0.48</v>
      </c>
      <c r="F171" s="20"/>
      <c r="G171" s="55"/>
      <c r="H171" s="22"/>
      <c r="I171" s="22"/>
      <c r="J171" s="36"/>
      <c r="K171" s="22"/>
      <c r="L171" s="22"/>
    </row>
    <row r="172" spans="1:12" x14ac:dyDescent="0.25">
      <c r="A172" s="246"/>
      <c r="B172" s="20" t="s">
        <v>14</v>
      </c>
      <c r="C172" s="3" t="s">
        <v>0</v>
      </c>
      <c r="D172" s="25">
        <v>0.31</v>
      </c>
      <c r="E172" s="56">
        <f>D172*E170</f>
        <v>0.31</v>
      </c>
      <c r="F172" s="3"/>
      <c r="G172" s="56"/>
      <c r="H172" s="57"/>
      <c r="I172" s="56"/>
      <c r="J172" s="56"/>
      <c r="K172" s="56"/>
      <c r="L172" s="56"/>
    </row>
    <row r="173" spans="1:12" x14ac:dyDescent="0.25">
      <c r="A173" s="246"/>
      <c r="B173" s="5" t="s">
        <v>23</v>
      </c>
      <c r="C173" s="3"/>
      <c r="D173" s="5"/>
      <c r="E173" s="3"/>
      <c r="F173" s="3"/>
      <c r="G173" s="56"/>
      <c r="H173" s="57"/>
      <c r="I173" s="56"/>
      <c r="J173" s="57"/>
      <c r="K173" s="56"/>
      <c r="L173" s="56"/>
    </row>
    <row r="174" spans="1:12" x14ac:dyDescent="0.25">
      <c r="A174" s="246"/>
      <c r="B174" s="20" t="s">
        <v>265</v>
      </c>
      <c r="C174" s="5" t="s">
        <v>24</v>
      </c>
      <c r="D174" s="19">
        <v>1</v>
      </c>
      <c r="E174" s="22">
        <f>E170*D174</f>
        <v>1</v>
      </c>
      <c r="F174" s="22"/>
      <c r="G174" s="22"/>
      <c r="H174" s="36"/>
      <c r="I174" s="22"/>
      <c r="J174" s="36"/>
      <c r="K174" s="22"/>
      <c r="L174" s="22"/>
    </row>
    <row r="175" spans="1:12" x14ac:dyDescent="0.25">
      <c r="A175" s="247"/>
      <c r="B175" s="28" t="s">
        <v>18</v>
      </c>
      <c r="C175" s="3" t="s">
        <v>0</v>
      </c>
      <c r="D175" s="25">
        <v>0.02</v>
      </c>
      <c r="E175" s="3">
        <f>D175*E170</f>
        <v>0.02</v>
      </c>
      <c r="F175" s="56"/>
      <c r="G175" s="56"/>
      <c r="H175" s="57"/>
      <c r="I175" s="56"/>
      <c r="J175" s="57"/>
      <c r="K175" s="56"/>
      <c r="L175" s="56"/>
    </row>
    <row r="176" spans="1:12" ht="27" x14ac:dyDescent="0.25">
      <c r="A176" s="245">
        <v>30</v>
      </c>
      <c r="B176" s="32" t="s">
        <v>97</v>
      </c>
      <c r="C176" s="61" t="s">
        <v>98</v>
      </c>
      <c r="D176" s="33"/>
      <c r="E176" s="17">
        <v>1</v>
      </c>
      <c r="F176" s="37"/>
      <c r="G176" s="35"/>
      <c r="H176" s="33"/>
      <c r="I176" s="35"/>
      <c r="J176" s="33"/>
      <c r="K176" s="35"/>
      <c r="L176" s="35"/>
    </row>
    <row r="177" spans="1:12" x14ac:dyDescent="0.25">
      <c r="A177" s="246"/>
      <c r="B177" s="28" t="s">
        <v>12</v>
      </c>
      <c r="C177" s="18"/>
      <c r="D177" s="18"/>
      <c r="E177" s="19"/>
      <c r="F177" s="18"/>
      <c r="G177" s="19"/>
      <c r="H177" s="19"/>
      <c r="I177" s="19"/>
      <c r="J177" s="18"/>
      <c r="K177" s="19"/>
      <c r="L177" s="19"/>
    </row>
    <row r="178" spans="1:12" x14ac:dyDescent="0.25">
      <c r="A178" s="246"/>
      <c r="B178" s="5" t="s">
        <v>23</v>
      </c>
      <c r="C178" s="5"/>
      <c r="D178" s="5"/>
      <c r="E178" s="22"/>
      <c r="F178" s="5"/>
      <c r="G178" s="22"/>
      <c r="H178" s="18"/>
      <c r="I178" s="22"/>
      <c r="J178" s="36"/>
      <c r="K178" s="22"/>
      <c r="L178" s="22"/>
    </row>
    <row r="179" spans="1:12" x14ac:dyDescent="0.25">
      <c r="A179" s="247"/>
      <c r="B179" s="20" t="s">
        <v>99</v>
      </c>
      <c r="C179" s="5" t="s">
        <v>98</v>
      </c>
      <c r="D179" s="5"/>
      <c r="E179" s="22">
        <v>1</v>
      </c>
      <c r="F179" s="22"/>
      <c r="G179" s="22"/>
      <c r="H179" s="18"/>
      <c r="I179" s="22"/>
      <c r="J179" s="36"/>
      <c r="K179" s="22"/>
      <c r="L179" s="22"/>
    </row>
    <row r="180" spans="1:12" ht="27" x14ac:dyDescent="0.25">
      <c r="A180" s="245">
        <v>31</v>
      </c>
      <c r="B180" s="15" t="s">
        <v>81</v>
      </c>
      <c r="C180" s="33" t="s">
        <v>29</v>
      </c>
      <c r="D180" s="33"/>
      <c r="E180" s="8">
        <v>55</v>
      </c>
      <c r="F180" s="37"/>
      <c r="G180" s="35"/>
      <c r="H180" s="35"/>
      <c r="I180" s="35"/>
      <c r="J180" s="35"/>
      <c r="K180" s="35"/>
      <c r="L180" s="35"/>
    </row>
    <row r="181" spans="1:12" x14ac:dyDescent="0.25">
      <c r="A181" s="246"/>
      <c r="B181" s="28" t="s">
        <v>12</v>
      </c>
      <c r="C181" s="18" t="s">
        <v>15</v>
      </c>
      <c r="D181" s="18">
        <v>6.4899999999999999E-2</v>
      </c>
      <c r="E181" s="19">
        <f>E180*D181</f>
        <v>3.5695000000000001</v>
      </c>
      <c r="F181" s="18"/>
      <c r="G181" s="19"/>
      <c r="H181" s="19"/>
      <c r="I181" s="19"/>
      <c r="J181" s="19"/>
      <c r="K181" s="19"/>
      <c r="L181" s="19"/>
    </row>
    <row r="182" spans="1:12" x14ac:dyDescent="0.25">
      <c r="A182" s="246"/>
      <c r="B182" s="5" t="s">
        <v>23</v>
      </c>
      <c r="C182" s="5"/>
      <c r="D182" s="5"/>
      <c r="E182" s="22"/>
      <c r="F182" s="5"/>
      <c r="G182" s="22"/>
      <c r="H182" s="18"/>
      <c r="I182" s="22"/>
      <c r="J182" s="36"/>
      <c r="K182" s="22"/>
      <c r="L182" s="22"/>
    </row>
    <row r="183" spans="1:12" ht="20.25" x14ac:dyDescent="0.25">
      <c r="A183" s="246"/>
      <c r="B183" s="44" t="s">
        <v>80</v>
      </c>
      <c r="C183" s="5" t="s">
        <v>303</v>
      </c>
      <c r="D183" s="5">
        <v>0.14799999999999999</v>
      </c>
      <c r="E183" s="22">
        <f>D183*E180</f>
        <v>8.1399999999999988</v>
      </c>
      <c r="F183" s="22"/>
      <c r="G183" s="22"/>
      <c r="H183" s="18"/>
      <c r="I183" s="22"/>
      <c r="J183" s="36"/>
      <c r="K183" s="22"/>
      <c r="L183" s="22"/>
    </row>
    <row r="184" spans="1:12" x14ac:dyDescent="0.25">
      <c r="A184" s="247"/>
      <c r="B184" s="28" t="s">
        <v>18</v>
      </c>
      <c r="C184" s="5" t="s">
        <v>0</v>
      </c>
      <c r="D184" s="5">
        <v>2.5000000000000001E-4</v>
      </c>
      <c r="E184" s="25">
        <f>D184*E180</f>
        <v>1.375E-2</v>
      </c>
      <c r="F184" s="22"/>
      <c r="G184" s="25"/>
      <c r="H184" s="18"/>
      <c r="I184" s="22"/>
      <c r="J184" s="36"/>
      <c r="K184" s="22"/>
      <c r="L184" s="25"/>
    </row>
    <row r="185" spans="1:12" ht="27" x14ac:dyDescent="0.25">
      <c r="A185" s="245">
        <v>32</v>
      </c>
      <c r="B185" s="38" t="s">
        <v>40</v>
      </c>
      <c r="C185" s="39" t="s">
        <v>322</v>
      </c>
      <c r="D185" s="40"/>
      <c r="E185" s="41">
        <f>E131</f>
        <v>39</v>
      </c>
      <c r="F185" s="39"/>
      <c r="G185" s="42"/>
      <c r="H185" s="39"/>
      <c r="I185" s="43"/>
      <c r="J185" s="39"/>
      <c r="K185" s="42"/>
      <c r="L185" s="43"/>
    </row>
    <row r="186" spans="1:12" x14ac:dyDescent="0.25">
      <c r="A186" s="247"/>
      <c r="B186" s="20" t="s">
        <v>61</v>
      </c>
      <c r="C186" s="5" t="s">
        <v>22</v>
      </c>
      <c r="D186" s="5">
        <v>9.2099999999999994E-3</v>
      </c>
      <c r="E186" s="22">
        <f>D186*E185</f>
        <v>0.35918999999999995</v>
      </c>
      <c r="F186" s="5"/>
      <c r="G186" s="22"/>
      <c r="H186" s="5"/>
      <c r="I186" s="22"/>
      <c r="J186" s="22"/>
      <c r="K186" s="22"/>
      <c r="L186" s="22"/>
    </row>
    <row r="187" spans="1:12" ht="20.25" x14ac:dyDescent="0.25">
      <c r="A187" s="245">
        <v>33</v>
      </c>
      <c r="B187" s="15" t="s">
        <v>39</v>
      </c>
      <c r="C187" s="16" t="s">
        <v>301</v>
      </c>
      <c r="D187" s="33"/>
      <c r="E187" s="17">
        <f>E185/10</f>
        <v>3.9</v>
      </c>
      <c r="F187" s="33"/>
      <c r="G187" s="35"/>
      <c r="H187" s="33"/>
      <c r="I187" s="35"/>
      <c r="J187" s="33"/>
      <c r="K187" s="35"/>
      <c r="L187" s="35"/>
    </row>
    <row r="188" spans="1:12" x14ac:dyDescent="0.25">
      <c r="A188" s="247"/>
      <c r="B188" s="28" t="s">
        <v>12</v>
      </c>
      <c r="C188" s="18" t="s">
        <v>15</v>
      </c>
      <c r="D188" s="18">
        <v>1.43</v>
      </c>
      <c r="E188" s="19">
        <f>D188*E187</f>
        <v>5.577</v>
      </c>
      <c r="F188" s="18"/>
      <c r="G188" s="19"/>
      <c r="H188" s="19"/>
      <c r="I188" s="19"/>
      <c r="J188" s="18"/>
      <c r="K188" s="19"/>
      <c r="L188" s="19"/>
    </row>
    <row r="189" spans="1:12" ht="27.75" customHeight="1" x14ac:dyDescent="0.25">
      <c r="A189" s="15"/>
      <c r="B189" s="148" t="s">
        <v>167</v>
      </c>
      <c r="C189" s="3"/>
      <c r="D189" s="5"/>
      <c r="E189" s="3"/>
      <c r="F189" s="56"/>
      <c r="G189" s="56"/>
      <c r="H189" s="57"/>
      <c r="I189" s="56"/>
      <c r="J189" s="57"/>
      <c r="K189" s="56"/>
      <c r="L189" s="56"/>
    </row>
    <row r="190" spans="1:12" ht="27" x14ac:dyDescent="0.25">
      <c r="A190" s="245">
        <v>34</v>
      </c>
      <c r="B190" s="149" t="s">
        <v>55</v>
      </c>
      <c r="C190" s="16" t="s">
        <v>303</v>
      </c>
      <c r="D190" s="1"/>
      <c r="E190" s="17">
        <f>E200*1.25</f>
        <v>1.8900000000000001</v>
      </c>
      <c r="F190" s="18"/>
      <c r="G190" s="19"/>
      <c r="H190" s="18"/>
      <c r="I190" s="19"/>
      <c r="J190" s="18"/>
      <c r="K190" s="19"/>
      <c r="L190" s="19"/>
    </row>
    <row r="191" spans="1:12" x14ac:dyDescent="0.25">
      <c r="A191" s="247"/>
      <c r="B191" s="150" t="s">
        <v>12</v>
      </c>
      <c r="C191" s="18" t="s">
        <v>15</v>
      </c>
      <c r="D191" s="1">
        <v>2.99</v>
      </c>
      <c r="E191" s="25">
        <f>D191*E190</f>
        <v>5.6511000000000005</v>
      </c>
      <c r="F191" s="18"/>
      <c r="G191" s="19"/>
      <c r="H191" s="19"/>
      <c r="I191" s="19"/>
      <c r="J191" s="18"/>
      <c r="K191" s="19"/>
      <c r="L191" s="19"/>
    </row>
    <row r="192" spans="1:12" ht="27" x14ac:dyDescent="0.25">
      <c r="A192" s="245">
        <v>35</v>
      </c>
      <c r="B192" s="27" t="s">
        <v>142</v>
      </c>
      <c r="C192" s="16" t="s">
        <v>20</v>
      </c>
      <c r="D192" s="5"/>
      <c r="E192" s="17">
        <v>80</v>
      </c>
      <c r="F192" s="5"/>
      <c r="G192" s="5"/>
      <c r="H192" s="5"/>
      <c r="I192" s="5"/>
      <c r="J192" s="5"/>
      <c r="K192" s="5"/>
      <c r="L192" s="5"/>
    </row>
    <row r="193" spans="1:12" x14ac:dyDescent="0.25">
      <c r="A193" s="246"/>
      <c r="B193" s="20" t="s">
        <v>47</v>
      </c>
      <c r="C193" s="18" t="s">
        <v>15</v>
      </c>
      <c r="D193" s="5">
        <v>2.12</v>
      </c>
      <c r="E193" s="22">
        <f>D193*E192</f>
        <v>169.60000000000002</v>
      </c>
      <c r="F193" s="5"/>
      <c r="G193" s="22"/>
      <c r="H193" s="22"/>
      <c r="I193" s="22"/>
      <c r="J193" s="5"/>
      <c r="K193" s="5"/>
      <c r="L193" s="22"/>
    </row>
    <row r="194" spans="1:12" x14ac:dyDescent="0.25">
      <c r="A194" s="246"/>
      <c r="B194" s="20" t="s">
        <v>14</v>
      </c>
      <c r="C194" s="18" t="s">
        <v>0</v>
      </c>
      <c r="D194" s="5">
        <v>0.09</v>
      </c>
      <c r="E194" s="22">
        <f>D194*E192</f>
        <v>7.1999999999999993</v>
      </c>
      <c r="F194" s="5"/>
      <c r="G194" s="5"/>
      <c r="H194" s="5"/>
      <c r="I194" s="5"/>
      <c r="J194" s="22"/>
      <c r="K194" s="22"/>
      <c r="L194" s="22"/>
    </row>
    <row r="195" spans="1:12" x14ac:dyDescent="0.25">
      <c r="A195" s="246"/>
      <c r="B195" s="5" t="s">
        <v>23</v>
      </c>
      <c r="C195" s="5"/>
      <c r="D195" s="5"/>
      <c r="E195" s="22"/>
      <c r="F195" s="5"/>
      <c r="G195" s="22"/>
      <c r="H195" s="36"/>
      <c r="I195" s="22"/>
      <c r="J195" s="36"/>
      <c r="K195" s="22"/>
      <c r="L195" s="22"/>
    </row>
    <row r="196" spans="1:12" x14ac:dyDescent="0.25">
      <c r="A196" s="246"/>
      <c r="B196" s="20" t="s">
        <v>143</v>
      </c>
      <c r="C196" s="151" t="s">
        <v>24</v>
      </c>
      <c r="D196" s="151" t="s">
        <v>50</v>
      </c>
      <c r="E196" s="5">
        <v>1</v>
      </c>
      <c r="F196" s="47"/>
      <c r="G196" s="47"/>
      <c r="H196" s="48"/>
      <c r="I196" s="49"/>
      <c r="J196" s="45"/>
      <c r="K196" s="45"/>
      <c r="L196" s="22"/>
    </row>
    <row r="197" spans="1:12" x14ac:dyDescent="0.25">
      <c r="A197" s="246"/>
      <c r="B197" s="20" t="s">
        <v>62</v>
      </c>
      <c r="C197" s="151" t="s">
        <v>24</v>
      </c>
      <c r="D197" s="151" t="s">
        <v>50</v>
      </c>
      <c r="E197" s="5">
        <v>2</v>
      </c>
      <c r="F197" s="47"/>
      <c r="G197" s="47"/>
      <c r="H197" s="48"/>
      <c r="I197" s="49"/>
      <c r="J197" s="45"/>
      <c r="K197" s="45"/>
      <c r="L197" s="22"/>
    </row>
    <row r="198" spans="1:12" x14ac:dyDescent="0.25">
      <c r="A198" s="246"/>
      <c r="B198" s="20" t="s">
        <v>63</v>
      </c>
      <c r="C198" s="151" t="s">
        <v>46</v>
      </c>
      <c r="D198" s="151" t="s">
        <v>50</v>
      </c>
      <c r="E198" s="22">
        <v>6</v>
      </c>
      <c r="F198" s="47"/>
      <c r="G198" s="47"/>
      <c r="H198" s="48"/>
      <c r="I198" s="49"/>
      <c r="J198" s="45"/>
      <c r="K198" s="45"/>
      <c r="L198" s="22"/>
    </row>
    <row r="199" spans="1:12" x14ac:dyDescent="0.25">
      <c r="A199" s="246"/>
      <c r="B199" s="20" t="s">
        <v>64</v>
      </c>
      <c r="C199" s="151" t="s">
        <v>46</v>
      </c>
      <c r="D199" s="151" t="s">
        <v>50</v>
      </c>
      <c r="E199" s="22">
        <v>78</v>
      </c>
      <c r="F199" s="47"/>
      <c r="G199" s="47"/>
      <c r="H199" s="48"/>
      <c r="I199" s="49"/>
      <c r="J199" s="45"/>
      <c r="K199" s="45"/>
      <c r="L199" s="22"/>
    </row>
    <row r="200" spans="1:12" ht="15.75" x14ac:dyDescent="0.25">
      <c r="A200" s="246"/>
      <c r="B200" s="20" t="s">
        <v>359</v>
      </c>
      <c r="C200" s="18" t="s">
        <v>306</v>
      </c>
      <c r="D200" s="151" t="s">
        <v>50</v>
      </c>
      <c r="E200" s="22">
        <f>(E198+E199)/2*0.3*0.3*0.4</f>
        <v>1.512</v>
      </c>
      <c r="F200" s="47"/>
      <c r="G200" s="47"/>
      <c r="H200" s="48"/>
      <c r="I200" s="49"/>
      <c r="J200" s="45"/>
      <c r="K200" s="45"/>
      <c r="L200" s="22"/>
    </row>
    <row r="201" spans="1:12" x14ac:dyDescent="0.25">
      <c r="A201" s="246"/>
      <c r="B201" s="20" t="s">
        <v>51</v>
      </c>
      <c r="C201" s="18" t="s">
        <v>13</v>
      </c>
      <c r="D201" s="5">
        <f>0.002/100</f>
        <v>2.0000000000000002E-5</v>
      </c>
      <c r="E201" s="21">
        <f>D201*E192</f>
        <v>1.6000000000000001E-3</v>
      </c>
      <c r="F201" s="45"/>
      <c r="G201" s="47"/>
      <c r="H201" s="48"/>
      <c r="I201" s="49"/>
      <c r="J201" s="45"/>
      <c r="K201" s="45"/>
      <c r="L201" s="22"/>
    </row>
    <row r="202" spans="1:12" x14ac:dyDescent="0.25">
      <c r="A202" s="246"/>
      <c r="B202" s="20" t="s">
        <v>53</v>
      </c>
      <c r="C202" s="151" t="s">
        <v>46</v>
      </c>
      <c r="D202" s="151" t="s">
        <v>50</v>
      </c>
      <c r="E202" s="22">
        <f>E192*3</f>
        <v>240</v>
      </c>
      <c r="F202" s="47"/>
      <c r="G202" s="47"/>
      <c r="H202" s="48"/>
      <c r="I202" s="49"/>
      <c r="J202" s="45"/>
      <c r="K202" s="45"/>
      <c r="L202" s="22"/>
    </row>
    <row r="203" spans="1:12" ht="27" x14ac:dyDescent="0.25">
      <c r="A203" s="246"/>
      <c r="B203" s="20" t="s">
        <v>54</v>
      </c>
      <c r="C203" s="18" t="s">
        <v>49</v>
      </c>
      <c r="D203" s="5">
        <v>1.5</v>
      </c>
      <c r="E203" s="22">
        <f>D203*E192</f>
        <v>120</v>
      </c>
      <c r="F203" s="47"/>
      <c r="G203" s="47"/>
      <c r="H203" s="48"/>
      <c r="I203" s="49"/>
      <c r="J203" s="45"/>
      <c r="K203" s="45"/>
      <c r="L203" s="22"/>
    </row>
    <row r="204" spans="1:12" x14ac:dyDescent="0.25">
      <c r="A204" s="247"/>
      <c r="B204" s="20" t="s">
        <v>18</v>
      </c>
      <c r="C204" s="18" t="s">
        <v>0</v>
      </c>
      <c r="D204" s="5">
        <v>0.05</v>
      </c>
      <c r="E204" s="22">
        <f>D204*E192</f>
        <v>4</v>
      </c>
      <c r="F204" s="47"/>
      <c r="G204" s="47"/>
      <c r="H204" s="48"/>
      <c r="I204" s="49"/>
      <c r="J204" s="45"/>
      <c r="K204" s="45"/>
      <c r="L204" s="22"/>
    </row>
    <row r="205" spans="1:12" ht="20.25" x14ac:dyDescent="0.25">
      <c r="A205" s="245">
        <v>36</v>
      </c>
      <c r="B205" s="15" t="s">
        <v>39</v>
      </c>
      <c r="C205" s="16" t="s">
        <v>301</v>
      </c>
      <c r="D205" s="33"/>
      <c r="E205" s="17">
        <f>E190</f>
        <v>1.8900000000000001</v>
      </c>
      <c r="F205" s="33"/>
      <c r="G205" s="35"/>
      <c r="H205" s="33"/>
      <c r="I205" s="35"/>
      <c r="J205" s="33"/>
      <c r="K205" s="35"/>
      <c r="L205" s="35"/>
    </row>
    <row r="206" spans="1:12" x14ac:dyDescent="0.25">
      <c r="A206" s="247"/>
      <c r="B206" s="28" t="s">
        <v>12</v>
      </c>
      <c r="C206" s="18" t="s">
        <v>15</v>
      </c>
      <c r="D206" s="18">
        <v>1.43</v>
      </c>
      <c r="E206" s="19">
        <f>D206*E205</f>
        <v>2.7027000000000001</v>
      </c>
      <c r="F206" s="18"/>
      <c r="G206" s="19"/>
      <c r="H206" s="19"/>
      <c r="I206" s="19"/>
      <c r="J206" s="18"/>
      <c r="K206" s="19"/>
      <c r="L206" s="19"/>
    </row>
    <row r="207" spans="1:12" ht="40.5" x14ac:dyDescent="0.25">
      <c r="A207" s="245">
        <v>37</v>
      </c>
      <c r="B207" s="32" t="s">
        <v>103</v>
      </c>
      <c r="C207" s="16" t="s">
        <v>304</v>
      </c>
      <c r="D207" s="33"/>
      <c r="E207" s="17">
        <v>27.6</v>
      </c>
      <c r="F207" s="34"/>
      <c r="G207" s="35"/>
      <c r="H207" s="33"/>
      <c r="I207" s="35"/>
      <c r="J207" s="33"/>
      <c r="K207" s="35"/>
      <c r="L207" s="17"/>
    </row>
    <row r="208" spans="1:12" x14ac:dyDescent="0.25">
      <c r="A208" s="246"/>
      <c r="B208" s="28" t="s">
        <v>12</v>
      </c>
      <c r="C208" s="18" t="s">
        <v>15</v>
      </c>
      <c r="D208" s="18">
        <v>0.38800000000000001</v>
      </c>
      <c r="E208" s="19">
        <f>E207*D208</f>
        <v>10.7088</v>
      </c>
      <c r="F208" s="18"/>
      <c r="G208" s="19"/>
      <c r="H208" s="19"/>
      <c r="I208" s="19"/>
      <c r="J208" s="18"/>
      <c r="K208" s="19"/>
      <c r="L208" s="19"/>
    </row>
    <row r="209" spans="1:12" x14ac:dyDescent="0.25">
      <c r="A209" s="246"/>
      <c r="B209" s="28" t="s">
        <v>14</v>
      </c>
      <c r="C209" s="5" t="s">
        <v>0</v>
      </c>
      <c r="D209" s="18">
        <v>2.9999999999999997E-4</v>
      </c>
      <c r="E209" s="31">
        <f>D209*E207</f>
        <v>8.2799999999999992E-3</v>
      </c>
      <c r="F209" s="18"/>
      <c r="G209" s="19"/>
      <c r="H209" s="18"/>
      <c r="I209" s="19"/>
      <c r="J209" s="19"/>
      <c r="K209" s="19"/>
      <c r="L209" s="19"/>
    </row>
    <row r="210" spans="1:12" x14ac:dyDescent="0.25">
      <c r="A210" s="246"/>
      <c r="B210" s="73" t="s">
        <v>23</v>
      </c>
      <c r="C210" s="73"/>
      <c r="D210" s="73"/>
      <c r="E210" s="78"/>
      <c r="F210" s="73"/>
      <c r="G210" s="78"/>
      <c r="H210" s="152"/>
      <c r="I210" s="78"/>
      <c r="J210" s="79"/>
      <c r="K210" s="78"/>
      <c r="L210" s="78"/>
    </row>
    <row r="211" spans="1:12" x14ac:dyDescent="0.25">
      <c r="A211" s="246"/>
      <c r="B211" s="20" t="s">
        <v>77</v>
      </c>
      <c r="C211" s="5" t="s">
        <v>44</v>
      </c>
      <c r="D211" s="5">
        <v>0.253</v>
      </c>
      <c r="E211" s="22">
        <f>D211*E207</f>
        <v>6.9828000000000001</v>
      </c>
      <c r="F211" s="22"/>
      <c r="G211" s="22"/>
      <c r="H211" s="18"/>
      <c r="I211" s="22"/>
      <c r="J211" s="36"/>
      <c r="K211" s="22"/>
      <c r="L211" s="22"/>
    </row>
    <row r="212" spans="1:12" x14ac:dyDescent="0.25">
      <c r="A212" s="246"/>
      <c r="B212" s="20" t="s">
        <v>296</v>
      </c>
      <c r="C212" s="5" t="s">
        <v>44</v>
      </c>
      <c r="D212" s="5">
        <v>2.7E-2</v>
      </c>
      <c r="E212" s="22">
        <f>D212*E207</f>
        <v>0.74520000000000008</v>
      </c>
      <c r="F212" s="22"/>
      <c r="G212" s="22"/>
      <c r="H212" s="18"/>
      <c r="I212" s="22"/>
      <c r="J212" s="36"/>
      <c r="K212" s="22"/>
      <c r="L212" s="22"/>
    </row>
    <row r="213" spans="1:12" ht="14.25" thickBot="1" x14ac:dyDescent="0.3">
      <c r="A213" s="258"/>
      <c r="B213" s="28" t="s">
        <v>18</v>
      </c>
      <c r="C213" s="5" t="s">
        <v>0</v>
      </c>
      <c r="D213" s="5">
        <v>1.9E-3</v>
      </c>
      <c r="E213" s="25">
        <f>D213*E207</f>
        <v>5.2440000000000001E-2</v>
      </c>
      <c r="F213" s="22"/>
      <c r="G213" s="25"/>
      <c r="H213" s="18"/>
      <c r="I213" s="22"/>
      <c r="J213" s="36"/>
      <c r="K213" s="22"/>
      <c r="L213" s="22"/>
    </row>
    <row r="214" spans="1:12" ht="14.25" thickBot="1" x14ac:dyDescent="0.3">
      <c r="A214" s="153"/>
      <c r="B214" s="64" t="s">
        <v>8</v>
      </c>
      <c r="C214" s="65"/>
      <c r="D214" s="65"/>
      <c r="E214" s="66"/>
      <c r="F214" s="65"/>
      <c r="G214" s="67"/>
      <c r="H214" s="68"/>
      <c r="I214" s="67"/>
      <c r="J214" s="67"/>
      <c r="K214" s="67"/>
      <c r="L214" s="67"/>
    </row>
    <row r="215" spans="1:12" x14ac:dyDescent="0.25">
      <c r="A215" s="71"/>
      <c r="B215" s="72" t="s">
        <v>16</v>
      </c>
      <c r="C215" s="73"/>
      <c r="D215" s="74" t="s">
        <v>372</v>
      </c>
      <c r="E215" s="73"/>
      <c r="F215" s="73"/>
      <c r="G215" s="78"/>
      <c r="H215" s="79"/>
      <c r="I215" s="78"/>
      <c r="J215" s="79"/>
      <c r="K215" s="78"/>
      <c r="L215" s="80"/>
    </row>
    <row r="216" spans="1:12" x14ac:dyDescent="0.25">
      <c r="A216" s="81"/>
      <c r="B216" s="82" t="s">
        <v>8</v>
      </c>
      <c r="C216" s="83"/>
      <c r="D216" s="83"/>
      <c r="E216" s="84"/>
      <c r="F216" s="83"/>
      <c r="G216" s="85"/>
      <c r="H216" s="86"/>
      <c r="I216" s="85"/>
      <c r="J216" s="86"/>
      <c r="K216" s="85"/>
      <c r="L216" s="87"/>
    </row>
    <row r="217" spans="1:12" x14ac:dyDescent="0.25">
      <c r="A217" s="89"/>
      <c r="B217" s="20" t="s">
        <v>267</v>
      </c>
      <c r="C217" s="5"/>
      <c r="D217" s="90" t="s">
        <v>372</v>
      </c>
      <c r="E217" s="87"/>
      <c r="F217" s="5"/>
      <c r="G217" s="5"/>
      <c r="H217" s="5"/>
      <c r="I217" s="5"/>
      <c r="J217" s="5"/>
      <c r="K217" s="5"/>
      <c r="L217" s="91"/>
    </row>
    <row r="218" spans="1:12" x14ac:dyDescent="0.25">
      <c r="A218" s="81"/>
      <c r="B218" s="82" t="s">
        <v>8</v>
      </c>
      <c r="C218" s="83"/>
      <c r="D218" s="83"/>
      <c r="E218" s="84"/>
      <c r="F218" s="83"/>
      <c r="G218" s="86"/>
      <c r="H218" s="86"/>
      <c r="I218" s="86"/>
      <c r="J218" s="86"/>
      <c r="K218" s="85"/>
      <c r="L218" s="87"/>
    </row>
    <row r="219" spans="1:12" x14ac:dyDescent="0.25">
      <c r="A219" s="89"/>
      <c r="B219" s="20" t="s">
        <v>19</v>
      </c>
      <c r="C219" s="5"/>
      <c r="D219" s="90" t="s">
        <v>372</v>
      </c>
      <c r="E219" s="36"/>
      <c r="F219" s="5"/>
      <c r="G219" s="92"/>
      <c r="H219" s="92"/>
      <c r="I219" s="92"/>
      <c r="J219" s="92"/>
      <c r="K219" s="22"/>
      <c r="L219" s="91"/>
    </row>
    <row r="220" spans="1:12" x14ac:dyDescent="0.25">
      <c r="A220" s="81"/>
      <c r="B220" s="82" t="s">
        <v>8</v>
      </c>
      <c r="C220" s="83"/>
      <c r="D220" s="83"/>
      <c r="E220" s="84"/>
      <c r="F220" s="83"/>
      <c r="G220" s="85"/>
      <c r="H220" s="86"/>
      <c r="I220" s="85"/>
      <c r="J220" s="86"/>
      <c r="K220" s="85"/>
      <c r="L220" s="87"/>
    </row>
    <row r="221" spans="1:12" x14ac:dyDescent="0.25">
      <c r="A221" s="88"/>
      <c r="B221" s="20" t="s">
        <v>30</v>
      </c>
      <c r="C221" s="16"/>
      <c r="D221" s="90">
        <v>0.03</v>
      </c>
      <c r="E221" s="140"/>
      <c r="F221" s="16"/>
      <c r="G221" s="17"/>
      <c r="H221" s="139"/>
      <c r="I221" s="17"/>
      <c r="J221" s="139"/>
      <c r="K221" s="17"/>
      <c r="L221" s="91"/>
    </row>
    <row r="222" spans="1:12" x14ac:dyDescent="0.25">
      <c r="A222" s="81"/>
      <c r="B222" s="82" t="s">
        <v>8</v>
      </c>
      <c r="C222" s="83"/>
      <c r="D222" s="83"/>
      <c r="E222" s="84"/>
      <c r="F222" s="83"/>
      <c r="G222" s="85"/>
      <c r="H222" s="86"/>
      <c r="I222" s="85"/>
      <c r="J222" s="86"/>
      <c r="K222" s="85"/>
      <c r="L222" s="87"/>
    </row>
    <row r="223" spans="1:12" x14ac:dyDescent="0.25">
      <c r="A223" s="154"/>
      <c r="B223" s="154" t="s">
        <v>26</v>
      </c>
      <c r="C223" s="154"/>
      <c r="D223" s="155">
        <v>0.18</v>
      </c>
      <c r="E223" s="154"/>
      <c r="F223" s="154"/>
      <c r="G223" s="154"/>
      <c r="H223" s="154"/>
      <c r="I223" s="154"/>
      <c r="J223" s="154"/>
      <c r="K223" s="154"/>
      <c r="L223" s="91"/>
    </row>
    <row r="224" spans="1:12" x14ac:dyDescent="0.25">
      <c r="A224" s="105"/>
      <c r="B224" s="104" t="s">
        <v>8</v>
      </c>
      <c r="C224" s="105"/>
      <c r="D224" s="105"/>
      <c r="E224" s="105"/>
      <c r="F224" s="105"/>
      <c r="G224" s="105"/>
      <c r="H224" s="105"/>
      <c r="I224" s="105"/>
      <c r="J224" s="105"/>
      <c r="K224" s="105"/>
      <c r="L224" s="87"/>
    </row>
    <row r="226" spans="2:12" x14ac:dyDescent="0.25">
      <c r="L226" s="108"/>
    </row>
    <row r="228" spans="2:12" x14ac:dyDescent="0.25">
      <c r="L228" s="156"/>
    </row>
    <row r="229" spans="2:12" x14ac:dyDescent="0.25">
      <c r="B229" s="106"/>
      <c r="F229" s="106"/>
    </row>
    <row r="232" spans="2:12" x14ac:dyDescent="0.25">
      <c r="L232" s="156"/>
    </row>
  </sheetData>
  <mergeCells count="53">
    <mergeCell ref="A23:A30"/>
    <mergeCell ref="A38:A45"/>
    <mergeCell ref="A46:A52"/>
    <mergeCell ref="A53:A58"/>
    <mergeCell ref="A59:A65"/>
    <mergeCell ref="A14:A16"/>
    <mergeCell ref="A17:A19"/>
    <mergeCell ref="A31:A37"/>
    <mergeCell ref="G7:J7"/>
    <mergeCell ref="A7:C7"/>
    <mergeCell ref="J10:K10"/>
    <mergeCell ref="B8:E8"/>
    <mergeCell ref="A10:A11"/>
    <mergeCell ref="B10:B11"/>
    <mergeCell ref="C10:C11"/>
    <mergeCell ref="D10:D11"/>
    <mergeCell ref="F10:G10"/>
    <mergeCell ref="H10:I10"/>
    <mergeCell ref="E10:E11"/>
    <mergeCell ref="A20:A22"/>
    <mergeCell ref="A2:L2"/>
    <mergeCell ref="A3:L3"/>
    <mergeCell ref="A4:L4"/>
    <mergeCell ref="A5:L5"/>
    <mergeCell ref="G6:J6"/>
    <mergeCell ref="A66:A71"/>
    <mergeCell ref="A80:A82"/>
    <mergeCell ref="A131:A133"/>
    <mergeCell ref="A84:A86"/>
    <mergeCell ref="A87:A88"/>
    <mergeCell ref="A89:A91"/>
    <mergeCell ref="A92:A93"/>
    <mergeCell ref="A72:A79"/>
    <mergeCell ref="A94:A99"/>
    <mergeCell ref="A100:A110"/>
    <mergeCell ref="A111:A116"/>
    <mergeCell ref="A117:A126"/>
    <mergeCell ref="A127:A129"/>
    <mergeCell ref="A207:A213"/>
    <mergeCell ref="A136:A141"/>
    <mergeCell ref="A134:A135"/>
    <mergeCell ref="A142:A148"/>
    <mergeCell ref="A149:A154"/>
    <mergeCell ref="A155:A163"/>
    <mergeCell ref="A164:A169"/>
    <mergeCell ref="A170:A175"/>
    <mergeCell ref="A176:A179"/>
    <mergeCell ref="A180:A184"/>
    <mergeCell ref="A185:A186"/>
    <mergeCell ref="A187:A188"/>
    <mergeCell ref="A192:A204"/>
    <mergeCell ref="A205:A206"/>
    <mergeCell ref="A190:A191"/>
  </mergeCells>
  <conditionalFormatting sqref="B82 B15:B16">
    <cfRule type="cellIs" dxfId="19" priority="46" stopIfTrue="1" operator="equal">
      <formula>8223.307275</formula>
    </cfRule>
  </conditionalFormatting>
  <conditionalFormatting sqref="E14:L16">
    <cfRule type="cellIs" dxfId="18" priority="39" stopIfTrue="1" operator="equal">
      <formula>8223.307275</formula>
    </cfRule>
  </conditionalFormatting>
  <conditionalFormatting sqref="C16 D14:D16">
    <cfRule type="cellIs" dxfId="17" priority="37" stopIfTrue="1" operator="equal">
      <formula>8223.307275</formula>
    </cfRule>
  </conditionalFormatting>
  <conditionalFormatting sqref="B86">
    <cfRule type="cellIs" dxfId="16" priority="10" stopIfTrue="1" operator="equal">
      <formula>8223.307275</formula>
    </cfRule>
  </conditionalFormatting>
  <conditionalFormatting sqref="C86:L86">
    <cfRule type="cellIs" dxfId="15" priority="11" stopIfTrue="1" operator="equal">
      <formula>8223.307275</formula>
    </cfRule>
  </conditionalFormatting>
  <conditionalFormatting sqref="B133">
    <cfRule type="cellIs" dxfId="14" priority="8" stopIfTrue="1" operator="equal">
      <formula>8223.307275</formula>
    </cfRule>
  </conditionalFormatting>
  <conditionalFormatting sqref="B142">
    <cfRule type="cellIs" dxfId="13" priority="7" stopIfTrue="1" operator="equal">
      <formula>8223.307275</formula>
    </cfRule>
  </conditionalFormatting>
  <conditionalFormatting sqref="B131:L132 C133:L133">
    <cfRule type="cellIs" dxfId="12" priority="9" stopIfTrue="1" operator="equal">
      <formula>8223.307275</formula>
    </cfRule>
  </conditionalFormatting>
  <conditionalFormatting sqref="B176:C176">
    <cfRule type="cellIs" dxfId="11" priority="6" stopIfTrue="1" operator="equal">
      <formula>8223.307275</formula>
    </cfRule>
  </conditionalFormatting>
  <conditionalFormatting sqref="B207">
    <cfRule type="cellIs" dxfId="10" priority="4" stopIfTrue="1" operator="equal">
      <formula>8223.307275</formula>
    </cfRule>
  </conditionalFormatting>
  <conditionalFormatting sqref="H18">
    <cfRule type="cellIs" dxfId="9" priority="3" stopIfTrue="1" operator="equal">
      <formula>8223.307275</formula>
    </cfRule>
  </conditionalFormatting>
  <conditionalFormatting sqref="H21">
    <cfRule type="cellIs" dxfId="8" priority="2" stopIfTrue="1" operator="equal">
      <formula>8223.307275</formula>
    </cfRule>
  </conditionalFormatting>
  <conditionalFormatting sqref="H24">
    <cfRule type="cellIs" dxfId="7" priority="1" stopIfTrue="1" operator="equal">
      <formula>8223.307275</formula>
    </cfRule>
  </conditionalFormatting>
  <pageMargins left="0.31496062992126" right="0.31496062992126" top="0.33" bottom="0.21" header="0.118110236220472" footer="0.118110236220472"/>
  <pageSetup paperSize="9" scale="95" orientation="landscape" horizontalDpi="4294967293" verticalDpi="120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6"/>
  <sheetViews>
    <sheetView zoomScale="120" zoomScaleNormal="120" workbookViewId="0">
      <selection activeCell="A11" sqref="A11:L11"/>
    </sheetView>
  </sheetViews>
  <sheetFormatPr defaultRowHeight="13.5" x14ac:dyDescent="0.25"/>
  <cols>
    <col min="1" max="1" width="3.7109375" style="9" customWidth="1"/>
    <col min="2" max="2" width="39.5703125" style="10" customWidth="1"/>
    <col min="3" max="3" width="7.7109375" style="10" customWidth="1"/>
    <col min="4" max="4" width="7.5703125" style="10" customWidth="1"/>
    <col min="5" max="5" width="9.85546875" style="10" customWidth="1"/>
    <col min="6" max="6" width="9.140625" style="10"/>
    <col min="7" max="7" width="12.85546875" style="10" customWidth="1"/>
    <col min="8" max="8" width="8.5703125" style="10" customWidth="1"/>
    <col min="9" max="9" width="12.5703125" style="10" customWidth="1"/>
    <col min="10" max="10" width="9.140625" style="10"/>
    <col min="11" max="11" width="12.5703125" style="10" customWidth="1"/>
    <col min="12" max="12" width="13.5703125" style="10" customWidth="1"/>
    <col min="13" max="16384" width="9.140625" style="10"/>
  </cols>
  <sheetData>
    <row r="1" spans="1:12" ht="7.5" customHeight="1" x14ac:dyDescent="0.25"/>
    <row r="2" spans="1:12" ht="16.5" x14ac:dyDescent="0.25">
      <c r="A2" s="253" t="s">
        <v>199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</row>
    <row r="3" spans="1:12" ht="15.75" x14ac:dyDescent="0.25">
      <c r="A3" s="254" t="s">
        <v>74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</row>
    <row r="4" spans="1:12" ht="15.75" x14ac:dyDescent="0.25">
      <c r="A4" s="255" t="s">
        <v>135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</row>
    <row r="5" spans="1:12" ht="21.75" customHeight="1" x14ac:dyDescent="0.25">
      <c r="A5" s="253" t="s">
        <v>96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</row>
    <row r="6" spans="1:12" ht="16.5" x14ac:dyDescent="0.25">
      <c r="A6" s="11"/>
      <c r="B6" s="12"/>
      <c r="C6" s="11"/>
      <c r="D6" s="11"/>
      <c r="E6" s="11"/>
      <c r="F6" s="11"/>
      <c r="G6" s="252" t="s">
        <v>32</v>
      </c>
      <c r="H6" s="252"/>
      <c r="I6" s="252"/>
      <c r="J6" s="252"/>
      <c r="K6" s="13">
        <f>L308/1000</f>
        <v>0</v>
      </c>
      <c r="L6" s="14" t="s">
        <v>31</v>
      </c>
    </row>
    <row r="7" spans="1:12" ht="16.5" x14ac:dyDescent="0.25">
      <c r="A7" s="11"/>
      <c r="B7" s="264"/>
      <c r="C7" s="264"/>
      <c r="D7" s="264"/>
      <c r="E7" s="264"/>
      <c r="F7" s="11"/>
      <c r="G7" s="252" t="s">
        <v>33</v>
      </c>
      <c r="H7" s="252"/>
      <c r="I7" s="252"/>
      <c r="J7" s="252"/>
      <c r="K7" s="13">
        <f>I298/1000</f>
        <v>0</v>
      </c>
      <c r="L7" s="14" t="s">
        <v>31</v>
      </c>
    </row>
    <row r="8" spans="1:12" ht="6" customHeight="1" x14ac:dyDescent="0.25"/>
    <row r="9" spans="1:12" x14ac:dyDescent="0.25">
      <c r="A9" s="281" t="s">
        <v>1</v>
      </c>
      <c r="B9" s="279" t="s">
        <v>2</v>
      </c>
      <c r="C9" s="265" t="s">
        <v>3</v>
      </c>
      <c r="D9" s="265" t="s">
        <v>11</v>
      </c>
      <c r="E9" s="265" t="s">
        <v>4</v>
      </c>
      <c r="F9" s="267" t="s">
        <v>17</v>
      </c>
      <c r="G9" s="267"/>
      <c r="H9" s="267" t="s">
        <v>5</v>
      </c>
      <c r="I9" s="267"/>
      <c r="J9" s="265" t="s">
        <v>6</v>
      </c>
      <c r="K9" s="265"/>
      <c r="L9" s="271" t="s">
        <v>21</v>
      </c>
    </row>
    <row r="10" spans="1:12" x14ac:dyDescent="0.25">
      <c r="A10" s="281"/>
      <c r="B10" s="279"/>
      <c r="C10" s="265"/>
      <c r="D10" s="265"/>
      <c r="E10" s="265"/>
      <c r="F10" s="268" t="s">
        <v>7</v>
      </c>
      <c r="G10" s="269" t="s">
        <v>8</v>
      </c>
      <c r="H10" s="268" t="s">
        <v>7</v>
      </c>
      <c r="I10" s="269" t="s">
        <v>8</v>
      </c>
      <c r="J10" s="268" t="s">
        <v>7</v>
      </c>
      <c r="K10" s="269" t="s">
        <v>9</v>
      </c>
      <c r="L10" s="268" t="s">
        <v>10</v>
      </c>
    </row>
    <row r="11" spans="1:12" x14ac:dyDescent="0.25">
      <c r="A11" s="280">
        <v>1</v>
      </c>
      <c r="B11" s="270">
        <v>2</v>
      </c>
      <c r="C11" s="280">
        <v>3</v>
      </c>
      <c r="D11" s="270">
        <v>4</v>
      </c>
      <c r="E11" s="280">
        <v>5</v>
      </c>
      <c r="F11" s="270">
        <v>6</v>
      </c>
      <c r="G11" s="280">
        <v>7</v>
      </c>
      <c r="H11" s="270">
        <v>8</v>
      </c>
      <c r="I11" s="280">
        <v>9</v>
      </c>
      <c r="J11" s="270">
        <v>10</v>
      </c>
      <c r="K11" s="280">
        <v>11</v>
      </c>
      <c r="L11" s="270">
        <v>12</v>
      </c>
    </row>
    <row r="12" spans="1:12" ht="42.75" x14ac:dyDescent="0.25">
      <c r="A12" s="244">
        <v>1</v>
      </c>
      <c r="B12" s="15" t="s">
        <v>300</v>
      </c>
      <c r="C12" s="16" t="s">
        <v>301</v>
      </c>
      <c r="D12" s="5"/>
      <c r="E12" s="17">
        <f>1981-E15</f>
        <v>1671</v>
      </c>
      <c r="F12" s="18"/>
      <c r="G12" s="19"/>
      <c r="H12" s="18"/>
      <c r="I12" s="19"/>
      <c r="J12" s="18"/>
      <c r="K12" s="19"/>
      <c r="L12" s="19"/>
    </row>
    <row r="13" spans="1:12" x14ac:dyDescent="0.25">
      <c r="A13" s="244"/>
      <c r="B13" s="20" t="s">
        <v>12</v>
      </c>
      <c r="C13" s="18" t="s">
        <v>15</v>
      </c>
      <c r="D13" s="21">
        <v>2.1499999999999998E-2</v>
      </c>
      <c r="E13" s="22">
        <f>D13*E12</f>
        <v>35.926499999999997</v>
      </c>
      <c r="F13" s="18"/>
      <c r="G13" s="19"/>
      <c r="H13" s="19"/>
      <c r="I13" s="19"/>
      <c r="J13" s="18"/>
      <c r="K13" s="19"/>
      <c r="L13" s="19"/>
    </row>
    <row r="14" spans="1:12" ht="29.25" x14ac:dyDescent="0.25">
      <c r="A14" s="244"/>
      <c r="B14" s="23" t="s">
        <v>302</v>
      </c>
      <c r="C14" s="5" t="s">
        <v>22</v>
      </c>
      <c r="D14" s="21">
        <v>4.82E-2</v>
      </c>
      <c r="E14" s="22">
        <f>D14*E12</f>
        <v>80.542199999999994</v>
      </c>
      <c r="F14" s="18"/>
      <c r="G14" s="19"/>
      <c r="H14" s="18"/>
      <c r="I14" s="19"/>
      <c r="J14" s="18"/>
      <c r="K14" s="19"/>
      <c r="L14" s="19"/>
    </row>
    <row r="15" spans="1:12" ht="40.5" x14ac:dyDescent="0.25">
      <c r="A15" s="245">
        <v>2</v>
      </c>
      <c r="B15" s="15" t="s">
        <v>149</v>
      </c>
      <c r="C15" s="16" t="s">
        <v>303</v>
      </c>
      <c r="D15" s="1"/>
      <c r="E15" s="17">
        <v>310</v>
      </c>
      <c r="F15" s="19"/>
      <c r="G15" s="19"/>
      <c r="H15" s="18"/>
      <c r="I15" s="19"/>
      <c r="J15" s="18"/>
      <c r="K15" s="19"/>
      <c r="L15" s="19"/>
    </row>
    <row r="16" spans="1:12" x14ac:dyDescent="0.25">
      <c r="A16" s="247"/>
      <c r="B16" s="24" t="s">
        <v>12</v>
      </c>
      <c r="C16" s="18" t="s">
        <v>15</v>
      </c>
      <c r="D16" s="1">
        <v>2.99</v>
      </c>
      <c r="E16" s="25">
        <f>D16*E15</f>
        <v>926.90000000000009</v>
      </c>
      <c r="F16" s="18"/>
      <c r="G16" s="19"/>
      <c r="H16" s="19"/>
      <c r="I16" s="19"/>
      <c r="J16" s="18"/>
      <c r="K16" s="19"/>
      <c r="L16" s="19"/>
    </row>
    <row r="17" spans="1:12" ht="40.5" x14ac:dyDescent="0.25">
      <c r="A17" s="244">
        <v>3</v>
      </c>
      <c r="B17" s="26" t="s">
        <v>38</v>
      </c>
      <c r="C17" s="16" t="s">
        <v>301</v>
      </c>
      <c r="D17" s="1"/>
      <c r="E17" s="17">
        <f>E12/10</f>
        <v>167.1</v>
      </c>
      <c r="F17" s="18"/>
      <c r="G17" s="19"/>
      <c r="H17" s="18"/>
      <c r="I17" s="19"/>
      <c r="J17" s="18"/>
      <c r="K17" s="19"/>
      <c r="L17" s="19"/>
    </row>
    <row r="18" spans="1:12" x14ac:dyDescent="0.25">
      <c r="A18" s="244"/>
      <c r="B18" s="24" t="s">
        <v>12</v>
      </c>
      <c r="C18" s="18" t="s">
        <v>15</v>
      </c>
      <c r="D18" s="1">
        <v>2.99</v>
      </c>
      <c r="E18" s="25">
        <f>D18*E17</f>
        <v>499.62900000000002</v>
      </c>
      <c r="F18" s="18"/>
      <c r="G18" s="19"/>
      <c r="H18" s="19"/>
      <c r="I18" s="19"/>
      <c r="J18" s="18"/>
      <c r="K18" s="19"/>
      <c r="L18" s="19"/>
    </row>
    <row r="19" spans="1:12" ht="27" x14ac:dyDescent="0.25">
      <c r="A19" s="245">
        <v>4</v>
      </c>
      <c r="B19" s="27" t="s">
        <v>237</v>
      </c>
      <c r="C19" s="16" t="s">
        <v>29</v>
      </c>
      <c r="D19" s="5"/>
      <c r="E19" s="17">
        <v>10</v>
      </c>
      <c r="F19" s="18"/>
      <c r="G19" s="19"/>
      <c r="H19" s="18"/>
      <c r="I19" s="19"/>
      <c r="J19" s="18"/>
      <c r="K19" s="19"/>
      <c r="L19" s="19"/>
    </row>
    <row r="20" spans="1:12" x14ac:dyDescent="0.25">
      <c r="A20" s="246"/>
      <c r="B20" s="28" t="s">
        <v>12</v>
      </c>
      <c r="C20" s="29" t="s">
        <v>15</v>
      </c>
      <c r="D20" s="5">
        <v>0.42599999999999999</v>
      </c>
      <c r="E20" s="25">
        <f>D20*E19</f>
        <v>4.26</v>
      </c>
      <c r="F20" s="18"/>
      <c r="G20" s="19"/>
      <c r="H20" s="19"/>
      <c r="I20" s="19"/>
      <c r="J20" s="18"/>
      <c r="K20" s="19"/>
      <c r="L20" s="19"/>
    </row>
    <row r="21" spans="1:12" x14ac:dyDescent="0.25">
      <c r="A21" s="246"/>
      <c r="B21" s="20" t="s">
        <v>25</v>
      </c>
      <c r="C21" s="5" t="s">
        <v>0</v>
      </c>
      <c r="D21" s="5">
        <v>4.1099999999999998E-2</v>
      </c>
      <c r="E21" s="25">
        <f>E19*D21</f>
        <v>0.41099999999999998</v>
      </c>
      <c r="F21" s="18"/>
      <c r="G21" s="19"/>
      <c r="H21" s="18"/>
      <c r="I21" s="19"/>
      <c r="J21" s="19"/>
      <c r="K21" s="19"/>
      <c r="L21" s="19"/>
    </row>
    <row r="22" spans="1:12" x14ac:dyDescent="0.25">
      <c r="A22" s="246"/>
      <c r="B22" s="5" t="s">
        <v>23</v>
      </c>
      <c r="C22" s="5"/>
      <c r="D22" s="5"/>
      <c r="E22" s="25"/>
      <c r="F22" s="18"/>
      <c r="G22" s="19"/>
      <c r="H22" s="18"/>
      <c r="I22" s="19"/>
      <c r="J22" s="18"/>
      <c r="K22" s="19"/>
      <c r="L22" s="19"/>
    </row>
    <row r="23" spans="1:12" x14ac:dyDescent="0.25">
      <c r="A23" s="246"/>
      <c r="B23" s="20" t="s">
        <v>190</v>
      </c>
      <c r="C23" s="5" t="s">
        <v>43</v>
      </c>
      <c r="D23" s="5">
        <v>0.998</v>
      </c>
      <c r="E23" s="25">
        <f>D23*E19</f>
        <v>9.98</v>
      </c>
      <c r="F23" s="19"/>
      <c r="G23" s="19"/>
      <c r="H23" s="18"/>
      <c r="I23" s="19"/>
      <c r="J23" s="18"/>
      <c r="K23" s="19"/>
      <c r="L23" s="19"/>
    </row>
    <row r="24" spans="1:12" x14ac:dyDescent="0.25">
      <c r="A24" s="247"/>
      <c r="B24" s="20" t="s">
        <v>41</v>
      </c>
      <c r="C24" s="5" t="s">
        <v>0</v>
      </c>
      <c r="D24" s="21">
        <v>6.1800000000000001E-2</v>
      </c>
      <c r="E24" s="25">
        <f>D24*E19</f>
        <v>0.61799999999999999</v>
      </c>
      <c r="F24" s="19"/>
      <c r="G24" s="19"/>
      <c r="H24" s="18"/>
      <c r="I24" s="19"/>
      <c r="J24" s="18"/>
      <c r="K24" s="19"/>
      <c r="L24" s="19"/>
    </row>
    <row r="25" spans="1:12" ht="27" x14ac:dyDescent="0.25">
      <c r="A25" s="245">
        <v>5</v>
      </c>
      <c r="B25" s="27" t="s">
        <v>238</v>
      </c>
      <c r="C25" s="16" t="s">
        <v>29</v>
      </c>
      <c r="D25" s="5"/>
      <c r="E25" s="17">
        <v>38</v>
      </c>
      <c r="F25" s="18"/>
      <c r="G25" s="19"/>
      <c r="H25" s="18"/>
      <c r="I25" s="19"/>
      <c r="J25" s="18"/>
      <c r="K25" s="19"/>
      <c r="L25" s="19"/>
    </row>
    <row r="26" spans="1:12" x14ac:dyDescent="0.25">
      <c r="A26" s="246"/>
      <c r="B26" s="28" t="s">
        <v>12</v>
      </c>
      <c r="C26" s="29" t="s">
        <v>15</v>
      </c>
      <c r="D26" s="5">
        <v>0.42599999999999999</v>
      </c>
      <c r="E26" s="22">
        <f>D26*E25</f>
        <v>16.187999999999999</v>
      </c>
      <c r="F26" s="18"/>
      <c r="G26" s="19"/>
      <c r="H26" s="19"/>
      <c r="I26" s="19"/>
      <c r="J26" s="18"/>
      <c r="K26" s="19"/>
      <c r="L26" s="19"/>
    </row>
    <row r="27" spans="1:12" x14ac:dyDescent="0.25">
      <c r="A27" s="246"/>
      <c r="B27" s="20" t="s">
        <v>25</v>
      </c>
      <c r="C27" s="5" t="s">
        <v>0</v>
      </c>
      <c r="D27" s="5">
        <v>4.1099999999999998E-2</v>
      </c>
      <c r="E27" s="25">
        <f>D27*E25</f>
        <v>1.5617999999999999</v>
      </c>
      <c r="F27" s="18"/>
      <c r="G27" s="19"/>
      <c r="H27" s="18"/>
      <c r="I27" s="19"/>
      <c r="J27" s="19"/>
      <c r="K27" s="19"/>
      <c r="L27" s="19"/>
    </row>
    <row r="28" spans="1:12" x14ac:dyDescent="0.25">
      <c r="A28" s="246"/>
      <c r="B28" s="5" t="s">
        <v>23</v>
      </c>
      <c r="C28" s="5"/>
      <c r="D28" s="5"/>
      <c r="E28" s="25"/>
      <c r="F28" s="18"/>
      <c r="G28" s="19"/>
      <c r="H28" s="18"/>
      <c r="I28" s="19"/>
      <c r="J28" s="18"/>
      <c r="K28" s="19"/>
      <c r="L28" s="19"/>
    </row>
    <row r="29" spans="1:12" x14ac:dyDescent="0.25">
      <c r="A29" s="246"/>
      <c r="B29" s="20" t="s">
        <v>159</v>
      </c>
      <c r="C29" s="5" t="s">
        <v>43</v>
      </c>
      <c r="D29" s="5">
        <v>0.998</v>
      </c>
      <c r="E29" s="25">
        <f>D29*E25</f>
        <v>37.923999999999999</v>
      </c>
      <c r="F29" s="19"/>
      <c r="G29" s="19"/>
      <c r="H29" s="18"/>
      <c r="I29" s="19"/>
      <c r="J29" s="18"/>
      <c r="K29" s="19"/>
      <c r="L29" s="19"/>
    </row>
    <row r="30" spans="1:12" x14ac:dyDescent="0.25">
      <c r="A30" s="247"/>
      <c r="B30" s="20" t="s">
        <v>41</v>
      </c>
      <c r="C30" s="5" t="s">
        <v>0</v>
      </c>
      <c r="D30" s="5">
        <v>6.1800000000000001E-2</v>
      </c>
      <c r="E30" s="25">
        <f>D30*E25</f>
        <v>2.3483999999999998</v>
      </c>
      <c r="F30" s="19"/>
      <c r="G30" s="19"/>
      <c r="H30" s="18"/>
      <c r="I30" s="19"/>
      <c r="J30" s="18"/>
      <c r="K30" s="19"/>
      <c r="L30" s="19"/>
    </row>
    <row r="31" spans="1:12" ht="27" x14ac:dyDescent="0.25">
      <c r="A31" s="245">
        <v>6</v>
      </c>
      <c r="B31" s="27" t="s">
        <v>240</v>
      </c>
      <c r="C31" s="16" t="s">
        <v>301</v>
      </c>
      <c r="D31" s="5"/>
      <c r="E31" s="17">
        <v>0.43</v>
      </c>
      <c r="F31" s="18"/>
      <c r="G31" s="19"/>
      <c r="H31" s="18"/>
      <c r="I31" s="19"/>
      <c r="J31" s="18"/>
      <c r="K31" s="19"/>
      <c r="L31" s="19"/>
    </row>
    <row r="32" spans="1:12" x14ac:dyDescent="0.25">
      <c r="A32" s="246"/>
      <c r="B32" s="28" t="s">
        <v>12</v>
      </c>
      <c r="C32" s="29" t="s">
        <v>15</v>
      </c>
      <c r="D32" s="5">
        <v>13.6</v>
      </c>
      <c r="E32" s="22">
        <f>D32*E31</f>
        <v>5.8479999999999999</v>
      </c>
      <c r="F32" s="18"/>
      <c r="G32" s="19"/>
      <c r="H32" s="19"/>
      <c r="I32" s="19"/>
      <c r="J32" s="18"/>
      <c r="K32" s="19"/>
      <c r="L32" s="19"/>
    </row>
    <row r="33" spans="1:12" x14ac:dyDescent="0.25">
      <c r="A33" s="246"/>
      <c r="B33" s="20" t="s">
        <v>14</v>
      </c>
      <c r="C33" s="5" t="s">
        <v>0</v>
      </c>
      <c r="D33" s="5">
        <v>0.14000000000000001</v>
      </c>
      <c r="E33" s="25">
        <f>D33*E31</f>
        <v>6.0200000000000004E-2</v>
      </c>
      <c r="F33" s="18"/>
      <c r="G33" s="19"/>
      <c r="H33" s="18"/>
      <c r="I33" s="19"/>
      <c r="J33" s="19"/>
      <c r="K33" s="19"/>
      <c r="L33" s="19"/>
    </row>
    <row r="34" spans="1:12" x14ac:dyDescent="0.25">
      <c r="A34" s="246"/>
      <c r="B34" s="5" t="s">
        <v>23</v>
      </c>
      <c r="C34" s="5"/>
      <c r="D34" s="5"/>
      <c r="E34" s="25"/>
      <c r="F34" s="18"/>
      <c r="G34" s="19"/>
      <c r="H34" s="18"/>
      <c r="I34" s="19"/>
      <c r="J34" s="18"/>
      <c r="K34" s="19"/>
      <c r="L34" s="19"/>
    </row>
    <row r="35" spans="1:12" ht="20.25" x14ac:dyDescent="0.25">
      <c r="A35" s="246"/>
      <c r="B35" s="20" t="s">
        <v>241</v>
      </c>
      <c r="C35" s="5" t="s">
        <v>303</v>
      </c>
      <c r="D35" s="5">
        <v>1.05</v>
      </c>
      <c r="E35" s="25">
        <f>D35*E31</f>
        <v>0.45150000000000001</v>
      </c>
      <c r="F35" s="19"/>
      <c r="G35" s="19"/>
      <c r="H35" s="18"/>
      <c r="I35" s="19"/>
      <c r="J35" s="18"/>
      <c r="K35" s="19"/>
      <c r="L35" s="19"/>
    </row>
    <row r="36" spans="1:12" x14ac:dyDescent="0.25">
      <c r="A36" s="247"/>
      <c r="B36" s="20" t="s">
        <v>41</v>
      </c>
      <c r="C36" s="5" t="s">
        <v>0</v>
      </c>
      <c r="D36" s="5">
        <v>0.53</v>
      </c>
      <c r="E36" s="25">
        <f>D36*E31</f>
        <v>0.22790000000000002</v>
      </c>
      <c r="F36" s="19"/>
      <c r="G36" s="19"/>
      <c r="H36" s="18"/>
      <c r="I36" s="19"/>
      <c r="J36" s="18"/>
      <c r="K36" s="19"/>
      <c r="L36" s="19"/>
    </row>
    <row r="37" spans="1:12" ht="27" x14ac:dyDescent="0.25">
      <c r="A37" s="244">
        <v>7</v>
      </c>
      <c r="B37" s="27" t="s">
        <v>160</v>
      </c>
      <c r="C37" s="16" t="s">
        <v>29</v>
      </c>
      <c r="D37" s="5"/>
      <c r="E37" s="17">
        <v>5</v>
      </c>
      <c r="F37" s="18"/>
      <c r="G37" s="19"/>
      <c r="H37" s="18"/>
      <c r="I37" s="19"/>
      <c r="J37" s="18"/>
      <c r="K37" s="19"/>
      <c r="L37" s="19"/>
    </row>
    <row r="38" spans="1:12" x14ac:dyDescent="0.25">
      <c r="A38" s="244"/>
      <c r="B38" s="28" t="s">
        <v>12</v>
      </c>
      <c r="C38" s="29" t="s">
        <v>15</v>
      </c>
      <c r="D38" s="5">
        <v>8.0399999999999999E-2</v>
      </c>
      <c r="E38" s="22">
        <f>D38*E37</f>
        <v>0.40200000000000002</v>
      </c>
      <c r="F38" s="18"/>
      <c r="G38" s="19"/>
      <c r="H38" s="19"/>
      <c r="I38" s="19"/>
      <c r="J38" s="18"/>
      <c r="K38" s="19"/>
      <c r="L38" s="19"/>
    </row>
    <row r="39" spans="1:12" x14ac:dyDescent="0.25">
      <c r="A39" s="244"/>
      <c r="B39" s="20" t="s">
        <v>14</v>
      </c>
      <c r="C39" s="5" t="s">
        <v>0</v>
      </c>
      <c r="D39" s="5">
        <v>2.07E-2</v>
      </c>
      <c r="E39" s="25">
        <f>D39*E37</f>
        <v>0.10349999999999999</v>
      </c>
      <c r="F39" s="18"/>
      <c r="G39" s="19"/>
      <c r="H39" s="18"/>
      <c r="I39" s="19"/>
      <c r="J39" s="19"/>
      <c r="K39" s="19"/>
      <c r="L39" s="19"/>
    </row>
    <row r="40" spans="1:12" x14ac:dyDescent="0.25">
      <c r="A40" s="244"/>
      <c r="B40" s="5" t="s">
        <v>23</v>
      </c>
      <c r="C40" s="5"/>
      <c r="D40" s="5"/>
      <c r="E40" s="25"/>
      <c r="F40" s="18"/>
      <c r="G40" s="19"/>
      <c r="H40" s="18"/>
      <c r="I40" s="19"/>
      <c r="J40" s="18"/>
      <c r="K40" s="19"/>
      <c r="L40" s="19"/>
    </row>
    <row r="41" spans="1:12" x14ac:dyDescent="0.25">
      <c r="A41" s="244"/>
      <c r="B41" s="20" t="s">
        <v>297</v>
      </c>
      <c r="C41" s="5" t="s">
        <v>44</v>
      </c>
      <c r="D41" s="5">
        <v>0.25</v>
      </c>
      <c r="E41" s="25">
        <f>D41*E37</f>
        <v>1.25</v>
      </c>
      <c r="F41" s="31"/>
      <c r="G41" s="19"/>
      <c r="H41" s="18"/>
      <c r="I41" s="19"/>
      <c r="J41" s="18"/>
      <c r="K41" s="19"/>
      <c r="L41" s="19"/>
    </row>
    <row r="42" spans="1:12" x14ac:dyDescent="0.25">
      <c r="A42" s="244"/>
      <c r="B42" s="20" t="s">
        <v>161</v>
      </c>
      <c r="C42" s="5" t="s">
        <v>44</v>
      </c>
      <c r="D42" s="5">
        <v>9.8000000000000004E-2</v>
      </c>
      <c r="E42" s="25">
        <f>D42*E37</f>
        <v>0.49</v>
      </c>
      <c r="F42" s="19"/>
      <c r="G42" s="19"/>
      <c r="H42" s="18"/>
      <c r="I42" s="19"/>
      <c r="J42" s="18"/>
      <c r="K42" s="19"/>
      <c r="L42" s="19"/>
    </row>
    <row r="43" spans="1:12" x14ac:dyDescent="0.25">
      <c r="A43" s="244"/>
      <c r="B43" s="20" t="s">
        <v>41</v>
      </c>
      <c r="C43" s="5" t="s">
        <v>0</v>
      </c>
      <c r="D43" s="5">
        <v>5.1999999999999998E-3</v>
      </c>
      <c r="E43" s="25">
        <f>D43*E37</f>
        <v>2.5999999999999999E-2</v>
      </c>
      <c r="F43" s="19"/>
      <c r="G43" s="19"/>
      <c r="H43" s="18"/>
      <c r="I43" s="19"/>
      <c r="J43" s="18"/>
      <c r="K43" s="19"/>
      <c r="L43" s="19"/>
    </row>
    <row r="44" spans="1:12" ht="27" x14ac:dyDescent="0.25">
      <c r="A44" s="245">
        <v>8</v>
      </c>
      <c r="B44" s="32" t="s">
        <v>239</v>
      </c>
      <c r="C44" s="16" t="s">
        <v>304</v>
      </c>
      <c r="D44" s="33"/>
      <c r="E44" s="17">
        <v>16.88</v>
      </c>
      <c r="F44" s="34"/>
      <c r="G44" s="35"/>
      <c r="H44" s="33"/>
      <c r="I44" s="35"/>
      <c r="J44" s="33"/>
      <c r="K44" s="35"/>
      <c r="L44" s="17"/>
    </row>
    <row r="45" spans="1:12" x14ac:dyDescent="0.25">
      <c r="A45" s="246"/>
      <c r="B45" s="28" t="s">
        <v>12</v>
      </c>
      <c r="C45" s="18" t="s">
        <v>15</v>
      </c>
      <c r="D45" s="18">
        <v>0.38800000000000001</v>
      </c>
      <c r="E45" s="19">
        <f>E44*D45</f>
        <v>6.5494399999999997</v>
      </c>
      <c r="F45" s="18"/>
      <c r="G45" s="19"/>
      <c r="H45" s="19"/>
      <c r="I45" s="19"/>
      <c r="J45" s="18"/>
      <c r="K45" s="19"/>
      <c r="L45" s="19"/>
    </row>
    <row r="46" spans="1:12" x14ac:dyDescent="0.25">
      <c r="A46" s="246"/>
      <c r="B46" s="28" t="s">
        <v>14</v>
      </c>
      <c r="C46" s="5" t="s">
        <v>0</v>
      </c>
      <c r="D46" s="18">
        <v>2.9999999999999997E-4</v>
      </c>
      <c r="E46" s="31">
        <f>D46*E44</f>
        <v>5.0639999999999991E-3</v>
      </c>
      <c r="F46" s="18"/>
      <c r="G46" s="19"/>
      <c r="H46" s="18"/>
      <c r="I46" s="19"/>
      <c r="J46" s="19"/>
      <c r="K46" s="19"/>
      <c r="L46" s="19"/>
    </row>
    <row r="47" spans="1:12" x14ac:dyDescent="0.25">
      <c r="A47" s="246"/>
      <c r="B47" s="5" t="s">
        <v>23</v>
      </c>
      <c r="C47" s="5"/>
      <c r="D47" s="5"/>
      <c r="E47" s="22"/>
      <c r="F47" s="5"/>
      <c r="G47" s="22"/>
      <c r="H47" s="18"/>
      <c r="I47" s="22"/>
      <c r="J47" s="36"/>
      <c r="K47" s="22"/>
      <c r="L47" s="22"/>
    </row>
    <row r="48" spans="1:12" x14ac:dyDescent="0.25">
      <c r="A48" s="246"/>
      <c r="B48" s="20" t="s">
        <v>104</v>
      </c>
      <c r="C48" s="5" t="s">
        <v>44</v>
      </c>
      <c r="D48" s="5">
        <v>0.253</v>
      </c>
      <c r="E48" s="22">
        <f>D48*E44</f>
        <v>4.2706400000000002</v>
      </c>
      <c r="F48" s="22"/>
      <c r="G48" s="22"/>
      <c r="H48" s="18"/>
      <c r="I48" s="22"/>
      <c r="J48" s="36"/>
      <c r="K48" s="22"/>
      <c r="L48" s="22"/>
    </row>
    <row r="49" spans="1:12" x14ac:dyDescent="0.25">
      <c r="A49" s="246"/>
      <c r="B49" s="20" t="s">
        <v>296</v>
      </c>
      <c r="C49" s="5" t="s">
        <v>44</v>
      </c>
      <c r="D49" s="5">
        <v>2.7E-2</v>
      </c>
      <c r="E49" s="22">
        <f>D49*E44</f>
        <v>0.45575999999999994</v>
      </c>
      <c r="F49" s="22"/>
      <c r="G49" s="22"/>
      <c r="H49" s="18"/>
      <c r="I49" s="22"/>
      <c r="J49" s="36"/>
      <c r="K49" s="22"/>
      <c r="L49" s="22"/>
    </row>
    <row r="50" spans="1:12" x14ac:dyDescent="0.25">
      <c r="A50" s="247"/>
      <c r="B50" s="28" t="s">
        <v>18</v>
      </c>
      <c r="C50" s="5" t="s">
        <v>0</v>
      </c>
      <c r="D50" s="5">
        <v>1.9E-3</v>
      </c>
      <c r="E50" s="25">
        <f>D50*E44</f>
        <v>3.2071999999999996E-2</v>
      </c>
      <c r="F50" s="22"/>
      <c r="G50" s="25"/>
      <c r="H50" s="18"/>
      <c r="I50" s="22"/>
      <c r="J50" s="36"/>
      <c r="K50" s="22"/>
      <c r="L50" s="22"/>
    </row>
    <row r="51" spans="1:12" ht="40.5" x14ac:dyDescent="0.25">
      <c r="A51" s="245">
        <v>9</v>
      </c>
      <c r="B51" s="15" t="s">
        <v>223</v>
      </c>
      <c r="C51" s="16" t="s">
        <v>29</v>
      </c>
      <c r="D51" s="5"/>
      <c r="E51" s="17">
        <v>12</v>
      </c>
      <c r="F51" s="18"/>
      <c r="G51" s="19"/>
      <c r="H51" s="18"/>
      <c r="I51" s="19"/>
      <c r="J51" s="18"/>
      <c r="K51" s="19"/>
      <c r="L51" s="19"/>
    </row>
    <row r="52" spans="1:12" x14ac:dyDescent="0.25">
      <c r="A52" s="246"/>
      <c r="B52" s="20" t="s">
        <v>12</v>
      </c>
      <c r="C52" s="18" t="s">
        <v>15</v>
      </c>
      <c r="D52" s="25">
        <v>8.49</v>
      </c>
      <c r="E52" s="25">
        <f>D52*E51</f>
        <v>101.88</v>
      </c>
      <c r="F52" s="18"/>
      <c r="G52" s="19"/>
      <c r="H52" s="19"/>
      <c r="I52" s="19"/>
      <c r="J52" s="18"/>
      <c r="K52" s="19"/>
      <c r="L52" s="19"/>
    </row>
    <row r="53" spans="1:12" x14ac:dyDescent="0.25">
      <c r="A53" s="246"/>
      <c r="B53" s="20" t="s">
        <v>224</v>
      </c>
      <c r="C53" s="5" t="s">
        <v>22</v>
      </c>
      <c r="D53" s="25">
        <v>0.89500000000000002</v>
      </c>
      <c r="E53" s="25">
        <f>D53*E51</f>
        <v>10.74</v>
      </c>
      <c r="F53" s="18"/>
      <c r="G53" s="19"/>
      <c r="H53" s="19"/>
      <c r="I53" s="19"/>
      <c r="J53" s="19"/>
      <c r="K53" s="19"/>
      <c r="L53" s="19"/>
    </row>
    <row r="54" spans="1:12" x14ac:dyDescent="0.25">
      <c r="A54" s="246"/>
      <c r="B54" s="20" t="s">
        <v>225</v>
      </c>
      <c r="C54" s="5" t="s">
        <v>22</v>
      </c>
      <c r="D54" s="25">
        <v>0.182</v>
      </c>
      <c r="E54" s="25">
        <f>D54*E51</f>
        <v>2.1840000000000002</v>
      </c>
      <c r="F54" s="18"/>
      <c r="G54" s="19"/>
      <c r="H54" s="19"/>
      <c r="I54" s="19"/>
      <c r="J54" s="18"/>
      <c r="K54" s="19"/>
      <c r="L54" s="19"/>
    </row>
    <row r="55" spans="1:12" ht="29.25" x14ac:dyDescent="0.25">
      <c r="A55" s="246"/>
      <c r="B55" s="20" t="s">
        <v>305</v>
      </c>
      <c r="C55" s="5" t="s">
        <v>22</v>
      </c>
      <c r="D55" s="25">
        <v>0.23400000000000001</v>
      </c>
      <c r="E55" s="25">
        <f>D55*E51</f>
        <v>2.8080000000000003</v>
      </c>
      <c r="F55" s="18"/>
      <c r="G55" s="19"/>
      <c r="H55" s="18"/>
      <c r="I55" s="19"/>
      <c r="J55" s="19"/>
      <c r="K55" s="19"/>
      <c r="L55" s="19"/>
    </row>
    <row r="56" spans="1:12" ht="27" x14ac:dyDescent="0.25">
      <c r="A56" s="246"/>
      <c r="B56" s="24" t="s">
        <v>226</v>
      </c>
      <c r="C56" s="5" t="s">
        <v>22</v>
      </c>
      <c r="D56" s="4">
        <v>0.81200000000000006</v>
      </c>
      <c r="E56" s="25">
        <f>D56*E51</f>
        <v>9.7439999999999998</v>
      </c>
      <c r="F56" s="18"/>
      <c r="G56" s="19"/>
      <c r="H56" s="19"/>
      <c r="I56" s="19"/>
      <c r="J56" s="18"/>
      <c r="K56" s="19"/>
      <c r="L56" s="19"/>
    </row>
    <row r="57" spans="1:12" x14ac:dyDescent="0.25">
      <c r="A57" s="246"/>
      <c r="B57" s="24" t="s">
        <v>227</v>
      </c>
      <c r="C57" s="5" t="s">
        <v>22</v>
      </c>
      <c r="D57" s="4">
        <v>0.78700000000000003</v>
      </c>
      <c r="E57" s="25">
        <f>D57*E51</f>
        <v>9.4440000000000008</v>
      </c>
      <c r="F57" s="18"/>
      <c r="G57" s="19"/>
      <c r="H57" s="19"/>
      <c r="I57" s="19"/>
      <c r="J57" s="19"/>
      <c r="K57" s="19"/>
      <c r="L57" s="19"/>
    </row>
    <row r="58" spans="1:12" x14ac:dyDescent="0.25">
      <c r="A58" s="246"/>
      <c r="B58" s="20" t="s">
        <v>25</v>
      </c>
      <c r="C58" s="18" t="s">
        <v>0</v>
      </c>
      <c r="D58" s="4">
        <v>0.41299999999999998</v>
      </c>
      <c r="E58" s="25">
        <f>D58*E51</f>
        <v>4.9559999999999995</v>
      </c>
      <c r="F58" s="18"/>
      <c r="G58" s="19"/>
      <c r="H58" s="19"/>
      <c r="I58" s="19"/>
      <c r="J58" s="19"/>
      <c r="K58" s="19"/>
      <c r="L58" s="19"/>
    </row>
    <row r="59" spans="1:12" x14ac:dyDescent="0.25">
      <c r="A59" s="246"/>
      <c r="B59" s="5" t="s">
        <v>23</v>
      </c>
      <c r="C59" s="18"/>
      <c r="D59" s="4"/>
      <c r="E59" s="25"/>
      <c r="F59" s="18"/>
      <c r="G59" s="19"/>
      <c r="H59" s="19"/>
      <c r="I59" s="19"/>
      <c r="J59" s="18"/>
      <c r="K59" s="19"/>
      <c r="L59" s="19"/>
    </row>
    <row r="60" spans="1:12" x14ac:dyDescent="0.25">
      <c r="A60" s="246"/>
      <c r="B60" s="24" t="s">
        <v>228</v>
      </c>
      <c r="C60" s="18" t="s">
        <v>29</v>
      </c>
      <c r="D60" s="4">
        <v>1.01</v>
      </c>
      <c r="E60" s="25">
        <f>D60*E51</f>
        <v>12.120000000000001</v>
      </c>
      <c r="F60" s="19"/>
      <c r="G60" s="19"/>
      <c r="H60" s="19"/>
      <c r="I60" s="19"/>
      <c r="J60" s="18"/>
      <c r="K60" s="19"/>
      <c r="L60" s="19"/>
    </row>
    <row r="61" spans="1:12" ht="15.75" x14ac:dyDescent="0.25">
      <c r="A61" s="246"/>
      <c r="B61" s="24" t="s">
        <v>100</v>
      </c>
      <c r="C61" s="18" t="s">
        <v>306</v>
      </c>
      <c r="D61" s="4">
        <v>3.5999999999999997E-2</v>
      </c>
      <c r="E61" s="25">
        <f>D61*E51</f>
        <v>0.43199999999999994</v>
      </c>
      <c r="F61" s="19"/>
      <c r="G61" s="19"/>
      <c r="H61" s="19"/>
      <c r="I61" s="19"/>
      <c r="J61" s="18"/>
      <c r="K61" s="19"/>
      <c r="L61" s="19"/>
    </row>
    <row r="62" spans="1:12" x14ac:dyDescent="0.25">
      <c r="A62" s="247"/>
      <c r="B62" s="28" t="s">
        <v>41</v>
      </c>
      <c r="C62" s="18" t="s">
        <v>0</v>
      </c>
      <c r="D62" s="4">
        <v>1.51</v>
      </c>
      <c r="E62" s="25">
        <f>D62*E51</f>
        <v>18.12</v>
      </c>
      <c r="F62" s="19"/>
      <c r="G62" s="19"/>
      <c r="H62" s="19"/>
      <c r="I62" s="19"/>
      <c r="J62" s="18"/>
      <c r="K62" s="19"/>
      <c r="L62" s="19"/>
    </row>
    <row r="63" spans="1:12" ht="54" x14ac:dyDescent="0.25">
      <c r="A63" s="245">
        <v>10</v>
      </c>
      <c r="B63" s="15" t="s">
        <v>307</v>
      </c>
      <c r="C63" s="16" t="s">
        <v>29</v>
      </c>
      <c r="D63" s="33"/>
      <c r="E63" s="17">
        <v>48</v>
      </c>
      <c r="F63" s="37"/>
      <c r="G63" s="35"/>
      <c r="H63" s="33"/>
      <c r="I63" s="35"/>
      <c r="J63" s="33"/>
      <c r="K63" s="35"/>
      <c r="L63" s="35"/>
    </row>
    <row r="64" spans="1:12" x14ac:dyDescent="0.25">
      <c r="A64" s="246"/>
      <c r="B64" s="28" t="s">
        <v>12</v>
      </c>
      <c r="C64" s="18" t="s">
        <v>15</v>
      </c>
      <c r="D64" s="18">
        <v>0.105</v>
      </c>
      <c r="E64" s="19">
        <f>E63*D64</f>
        <v>5.04</v>
      </c>
      <c r="F64" s="18"/>
      <c r="G64" s="19"/>
      <c r="H64" s="19"/>
      <c r="I64" s="19"/>
      <c r="J64" s="18"/>
      <c r="K64" s="19"/>
      <c r="L64" s="19"/>
    </row>
    <row r="65" spans="1:12" x14ac:dyDescent="0.25">
      <c r="A65" s="246"/>
      <c r="B65" s="28" t="s">
        <v>14</v>
      </c>
      <c r="C65" s="5" t="s">
        <v>0</v>
      </c>
      <c r="D65" s="18">
        <v>5.3800000000000001E-2</v>
      </c>
      <c r="E65" s="31">
        <f>D65*E63</f>
        <v>2.5823999999999998</v>
      </c>
      <c r="F65" s="18"/>
      <c r="G65" s="19"/>
      <c r="H65" s="18"/>
      <c r="I65" s="19"/>
      <c r="J65" s="19"/>
      <c r="K65" s="19"/>
      <c r="L65" s="19"/>
    </row>
    <row r="66" spans="1:12" x14ac:dyDescent="0.25">
      <c r="A66" s="246"/>
      <c r="B66" s="5" t="s">
        <v>23</v>
      </c>
      <c r="C66" s="5"/>
      <c r="D66" s="5"/>
      <c r="E66" s="22"/>
      <c r="F66" s="5"/>
      <c r="G66" s="22"/>
      <c r="H66" s="18"/>
      <c r="I66" s="22"/>
      <c r="J66" s="36"/>
      <c r="K66" s="22"/>
      <c r="L66" s="22"/>
    </row>
    <row r="67" spans="1:12" x14ac:dyDescent="0.25">
      <c r="A67" s="246"/>
      <c r="B67" s="28" t="s">
        <v>308</v>
      </c>
      <c r="C67" s="5" t="s">
        <v>20</v>
      </c>
      <c r="D67" s="5">
        <v>1.01</v>
      </c>
      <c r="E67" s="22">
        <f>D67*E63</f>
        <v>48.480000000000004</v>
      </c>
      <c r="F67" s="22"/>
      <c r="G67" s="22"/>
      <c r="H67" s="18"/>
      <c r="I67" s="22"/>
      <c r="J67" s="36"/>
      <c r="K67" s="22"/>
      <c r="L67" s="22"/>
    </row>
    <row r="68" spans="1:12" x14ac:dyDescent="0.25">
      <c r="A68" s="247"/>
      <c r="B68" s="28" t="s">
        <v>18</v>
      </c>
      <c r="C68" s="5" t="s">
        <v>0</v>
      </c>
      <c r="D68" s="5">
        <v>1.1999999999999999E-3</v>
      </c>
      <c r="E68" s="25">
        <f>D68*E63</f>
        <v>5.7599999999999998E-2</v>
      </c>
      <c r="F68" s="22"/>
      <c r="G68" s="25"/>
      <c r="H68" s="18"/>
      <c r="I68" s="22"/>
      <c r="J68" s="36"/>
      <c r="K68" s="22"/>
      <c r="L68" s="22"/>
    </row>
    <row r="69" spans="1:12" ht="40.5" x14ac:dyDescent="0.25">
      <c r="A69" s="245">
        <v>11</v>
      </c>
      <c r="B69" s="15" t="s">
        <v>309</v>
      </c>
      <c r="C69" s="16" t="s">
        <v>29</v>
      </c>
      <c r="D69" s="33"/>
      <c r="E69" s="17">
        <v>342</v>
      </c>
      <c r="F69" s="37"/>
      <c r="G69" s="35"/>
      <c r="H69" s="33"/>
      <c r="I69" s="35"/>
      <c r="J69" s="33"/>
      <c r="K69" s="35"/>
      <c r="L69" s="35"/>
    </row>
    <row r="70" spans="1:12" x14ac:dyDescent="0.25">
      <c r="A70" s="246"/>
      <c r="B70" s="28" t="s">
        <v>12</v>
      </c>
      <c r="C70" s="18" t="s">
        <v>15</v>
      </c>
      <c r="D70" s="18">
        <v>0.17</v>
      </c>
      <c r="E70" s="19">
        <f>E69*D70</f>
        <v>58.140000000000008</v>
      </c>
      <c r="F70" s="18"/>
      <c r="G70" s="19"/>
      <c r="H70" s="19"/>
      <c r="I70" s="19"/>
      <c r="J70" s="18"/>
      <c r="K70" s="19"/>
      <c r="L70" s="19"/>
    </row>
    <row r="71" spans="1:12" x14ac:dyDescent="0.25">
      <c r="A71" s="246"/>
      <c r="B71" s="28" t="s">
        <v>14</v>
      </c>
      <c r="C71" s="5" t="s">
        <v>0</v>
      </c>
      <c r="D71" s="18">
        <v>8.1500000000000003E-2</v>
      </c>
      <c r="E71" s="31">
        <f>D71*E69</f>
        <v>27.873000000000001</v>
      </c>
      <c r="F71" s="18"/>
      <c r="G71" s="19"/>
      <c r="H71" s="18"/>
      <c r="I71" s="19"/>
      <c r="J71" s="19"/>
      <c r="K71" s="19"/>
      <c r="L71" s="19"/>
    </row>
    <row r="72" spans="1:12" x14ac:dyDescent="0.25">
      <c r="A72" s="246"/>
      <c r="B72" s="5" t="s">
        <v>23</v>
      </c>
      <c r="C72" s="5"/>
      <c r="D72" s="5"/>
      <c r="E72" s="22"/>
      <c r="F72" s="5"/>
      <c r="G72" s="22"/>
      <c r="H72" s="18"/>
      <c r="I72" s="22"/>
      <c r="J72" s="36"/>
      <c r="K72" s="22"/>
      <c r="L72" s="22"/>
    </row>
    <row r="73" spans="1:12" x14ac:dyDescent="0.25">
      <c r="A73" s="246"/>
      <c r="B73" s="28" t="s">
        <v>310</v>
      </c>
      <c r="C73" s="5" t="s">
        <v>20</v>
      </c>
      <c r="D73" s="5">
        <v>1.01</v>
      </c>
      <c r="E73" s="22">
        <f>D73*E69</f>
        <v>345.42</v>
      </c>
      <c r="F73" s="22"/>
      <c r="G73" s="22"/>
      <c r="H73" s="18"/>
      <c r="I73" s="22"/>
      <c r="J73" s="36"/>
      <c r="K73" s="22"/>
      <c r="L73" s="22"/>
    </row>
    <row r="74" spans="1:12" x14ac:dyDescent="0.25">
      <c r="A74" s="247"/>
      <c r="B74" s="28" t="s">
        <v>18</v>
      </c>
      <c r="C74" s="5" t="s">
        <v>0</v>
      </c>
      <c r="D74" s="5">
        <v>3.48E-3</v>
      </c>
      <c r="E74" s="25">
        <f>D74*E69</f>
        <v>1.1901600000000001</v>
      </c>
      <c r="F74" s="19"/>
      <c r="G74" s="25"/>
      <c r="H74" s="18"/>
      <c r="I74" s="22"/>
      <c r="J74" s="36"/>
      <c r="K74" s="22"/>
      <c r="L74" s="22"/>
    </row>
    <row r="75" spans="1:12" ht="40.5" x14ac:dyDescent="0.25">
      <c r="A75" s="244">
        <v>12</v>
      </c>
      <c r="B75" s="15" t="s">
        <v>311</v>
      </c>
      <c r="C75" s="16" t="s">
        <v>29</v>
      </c>
      <c r="D75" s="33"/>
      <c r="E75" s="8">
        <v>418</v>
      </c>
      <c r="F75" s="37"/>
      <c r="G75" s="35"/>
      <c r="H75" s="33"/>
      <c r="I75" s="35"/>
      <c r="J75" s="33"/>
      <c r="K75" s="35"/>
      <c r="L75" s="35"/>
    </row>
    <row r="76" spans="1:12" x14ac:dyDescent="0.25">
      <c r="A76" s="244"/>
      <c r="B76" s="28" t="s">
        <v>12</v>
      </c>
      <c r="C76" s="18" t="s">
        <v>15</v>
      </c>
      <c r="D76" s="18">
        <v>0.105</v>
      </c>
      <c r="E76" s="19">
        <f>E75*D76</f>
        <v>43.89</v>
      </c>
      <c r="F76" s="18"/>
      <c r="G76" s="19"/>
      <c r="H76" s="19"/>
      <c r="I76" s="19"/>
      <c r="J76" s="18"/>
      <c r="K76" s="19"/>
      <c r="L76" s="19"/>
    </row>
    <row r="77" spans="1:12" x14ac:dyDescent="0.25">
      <c r="A77" s="244"/>
      <c r="B77" s="28" t="s">
        <v>14</v>
      </c>
      <c r="C77" s="5" t="s">
        <v>0</v>
      </c>
      <c r="D77" s="18">
        <v>5.3800000000000001E-2</v>
      </c>
      <c r="E77" s="31">
        <f>D77*E75</f>
        <v>22.488399999999999</v>
      </c>
      <c r="F77" s="18"/>
      <c r="G77" s="19"/>
      <c r="H77" s="18"/>
      <c r="I77" s="19"/>
      <c r="J77" s="19"/>
      <c r="K77" s="19"/>
      <c r="L77" s="19"/>
    </row>
    <row r="78" spans="1:12" x14ac:dyDescent="0.25">
      <c r="A78" s="244"/>
      <c r="B78" s="5" t="s">
        <v>23</v>
      </c>
      <c r="C78" s="5"/>
      <c r="D78" s="5"/>
      <c r="E78" s="22"/>
      <c r="F78" s="5"/>
      <c r="G78" s="22"/>
      <c r="H78" s="18"/>
      <c r="I78" s="22"/>
      <c r="J78" s="36"/>
      <c r="K78" s="22"/>
      <c r="L78" s="22"/>
    </row>
    <row r="79" spans="1:12" x14ac:dyDescent="0.25">
      <c r="A79" s="244"/>
      <c r="B79" s="28" t="s">
        <v>308</v>
      </c>
      <c r="C79" s="5" t="s">
        <v>20</v>
      </c>
      <c r="D79" s="5">
        <v>1.01</v>
      </c>
      <c r="E79" s="22">
        <f>D79*E75</f>
        <v>422.18</v>
      </c>
      <c r="F79" s="22"/>
      <c r="G79" s="22"/>
      <c r="H79" s="18"/>
      <c r="I79" s="22"/>
      <c r="J79" s="36"/>
      <c r="K79" s="22"/>
      <c r="L79" s="22"/>
    </row>
    <row r="80" spans="1:12" x14ac:dyDescent="0.25">
      <c r="A80" s="244"/>
      <c r="B80" s="28" t="s">
        <v>18</v>
      </c>
      <c r="C80" s="5" t="s">
        <v>0</v>
      </c>
      <c r="D80" s="5">
        <v>1.1999999999999999E-3</v>
      </c>
      <c r="E80" s="25">
        <f>D80*E75</f>
        <v>0.50159999999999993</v>
      </c>
      <c r="F80" s="19"/>
      <c r="G80" s="25"/>
      <c r="H80" s="18"/>
      <c r="I80" s="22"/>
      <c r="J80" s="36"/>
      <c r="K80" s="22"/>
      <c r="L80" s="22"/>
    </row>
    <row r="81" spans="1:12" ht="40.5" x14ac:dyDescent="0.25">
      <c r="A81" s="244">
        <v>13</v>
      </c>
      <c r="B81" s="15" t="s">
        <v>312</v>
      </c>
      <c r="C81" s="16" t="s">
        <v>29</v>
      </c>
      <c r="D81" s="33"/>
      <c r="E81" s="8">
        <v>1642</v>
      </c>
      <c r="F81" s="37"/>
      <c r="G81" s="35"/>
      <c r="H81" s="33"/>
      <c r="I81" s="35"/>
      <c r="J81" s="33"/>
      <c r="K81" s="35"/>
      <c r="L81" s="35"/>
    </row>
    <row r="82" spans="1:12" x14ac:dyDescent="0.25">
      <c r="A82" s="244"/>
      <c r="B82" s="28" t="s">
        <v>12</v>
      </c>
      <c r="C82" s="18" t="s">
        <v>15</v>
      </c>
      <c r="D82" s="18">
        <v>9.5899999999999999E-2</v>
      </c>
      <c r="E82" s="19">
        <f>E81*D82</f>
        <v>157.46780000000001</v>
      </c>
      <c r="F82" s="18"/>
      <c r="G82" s="19"/>
      <c r="H82" s="19"/>
      <c r="I82" s="19"/>
      <c r="J82" s="18"/>
      <c r="K82" s="19"/>
      <c r="L82" s="19"/>
    </row>
    <row r="83" spans="1:12" x14ac:dyDescent="0.25">
      <c r="A83" s="244"/>
      <c r="B83" s="28" t="s">
        <v>14</v>
      </c>
      <c r="C83" s="5" t="s">
        <v>0</v>
      </c>
      <c r="D83" s="18">
        <v>4.5199999999999997E-2</v>
      </c>
      <c r="E83" s="31">
        <f>D83*E81</f>
        <v>74.218399999999988</v>
      </c>
      <c r="F83" s="18"/>
      <c r="G83" s="19"/>
      <c r="H83" s="18"/>
      <c r="I83" s="19"/>
      <c r="J83" s="19"/>
      <c r="K83" s="19"/>
      <c r="L83" s="19"/>
    </row>
    <row r="84" spans="1:12" x14ac:dyDescent="0.25">
      <c r="A84" s="244"/>
      <c r="B84" s="5" t="s">
        <v>23</v>
      </c>
      <c r="C84" s="5"/>
      <c r="D84" s="5"/>
      <c r="E84" s="22"/>
      <c r="F84" s="5"/>
      <c r="G84" s="22"/>
      <c r="H84" s="18"/>
      <c r="I84" s="22"/>
      <c r="J84" s="36"/>
      <c r="K84" s="22"/>
      <c r="L84" s="22"/>
    </row>
    <row r="85" spans="1:12" x14ac:dyDescent="0.25">
      <c r="A85" s="244"/>
      <c r="B85" s="28" t="s">
        <v>313</v>
      </c>
      <c r="C85" s="5" t="s">
        <v>20</v>
      </c>
      <c r="D85" s="5">
        <v>1.01</v>
      </c>
      <c r="E85" s="22">
        <f>D85*E81</f>
        <v>1658.42</v>
      </c>
      <c r="F85" s="22"/>
      <c r="G85" s="22"/>
      <c r="H85" s="18"/>
      <c r="I85" s="22"/>
      <c r="J85" s="36"/>
      <c r="K85" s="22"/>
      <c r="L85" s="22"/>
    </row>
    <row r="86" spans="1:12" x14ac:dyDescent="0.25">
      <c r="A86" s="244"/>
      <c r="B86" s="28" t="s">
        <v>18</v>
      </c>
      <c r="C86" s="5" t="s">
        <v>0</v>
      </c>
      <c r="D86" s="5">
        <v>5.9999999999999995E-4</v>
      </c>
      <c r="E86" s="25">
        <f>D86*E81</f>
        <v>0.98519999999999996</v>
      </c>
      <c r="F86" s="19"/>
      <c r="G86" s="25"/>
      <c r="H86" s="18"/>
      <c r="I86" s="22"/>
      <c r="J86" s="36"/>
      <c r="K86" s="22"/>
      <c r="L86" s="22"/>
    </row>
    <row r="87" spans="1:12" ht="40.5" x14ac:dyDescent="0.25">
      <c r="A87" s="244">
        <v>14</v>
      </c>
      <c r="B87" s="15" t="s">
        <v>314</v>
      </c>
      <c r="C87" s="16" t="s">
        <v>29</v>
      </c>
      <c r="D87" s="33"/>
      <c r="E87" s="8">
        <v>451</v>
      </c>
      <c r="F87" s="37"/>
      <c r="G87" s="35"/>
      <c r="H87" s="33"/>
      <c r="I87" s="35"/>
      <c r="J87" s="33"/>
      <c r="K87" s="35"/>
      <c r="L87" s="35"/>
    </row>
    <row r="88" spans="1:12" x14ac:dyDescent="0.25">
      <c r="A88" s="244"/>
      <c r="B88" s="28" t="s">
        <v>12</v>
      </c>
      <c r="C88" s="18" t="s">
        <v>15</v>
      </c>
      <c r="D88" s="18">
        <v>9.5899999999999999E-2</v>
      </c>
      <c r="E88" s="19">
        <f>E87*D88</f>
        <v>43.250900000000001</v>
      </c>
      <c r="F88" s="18"/>
      <c r="G88" s="19"/>
      <c r="H88" s="19"/>
      <c r="I88" s="19"/>
      <c r="J88" s="18"/>
      <c r="K88" s="19"/>
      <c r="L88" s="19"/>
    </row>
    <row r="89" spans="1:12" x14ac:dyDescent="0.25">
      <c r="A89" s="244"/>
      <c r="B89" s="28" t="s">
        <v>14</v>
      </c>
      <c r="C89" s="5" t="s">
        <v>0</v>
      </c>
      <c r="D89" s="18">
        <v>4.5199999999999997E-2</v>
      </c>
      <c r="E89" s="31">
        <f>D89*E87</f>
        <v>20.385199999999998</v>
      </c>
      <c r="F89" s="18"/>
      <c r="G89" s="19"/>
      <c r="H89" s="18"/>
      <c r="I89" s="19"/>
      <c r="J89" s="19"/>
      <c r="K89" s="19"/>
      <c r="L89" s="19"/>
    </row>
    <row r="90" spans="1:12" x14ac:dyDescent="0.25">
      <c r="A90" s="244"/>
      <c r="B90" s="5" t="s">
        <v>23</v>
      </c>
      <c r="C90" s="5"/>
      <c r="D90" s="5"/>
      <c r="E90" s="22"/>
      <c r="F90" s="5"/>
      <c r="G90" s="22"/>
      <c r="H90" s="18"/>
      <c r="I90" s="22"/>
      <c r="J90" s="36"/>
      <c r="K90" s="22"/>
      <c r="L90" s="22"/>
    </row>
    <row r="91" spans="1:12" x14ac:dyDescent="0.25">
      <c r="A91" s="244"/>
      <c r="B91" s="28" t="s">
        <v>315</v>
      </c>
      <c r="C91" s="5" t="s">
        <v>20</v>
      </c>
      <c r="D91" s="5">
        <v>1.01</v>
      </c>
      <c r="E91" s="22">
        <f>D91*E87</f>
        <v>455.51</v>
      </c>
      <c r="F91" s="22"/>
      <c r="G91" s="22"/>
      <c r="H91" s="18"/>
      <c r="I91" s="22"/>
      <c r="J91" s="36"/>
      <c r="K91" s="22"/>
      <c r="L91" s="22"/>
    </row>
    <row r="92" spans="1:12" x14ac:dyDescent="0.25">
      <c r="A92" s="244"/>
      <c r="B92" s="28" t="s">
        <v>18</v>
      </c>
      <c r="C92" s="5" t="s">
        <v>0</v>
      </c>
      <c r="D92" s="5">
        <v>5.9999999999999995E-4</v>
      </c>
      <c r="E92" s="25">
        <f>D92*E87</f>
        <v>0.27059999999999995</v>
      </c>
      <c r="F92" s="19"/>
      <c r="G92" s="25"/>
      <c r="H92" s="18"/>
      <c r="I92" s="22"/>
      <c r="J92" s="36"/>
      <c r="K92" s="22"/>
      <c r="L92" s="22"/>
    </row>
    <row r="93" spans="1:12" ht="40.5" x14ac:dyDescent="0.25">
      <c r="A93" s="244">
        <v>15</v>
      </c>
      <c r="B93" s="15" t="s">
        <v>316</v>
      </c>
      <c r="C93" s="16" t="s">
        <v>29</v>
      </c>
      <c r="D93" s="33"/>
      <c r="E93" s="8">
        <v>508</v>
      </c>
      <c r="F93" s="37"/>
      <c r="G93" s="35"/>
      <c r="H93" s="33"/>
      <c r="I93" s="35"/>
      <c r="J93" s="33"/>
      <c r="K93" s="35"/>
      <c r="L93" s="35"/>
    </row>
    <row r="94" spans="1:12" x14ac:dyDescent="0.25">
      <c r="A94" s="244"/>
      <c r="B94" s="28" t="s">
        <v>12</v>
      </c>
      <c r="C94" s="18" t="s">
        <v>15</v>
      </c>
      <c r="D94" s="18">
        <v>9.5899999999999999E-2</v>
      </c>
      <c r="E94" s="19">
        <f>E93*D94</f>
        <v>48.717199999999998</v>
      </c>
      <c r="F94" s="18"/>
      <c r="G94" s="19"/>
      <c r="H94" s="19"/>
      <c r="I94" s="19"/>
      <c r="J94" s="18"/>
      <c r="K94" s="19"/>
      <c r="L94" s="19"/>
    </row>
    <row r="95" spans="1:12" x14ac:dyDescent="0.25">
      <c r="A95" s="244"/>
      <c r="B95" s="28" t="s">
        <v>14</v>
      </c>
      <c r="C95" s="5" t="s">
        <v>0</v>
      </c>
      <c r="D95" s="18">
        <v>4.5199999999999997E-2</v>
      </c>
      <c r="E95" s="31">
        <f>D95*E93</f>
        <v>22.961599999999997</v>
      </c>
      <c r="F95" s="18"/>
      <c r="G95" s="19"/>
      <c r="H95" s="18"/>
      <c r="I95" s="19"/>
      <c r="J95" s="19"/>
      <c r="K95" s="19"/>
      <c r="L95" s="19"/>
    </row>
    <row r="96" spans="1:12" x14ac:dyDescent="0.25">
      <c r="A96" s="244"/>
      <c r="B96" s="5" t="s">
        <v>23</v>
      </c>
      <c r="C96" s="5"/>
      <c r="D96" s="5"/>
      <c r="E96" s="22"/>
      <c r="F96" s="5"/>
      <c r="G96" s="22"/>
      <c r="H96" s="18"/>
      <c r="I96" s="22"/>
      <c r="J96" s="36"/>
      <c r="K96" s="22"/>
      <c r="L96" s="22"/>
    </row>
    <row r="97" spans="1:12" x14ac:dyDescent="0.25">
      <c r="A97" s="244"/>
      <c r="B97" s="28" t="s">
        <v>317</v>
      </c>
      <c r="C97" s="5" t="s">
        <v>20</v>
      </c>
      <c r="D97" s="5">
        <v>1.01</v>
      </c>
      <c r="E97" s="22">
        <f>D97*E93</f>
        <v>513.08000000000004</v>
      </c>
      <c r="F97" s="22"/>
      <c r="G97" s="22"/>
      <c r="H97" s="18"/>
      <c r="I97" s="22"/>
      <c r="J97" s="36"/>
      <c r="K97" s="22"/>
      <c r="L97" s="22"/>
    </row>
    <row r="98" spans="1:12" x14ac:dyDescent="0.25">
      <c r="A98" s="244"/>
      <c r="B98" s="28" t="s">
        <v>18</v>
      </c>
      <c r="C98" s="5" t="s">
        <v>0</v>
      </c>
      <c r="D98" s="5">
        <v>5.9999999999999995E-4</v>
      </c>
      <c r="E98" s="25">
        <f>D98*E93</f>
        <v>0.30479999999999996</v>
      </c>
      <c r="F98" s="19"/>
      <c r="G98" s="25"/>
      <c r="H98" s="18"/>
      <c r="I98" s="22"/>
      <c r="J98" s="36"/>
      <c r="K98" s="22"/>
      <c r="L98" s="22"/>
    </row>
    <row r="99" spans="1:12" ht="40.5" x14ac:dyDescent="0.25">
      <c r="A99" s="245">
        <v>16</v>
      </c>
      <c r="B99" s="15" t="s">
        <v>318</v>
      </c>
      <c r="C99" s="16" t="s">
        <v>29</v>
      </c>
      <c r="D99" s="33"/>
      <c r="E99" s="8">
        <v>401</v>
      </c>
      <c r="F99" s="37"/>
      <c r="G99" s="35"/>
      <c r="H99" s="33"/>
      <c r="I99" s="35"/>
      <c r="J99" s="33"/>
      <c r="K99" s="35"/>
      <c r="L99" s="35"/>
    </row>
    <row r="100" spans="1:12" x14ac:dyDescent="0.25">
      <c r="A100" s="246"/>
      <c r="B100" s="28" t="s">
        <v>12</v>
      </c>
      <c r="C100" s="18" t="s">
        <v>15</v>
      </c>
      <c r="D100" s="18">
        <v>9.5899999999999999E-2</v>
      </c>
      <c r="E100" s="19">
        <f>E99*D100</f>
        <v>38.4559</v>
      </c>
      <c r="F100" s="18"/>
      <c r="G100" s="19"/>
      <c r="H100" s="19"/>
      <c r="I100" s="19"/>
      <c r="J100" s="18"/>
      <c r="K100" s="19"/>
      <c r="L100" s="19"/>
    </row>
    <row r="101" spans="1:12" x14ac:dyDescent="0.25">
      <c r="A101" s="246"/>
      <c r="B101" s="28" t="s">
        <v>14</v>
      </c>
      <c r="C101" s="5" t="s">
        <v>0</v>
      </c>
      <c r="D101" s="18">
        <v>4.5199999999999997E-2</v>
      </c>
      <c r="E101" s="31">
        <f>D101*E99</f>
        <v>18.1252</v>
      </c>
      <c r="F101" s="18"/>
      <c r="G101" s="19"/>
      <c r="H101" s="18"/>
      <c r="I101" s="19"/>
      <c r="J101" s="19"/>
      <c r="K101" s="19"/>
      <c r="L101" s="19"/>
    </row>
    <row r="102" spans="1:12" x14ac:dyDescent="0.25">
      <c r="A102" s="246"/>
      <c r="B102" s="5" t="s">
        <v>23</v>
      </c>
      <c r="C102" s="5"/>
      <c r="D102" s="5"/>
      <c r="E102" s="22"/>
      <c r="F102" s="5"/>
      <c r="G102" s="22"/>
      <c r="H102" s="18"/>
      <c r="I102" s="22"/>
      <c r="J102" s="36"/>
      <c r="K102" s="22"/>
      <c r="L102" s="22"/>
    </row>
    <row r="103" spans="1:12" x14ac:dyDescent="0.25">
      <c r="A103" s="246"/>
      <c r="B103" s="28" t="s">
        <v>319</v>
      </c>
      <c r="C103" s="5" t="s">
        <v>20</v>
      </c>
      <c r="D103" s="5">
        <v>1.01</v>
      </c>
      <c r="E103" s="22">
        <f>D103*E99</f>
        <v>405.01</v>
      </c>
      <c r="F103" s="22"/>
      <c r="G103" s="22"/>
      <c r="H103" s="18"/>
      <c r="I103" s="22"/>
      <c r="J103" s="36"/>
      <c r="K103" s="22"/>
      <c r="L103" s="22"/>
    </row>
    <row r="104" spans="1:12" x14ac:dyDescent="0.25">
      <c r="A104" s="247"/>
      <c r="B104" s="28" t="s">
        <v>18</v>
      </c>
      <c r="C104" s="5" t="s">
        <v>0</v>
      </c>
      <c r="D104" s="5">
        <v>5.9999999999999995E-4</v>
      </c>
      <c r="E104" s="25">
        <f>D104*E99</f>
        <v>0.24059999999999998</v>
      </c>
      <c r="F104" s="19"/>
      <c r="G104" s="25"/>
      <c r="H104" s="18"/>
      <c r="I104" s="22"/>
      <c r="J104" s="36"/>
      <c r="K104" s="22"/>
      <c r="L104" s="22"/>
    </row>
    <row r="105" spans="1:12" ht="40.5" x14ac:dyDescent="0.25">
      <c r="A105" s="244">
        <v>17</v>
      </c>
      <c r="B105" s="15" t="s">
        <v>320</v>
      </c>
      <c r="C105" s="16" t="s">
        <v>29</v>
      </c>
      <c r="D105" s="33"/>
      <c r="E105" s="8">
        <v>264</v>
      </c>
      <c r="F105" s="37"/>
      <c r="G105" s="35"/>
      <c r="H105" s="33"/>
      <c r="I105" s="35"/>
      <c r="J105" s="33"/>
      <c r="K105" s="35"/>
      <c r="L105" s="35"/>
    </row>
    <row r="106" spans="1:12" x14ac:dyDescent="0.25">
      <c r="A106" s="244"/>
      <c r="B106" s="28" t="s">
        <v>12</v>
      </c>
      <c r="C106" s="18" t="s">
        <v>15</v>
      </c>
      <c r="D106" s="18">
        <v>9.5899999999999999E-2</v>
      </c>
      <c r="E106" s="19">
        <f>E105*D106</f>
        <v>25.317599999999999</v>
      </c>
      <c r="F106" s="18"/>
      <c r="G106" s="19"/>
      <c r="H106" s="19"/>
      <c r="I106" s="19"/>
      <c r="J106" s="18"/>
      <c r="K106" s="19"/>
      <c r="L106" s="19"/>
    </row>
    <row r="107" spans="1:12" x14ac:dyDescent="0.25">
      <c r="A107" s="244"/>
      <c r="B107" s="28" t="s">
        <v>14</v>
      </c>
      <c r="C107" s="5" t="s">
        <v>0</v>
      </c>
      <c r="D107" s="18">
        <v>4.5199999999999997E-2</v>
      </c>
      <c r="E107" s="31">
        <f>D107*E105</f>
        <v>11.932799999999999</v>
      </c>
      <c r="F107" s="18"/>
      <c r="G107" s="19"/>
      <c r="H107" s="18"/>
      <c r="I107" s="19"/>
      <c r="J107" s="19"/>
      <c r="K107" s="19"/>
      <c r="L107" s="19"/>
    </row>
    <row r="108" spans="1:12" x14ac:dyDescent="0.25">
      <c r="A108" s="244"/>
      <c r="B108" s="5" t="s">
        <v>23</v>
      </c>
      <c r="C108" s="5"/>
      <c r="D108" s="5"/>
      <c r="E108" s="22"/>
      <c r="F108" s="5"/>
      <c r="G108" s="22"/>
      <c r="H108" s="18"/>
      <c r="I108" s="22"/>
      <c r="J108" s="36"/>
      <c r="K108" s="22"/>
      <c r="L108" s="22"/>
    </row>
    <row r="109" spans="1:12" x14ac:dyDescent="0.25">
      <c r="A109" s="244"/>
      <c r="B109" s="28" t="s">
        <v>321</v>
      </c>
      <c r="C109" s="5" t="s">
        <v>20</v>
      </c>
      <c r="D109" s="5">
        <v>1.01</v>
      </c>
      <c r="E109" s="22">
        <f>D109*E105</f>
        <v>266.64</v>
      </c>
      <c r="F109" s="22"/>
      <c r="G109" s="22"/>
      <c r="H109" s="18"/>
      <c r="I109" s="22"/>
      <c r="J109" s="36"/>
      <c r="K109" s="22"/>
      <c r="L109" s="22"/>
    </row>
    <row r="110" spans="1:12" x14ac:dyDescent="0.25">
      <c r="A110" s="244"/>
      <c r="B110" s="28" t="s">
        <v>18</v>
      </c>
      <c r="C110" s="5" t="s">
        <v>0</v>
      </c>
      <c r="D110" s="5">
        <v>5.9999999999999995E-4</v>
      </c>
      <c r="E110" s="25">
        <f>D110*E105</f>
        <v>0.15839999999999999</v>
      </c>
      <c r="F110" s="19"/>
      <c r="G110" s="25"/>
      <c r="H110" s="18"/>
      <c r="I110" s="22"/>
      <c r="J110" s="36"/>
      <c r="K110" s="22"/>
      <c r="L110" s="22"/>
    </row>
    <row r="111" spans="1:12" ht="27" x14ac:dyDescent="0.25">
      <c r="A111" s="244">
        <v>18</v>
      </c>
      <c r="B111" s="38" t="s">
        <v>150</v>
      </c>
      <c r="C111" s="39" t="s">
        <v>322</v>
      </c>
      <c r="D111" s="40"/>
      <c r="E111" s="41">
        <v>1.81</v>
      </c>
      <c r="F111" s="39"/>
      <c r="G111" s="42"/>
      <c r="H111" s="39"/>
      <c r="I111" s="43"/>
      <c r="J111" s="39"/>
      <c r="K111" s="42"/>
      <c r="L111" s="43"/>
    </row>
    <row r="112" spans="1:12" x14ac:dyDescent="0.25">
      <c r="A112" s="244"/>
      <c r="B112" s="28" t="s">
        <v>12</v>
      </c>
      <c r="C112" s="18" t="s">
        <v>15</v>
      </c>
      <c r="D112" s="22">
        <v>0.89</v>
      </c>
      <c r="E112" s="22">
        <f>D112*E111</f>
        <v>1.6109</v>
      </c>
      <c r="F112" s="5"/>
      <c r="G112" s="22"/>
      <c r="H112" s="22"/>
      <c r="I112" s="22"/>
      <c r="J112" s="5"/>
      <c r="K112" s="5"/>
      <c r="L112" s="22"/>
    </row>
    <row r="113" spans="1:12" x14ac:dyDescent="0.25">
      <c r="A113" s="244"/>
      <c r="B113" s="28" t="s">
        <v>14</v>
      </c>
      <c r="C113" s="5" t="s">
        <v>0</v>
      </c>
      <c r="D113" s="19">
        <v>0.37</v>
      </c>
      <c r="E113" s="19">
        <f>D113*E111</f>
        <v>0.66969999999999996</v>
      </c>
      <c r="F113" s="19"/>
      <c r="G113" s="19"/>
      <c r="H113" s="19"/>
      <c r="I113" s="19"/>
      <c r="J113" s="19"/>
      <c r="K113" s="19"/>
      <c r="L113" s="19"/>
    </row>
    <row r="114" spans="1:12" x14ac:dyDescent="0.25">
      <c r="A114" s="244"/>
      <c r="B114" s="5" t="s">
        <v>23</v>
      </c>
      <c r="C114" s="5"/>
      <c r="D114" s="22"/>
      <c r="E114" s="22"/>
      <c r="F114" s="5"/>
      <c r="G114" s="22"/>
      <c r="H114" s="36"/>
      <c r="I114" s="22"/>
      <c r="J114" s="36"/>
      <c r="K114" s="22"/>
      <c r="L114" s="22"/>
    </row>
    <row r="115" spans="1:12" ht="18" x14ac:dyDescent="0.25">
      <c r="A115" s="244"/>
      <c r="B115" s="44" t="s">
        <v>151</v>
      </c>
      <c r="C115" s="5" t="s">
        <v>323</v>
      </c>
      <c r="D115" s="45">
        <v>1.1499999999999999</v>
      </c>
      <c r="E115" s="46">
        <f>D115*E111</f>
        <v>2.0814999999999997</v>
      </c>
      <c r="F115" s="47"/>
      <c r="G115" s="46"/>
      <c r="H115" s="18"/>
      <c r="I115" s="22"/>
      <c r="J115" s="36"/>
      <c r="K115" s="22"/>
      <c r="L115" s="22"/>
    </row>
    <row r="116" spans="1:12" x14ac:dyDescent="0.25">
      <c r="A116" s="244"/>
      <c r="B116" s="20" t="s">
        <v>18</v>
      </c>
      <c r="C116" s="18" t="s">
        <v>0</v>
      </c>
      <c r="D116" s="22">
        <v>0.02</v>
      </c>
      <c r="E116" s="5">
        <f>D116*E111</f>
        <v>3.6200000000000003E-2</v>
      </c>
      <c r="F116" s="47"/>
      <c r="G116" s="47"/>
      <c r="H116" s="48"/>
      <c r="I116" s="49"/>
      <c r="J116" s="45"/>
      <c r="K116" s="45"/>
      <c r="L116" s="22"/>
    </row>
    <row r="117" spans="1:12" ht="40.5" x14ac:dyDescent="0.25">
      <c r="A117" s="245">
        <v>19</v>
      </c>
      <c r="B117" s="38" t="s">
        <v>236</v>
      </c>
      <c r="C117" s="16" t="s">
        <v>324</v>
      </c>
      <c r="D117" s="16"/>
      <c r="E117" s="50">
        <f>0.083*1*1.5*E121</f>
        <v>0.1245</v>
      </c>
      <c r="F117" s="51"/>
      <c r="G117" s="52"/>
      <c r="H117" s="53"/>
      <c r="I117" s="52"/>
      <c r="J117" s="53"/>
      <c r="K117" s="52"/>
      <c r="L117" s="52"/>
    </row>
    <row r="118" spans="1:12" x14ac:dyDescent="0.25">
      <c r="A118" s="246"/>
      <c r="B118" s="28" t="s">
        <v>12</v>
      </c>
      <c r="C118" s="18" t="s">
        <v>15</v>
      </c>
      <c r="D118" s="19">
        <v>106</v>
      </c>
      <c r="E118" s="19">
        <f>E117*D118</f>
        <v>13.196999999999999</v>
      </c>
      <c r="F118" s="5"/>
      <c r="G118" s="22"/>
      <c r="H118" s="22"/>
      <c r="I118" s="22"/>
      <c r="J118" s="5"/>
      <c r="K118" s="5"/>
      <c r="L118" s="22"/>
    </row>
    <row r="119" spans="1:12" x14ac:dyDescent="0.25">
      <c r="A119" s="246"/>
      <c r="B119" s="20" t="s">
        <v>14</v>
      </c>
      <c r="C119" s="18" t="s">
        <v>0</v>
      </c>
      <c r="D119" s="5">
        <v>71.400000000000006</v>
      </c>
      <c r="E119" s="22">
        <f>D119*E117</f>
        <v>8.8893000000000004</v>
      </c>
      <c r="F119" s="5"/>
      <c r="G119" s="5"/>
      <c r="H119" s="5"/>
      <c r="I119" s="5"/>
      <c r="J119" s="22"/>
      <c r="K119" s="22"/>
      <c r="L119" s="22"/>
    </row>
    <row r="120" spans="1:12" x14ac:dyDescent="0.25">
      <c r="A120" s="246"/>
      <c r="B120" s="5" t="s">
        <v>23</v>
      </c>
      <c r="C120" s="5"/>
      <c r="D120" s="25"/>
      <c r="E120" s="22"/>
      <c r="F120" s="18"/>
      <c r="G120" s="54"/>
      <c r="H120" s="18"/>
      <c r="I120" s="19"/>
      <c r="J120" s="18"/>
      <c r="K120" s="54"/>
      <c r="L120" s="22"/>
    </row>
    <row r="121" spans="1:12" x14ac:dyDescent="0.25">
      <c r="A121" s="246"/>
      <c r="B121" s="20" t="s">
        <v>229</v>
      </c>
      <c r="C121" s="18" t="s">
        <v>24</v>
      </c>
      <c r="D121" s="43" t="s">
        <v>34</v>
      </c>
      <c r="E121" s="19">
        <v>1</v>
      </c>
      <c r="F121" s="47"/>
      <c r="G121" s="47"/>
      <c r="H121" s="48"/>
      <c r="I121" s="49"/>
      <c r="J121" s="45"/>
      <c r="K121" s="45"/>
      <c r="L121" s="22"/>
    </row>
    <row r="122" spans="1:12" ht="27" x14ac:dyDescent="0.25">
      <c r="A122" s="246"/>
      <c r="B122" s="20" t="s">
        <v>35</v>
      </c>
      <c r="C122" s="18" t="s">
        <v>24</v>
      </c>
      <c r="D122" s="43" t="s">
        <v>34</v>
      </c>
      <c r="E122" s="19">
        <f>E121</f>
        <v>1</v>
      </c>
      <c r="F122" s="47"/>
      <c r="G122" s="47"/>
      <c r="H122" s="48"/>
      <c r="I122" s="49"/>
      <c r="J122" s="45"/>
      <c r="K122" s="45"/>
      <c r="L122" s="22"/>
    </row>
    <row r="123" spans="1:12" x14ac:dyDescent="0.25">
      <c r="A123" s="246"/>
      <c r="B123" s="20" t="s">
        <v>230</v>
      </c>
      <c r="C123" s="18" t="s">
        <v>24</v>
      </c>
      <c r="D123" s="43" t="s">
        <v>34</v>
      </c>
      <c r="E123" s="19">
        <f>E121</f>
        <v>1</v>
      </c>
      <c r="F123" s="47"/>
      <c r="G123" s="47"/>
      <c r="H123" s="48"/>
      <c r="I123" s="49"/>
      <c r="J123" s="45"/>
      <c r="K123" s="45"/>
      <c r="L123" s="22"/>
    </row>
    <row r="124" spans="1:12" x14ac:dyDescent="0.25">
      <c r="A124" s="247"/>
      <c r="B124" s="28" t="s">
        <v>18</v>
      </c>
      <c r="C124" s="18" t="s">
        <v>0</v>
      </c>
      <c r="D124" s="19">
        <v>66.099999999999994</v>
      </c>
      <c r="E124" s="19">
        <f>D124*E117</f>
        <v>8.2294499999999999</v>
      </c>
      <c r="F124" s="47"/>
      <c r="G124" s="47"/>
      <c r="H124" s="48"/>
      <c r="I124" s="49"/>
      <c r="J124" s="45"/>
      <c r="K124" s="45"/>
      <c r="L124" s="22"/>
    </row>
    <row r="125" spans="1:12" ht="40.5" x14ac:dyDescent="0.25">
      <c r="A125" s="244">
        <v>20</v>
      </c>
      <c r="B125" s="38" t="s">
        <v>235</v>
      </c>
      <c r="C125" s="16" t="s">
        <v>324</v>
      </c>
      <c r="D125" s="16"/>
      <c r="E125" s="50">
        <f>0.083*1*E129</f>
        <v>0.33200000000000002</v>
      </c>
      <c r="F125" s="51"/>
      <c r="G125" s="52"/>
      <c r="H125" s="53"/>
      <c r="I125" s="52"/>
      <c r="J125" s="53"/>
      <c r="K125" s="52"/>
      <c r="L125" s="52"/>
    </row>
    <row r="126" spans="1:12" x14ac:dyDescent="0.25">
      <c r="A126" s="244"/>
      <c r="B126" s="28" t="s">
        <v>12</v>
      </c>
      <c r="C126" s="18" t="s">
        <v>15</v>
      </c>
      <c r="D126" s="19">
        <v>106</v>
      </c>
      <c r="E126" s="19">
        <f>E125*D126</f>
        <v>35.192</v>
      </c>
      <c r="F126" s="5"/>
      <c r="G126" s="22"/>
      <c r="H126" s="22"/>
      <c r="I126" s="22"/>
      <c r="J126" s="5"/>
      <c r="K126" s="5"/>
      <c r="L126" s="22"/>
    </row>
    <row r="127" spans="1:12" x14ac:dyDescent="0.25">
      <c r="A127" s="244"/>
      <c r="B127" s="20" t="s">
        <v>14</v>
      </c>
      <c r="C127" s="18" t="s">
        <v>0</v>
      </c>
      <c r="D127" s="5">
        <v>71.400000000000006</v>
      </c>
      <c r="E127" s="22">
        <f>D127*E125</f>
        <v>23.704800000000002</v>
      </c>
      <c r="F127" s="5"/>
      <c r="G127" s="5"/>
      <c r="H127" s="5"/>
      <c r="I127" s="5"/>
      <c r="J127" s="22"/>
      <c r="K127" s="22"/>
      <c r="L127" s="22"/>
    </row>
    <row r="128" spans="1:12" x14ac:dyDescent="0.25">
      <c r="A128" s="244"/>
      <c r="B128" s="5" t="s">
        <v>23</v>
      </c>
      <c r="C128" s="5"/>
      <c r="D128" s="25"/>
      <c r="E128" s="22"/>
      <c r="F128" s="18"/>
      <c r="G128" s="54"/>
      <c r="H128" s="18"/>
      <c r="I128" s="19"/>
      <c r="J128" s="18"/>
      <c r="K128" s="54"/>
      <c r="L128" s="22"/>
    </row>
    <row r="129" spans="1:12" x14ac:dyDescent="0.25">
      <c r="A129" s="244"/>
      <c r="B129" s="20" t="s">
        <v>84</v>
      </c>
      <c r="C129" s="18" t="s">
        <v>24</v>
      </c>
      <c r="D129" s="43" t="s">
        <v>34</v>
      </c>
      <c r="E129" s="19">
        <v>4</v>
      </c>
      <c r="F129" s="47"/>
      <c r="G129" s="47"/>
      <c r="H129" s="48"/>
      <c r="I129" s="49"/>
      <c r="J129" s="45"/>
      <c r="K129" s="45"/>
      <c r="L129" s="22"/>
    </row>
    <row r="130" spans="1:12" ht="27" x14ac:dyDescent="0.25">
      <c r="A130" s="244"/>
      <c r="B130" s="20" t="s">
        <v>35</v>
      </c>
      <c r="C130" s="18" t="s">
        <v>24</v>
      </c>
      <c r="D130" s="43" t="s">
        <v>34</v>
      </c>
      <c r="E130" s="19">
        <f>E129</f>
        <v>4</v>
      </c>
      <c r="F130" s="47"/>
      <c r="G130" s="47"/>
      <c r="H130" s="48"/>
      <c r="I130" s="49"/>
      <c r="J130" s="45"/>
      <c r="K130" s="45"/>
      <c r="L130" s="22"/>
    </row>
    <row r="131" spans="1:12" x14ac:dyDescent="0.25">
      <c r="A131" s="244"/>
      <c r="B131" s="20" t="s">
        <v>83</v>
      </c>
      <c r="C131" s="18" t="s">
        <v>24</v>
      </c>
      <c r="D131" s="43" t="s">
        <v>34</v>
      </c>
      <c r="E131" s="19">
        <f>E129</f>
        <v>4</v>
      </c>
      <c r="F131" s="47"/>
      <c r="G131" s="47"/>
      <c r="H131" s="48"/>
      <c r="I131" s="49"/>
      <c r="J131" s="45"/>
      <c r="K131" s="45"/>
      <c r="L131" s="22"/>
    </row>
    <row r="132" spans="1:12" x14ac:dyDescent="0.25">
      <c r="A132" s="244"/>
      <c r="B132" s="28" t="s">
        <v>18</v>
      </c>
      <c r="C132" s="18" t="s">
        <v>0</v>
      </c>
      <c r="D132" s="19">
        <v>66.099999999999994</v>
      </c>
      <c r="E132" s="19">
        <f>D132*E125</f>
        <v>21.9452</v>
      </c>
      <c r="F132" s="47"/>
      <c r="G132" s="47"/>
      <c r="H132" s="48"/>
      <c r="I132" s="49"/>
      <c r="J132" s="45"/>
      <c r="K132" s="45"/>
      <c r="L132" s="22"/>
    </row>
    <row r="133" spans="1:12" ht="40.5" x14ac:dyDescent="0.25">
      <c r="A133" s="244">
        <v>21</v>
      </c>
      <c r="B133" s="27" t="s">
        <v>36</v>
      </c>
      <c r="C133" s="16" t="s">
        <v>325</v>
      </c>
      <c r="D133" s="16"/>
      <c r="E133" s="17">
        <f>(E121*1*1.7*3.14)+(E129*1.2*3.14)</f>
        <v>20.41</v>
      </c>
      <c r="F133" s="18"/>
      <c r="G133" s="19"/>
      <c r="H133" s="18"/>
      <c r="I133" s="19"/>
      <c r="J133" s="18"/>
      <c r="K133" s="19"/>
      <c r="L133" s="19"/>
    </row>
    <row r="134" spans="1:12" x14ac:dyDescent="0.25">
      <c r="A134" s="244"/>
      <c r="B134" s="20" t="s">
        <v>12</v>
      </c>
      <c r="C134" s="18" t="s">
        <v>15</v>
      </c>
      <c r="D134" s="5">
        <v>0.33600000000000002</v>
      </c>
      <c r="E134" s="25">
        <f>D134*E133</f>
        <v>6.8577600000000007</v>
      </c>
      <c r="F134" s="18"/>
      <c r="G134" s="19"/>
      <c r="H134" s="19"/>
      <c r="I134" s="19"/>
      <c r="J134" s="18"/>
      <c r="K134" s="19"/>
      <c r="L134" s="19"/>
    </row>
    <row r="135" spans="1:12" x14ac:dyDescent="0.25">
      <c r="A135" s="244"/>
      <c r="B135" s="20" t="s">
        <v>25</v>
      </c>
      <c r="C135" s="5" t="s">
        <v>0</v>
      </c>
      <c r="D135" s="5">
        <v>1.15E-2</v>
      </c>
      <c r="E135" s="25">
        <f>D135*E133</f>
        <v>0.23471500000000001</v>
      </c>
      <c r="F135" s="18"/>
      <c r="G135" s="19"/>
      <c r="H135" s="18"/>
      <c r="I135" s="19"/>
      <c r="J135" s="19"/>
      <c r="K135" s="19"/>
      <c r="L135" s="19"/>
    </row>
    <row r="136" spans="1:12" x14ac:dyDescent="0.25">
      <c r="A136" s="244"/>
      <c r="B136" s="5" t="s">
        <v>23</v>
      </c>
      <c r="C136" s="5"/>
      <c r="D136" s="5"/>
      <c r="E136" s="25"/>
      <c r="F136" s="18"/>
      <c r="G136" s="19"/>
      <c r="H136" s="18"/>
      <c r="I136" s="19"/>
      <c r="J136" s="18"/>
      <c r="K136" s="19"/>
      <c r="L136" s="19"/>
    </row>
    <row r="137" spans="1:12" x14ac:dyDescent="0.25">
      <c r="A137" s="244"/>
      <c r="B137" s="23" t="s">
        <v>156</v>
      </c>
      <c r="C137" s="5" t="s">
        <v>13</v>
      </c>
      <c r="D137" s="5">
        <f>0.24/100</f>
        <v>2.3999999999999998E-3</v>
      </c>
      <c r="E137" s="22">
        <f>D137*E133</f>
        <v>4.8983999999999993E-2</v>
      </c>
      <c r="F137" s="22"/>
      <c r="G137" s="22"/>
      <c r="H137" s="18"/>
      <c r="I137" s="22"/>
      <c r="J137" s="36"/>
      <c r="K137" s="22"/>
      <c r="L137" s="22"/>
    </row>
    <row r="138" spans="1:12" x14ac:dyDescent="0.25">
      <c r="A138" s="244"/>
      <c r="B138" s="28" t="s">
        <v>18</v>
      </c>
      <c r="C138" s="5" t="s">
        <v>0</v>
      </c>
      <c r="D138" s="5">
        <v>2.2800000000000001E-2</v>
      </c>
      <c r="E138" s="25">
        <f>D138*E133</f>
        <v>0.46534800000000004</v>
      </c>
      <c r="F138" s="19"/>
      <c r="G138" s="19"/>
      <c r="H138" s="18"/>
      <c r="I138" s="19"/>
      <c r="J138" s="18"/>
      <c r="K138" s="19"/>
      <c r="L138" s="19"/>
    </row>
    <row r="139" spans="1:12" ht="27" x14ac:dyDescent="0.25">
      <c r="A139" s="244">
        <v>22</v>
      </c>
      <c r="B139" s="15" t="s">
        <v>326</v>
      </c>
      <c r="C139" s="16" t="s">
        <v>24</v>
      </c>
      <c r="D139" s="16"/>
      <c r="E139" s="8">
        <v>1</v>
      </c>
      <c r="F139" s="51"/>
      <c r="G139" s="52"/>
      <c r="H139" s="53"/>
      <c r="I139" s="52"/>
      <c r="J139" s="53"/>
      <c r="K139" s="52"/>
      <c r="L139" s="52"/>
    </row>
    <row r="140" spans="1:12" x14ac:dyDescent="0.25">
      <c r="A140" s="244"/>
      <c r="B140" s="28" t="s">
        <v>12</v>
      </c>
      <c r="C140" s="5" t="s">
        <v>15</v>
      </c>
      <c r="D140" s="22">
        <v>2.29</v>
      </c>
      <c r="E140" s="22">
        <f>D140*E139</f>
        <v>2.29</v>
      </c>
      <c r="F140" s="20"/>
      <c r="G140" s="55"/>
      <c r="H140" s="22"/>
      <c r="I140" s="22"/>
      <c r="J140" s="36"/>
      <c r="K140" s="22"/>
      <c r="L140" s="22"/>
    </row>
    <row r="141" spans="1:12" x14ac:dyDescent="0.25">
      <c r="A141" s="244"/>
      <c r="B141" s="20" t="s">
        <v>25</v>
      </c>
      <c r="C141" s="3" t="s">
        <v>0</v>
      </c>
      <c r="D141" s="5">
        <v>0.09</v>
      </c>
      <c r="E141" s="56">
        <f>D141*E139</f>
        <v>0.09</v>
      </c>
      <c r="F141" s="3"/>
      <c r="G141" s="56"/>
      <c r="H141" s="57"/>
      <c r="I141" s="56"/>
      <c r="J141" s="19"/>
      <c r="K141" s="56"/>
      <c r="L141" s="56"/>
    </row>
    <row r="142" spans="1:12" x14ac:dyDescent="0.25">
      <c r="A142" s="244"/>
      <c r="B142" s="5" t="s">
        <v>23</v>
      </c>
      <c r="C142" s="3"/>
      <c r="D142" s="5"/>
      <c r="E142" s="3"/>
      <c r="F142" s="3"/>
      <c r="G142" s="56"/>
      <c r="H142" s="57"/>
      <c r="I142" s="56"/>
      <c r="J142" s="57"/>
      <c r="K142" s="56"/>
      <c r="L142" s="56"/>
    </row>
    <row r="143" spans="1:12" x14ac:dyDescent="0.25">
      <c r="A143" s="244"/>
      <c r="B143" s="58" t="s">
        <v>327</v>
      </c>
      <c r="C143" s="3" t="s">
        <v>24</v>
      </c>
      <c r="D143" s="43" t="s">
        <v>34</v>
      </c>
      <c r="E143" s="59">
        <f>E139</f>
        <v>1</v>
      </c>
      <c r="F143" s="56"/>
      <c r="G143" s="56"/>
      <c r="H143" s="57"/>
      <c r="I143" s="56"/>
      <c r="J143" s="57"/>
      <c r="K143" s="56"/>
      <c r="L143" s="56"/>
    </row>
    <row r="144" spans="1:12" x14ac:dyDescent="0.25">
      <c r="A144" s="244"/>
      <c r="B144" s="58" t="s">
        <v>18</v>
      </c>
      <c r="C144" s="3" t="s">
        <v>0</v>
      </c>
      <c r="D144" s="5">
        <v>0.68</v>
      </c>
      <c r="E144" s="3">
        <f>D144*E139</f>
        <v>0.68</v>
      </c>
      <c r="F144" s="19"/>
      <c r="G144" s="56"/>
      <c r="H144" s="57"/>
      <c r="I144" s="56"/>
      <c r="J144" s="57"/>
      <c r="K144" s="56"/>
      <c r="L144" s="56"/>
    </row>
    <row r="145" spans="1:12" ht="27" x14ac:dyDescent="0.25">
      <c r="A145" s="245">
        <v>23</v>
      </c>
      <c r="B145" s="15" t="s">
        <v>328</v>
      </c>
      <c r="C145" s="16" t="s">
        <v>24</v>
      </c>
      <c r="D145" s="16"/>
      <c r="E145" s="8">
        <v>3</v>
      </c>
      <c r="F145" s="51"/>
      <c r="G145" s="52"/>
      <c r="H145" s="53"/>
      <c r="I145" s="52"/>
      <c r="J145" s="53"/>
      <c r="K145" s="52"/>
      <c r="L145" s="52"/>
    </row>
    <row r="146" spans="1:12" x14ac:dyDescent="0.25">
      <c r="A146" s="246"/>
      <c r="B146" s="28" t="s">
        <v>12</v>
      </c>
      <c r="C146" s="5" t="s">
        <v>15</v>
      </c>
      <c r="D146" s="22">
        <v>1.38</v>
      </c>
      <c r="E146" s="22">
        <f>D146*E145</f>
        <v>4.1399999999999997</v>
      </c>
      <c r="F146" s="20"/>
      <c r="G146" s="55"/>
      <c r="H146" s="22"/>
      <c r="I146" s="22"/>
      <c r="J146" s="36"/>
      <c r="K146" s="22"/>
      <c r="L146" s="22"/>
    </row>
    <row r="147" spans="1:12" x14ac:dyDescent="0.25">
      <c r="A147" s="246"/>
      <c r="B147" s="20" t="s">
        <v>25</v>
      </c>
      <c r="C147" s="3" t="s">
        <v>0</v>
      </c>
      <c r="D147" s="5">
        <v>0.06</v>
      </c>
      <c r="E147" s="56">
        <f>D147*E145</f>
        <v>0.18</v>
      </c>
      <c r="F147" s="3"/>
      <c r="G147" s="56"/>
      <c r="H147" s="57"/>
      <c r="I147" s="56"/>
      <c r="J147" s="19"/>
      <c r="K147" s="56"/>
      <c r="L147" s="56"/>
    </row>
    <row r="148" spans="1:12" x14ac:dyDescent="0.25">
      <c r="A148" s="246"/>
      <c r="B148" s="5" t="s">
        <v>23</v>
      </c>
      <c r="C148" s="3"/>
      <c r="D148" s="5"/>
      <c r="E148" s="3"/>
      <c r="F148" s="3"/>
      <c r="G148" s="56"/>
      <c r="H148" s="57"/>
      <c r="I148" s="56"/>
      <c r="J148" s="57"/>
      <c r="K148" s="56"/>
      <c r="L148" s="56"/>
    </row>
    <row r="149" spans="1:12" x14ac:dyDescent="0.25">
      <c r="A149" s="246"/>
      <c r="B149" s="58" t="s">
        <v>329</v>
      </c>
      <c r="C149" s="3" t="s">
        <v>24</v>
      </c>
      <c r="D149" s="43" t="s">
        <v>34</v>
      </c>
      <c r="E149" s="59">
        <f>E145</f>
        <v>3</v>
      </c>
      <c r="F149" s="59"/>
      <c r="G149" s="56"/>
      <c r="H149" s="57"/>
      <c r="I149" s="56"/>
      <c r="J149" s="57"/>
      <c r="K149" s="56"/>
      <c r="L149" s="56"/>
    </row>
    <row r="150" spans="1:12" x14ac:dyDescent="0.25">
      <c r="A150" s="247"/>
      <c r="B150" s="58" t="s">
        <v>18</v>
      </c>
      <c r="C150" s="3" t="s">
        <v>0</v>
      </c>
      <c r="D150" s="5">
        <v>0.38</v>
      </c>
      <c r="E150" s="56">
        <f>D150*E145</f>
        <v>1.1400000000000001</v>
      </c>
      <c r="F150" s="19"/>
      <c r="G150" s="56"/>
      <c r="H150" s="57"/>
      <c r="I150" s="56"/>
      <c r="J150" s="57"/>
      <c r="K150" s="56"/>
      <c r="L150" s="56"/>
    </row>
    <row r="151" spans="1:12" ht="27" x14ac:dyDescent="0.25">
      <c r="A151" s="245">
        <v>24</v>
      </c>
      <c r="B151" s="15" t="s">
        <v>233</v>
      </c>
      <c r="C151" s="16" t="s">
        <v>42</v>
      </c>
      <c r="D151" s="16"/>
      <c r="E151" s="8">
        <v>1</v>
      </c>
      <c r="F151" s="51"/>
      <c r="G151" s="52"/>
      <c r="H151" s="53"/>
      <c r="I151" s="52"/>
      <c r="J151" s="53"/>
      <c r="K151" s="52"/>
      <c r="L151" s="52"/>
    </row>
    <row r="152" spans="1:12" x14ac:dyDescent="0.25">
      <c r="A152" s="246"/>
      <c r="B152" s="28" t="s">
        <v>12</v>
      </c>
      <c r="C152" s="5" t="s">
        <v>15</v>
      </c>
      <c r="D152" s="22">
        <v>2.29</v>
      </c>
      <c r="E152" s="22">
        <f>D152*E151</f>
        <v>2.29</v>
      </c>
      <c r="F152" s="20"/>
      <c r="G152" s="55"/>
      <c r="H152" s="22"/>
      <c r="I152" s="22"/>
      <c r="J152" s="36"/>
      <c r="K152" s="22"/>
      <c r="L152" s="22"/>
    </row>
    <row r="153" spans="1:12" x14ac:dyDescent="0.25">
      <c r="A153" s="246"/>
      <c r="B153" s="20" t="s">
        <v>25</v>
      </c>
      <c r="C153" s="3" t="s">
        <v>0</v>
      </c>
      <c r="D153" s="5">
        <v>0.09</v>
      </c>
      <c r="E153" s="56">
        <f>D153*E151</f>
        <v>0.09</v>
      </c>
      <c r="F153" s="3"/>
      <c r="G153" s="56"/>
      <c r="H153" s="57"/>
      <c r="I153" s="56"/>
      <c r="J153" s="19"/>
      <c r="K153" s="56"/>
      <c r="L153" s="56"/>
    </row>
    <row r="154" spans="1:12" x14ac:dyDescent="0.25">
      <c r="A154" s="246"/>
      <c r="B154" s="5" t="s">
        <v>23</v>
      </c>
      <c r="C154" s="3"/>
      <c r="D154" s="5"/>
      <c r="E154" s="3"/>
      <c r="F154" s="3"/>
      <c r="G154" s="56"/>
      <c r="H154" s="57"/>
      <c r="I154" s="56"/>
      <c r="J154" s="57"/>
      <c r="K154" s="56"/>
      <c r="L154" s="56"/>
    </row>
    <row r="155" spans="1:12" x14ac:dyDescent="0.25">
      <c r="A155" s="246"/>
      <c r="B155" s="58" t="s">
        <v>330</v>
      </c>
      <c r="C155" s="5" t="s">
        <v>42</v>
      </c>
      <c r="D155" s="19">
        <v>1</v>
      </c>
      <c r="E155" s="22">
        <f>D155*E151</f>
        <v>1</v>
      </c>
      <c r="F155" s="60"/>
      <c r="G155" s="22"/>
      <c r="H155" s="36"/>
      <c r="I155" s="22"/>
      <c r="J155" s="36"/>
      <c r="K155" s="22"/>
      <c r="L155" s="22"/>
    </row>
    <row r="156" spans="1:12" x14ac:dyDescent="0.25">
      <c r="A156" s="247"/>
      <c r="B156" s="58" t="s">
        <v>18</v>
      </c>
      <c r="C156" s="3" t="s">
        <v>0</v>
      </c>
      <c r="D156" s="5">
        <v>0.68</v>
      </c>
      <c r="E156" s="3">
        <f>D156*E151</f>
        <v>0.68</v>
      </c>
      <c r="F156" s="19"/>
      <c r="G156" s="56"/>
      <c r="H156" s="57"/>
      <c r="I156" s="56"/>
      <c r="J156" s="57"/>
      <c r="K156" s="56"/>
      <c r="L156" s="56"/>
    </row>
    <row r="157" spans="1:12" ht="27" x14ac:dyDescent="0.25">
      <c r="A157" s="245">
        <v>25</v>
      </c>
      <c r="B157" s="15" t="s">
        <v>234</v>
      </c>
      <c r="C157" s="16" t="s">
        <v>42</v>
      </c>
      <c r="D157" s="16"/>
      <c r="E157" s="8">
        <v>1</v>
      </c>
      <c r="F157" s="51"/>
      <c r="G157" s="52"/>
      <c r="H157" s="53"/>
      <c r="I157" s="52"/>
      <c r="J157" s="53"/>
      <c r="K157" s="52"/>
      <c r="L157" s="52"/>
    </row>
    <row r="158" spans="1:12" x14ac:dyDescent="0.25">
      <c r="A158" s="246"/>
      <c r="B158" s="28" t="s">
        <v>12</v>
      </c>
      <c r="C158" s="5" t="s">
        <v>15</v>
      </c>
      <c r="D158" s="22">
        <v>2.29</v>
      </c>
      <c r="E158" s="22">
        <f>D158*E157</f>
        <v>2.29</v>
      </c>
      <c r="F158" s="20"/>
      <c r="G158" s="55"/>
      <c r="H158" s="22"/>
      <c r="I158" s="22"/>
      <c r="J158" s="36"/>
      <c r="K158" s="22"/>
      <c r="L158" s="22"/>
    </row>
    <row r="159" spans="1:12" x14ac:dyDescent="0.25">
      <c r="A159" s="246"/>
      <c r="B159" s="20" t="s">
        <v>25</v>
      </c>
      <c r="C159" s="3" t="s">
        <v>0</v>
      </c>
      <c r="D159" s="5">
        <v>0.09</v>
      </c>
      <c r="E159" s="56">
        <f>D159*E157</f>
        <v>0.09</v>
      </c>
      <c r="F159" s="3"/>
      <c r="G159" s="56"/>
      <c r="H159" s="57"/>
      <c r="I159" s="56"/>
      <c r="J159" s="19"/>
      <c r="K159" s="56"/>
      <c r="L159" s="56"/>
    </row>
    <row r="160" spans="1:12" x14ac:dyDescent="0.25">
      <c r="A160" s="246"/>
      <c r="B160" s="5" t="s">
        <v>23</v>
      </c>
      <c r="C160" s="3"/>
      <c r="D160" s="5"/>
      <c r="E160" s="3"/>
      <c r="F160" s="3"/>
      <c r="G160" s="56"/>
      <c r="H160" s="57"/>
      <c r="I160" s="56"/>
      <c r="J160" s="57"/>
      <c r="K160" s="56"/>
      <c r="L160" s="56"/>
    </row>
    <row r="161" spans="1:12" x14ac:dyDescent="0.25">
      <c r="A161" s="246"/>
      <c r="B161" s="58" t="s">
        <v>331</v>
      </c>
      <c r="C161" s="5" t="s">
        <v>42</v>
      </c>
      <c r="D161" s="19">
        <v>1</v>
      </c>
      <c r="E161" s="22">
        <f>D161*E157</f>
        <v>1</v>
      </c>
      <c r="F161" s="60"/>
      <c r="G161" s="22"/>
      <c r="H161" s="36"/>
      <c r="I161" s="22"/>
      <c r="J161" s="36"/>
      <c r="K161" s="22"/>
      <c r="L161" s="22"/>
    </row>
    <row r="162" spans="1:12" x14ac:dyDescent="0.25">
      <c r="A162" s="247"/>
      <c r="B162" s="58" t="s">
        <v>18</v>
      </c>
      <c r="C162" s="3" t="s">
        <v>0</v>
      </c>
      <c r="D162" s="5">
        <v>0.68</v>
      </c>
      <c r="E162" s="3">
        <f>D162*E157</f>
        <v>0.68</v>
      </c>
      <c r="F162" s="19"/>
      <c r="G162" s="56"/>
      <c r="H162" s="57"/>
      <c r="I162" s="56"/>
      <c r="J162" s="57"/>
      <c r="K162" s="56"/>
      <c r="L162" s="56"/>
    </row>
    <row r="163" spans="1:12" ht="27" x14ac:dyDescent="0.25">
      <c r="A163" s="244">
        <v>26</v>
      </c>
      <c r="B163" s="15" t="s">
        <v>85</v>
      </c>
      <c r="C163" s="33" t="s">
        <v>24</v>
      </c>
      <c r="D163" s="33"/>
      <c r="E163" s="17">
        <f>SUM(E167:E169)</f>
        <v>15</v>
      </c>
      <c r="F163" s="37"/>
      <c r="G163" s="35"/>
      <c r="H163" s="35"/>
      <c r="I163" s="35"/>
      <c r="J163" s="35"/>
      <c r="K163" s="35"/>
      <c r="L163" s="35"/>
    </row>
    <row r="164" spans="1:12" x14ac:dyDescent="0.25">
      <c r="A164" s="244"/>
      <c r="B164" s="28" t="s">
        <v>12</v>
      </c>
      <c r="C164" s="18" t="s">
        <v>15</v>
      </c>
      <c r="D164" s="18">
        <v>0.38900000000000001</v>
      </c>
      <c r="E164" s="19">
        <f>E163*D164</f>
        <v>5.835</v>
      </c>
      <c r="F164" s="18"/>
      <c r="G164" s="19"/>
      <c r="H164" s="19"/>
      <c r="I164" s="19"/>
      <c r="J164" s="19"/>
      <c r="K164" s="19"/>
      <c r="L164" s="19"/>
    </row>
    <row r="165" spans="1:12" x14ac:dyDescent="0.25">
      <c r="A165" s="244"/>
      <c r="B165" s="20" t="s">
        <v>25</v>
      </c>
      <c r="C165" s="5" t="s">
        <v>0</v>
      </c>
      <c r="D165" s="18">
        <v>0.151</v>
      </c>
      <c r="E165" s="31">
        <f>D165*E163</f>
        <v>2.2650000000000001</v>
      </c>
      <c r="F165" s="18"/>
      <c r="G165" s="19"/>
      <c r="H165" s="19"/>
      <c r="I165" s="19"/>
      <c r="J165" s="19"/>
      <c r="K165" s="19"/>
      <c r="L165" s="19"/>
    </row>
    <row r="166" spans="1:12" x14ac:dyDescent="0.25">
      <c r="A166" s="244"/>
      <c r="B166" s="5" t="s">
        <v>23</v>
      </c>
      <c r="C166" s="5"/>
      <c r="D166" s="5"/>
      <c r="E166" s="22"/>
      <c r="F166" s="5"/>
      <c r="G166" s="22"/>
      <c r="H166" s="19"/>
      <c r="I166" s="22"/>
      <c r="J166" s="22"/>
      <c r="K166" s="22"/>
      <c r="L166" s="22"/>
    </row>
    <row r="167" spans="1:12" ht="27" x14ac:dyDescent="0.25">
      <c r="A167" s="244"/>
      <c r="B167" s="20" t="s">
        <v>157</v>
      </c>
      <c r="C167" s="5" t="s">
        <v>24</v>
      </c>
      <c r="D167" s="43" t="s">
        <v>34</v>
      </c>
      <c r="E167" s="22">
        <v>1</v>
      </c>
      <c r="F167" s="22"/>
      <c r="G167" s="22"/>
      <c r="H167" s="19"/>
      <c r="I167" s="22"/>
      <c r="J167" s="22"/>
      <c r="K167" s="22"/>
      <c r="L167" s="22"/>
    </row>
    <row r="168" spans="1:12" ht="27" x14ac:dyDescent="0.25">
      <c r="A168" s="244"/>
      <c r="B168" s="20" t="s">
        <v>86</v>
      </c>
      <c r="C168" s="5" t="s">
        <v>24</v>
      </c>
      <c r="D168" s="43" t="s">
        <v>34</v>
      </c>
      <c r="E168" s="22">
        <v>6</v>
      </c>
      <c r="F168" s="22"/>
      <c r="G168" s="22"/>
      <c r="H168" s="19"/>
      <c r="I168" s="22"/>
      <c r="J168" s="22"/>
      <c r="K168" s="22"/>
      <c r="L168" s="22"/>
    </row>
    <row r="169" spans="1:12" ht="27" x14ac:dyDescent="0.25">
      <c r="A169" s="244"/>
      <c r="B169" s="20" t="s">
        <v>232</v>
      </c>
      <c r="C169" s="5" t="s">
        <v>24</v>
      </c>
      <c r="D169" s="43" t="s">
        <v>34</v>
      </c>
      <c r="E169" s="22">
        <v>8</v>
      </c>
      <c r="F169" s="22"/>
      <c r="G169" s="22"/>
      <c r="H169" s="19"/>
      <c r="I169" s="22"/>
      <c r="J169" s="22"/>
      <c r="K169" s="22"/>
      <c r="L169" s="22"/>
    </row>
    <row r="170" spans="1:12" x14ac:dyDescent="0.25">
      <c r="A170" s="244"/>
      <c r="B170" s="28" t="s">
        <v>18</v>
      </c>
      <c r="C170" s="5" t="s">
        <v>0</v>
      </c>
      <c r="D170" s="5">
        <v>2.4E-2</v>
      </c>
      <c r="E170" s="25">
        <f>D170*E163</f>
        <v>0.36</v>
      </c>
      <c r="F170" s="22"/>
      <c r="G170" s="25"/>
      <c r="H170" s="19"/>
      <c r="I170" s="22"/>
      <c r="J170" s="22"/>
      <c r="K170" s="22"/>
      <c r="L170" s="22"/>
    </row>
    <row r="171" spans="1:12" ht="27" x14ac:dyDescent="0.25">
      <c r="A171" s="244">
        <v>27</v>
      </c>
      <c r="B171" s="15" t="s">
        <v>67</v>
      </c>
      <c r="C171" s="16" t="s">
        <v>24</v>
      </c>
      <c r="D171" s="16"/>
      <c r="E171" s="17">
        <f>SUM(E175:E180)</f>
        <v>44</v>
      </c>
      <c r="F171" s="51"/>
      <c r="G171" s="52"/>
      <c r="H171" s="53"/>
      <c r="I171" s="52"/>
      <c r="J171" s="53"/>
      <c r="K171" s="52"/>
      <c r="L171" s="52"/>
    </row>
    <row r="172" spans="1:12" x14ac:dyDescent="0.25">
      <c r="A172" s="244"/>
      <c r="B172" s="28" t="s">
        <v>12</v>
      </c>
      <c r="C172" s="5" t="s">
        <v>15</v>
      </c>
      <c r="D172" s="25">
        <v>0.38900000000000001</v>
      </c>
      <c r="E172" s="22">
        <f>D172*E171</f>
        <v>17.116</v>
      </c>
      <c r="F172" s="20"/>
      <c r="G172" s="55"/>
      <c r="H172" s="22"/>
      <c r="I172" s="22"/>
      <c r="J172" s="36"/>
      <c r="K172" s="22"/>
      <c r="L172" s="22"/>
    </row>
    <row r="173" spans="1:12" x14ac:dyDescent="0.25">
      <c r="A173" s="244"/>
      <c r="B173" s="20" t="s">
        <v>25</v>
      </c>
      <c r="C173" s="3" t="s">
        <v>0</v>
      </c>
      <c r="D173" s="25">
        <v>0.151</v>
      </c>
      <c r="E173" s="56">
        <f>D173*E171</f>
        <v>6.6440000000000001</v>
      </c>
      <c r="F173" s="3"/>
      <c r="G173" s="56"/>
      <c r="H173" s="57"/>
      <c r="I173" s="56"/>
      <c r="J173" s="56"/>
      <c r="K173" s="56"/>
      <c r="L173" s="56"/>
    </row>
    <row r="174" spans="1:12" x14ac:dyDescent="0.25">
      <c r="A174" s="244"/>
      <c r="B174" s="5" t="s">
        <v>23</v>
      </c>
      <c r="C174" s="3"/>
      <c r="D174" s="5"/>
      <c r="E174" s="3"/>
      <c r="F174" s="3"/>
      <c r="G174" s="56"/>
      <c r="H174" s="57"/>
      <c r="I174" s="56"/>
      <c r="J174" s="57"/>
      <c r="K174" s="56"/>
      <c r="L174" s="56"/>
    </row>
    <row r="175" spans="1:12" x14ac:dyDescent="0.25">
      <c r="A175" s="244"/>
      <c r="B175" s="20" t="s">
        <v>137</v>
      </c>
      <c r="C175" s="3" t="s">
        <v>24</v>
      </c>
      <c r="D175" s="43" t="s">
        <v>34</v>
      </c>
      <c r="E175" s="56">
        <v>1</v>
      </c>
      <c r="F175" s="56"/>
      <c r="G175" s="56"/>
      <c r="H175" s="57"/>
      <c r="I175" s="56"/>
      <c r="J175" s="57"/>
      <c r="K175" s="56"/>
      <c r="L175" s="56"/>
    </row>
    <row r="176" spans="1:12" x14ac:dyDescent="0.25">
      <c r="A176" s="244"/>
      <c r="B176" s="20" t="s">
        <v>152</v>
      </c>
      <c r="C176" s="3" t="s">
        <v>24</v>
      </c>
      <c r="D176" s="43" t="s">
        <v>34</v>
      </c>
      <c r="E176" s="56">
        <v>2</v>
      </c>
      <c r="F176" s="56"/>
      <c r="G176" s="56"/>
      <c r="H176" s="57"/>
      <c r="I176" s="56"/>
      <c r="J176" s="57"/>
      <c r="K176" s="56"/>
      <c r="L176" s="56"/>
    </row>
    <row r="177" spans="1:12" x14ac:dyDescent="0.25">
      <c r="A177" s="244"/>
      <c r="B177" s="20" t="s">
        <v>153</v>
      </c>
      <c r="C177" s="3" t="s">
        <v>24</v>
      </c>
      <c r="D177" s="43" t="s">
        <v>34</v>
      </c>
      <c r="E177" s="56">
        <v>18</v>
      </c>
      <c r="F177" s="56"/>
      <c r="G177" s="56"/>
      <c r="H177" s="57"/>
      <c r="I177" s="56"/>
      <c r="J177" s="57"/>
      <c r="K177" s="56"/>
      <c r="L177" s="56"/>
    </row>
    <row r="178" spans="1:12" x14ac:dyDescent="0.25">
      <c r="A178" s="244"/>
      <c r="B178" s="20" t="s">
        <v>101</v>
      </c>
      <c r="C178" s="3" t="s">
        <v>24</v>
      </c>
      <c r="D178" s="43" t="s">
        <v>34</v>
      </c>
      <c r="E178" s="56">
        <v>5</v>
      </c>
      <c r="F178" s="56"/>
      <c r="G178" s="56"/>
      <c r="H178" s="57"/>
      <c r="I178" s="56"/>
      <c r="J178" s="57"/>
      <c r="K178" s="56"/>
      <c r="L178" s="56"/>
    </row>
    <row r="179" spans="1:12" x14ac:dyDescent="0.25">
      <c r="A179" s="244"/>
      <c r="B179" s="20" t="s">
        <v>102</v>
      </c>
      <c r="C179" s="3" t="s">
        <v>24</v>
      </c>
      <c r="D179" s="43" t="s">
        <v>34</v>
      </c>
      <c r="E179" s="56">
        <v>8</v>
      </c>
      <c r="F179" s="56"/>
      <c r="G179" s="56"/>
      <c r="H179" s="57"/>
      <c r="I179" s="56"/>
      <c r="J179" s="57"/>
      <c r="K179" s="56"/>
      <c r="L179" s="56"/>
    </row>
    <row r="180" spans="1:12" x14ac:dyDescent="0.25">
      <c r="A180" s="244"/>
      <c r="B180" s="20" t="s">
        <v>206</v>
      </c>
      <c r="C180" s="3" t="s">
        <v>24</v>
      </c>
      <c r="D180" s="43" t="s">
        <v>34</v>
      </c>
      <c r="E180" s="56">
        <v>10</v>
      </c>
      <c r="F180" s="56"/>
      <c r="G180" s="56"/>
      <c r="H180" s="57"/>
      <c r="I180" s="56"/>
      <c r="J180" s="57"/>
      <c r="K180" s="56"/>
      <c r="L180" s="56"/>
    </row>
    <row r="181" spans="1:12" x14ac:dyDescent="0.25">
      <c r="A181" s="244"/>
      <c r="B181" s="28" t="s">
        <v>18</v>
      </c>
      <c r="C181" s="3" t="s">
        <v>0</v>
      </c>
      <c r="D181" s="25">
        <v>2.4E-2</v>
      </c>
      <c r="E181" s="3">
        <f>D181*E171</f>
        <v>1.056</v>
      </c>
      <c r="F181" s="56"/>
      <c r="G181" s="56"/>
      <c r="H181" s="57"/>
      <c r="I181" s="56"/>
      <c r="J181" s="57"/>
      <c r="K181" s="56"/>
      <c r="L181" s="56"/>
    </row>
    <row r="182" spans="1:12" ht="40.5" x14ac:dyDescent="0.25">
      <c r="A182" s="244">
        <v>28</v>
      </c>
      <c r="B182" s="15" t="s">
        <v>294</v>
      </c>
      <c r="C182" s="33" t="s">
        <v>24</v>
      </c>
      <c r="D182" s="33"/>
      <c r="E182" s="8">
        <f>E171</f>
        <v>44</v>
      </c>
      <c r="F182" s="37"/>
      <c r="G182" s="35"/>
      <c r="H182" s="35"/>
      <c r="I182" s="35"/>
      <c r="J182" s="35"/>
      <c r="K182" s="35"/>
      <c r="L182" s="35"/>
    </row>
    <row r="183" spans="1:12" x14ac:dyDescent="0.25">
      <c r="A183" s="244"/>
      <c r="B183" s="28" t="s">
        <v>12</v>
      </c>
      <c r="C183" s="18" t="s">
        <v>15</v>
      </c>
      <c r="D183" s="18">
        <v>0.38900000000000001</v>
      </c>
      <c r="E183" s="19">
        <f>E182*D183</f>
        <v>17.116</v>
      </c>
      <c r="F183" s="18"/>
      <c r="G183" s="19"/>
      <c r="H183" s="19"/>
      <c r="I183" s="19"/>
      <c r="J183" s="19"/>
      <c r="K183" s="19"/>
      <c r="L183" s="19"/>
    </row>
    <row r="184" spans="1:12" x14ac:dyDescent="0.25">
      <c r="A184" s="244"/>
      <c r="B184" s="20" t="s">
        <v>25</v>
      </c>
      <c r="C184" s="5" t="s">
        <v>0</v>
      </c>
      <c r="D184" s="18">
        <v>0.151</v>
      </c>
      <c r="E184" s="31">
        <f>D184*E182</f>
        <v>6.6440000000000001</v>
      </c>
      <c r="F184" s="18"/>
      <c r="G184" s="19"/>
      <c r="H184" s="19"/>
      <c r="I184" s="19"/>
      <c r="J184" s="19"/>
      <c r="K184" s="19"/>
      <c r="L184" s="19"/>
    </row>
    <row r="185" spans="1:12" x14ac:dyDescent="0.25">
      <c r="A185" s="244"/>
      <c r="B185" s="5" t="s">
        <v>23</v>
      </c>
      <c r="C185" s="5"/>
      <c r="D185" s="5"/>
      <c r="E185" s="22"/>
      <c r="F185" s="5"/>
      <c r="G185" s="22"/>
      <c r="H185" s="19"/>
      <c r="I185" s="22"/>
      <c r="J185" s="22"/>
      <c r="K185" s="22"/>
      <c r="L185" s="22"/>
    </row>
    <row r="186" spans="1:12" x14ac:dyDescent="0.25">
      <c r="A186" s="244"/>
      <c r="B186" s="44" t="s">
        <v>332</v>
      </c>
      <c r="C186" s="5" t="s">
        <v>24</v>
      </c>
      <c r="D186" s="43" t="s">
        <v>34</v>
      </c>
      <c r="E186" s="22">
        <f>E182</f>
        <v>44</v>
      </c>
      <c r="F186" s="22"/>
      <c r="G186" s="22"/>
      <c r="H186" s="19"/>
      <c r="I186" s="22"/>
      <c r="J186" s="22"/>
      <c r="K186" s="22"/>
      <c r="L186" s="22"/>
    </row>
    <row r="187" spans="1:12" x14ac:dyDescent="0.25">
      <c r="A187" s="244"/>
      <c r="B187" s="28" t="s">
        <v>18</v>
      </c>
      <c r="C187" s="5" t="s">
        <v>0</v>
      </c>
      <c r="D187" s="5">
        <v>2.4E-2</v>
      </c>
      <c r="E187" s="25">
        <f>D187*E182</f>
        <v>1.056</v>
      </c>
      <c r="F187" s="22"/>
      <c r="G187" s="25"/>
      <c r="H187" s="19"/>
      <c r="I187" s="22"/>
      <c r="J187" s="22"/>
      <c r="K187" s="22"/>
      <c r="L187" s="22"/>
    </row>
    <row r="188" spans="1:12" x14ac:dyDescent="0.25">
      <c r="A188" s="244">
        <v>29</v>
      </c>
      <c r="B188" s="15" t="s">
        <v>87</v>
      </c>
      <c r="C188" s="61" t="s">
        <v>42</v>
      </c>
      <c r="D188" s="16"/>
      <c r="E188" s="8">
        <v>1</v>
      </c>
      <c r="F188" s="51"/>
      <c r="G188" s="52"/>
      <c r="H188" s="53"/>
      <c r="I188" s="52"/>
      <c r="J188" s="53"/>
      <c r="K188" s="52"/>
      <c r="L188" s="52"/>
    </row>
    <row r="189" spans="1:12" x14ac:dyDescent="0.25">
      <c r="A189" s="244"/>
      <c r="B189" s="28" t="s">
        <v>12</v>
      </c>
      <c r="C189" s="5" t="s">
        <v>15</v>
      </c>
      <c r="D189" s="22">
        <v>1.78</v>
      </c>
      <c r="E189" s="22">
        <f>D189*E188</f>
        <v>1.78</v>
      </c>
      <c r="F189" s="20"/>
      <c r="G189" s="55"/>
      <c r="H189" s="22"/>
      <c r="I189" s="22"/>
      <c r="J189" s="36"/>
      <c r="K189" s="22"/>
      <c r="L189" s="22"/>
    </row>
    <row r="190" spans="1:12" x14ac:dyDescent="0.25">
      <c r="A190" s="244"/>
      <c r="B190" s="20" t="s">
        <v>25</v>
      </c>
      <c r="C190" s="3" t="s">
        <v>0</v>
      </c>
      <c r="D190" s="5">
        <v>0.12</v>
      </c>
      <c r="E190" s="56">
        <f>D190*E188</f>
        <v>0.12</v>
      </c>
      <c r="F190" s="3"/>
      <c r="G190" s="56"/>
      <c r="H190" s="57"/>
      <c r="I190" s="56"/>
      <c r="J190" s="56"/>
      <c r="K190" s="56"/>
      <c r="L190" s="56"/>
    </row>
    <row r="191" spans="1:12" x14ac:dyDescent="0.25">
      <c r="A191" s="244"/>
      <c r="B191" s="5" t="s">
        <v>23</v>
      </c>
      <c r="C191" s="3"/>
      <c r="D191" s="5"/>
      <c r="E191" s="3"/>
      <c r="F191" s="3"/>
      <c r="G191" s="56"/>
      <c r="H191" s="57"/>
      <c r="I191" s="56"/>
      <c r="J191" s="57"/>
      <c r="K191" s="56"/>
      <c r="L191" s="56"/>
    </row>
    <row r="192" spans="1:12" x14ac:dyDescent="0.25">
      <c r="A192" s="244"/>
      <c r="B192" s="58" t="s">
        <v>66</v>
      </c>
      <c r="C192" s="5" t="s">
        <v>42</v>
      </c>
      <c r="D192" s="43" t="s">
        <v>34</v>
      </c>
      <c r="E192" s="59">
        <f>E188</f>
        <v>1</v>
      </c>
      <c r="F192" s="59"/>
      <c r="G192" s="56"/>
      <c r="H192" s="57"/>
      <c r="I192" s="56"/>
      <c r="J192" s="57"/>
      <c r="K192" s="56"/>
      <c r="L192" s="56"/>
    </row>
    <row r="193" spans="1:12" x14ac:dyDescent="0.25">
      <c r="A193" s="244"/>
      <c r="B193" s="58" t="s">
        <v>18</v>
      </c>
      <c r="C193" s="3" t="s">
        <v>0</v>
      </c>
      <c r="D193" s="5">
        <v>1.1299999999999999</v>
      </c>
      <c r="E193" s="3">
        <f>D193*E188</f>
        <v>1.1299999999999999</v>
      </c>
      <c r="F193" s="56"/>
      <c r="G193" s="56"/>
      <c r="H193" s="57"/>
      <c r="I193" s="56"/>
      <c r="J193" s="57"/>
      <c r="K193" s="56"/>
      <c r="L193" s="56"/>
    </row>
    <row r="194" spans="1:12" x14ac:dyDescent="0.25">
      <c r="A194" s="244">
        <v>30</v>
      </c>
      <c r="B194" s="15" t="s">
        <v>88</v>
      </c>
      <c r="C194" s="33" t="s">
        <v>24</v>
      </c>
      <c r="D194" s="33"/>
      <c r="E194" s="17">
        <f>SUM(E198:E207)</f>
        <v>16</v>
      </c>
      <c r="F194" s="37"/>
      <c r="G194" s="35"/>
      <c r="H194" s="35"/>
      <c r="I194" s="35"/>
      <c r="J194" s="35"/>
      <c r="K194" s="35"/>
      <c r="L194" s="35"/>
    </row>
    <row r="195" spans="1:12" x14ac:dyDescent="0.25">
      <c r="A195" s="244"/>
      <c r="B195" s="28" t="s">
        <v>12</v>
      </c>
      <c r="C195" s="18" t="s">
        <v>15</v>
      </c>
      <c r="D195" s="18">
        <v>0.58399999999999996</v>
      </c>
      <c r="E195" s="19">
        <f>E194*D195</f>
        <v>9.3439999999999994</v>
      </c>
      <c r="F195" s="18"/>
      <c r="G195" s="19"/>
      <c r="H195" s="19"/>
      <c r="I195" s="19"/>
      <c r="J195" s="19"/>
      <c r="K195" s="19"/>
      <c r="L195" s="19"/>
    </row>
    <row r="196" spans="1:12" x14ac:dyDescent="0.25">
      <c r="A196" s="244"/>
      <c r="B196" s="20" t="s">
        <v>25</v>
      </c>
      <c r="C196" s="5" t="s">
        <v>0</v>
      </c>
      <c r="D196" s="18">
        <v>0.22700000000000001</v>
      </c>
      <c r="E196" s="31">
        <f>D196*E194</f>
        <v>3.6320000000000001</v>
      </c>
      <c r="F196" s="18"/>
      <c r="G196" s="19"/>
      <c r="H196" s="19"/>
      <c r="I196" s="19"/>
      <c r="J196" s="19"/>
      <c r="K196" s="19"/>
      <c r="L196" s="19"/>
    </row>
    <row r="197" spans="1:12" x14ac:dyDescent="0.25">
      <c r="A197" s="244"/>
      <c r="B197" s="5" t="s">
        <v>23</v>
      </c>
      <c r="C197" s="5"/>
      <c r="D197" s="5"/>
      <c r="E197" s="22"/>
      <c r="F197" s="5"/>
      <c r="G197" s="22"/>
      <c r="H197" s="19"/>
      <c r="I197" s="22"/>
      <c r="J197" s="22"/>
      <c r="K197" s="22"/>
      <c r="L197" s="22"/>
    </row>
    <row r="198" spans="1:12" x14ac:dyDescent="0.25">
      <c r="A198" s="244"/>
      <c r="B198" s="20" t="s">
        <v>171</v>
      </c>
      <c r="C198" s="5" t="s">
        <v>24</v>
      </c>
      <c r="D198" s="43" t="s">
        <v>34</v>
      </c>
      <c r="E198" s="22">
        <v>1</v>
      </c>
      <c r="F198" s="22"/>
      <c r="G198" s="22"/>
      <c r="H198" s="19"/>
      <c r="I198" s="22"/>
      <c r="J198" s="22"/>
      <c r="K198" s="22"/>
      <c r="L198" s="22"/>
    </row>
    <row r="199" spans="1:12" x14ac:dyDescent="0.25">
      <c r="A199" s="244"/>
      <c r="B199" s="20" t="s">
        <v>214</v>
      </c>
      <c r="C199" s="5" t="s">
        <v>24</v>
      </c>
      <c r="D199" s="43" t="s">
        <v>34</v>
      </c>
      <c r="E199" s="22">
        <v>3</v>
      </c>
      <c r="F199" s="22"/>
      <c r="G199" s="22"/>
      <c r="H199" s="19"/>
      <c r="I199" s="22"/>
      <c r="J199" s="22"/>
      <c r="K199" s="22"/>
      <c r="L199" s="22"/>
    </row>
    <row r="200" spans="1:12" x14ac:dyDescent="0.25">
      <c r="A200" s="244"/>
      <c r="B200" s="20" t="s">
        <v>215</v>
      </c>
      <c r="C200" s="5" t="s">
        <v>24</v>
      </c>
      <c r="D200" s="43" t="s">
        <v>34</v>
      </c>
      <c r="E200" s="22">
        <v>2</v>
      </c>
      <c r="F200" s="22"/>
      <c r="G200" s="22"/>
      <c r="H200" s="19"/>
      <c r="I200" s="22"/>
      <c r="J200" s="22"/>
      <c r="K200" s="22"/>
      <c r="L200" s="22"/>
    </row>
    <row r="201" spans="1:12" x14ac:dyDescent="0.25">
      <c r="A201" s="244"/>
      <c r="B201" s="20" t="s">
        <v>173</v>
      </c>
      <c r="C201" s="5" t="s">
        <v>24</v>
      </c>
      <c r="D201" s="43" t="s">
        <v>34</v>
      </c>
      <c r="E201" s="22">
        <v>1</v>
      </c>
      <c r="F201" s="22"/>
      <c r="G201" s="22"/>
      <c r="H201" s="19"/>
      <c r="I201" s="22"/>
      <c r="J201" s="22"/>
      <c r="K201" s="22"/>
      <c r="L201" s="22"/>
    </row>
    <row r="202" spans="1:12" x14ac:dyDescent="0.25">
      <c r="A202" s="244"/>
      <c r="B202" s="20" t="s">
        <v>216</v>
      </c>
      <c r="C202" s="5" t="s">
        <v>24</v>
      </c>
      <c r="D202" s="43" t="s">
        <v>34</v>
      </c>
      <c r="E202" s="22">
        <v>1</v>
      </c>
      <c r="F202" s="22"/>
      <c r="G202" s="22"/>
      <c r="H202" s="19"/>
      <c r="I202" s="22"/>
      <c r="J202" s="22"/>
      <c r="K202" s="22"/>
      <c r="L202" s="22"/>
    </row>
    <row r="203" spans="1:12" x14ac:dyDescent="0.25">
      <c r="A203" s="244"/>
      <c r="B203" s="20" t="s">
        <v>217</v>
      </c>
      <c r="C203" s="5" t="s">
        <v>24</v>
      </c>
      <c r="D203" s="43" t="s">
        <v>34</v>
      </c>
      <c r="E203" s="22">
        <v>1</v>
      </c>
      <c r="F203" s="22"/>
      <c r="G203" s="22"/>
      <c r="H203" s="19"/>
      <c r="I203" s="22"/>
      <c r="J203" s="22"/>
      <c r="K203" s="22"/>
      <c r="L203" s="22"/>
    </row>
    <row r="204" spans="1:12" x14ac:dyDescent="0.25">
      <c r="A204" s="244"/>
      <c r="B204" s="20" t="s">
        <v>218</v>
      </c>
      <c r="C204" s="5" t="s">
        <v>24</v>
      </c>
      <c r="D204" s="43" t="s">
        <v>34</v>
      </c>
      <c r="E204" s="22">
        <v>1</v>
      </c>
      <c r="F204" s="22"/>
      <c r="G204" s="22"/>
      <c r="H204" s="19"/>
      <c r="I204" s="22"/>
      <c r="J204" s="22"/>
      <c r="K204" s="22"/>
      <c r="L204" s="22"/>
    </row>
    <row r="205" spans="1:12" x14ac:dyDescent="0.25">
      <c r="A205" s="244"/>
      <c r="B205" s="20" t="s">
        <v>220</v>
      </c>
      <c r="C205" s="5" t="s">
        <v>24</v>
      </c>
      <c r="D205" s="43" t="s">
        <v>34</v>
      </c>
      <c r="E205" s="22">
        <v>1</v>
      </c>
      <c r="F205" s="22"/>
      <c r="G205" s="22"/>
      <c r="H205" s="19"/>
      <c r="I205" s="22"/>
      <c r="J205" s="22"/>
      <c r="K205" s="22"/>
      <c r="L205" s="22"/>
    </row>
    <row r="206" spans="1:12" x14ac:dyDescent="0.25">
      <c r="A206" s="244"/>
      <c r="B206" s="20" t="s">
        <v>219</v>
      </c>
      <c r="C206" s="5" t="s">
        <v>24</v>
      </c>
      <c r="D206" s="43" t="s">
        <v>34</v>
      </c>
      <c r="E206" s="22">
        <v>1</v>
      </c>
      <c r="F206" s="22"/>
      <c r="G206" s="22"/>
      <c r="H206" s="19"/>
      <c r="I206" s="22"/>
      <c r="J206" s="22"/>
      <c r="K206" s="22"/>
      <c r="L206" s="22"/>
    </row>
    <row r="207" spans="1:12" x14ac:dyDescent="0.25">
      <c r="A207" s="244"/>
      <c r="B207" s="20" t="s">
        <v>221</v>
      </c>
      <c r="C207" s="5" t="s">
        <v>24</v>
      </c>
      <c r="D207" s="43" t="s">
        <v>34</v>
      </c>
      <c r="E207" s="22">
        <v>4</v>
      </c>
      <c r="F207" s="22"/>
      <c r="G207" s="22"/>
      <c r="H207" s="19"/>
      <c r="I207" s="22"/>
      <c r="J207" s="22"/>
      <c r="K207" s="22"/>
      <c r="L207" s="22"/>
    </row>
    <row r="208" spans="1:12" x14ac:dyDescent="0.25">
      <c r="A208" s="244"/>
      <c r="B208" s="28" t="s">
        <v>18</v>
      </c>
      <c r="C208" s="5" t="s">
        <v>0</v>
      </c>
      <c r="D208" s="5">
        <v>2.4E-2</v>
      </c>
      <c r="E208" s="25">
        <f>D208*E194</f>
        <v>0.38400000000000001</v>
      </c>
      <c r="F208" s="22"/>
      <c r="G208" s="25"/>
      <c r="H208" s="19"/>
      <c r="I208" s="22"/>
      <c r="J208" s="22"/>
      <c r="K208" s="22"/>
      <c r="L208" s="22"/>
    </row>
    <row r="209" spans="1:12" ht="27" x14ac:dyDescent="0.25">
      <c r="A209" s="244">
        <v>31</v>
      </c>
      <c r="B209" s="15" t="s">
        <v>89</v>
      </c>
      <c r="C209" s="33" t="s">
        <v>24</v>
      </c>
      <c r="D209" s="33"/>
      <c r="E209" s="17">
        <f>SUM(E213:E218)</f>
        <v>44</v>
      </c>
      <c r="F209" s="37"/>
      <c r="G209" s="35"/>
      <c r="H209" s="35"/>
      <c r="I209" s="35"/>
      <c r="J209" s="35"/>
      <c r="K209" s="35"/>
      <c r="L209" s="35"/>
    </row>
    <row r="210" spans="1:12" x14ac:dyDescent="0.25">
      <c r="A210" s="244"/>
      <c r="B210" s="28" t="s">
        <v>12</v>
      </c>
      <c r="C210" s="18" t="s">
        <v>15</v>
      </c>
      <c r="D210" s="18">
        <v>0.38900000000000001</v>
      </c>
      <c r="E210" s="19">
        <f>E209*D210</f>
        <v>17.116</v>
      </c>
      <c r="F210" s="18"/>
      <c r="G210" s="19"/>
      <c r="H210" s="19"/>
      <c r="I210" s="19"/>
      <c r="J210" s="19"/>
      <c r="K210" s="19"/>
      <c r="L210" s="19"/>
    </row>
    <row r="211" spans="1:12" x14ac:dyDescent="0.25">
      <c r="A211" s="244"/>
      <c r="B211" s="20" t="s">
        <v>25</v>
      </c>
      <c r="C211" s="5" t="s">
        <v>0</v>
      </c>
      <c r="D211" s="18">
        <v>0.151</v>
      </c>
      <c r="E211" s="31">
        <f>D211*E209</f>
        <v>6.6440000000000001</v>
      </c>
      <c r="F211" s="18"/>
      <c r="G211" s="19"/>
      <c r="H211" s="19"/>
      <c r="I211" s="19"/>
      <c r="J211" s="19"/>
      <c r="K211" s="19"/>
      <c r="L211" s="19"/>
    </row>
    <row r="212" spans="1:12" x14ac:dyDescent="0.25">
      <c r="A212" s="244"/>
      <c r="B212" s="5" t="s">
        <v>23</v>
      </c>
      <c r="C212" s="5"/>
      <c r="D212" s="5"/>
      <c r="E212" s="22"/>
      <c r="F212" s="5"/>
      <c r="G212" s="22"/>
      <c r="H212" s="19"/>
      <c r="I212" s="22"/>
      <c r="J212" s="22"/>
      <c r="K212" s="22"/>
      <c r="L212" s="22"/>
    </row>
    <row r="213" spans="1:12" x14ac:dyDescent="0.25">
      <c r="A213" s="244"/>
      <c r="B213" s="20" t="s">
        <v>138</v>
      </c>
      <c r="C213" s="5" t="s">
        <v>24</v>
      </c>
      <c r="D213" s="43" t="s">
        <v>34</v>
      </c>
      <c r="E213" s="22">
        <v>10</v>
      </c>
      <c r="F213" s="22"/>
      <c r="G213" s="22"/>
      <c r="H213" s="19"/>
      <c r="I213" s="22"/>
      <c r="J213" s="22"/>
      <c r="K213" s="22"/>
      <c r="L213" s="22"/>
    </row>
    <row r="214" spans="1:12" x14ac:dyDescent="0.25">
      <c r="A214" s="244"/>
      <c r="B214" s="20" t="s">
        <v>90</v>
      </c>
      <c r="C214" s="5" t="s">
        <v>24</v>
      </c>
      <c r="D214" s="43" t="s">
        <v>34</v>
      </c>
      <c r="E214" s="22">
        <v>12</v>
      </c>
      <c r="F214" s="22"/>
      <c r="G214" s="22"/>
      <c r="H214" s="19"/>
      <c r="I214" s="22"/>
      <c r="J214" s="22"/>
      <c r="K214" s="22"/>
      <c r="L214" s="22"/>
    </row>
    <row r="215" spans="1:12" x14ac:dyDescent="0.25">
      <c r="A215" s="244"/>
      <c r="B215" s="20" t="s">
        <v>207</v>
      </c>
      <c r="C215" s="5" t="s">
        <v>24</v>
      </c>
      <c r="D215" s="43" t="s">
        <v>34</v>
      </c>
      <c r="E215" s="22">
        <v>5</v>
      </c>
      <c r="F215" s="22"/>
      <c r="G215" s="22"/>
      <c r="H215" s="19"/>
      <c r="I215" s="22"/>
      <c r="J215" s="22"/>
      <c r="K215" s="22"/>
      <c r="L215" s="22"/>
    </row>
    <row r="216" spans="1:12" x14ac:dyDescent="0.25">
      <c r="A216" s="244"/>
      <c r="B216" s="20" t="s">
        <v>91</v>
      </c>
      <c r="C216" s="5" t="s">
        <v>24</v>
      </c>
      <c r="D216" s="43" t="s">
        <v>34</v>
      </c>
      <c r="E216" s="22">
        <v>4</v>
      </c>
      <c r="F216" s="22"/>
      <c r="G216" s="22"/>
      <c r="H216" s="19"/>
      <c r="I216" s="22"/>
      <c r="J216" s="22"/>
      <c r="K216" s="22"/>
      <c r="L216" s="22"/>
    </row>
    <row r="217" spans="1:12" x14ac:dyDescent="0.25">
      <c r="A217" s="244"/>
      <c r="B217" s="20" t="s">
        <v>208</v>
      </c>
      <c r="C217" s="5" t="s">
        <v>24</v>
      </c>
      <c r="D217" s="43" t="s">
        <v>34</v>
      </c>
      <c r="E217" s="22">
        <v>7</v>
      </c>
      <c r="F217" s="22"/>
      <c r="G217" s="22"/>
      <c r="H217" s="19"/>
      <c r="I217" s="22"/>
      <c r="J217" s="22"/>
      <c r="K217" s="22"/>
      <c r="L217" s="22"/>
    </row>
    <row r="218" spans="1:12" x14ac:dyDescent="0.25">
      <c r="A218" s="244"/>
      <c r="B218" s="20" t="s">
        <v>209</v>
      </c>
      <c r="C218" s="5" t="s">
        <v>24</v>
      </c>
      <c r="D218" s="43" t="s">
        <v>34</v>
      </c>
      <c r="E218" s="22">
        <v>6</v>
      </c>
      <c r="F218" s="22"/>
      <c r="G218" s="22"/>
      <c r="H218" s="19"/>
      <c r="I218" s="22"/>
      <c r="J218" s="22"/>
      <c r="K218" s="22"/>
      <c r="L218" s="22"/>
    </row>
    <row r="219" spans="1:12" x14ac:dyDescent="0.25">
      <c r="A219" s="244"/>
      <c r="B219" s="28" t="s">
        <v>18</v>
      </c>
      <c r="C219" s="5" t="s">
        <v>0</v>
      </c>
      <c r="D219" s="5">
        <v>2.4E-2</v>
      </c>
      <c r="E219" s="25">
        <f>D219*E209</f>
        <v>1.056</v>
      </c>
      <c r="F219" s="22"/>
      <c r="G219" s="25"/>
      <c r="H219" s="19"/>
      <c r="I219" s="22"/>
      <c r="J219" s="22"/>
      <c r="K219" s="22"/>
      <c r="L219" s="22"/>
    </row>
    <row r="220" spans="1:12" ht="27" x14ac:dyDescent="0.25">
      <c r="A220" s="244">
        <v>32</v>
      </c>
      <c r="B220" s="15" t="s">
        <v>92</v>
      </c>
      <c r="C220" s="33" t="s">
        <v>24</v>
      </c>
      <c r="D220" s="33"/>
      <c r="E220" s="17">
        <f>SUM(E224:E232)</f>
        <v>17</v>
      </c>
      <c r="F220" s="37"/>
      <c r="G220" s="35"/>
      <c r="H220" s="35"/>
      <c r="I220" s="35"/>
      <c r="J220" s="35"/>
      <c r="K220" s="35"/>
      <c r="L220" s="35"/>
    </row>
    <row r="221" spans="1:12" x14ac:dyDescent="0.25">
      <c r="A221" s="244"/>
      <c r="B221" s="28" t="s">
        <v>12</v>
      </c>
      <c r="C221" s="18" t="s">
        <v>15</v>
      </c>
      <c r="D221" s="18">
        <v>0.38900000000000001</v>
      </c>
      <c r="E221" s="19">
        <f>E220*D221</f>
        <v>6.6130000000000004</v>
      </c>
      <c r="F221" s="18"/>
      <c r="G221" s="19"/>
      <c r="H221" s="19"/>
      <c r="I221" s="19"/>
      <c r="J221" s="19"/>
      <c r="K221" s="19"/>
      <c r="L221" s="19"/>
    </row>
    <row r="222" spans="1:12" x14ac:dyDescent="0.25">
      <c r="A222" s="244"/>
      <c r="B222" s="20" t="s">
        <v>25</v>
      </c>
      <c r="C222" s="5" t="s">
        <v>0</v>
      </c>
      <c r="D222" s="18">
        <v>0.151</v>
      </c>
      <c r="E222" s="31">
        <f>D222*E220</f>
        <v>2.5669999999999997</v>
      </c>
      <c r="F222" s="18"/>
      <c r="G222" s="19"/>
      <c r="H222" s="19"/>
      <c r="I222" s="19"/>
      <c r="J222" s="19"/>
      <c r="K222" s="19"/>
      <c r="L222" s="19"/>
    </row>
    <row r="223" spans="1:12" x14ac:dyDescent="0.25">
      <c r="A223" s="244"/>
      <c r="B223" s="5" t="s">
        <v>23</v>
      </c>
      <c r="C223" s="5"/>
      <c r="D223" s="5"/>
      <c r="E223" s="22"/>
      <c r="F223" s="5"/>
      <c r="G223" s="22"/>
      <c r="H223" s="19"/>
      <c r="I223" s="22"/>
      <c r="J223" s="22"/>
      <c r="K223" s="22"/>
      <c r="L223" s="22"/>
    </row>
    <row r="224" spans="1:12" x14ac:dyDescent="0.25">
      <c r="A224" s="244"/>
      <c r="B224" s="20" t="s">
        <v>172</v>
      </c>
      <c r="C224" s="5" t="s">
        <v>24</v>
      </c>
      <c r="D224" s="43" t="s">
        <v>34</v>
      </c>
      <c r="E224" s="22">
        <v>1</v>
      </c>
      <c r="F224" s="22"/>
      <c r="G224" s="22"/>
      <c r="H224" s="19"/>
      <c r="I224" s="22"/>
      <c r="J224" s="22"/>
      <c r="K224" s="22"/>
      <c r="L224" s="22"/>
    </row>
    <row r="225" spans="1:12" x14ac:dyDescent="0.25">
      <c r="A225" s="244"/>
      <c r="B225" s="20" t="s">
        <v>93</v>
      </c>
      <c r="C225" s="5" t="s">
        <v>24</v>
      </c>
      <c r="D225" s="43" t="s">
        <v>34</v>
      </c>
      <c r="E225" s="22">
        <v>4</v>
      </c>
      <c r="F225" s="22"/>
      <c r="G225" s="22"/>
      <c r="H225" s="19"/>
      <c r="I225" s="22"/>
      <c r="J225" s="22"/>
      <c r="K225" s="22"/>
      <c r="L225" s="22"/>
    </row>
    <row r="226" spans="1:12" x14ac:dyDescent="0.25">
      <c r="A226" s="244"/>
      <c r="B226" s="20" t="s">
        <v>154</v>
      </c>
      <c r="C226" s="5" t="s">
        <v>24</v>
      </c>
      <c r="D226" s="43" t="s">
        <v>34</v>
      </c>
      <c r="E226" s="22">
        <v>1</v>
      </c>
      <c r="F226" s="22"/>
      <c r="G226" s="22"/>
      <c r="H226" s="19"/>
      <c r="I226" s="22"/>
      <c r="J226" s="22"/>
      <c r="K226" s="22"/>
      <c r="L226" s="22"/>
    </row>
    <row r="227" spans="1:12" x14ac:dyDescent="0.25">
      <c r="A227" s="244"/>
      <c r="B227" s="20" t="s">
        <v>155</v>
      </c>
      <c r="C227" s="5" t="s">
        <v>24</v>
      </c>
      <c r="D227" s="43" t="s">
        <v>34</v>
      </c>
      <c r="E227" s="22">
        <v>1</v>
      </c>
      <c r="F227" s="22"/>
      <c r="G227" s="22"/>
      <c r="H227" s="19"/>
      <c r="I227" s="22"/>
      <c r="J227" s="22"/>
      <c r="K227" s="22"/>
      <c r="L227" s="22"/>
    </row>
    <row r="228" spans="1:12" x14ac:dyDescent="0.25">
      <c r="A228" s="244"/>
      <c r="B228" s="20" t="s">
        <v>231</v>
      </c>
      <c r="C228" s="5" t="s">
        <v>24</v>
      </c>
      <c r="D228" s="43" t="s">
        <v>34</v>
      </c>
      <c r="E228" s="22">
        <v>3</v>
      </c>
      <c r="F228" s="22"/>
      <c r="G228" s="22"/>
      <c r="H228" s="19"/>
      <c r="I228" s="22"/>
      <c r="J228" s="22"/>
      <c r="K228" s="22"/>
      <c r="L228" s="22"/>
    </row>
    <row r="229" spans="1:12" x14ac:dyDescent="0.25">
      <c r="A229" s="244"/>
      <c r="B229" s="20" t="s">
        <v>210</v>
      </c>
      <c r="C229" s="5" t="s">
        <v>24</v>
      </c>
      <c r="D229" s="43" t="s">
        <v>34</v>
      </c>
      <c r="E229" s="22">
        <v>1</v>
      </c>
      <c r="F229" s="22"/>
      <c r="G229" s="22"/>
      <c r="H229" s="19"/>
      <c r="I229" s="22"/>
      <c r="J229" s="22"/>
      <c r="K229" s="22"/>
      <c r="L229" s="22"/>
    </row>
    <row r="230" spans="1:12" x14ac:dyDescent="0.25">
      <c r="A230" s="244"/>
      <c r="B230" s="20" t="s">
        <v>211</v>
      </c>
      <c r="C230" s="5" t="s">
        <v>24</v>
      </c>
      <c r="D230" s="43" t="s">
        <v>34</v>
      </c>
      <c r="E230" s="22">
        <v>2</v>
      </c>
      <c r="F230" s="22"/>
      <c r="G230" s="22"/>
      <c r="H230" s="19"/>
      <c r="I230" s="22"/>
      <c r="J230" s="22"/>
      <c r="K230" s="22"/>
      <c r="L230" s="22"/>
    </row>
    <row r="231" spans="1:12" x14ac:dyDescent="0.25">
      <c r="A231" s="244"/>
      <c r="B231" s="20" t="s">
        <v>212</v>
      </c>
      <c r="C231" s="5" t="s">
        <v>24</v>
      </c>
      <c r="D231" s="43" t="s">
        <v>34</v>
      </c>
      <c r="E231" s="22">
        <v>1</v>
      </c>
      <c r="F231" s="22"/>
      <c r="G231" s="22"/>
      <c r="H231" s="19"/>
      <c r="I231" s="22"/>
      <c r="J231" s="22"/>
      <c r="K231" s="22"/>
      <c r="L231" s="22"/>
    </row>
    <row r="232" spans="1:12" x14ac:dyDescent="0.25">
      <c r="A232" s="244"/>
      <c r="B232" s="20" t="s">
        <v>213</v>
      </c>
      <c r="C232" s="5" t="s">
        <v>24</v>
      </c>
      <c r="D232" s="43" t="s">
        <v>34</v>
      </c>
      <c r="E232" s="22">
        <v>3</v>
      </c>
      <c r="F232" s="22"/>
      <c r="G232" s="22"/>
      <c r="H232" s="19"/>
      <c r="I232" s="22"/>
      <c r="J232" s="22"/>
      <c r="K232" s="22"/>
      <c r="L232" s="22"/>
    </row>
    <row r="233" spans="1:12" x14ac:dyDescent="0.25">
      <c r="A233" s="244"/>
      <c r="B233" s="28" t="s">
        <v>18</v>
      </c>
      <c r="C233" s="5" t="s">
        <v>0</v>
      </c>
      <c r="D233" s="5">
        <v>2.4E-2</v>
      </c>
      <c r="E233" s="25">
        <f>D233*E220</f>
        <v>0.40800000000000003</v>
      </c>
      <c r="F233" s="22"/>
      <c r="G233" s="25"/>
      <c r="H233" s="19"/>
      <c r="I233" s="22"/>
      <c r="J233" s="22"/>
      <c r="K233" s="22"/>
      <c r="L233" s="22"/>
    </row>
    <row r="234" spans="1:12" ht="40.5" x14ac:dyDescent="0.25">
      <c r="A234" s="244">
        <v>33</v>
      </c>
      <c r="B234" s="15" t="s">
        <v>136</v>
      </c>
      <c r="C234" s="33" t="s">
        <v>24</v>
      </c>
      <c r="D234" s="33"/>
      <c r="E234" s="8">
        <f>SUM(E238:E241)</f>
        <v>16</v>
      </c>
      <c r="F234" s="37"/>
      <c r="G234" s="35"/>
      <c r="H234" s="35"/>
      <c r="I234" s="35"/>
      <c r="J234" s="35"/>
      <c r="K234" s="35"/>
      <c r="L234" s="35"/>
    </row>
    <row r="235" spans="1:12" x14ac:dyDescent="0.25">
      <c r="A235" s="244"/>
      <c r="B235" s="28" t="s">
        <v>12</v>
      </c>
      <c r="C235" s="18" t="s">
        <v>15</v>
      </c>
      <c r="D235" s="18">
        <v>0.38900000000000001</v>
      </c>
      <c r="E235" s="19">
        <f>E234*D235</f>
        <v>6.2240000000000002</v>
      </c>
      <c r="F235" s="18"/>
      <c r="G235" s="19"/>
      <c r="H235" s="19"/>
      <c r="I235" s="19"/>
      <c r="J235" s="19"/>
      <c r="K235" s="19"/>
      <c r="L235" s="19"/>
    </row>
    <row r="236" spans="1:12" x14ac:dyDescent="0.25">
      <c r="A236" s="244"/>
      <c r="B236" s="20" t="s">
        <v>25</v>
      </c>
      <c r="C236" s="5" t="s">
        <v>0</v>
      </c>
      <c r="D236" s="18">
        <v>0.151</v>
      </c>
      <c r="E236" s="31">
        <f>D236*E234</f>
        <v>2.4159999999999999</v>
      </c>
      <c r="F236" s="18"/>
      <c r="G236" s="19"/>
      <c r="H236" s="19"/>
      <c r="I236" s="19"/>
      <c r="J236" s="19"/>
      <c r="K236" s="19"/>
      <c r="L236" s="19"/>
    </row>
    <row r="237" spans="1:12" x14ac:dyDescent="0.25">
      <c r="A237" s="244"/>
      <c r="B237" s="5" t="s">
        <v>23</v>
      </c>
      <c r="C237" s="5"/>
      <c r="D237" s="5"/>
      <c r="E237" s="22"/>
      <c r="F237" s="5"/>
      <c r="G237" s="22"/>
      <c r="H237" s="19"/>
      <c r="I237" s="22"/>
      <c r="J237" s="22"/>
      <c r="K237" s="22"/>
      <c r="L237" s="22"/>
    </row>
    <row r="238" spans="1:12" x14ac:dyDescent="0.25">
      <c r="A238" s="244"/>
      <c r="B238" s="44" t="s">
        <v>333</v>
      </c>
      <c r="C238" s="5" t="s">
        <v>24</v>
      </c>
      <c r="D238" s="43" t="s">
        <v>34</v>
      </c>
      <c r="E238" s="22">
        <v>2</v>
      </c>
      <c r="F238" s="22"/>
      <c r="G238" s="22"/>
      <c r="H238" s="19"/>
      <c r="I238" s="22"/>
      <c r="J238" s="22"/>
      <c r="K238" s="22"/>
      <c r="L238" s="22"/>
    </row>
    <row r="239" spans="1:12" x14ac:dyDescent="0.25">
      <c r="A239" s="244"/>
      <c r="B239" s="44" t="s">
        <v>334</v>
      </c>
      <c r="C239" s="5" t="s">
        <v>24</v>
      </c>
      <c r="D239" s="43" t="s">
        <v>34</v>
      </c>
      <c r="E239" s="22">
        <v>1</v>
      </c>
      <c r="F239" s="22"/>
      <c r="G239" s="22"/>
      <c r="H239" s="19"/>
      <c r="I239" s="22"/>
      <c r="J239" s="22"/>
      <c r="K239" s="22"/>
      <c r="L239" s="22"/>
    </row>
    <row r="240" spans="1:12" x14ac:dyDescent="0.25">
      <c r="A240" s="244"/>
      <c r="B240" s="44" t="s">
        <v>335</v>
      </c>
      <c r="C240" s="5" t="s">
        <v>24</v>
      </c>
      <c r="D240" s="43" t="s">
        <v>34</v>
      </c>
      <c r="E240" s="22">
        <v>3</v>
      </c>
      <c r="F240" s="22"/>
      <c r="G240" s="22"/>
      <c r="H240" s="19"/>
      <c r="I240" s="22"/>
      <c r="J240" s="22"/>
      <c r="K240" s="22"/>
      <c r="L240" s="22"/>
    </row>
    <row r="241" spans="1:12" x14ac:dyDescent="0.25">
      <c r="A241" s="244"/>
      <c r="B241" s="44" t="s">
        <v>336</v>
      </c>
      <c r="C241" s="5" t="s">
        <v>24</v>
      </c>
      <c r="D241" s="43" t="s">
        <v>34</v>
      </c>
      <c r="E241" s="22">
        <v>10</v>
      </c>
      <c r="F241" s="22"/>
      <c r="G241" s="22"/>
      <c r="H241" s="19"/>
      <c r="I241" s="22"/>
      <c r="J241" s="22"/>
      <c r="K241" s="22"/>
      <c r="L241" s="22"/>
    </row>
    <row r="242" spans="1:12" x14ac:dyDescent="0.25">
      <c r="A242" s="244"/>
      <c r="B242" s="28" t="s">
        <v>18</v>
      </c>
      <c r="C242" s="5" t="s">
        <v>0</v>
      </c>
      <c r="D242" s="5">
        <v>2.4E-2</v>
      </c>
      <c r="E242" s="25">
        <f>D242*E234</f>
        <v>0.38400000000000001</v>
      </c>
      <c r="F242" s="22"/>
      <c r="G242" s="25"/>
      <c r="H242" s="19"/>
      <c r="I242" s="22"/>
      <c r="J242" s="22"/>
      <c r="K242" s="22"/>
      <c r="L242" s="22"/>
    </row>
    <row r="243" spans="1:12" ht="27" x14ac:dyDescent="0.25">
      <c r="A243" s="245">
        <v>34</v>
      </c>
      <c r="B243" s="38" t="s">
        <v>279</v>
      </c>
      <c r="C243" s="39" t="s">
        <v>322</v>
      </c>
      <c r="D243" s="40"/>
      <c r="E243" s="41">
        <f>0.105*E250</f>
        <v>4.62</v>
      </c>
      <c r="F243" s="39"/>
      <c r="G243" s="42"/>
      <c r="H243" s="39"/>
      <c r="I243" s="43"/>
      <c r="J243" s="39"/>
      <c r="K243" s="42"/>
      <c r="L243" s="43"/>
    </row>
    <row r="244" spans="1:12" x14ac:dyDescent="0.25">
      <c r="A244" s="246"/>
      <c r="B244" s="28" t="s">
        <v>12</v>
      </c>
      <c r="C244" s="18" t="s">
        <v>15</v>
      </c>
      <c r="D244" s="22">
        <v>0.8</v>
      </c>
      <c r="E244" s="22">
        <f>D244*E243</f>
        <v>3.6960000000000002</v>
      </c>
      <c r="F244" s="5"/>
      <c r="G244" s="22"/>
      <c r="H244" s="22"/>
      <c r="I244" s="22"/>
      <c r="J244" s="5"/>
      <c r="K244" s="5"/>
      <c r="L244" s="22"/>
    </row>
    <row r="245" spans="1:12" x14ac:dyDescent="0.25">
      <c r="A245" s="246"/>
      <c r="B245" s="28" t="s">
        <v>14</v>
      </c>
      <c r="C245" s="5" t="s">
        <v>0</v>
      </c>
      <c r="D245" s="19">
        <v>0.32</v>
      </c>
      <c r="E245" s="19">
        <f>D245*E243</f>
        <v>1.4784000000000002</v>
      </c>
      <c r="F245" s="19"/>
      <c r="G245" s="19"/>
      <c r="H245" s="19"/>
      <c r="I245" s="19"/>
      <c r="J245" s="19"/>
      <c r="K245" s="19"/>
      <c r="L245" s="19"/>
    </row>
    <row r="246" spans="1:12" x14ac:dyDescent="0.25">
      <c r="A246" s="246"/>
      <c r="B246" s="5" t="s">
        <v>23</v>
      </c>
      <c r="C246" s="5"/>
      <c r="D246" s="22"/>
      <c r="E246" s="22"/>
      <c r="F246" s="5"/>
      <c r="G246" s="22"/>
      <c r="H246" s="36"/>
      <c r="I246" s="22"/>
      <c r="J246" s="36"/>
      <c r="K246" s="22"/>
      <c r="L246" s="22"/>
    </row>
    <row r="247" spans="1:12" ht="20.25" x14ac:dyDescent="0.25">
      <c r="A247" s="246"/>
      <c r="B247" s="28" t="s">
        <v>202</v>
      </c>
      <c r="C247" s="5" t="s">
        <v>303</v>
      </c>
      <c r="D247" s="19">
        <v>1.1000000000000001</v>
      </c>
      <c r="E247" s="19">
        <f>E243*D247</f>
        <v>5.0820000000000007</v>
      </c>
      <c r="F247" s="22"/>
      <c r="G247" s="47"/>
      <c r="H247" s="48"/>
      <c r="I247" s="49"/>
      <c r="J247" s="45"/>
      <c r="K247" s="45"/>
      <c r="L247" s="22"/>
    </row>
    <row r="248" spans="1:12" x14ac:dyDescent="0.25">
      <c r="A248" s="246"/>
      <c r="B248" s="20" t="s">
        <v>18</v>
      </c>
      <c r="C248" s="18" t="s">
        <v>0</v>
      </c>
      <c r="D248" s="22">
        <v>0.02</v>
      </c>
      <c r="E248" s="5">
        <f>D248*E243</f>
        <v>9.240000000000001E-2</v>
      </c>
      <c r="F248" s="47"/>
      <c r="G248" s="47"/>
      <c r="H248" s="48"/>
      <c r="I248" s="49"/>
      <c r="J248" s="45"/>
      <c r="K248" s="45"/>
      <c r="L248" s="22"/>
    </row>
    <row r="249" spans="1:12" x14ac:dyDescent="0.25">
      <c r="A249" s="247"/>
      <c r="B249" s="28" t="s">
        <v>203</v>
      </c>
      <c r="C249" s="5" t="s">
        <v>13</v>
      </c>
      <c r="D249" s="22">
        <v>1.5</v>
      </c>
      <c r="E249" s="22">
        <f>E247*D249</f>
        <v>7.6230000000000011</v>
      </c>
      <c r="F249" s="22"/>
      <c r="G249" s="22"/>
      <c r="H249" s="36"/>
      <c r="I249" s="22"/>
      <c r="J249" s="18"/>
      <c r="K249" s="19"/>
      <c r="L249" s="19"/>
    </row>
    <row r="250" spans="1:12" ht="27" x14ac:dyDescent="0.25">
      <c r="A250" s="245">
        <v>35</v>
      </c>
      <c r="B250" s="15" t="s">
        <v>174</v>
      </c>
      <c r="C250" s="16" t="s">
        <v>42</v>
      </c>
      <c r="D250" s="16"/>
      <c r="E250" s="17">
        <v>44</v>
      </c>
      <c r="F250" s="56"/>
      <c r="G250" s="56"/>
      <c r="H250" s="57"/>
      <c r="I250" s="56"/>
      <c r="J250" s="57"/>
      <c r="K250" s="56"/>
      <c r="L250" s="56"/>
    </row>
    <row r="251" spans="1:12" x14ac:dyDescent="0.25">
      <c r="A251" s="246"/>
      <c r="B251" s="28" t="s">
        <v>12</v>
      </c>
      <c r="C251" s="3" t="s">
        <v>15</v>
      </c>
      <c r="D251" s="5">
        <v>5.68</v>
      </c>
      <c r="E251" s="3">
        <f>D251*E250</f>
        <v>249.92</v>
      </c>
      <c r="F251" s="56"/>
      <c r="G251" s="56"/>
      <c r="H251" s="56"/>
      <c r="I251" s="56"/>
      <c r="J251" s="57"/>
      <c r="K251" s="56"/>
      <c r="L251" s="56"/>
    </row>
    <row r="252" spans="1:12" x14ac:dyDescent="0.25">
      <c r="A252" s="246"/>
      <c r="B252" s="20" t="s">
        <v>25</v>
      </c>
      <c r="C252" s="3" t="s">
        <v>0</v>
      </c>
      <c r="D252" s="5">
        <v>0.33</v>
      </c>
      <c r="E252" s="56">
        <f>D252*E250</f>
        <v>14.520000000000001</v>
      </c>
      <c r="F252" s="3"/>
      <c r="G252" s="56"/>
      <c r="H252" s="57"/>
      <c r="I252" s="56"/>
      <c r="J252" s="56"/>
      <c r="K252" s="56"/>
      <c r="L252" s="56"/>
    </row>
    <row r="253" spans="1:12" x14ac:dyDescent="0.25">
      <c r="A253" s="246"/>
      <c r="B253" s="5" t="s">
        <v>23</v>
      </c>
      <c r="C253" s="3"/>
      <c r="D253" s="5"/>
      <c r="E253" s="3"/>
      <c r="F253" s="56"/>
      <c r="G253" s="56"/>
      <c r="H253" s="57"/>
      <c r="I253" s="56"/>
      <c r="J253" s="57"/>
      <c r="K253" s="56"/>
      <c r="L253" s="56"/>
    </row>
    <row r="254" spans="1:12" x14ac:dyDescent="0.25">
      <c r="A254" s="246"/>
      <c r="B254" s="28" t="s">
        <v>175</v>
      </c>
      <c r="C254" s="5" t="s">
        <v>20</v>
      </c>
      <c r="D254" s="22">
        <v>1</v>
      </c>
      <c r="E254" s="22">
        <f>D254*E250</f>
        <v>44</v>
      </c>
      <c r="F254" s="22"/>
      <c r="G254" s="22"/>
      <c r="H254" s="57"/>
      <c r="I254" s="56"/>
      <c r="J254" s="57"/>
      <c r="K254" s="56"/>
      <c r="L254" s="56"/>
    </row>
    <row r="255" spans="1:12" ht="27" x14ac:dyDescent="0.25">
      <c r="A255" s="246"/>
      <c r="B255" s="28" t="s">
        <v>270</v>
      </c>
      <c r="C255" s="5" t="s">
        <v>24</v>
      </c>
      <c r="D255" s="19">
        <v>1</v>
      </c>
      <c r="E255" s="22">
        <f>D255*E250</f>
        <v>44</v>
      </c>
      <c r="F255" s="22"/>
      <c r="G255" s="22"/>
      <c r="H255" s="57"/>
      <c r="I255" s="56"/>
      <c r="J255" s="57"/>
      <c r="K255" s="56"/>
      <c r="L255" s="22"/>
    </row>
    <row r="256" spans="1:12" ht="27" x14ac:dyDescent="0.25">
      <c r="A256" s="246"/>
      <c r="B256" s="28" t="s">
        <v>271</v>
      </c>
      <c r="C256" s="5" t="s">
        <v>24</v>
      </c>
      <c r="D256" s="19">
        <v>1</v>
      </c>
      <c r="E256" s="22">
        <f>D256*E250</f>
        <v>44</v>
      </c>
      <c r="F256" s="22"/>
      <c r="G256" s="22"/>
      <c r="H256" s="57"/>
      <c r="I256" s="56"/>
      <c r="J256" s="57"/>
      <c r="K256" s="56"/>
      <c r="L256" s="22"/>
    </row>
    <row r="257" spans="1:12" ht="27" x14ac:dyDescent="0.25">
      <c r="A257" s="246"/>
      <c r="B257" s="28" t="s">
        <v>268</v>
      </c>
      <c r="C257" s="5" t="s">
        <v>24</v>
      </c>
      <c r="D257" s="19">
        <v>1</v>
      </c>
      <c r="E257" s="22">
        <f>D257*E250</f>
        <v>44</v>
      </c>
      <c r="F257" s="22"/>
      <c r="G257" s="22"/>
      <c r="H257" s="36"/>
      <c r="I257" s="22"/>
      <c r="J257" s="36"/>
      <c r="K257" s="22"/>
      <c r="L257" s="22"/>
    </row>
    <row r="258" spans="1:12" ht="40.5" x14ac:dyDescent="0.25">
      <c r="A258" s="246"/>
      <c r="B258" s="28" t="s">
        <v>272</v>
      </c>
      <c r="C258" s="5" t="s">
        <v>24</v>
      </c>
      <c r="D258" s="19">
        <v>2</v>
      </c>
      <c r="E258" s="22">
        <f>D258*E250</f>
        <v>88</v>
      </c>
      <c r="F258" s="22"/>
      <c r="G258" s="22"/>
      <c r="H258" s="57"/>
      <c r="I258" s="56"/>
      <c r="J258" s="57"/>
      <c r="K258" s="56"/>
      <c r="L258" s="22"/>
    </row>
    <row r="259" spans="1:12" x14ac:dyDescent="0.25">
      <c r="A259" s="246"/>
      <c r="B259" s="28" t="s">
        <v>176</v>
      </c>
      <c r="C259" s="5" t="s">
        <v>24</v>
      </c>
      <c r="D259" s="19">
        <v>1</v>
      </c>
      <c r="E259" s="56">
        <f>D259*E250</f>
        <v>44</v>
      </c>
      <c r="F259" s="22"/>
      <c r="G259" s="22"/>
      <c r="H259" s="57"/>
      <c r="I259" s="56"/>
      <c r="J259" s="57"/>
      <c r="K259" s="56"/>
      <c r="L259" s="56"/>
    </row>
    <row r="260" spans="1:12" x14ac:dyDescent="0.25">
      <c r="A260" s="246"/>
      <c r="B260" s="28" t="s">
        <v>177</v>
      </c>
      <c r="C260" s="5" t="s">
        <v>24</v>
      </c>
      <c r="D260" s="19">
        <v>1</v>
      </c>
      <c r="E260" s="56">
        <f>D260*E250</f>
        <v>44</v>
      </c>
      <c r="F260" s="22"/>
      <c r="G260" s="22"/>
      <c r="H260" s="57"/>
      <c r="I260" s="56"/>
      <c r="J260" s="57"/>
      <c r="K260" s="56"/>
      <c r="L260" s="56"/>
    </row>
    <row r="261" spans="1:12" x14ac:dyDescent="0.25">
      <c r="A261" s="246"/>
      <c r="B261" s="28" t="s">
        <v>273</v>
      </c>
      <c r="C261" s="5" t="s">
        <v>24</v>
      </c>
      <c r="D261" s="19">
        <v>1</v>
      </c>
      <c r="E261" s="56">
        <f>D261*E250</f>
        <v>44</v>
      </c>
      <c r="F261" s="22"/>
      <c r="G261" s="22"/>
      <c r="H261" s="57"/>
      <c r="I261" s="56"/>
      <c r="J261" s="57"/>
      <c r="K261" s="56"/>
      <c r="L261" s="56"/>
    </row>
    <row r="262" spans="1:12" x14ac:dyDescent="0.25">
      <c r="A262" s="246"/>
      <c r="B262" s="20" t="s">
        <v>274</v>
      </c>
      <c r="C262" s="5" t="s">
        <v>24</v>
      </c>
      <c r="D262" s="19">
        <v>1</v>
      </c>
      <c r="E262" s="22">
        <f>D262*E250</f>
        <v>44</v>
      </c>
      <c r="F262" s="22"/>
      <c r="G262" s="22"/>
      <c r="H262" s="36"/>
      <c r="I262" s="22"/>
      <c r="J262" s="36"/>
      <c r="K262" s="22"/>
      <c r="L262" s="22"/>
    </row>
    <row r="263" spans="1:12" x14ac:dyDescent="0.25">
      <c r="A263" s="246"/>
      <c r="B263" s="20" t="s">
        <v>269</v>
      </c>
      <c r="C263" s="5" t="s">
        <v>24</v>
      </c>
      <c r="D263" s="19">
        <v>1</v>
      </c>
      <c r="E263" s="56">
        <f>D263*E250</f>
        <v>44</v>
      </c>
      <c r="F263" s="22"/>
      <c r="G263" s="22"/>
      <c r="H263" s="57"/>
      <c r="I263" s="56"/>
      <c r="J263" s="57"/>
      <c r="K263" s="56"/>
      <c r="L263" s="56"/>
    </row>
    <row r="264" spans="1:12" x14ac:dyDescent="0.25">
      <c r="A264" s="246"/>
      <c r="B264" s="28" t="s">
        <v>276</v>
      </c>
      <c r="C264" s="5" t="s">
        <v>24</v>
      </c>
      <c r="D264" s="19">
        <v>1</v>
      </c>
      <c r="E264" s="56">
        <f>D264*E250</f>
        <v>44</v>
      </c>
      <c r="F264" s="22"/>
      <c r="G264" s="22"/>
      <c r="H264" s="57"/>
      <c r="I264" s="56"/>
      <c r="J264" s="57"/>
      <c r="K264" s="56"/>
      <c r="L264" s="56"/>
    </row>
    <row r="265" spans="1:12" x14ac:dyDescent="0.25">
      <c r="A265" s="246"/>
      <c r="B265" s="28" t="s">
        <v>275</v>
      </c>
      <c r="C265" s="5" t="s">
        <v>24</v>
      </c>
      <c r="D265" s="19">
        <v>1</v>
      </c>
      <c r="E265" s="56">
        <f>D265*E250</f>
        <v>44</v>
      </c>
      <c r="F265" s="22"/>
      <c r="G265" s="22"/>
      <c r="H265" s="57"/>
      <c r="I265" s="56"/>
      <c r="J265" s="57"/>
      <c r="K265" s="56"/>
      <c r="L265" s="56"/>
    </row>
    <row r="266" spans="1:12" ht="20.25" x14ac:dyDescent="0.25">
      <c r="A266" s="246"/>
      <c r="B266" s="28" t="s">
        <v>278</v>
      </c>
      <c r="C266" s="5" t="s">
        <v>337</v>
      </c>
      <c r="D266" s="31">
        <v>0.11600000000000001</v>
      </c>
      <c r="E266" s="22">
        <f>D266*E250</f>
        <v>5.1040000000000001</v>
      </c>
      <c r="F266" s="22"/>
      <c r="G266" s="22"/>
      <c r="H266" s="36"/>
      <c r="I266" s="22"/>
      <c r="J266" s="36"/>
      <c r="K266" s="22"/>
      <c r="L266" s="22"/>
    </row>
    <row r="267" spans="1:12" ht="27" x14ac:dyDescent="0.25">
      <c r="A267" s="246"/>
      <c r="B267" s="28" t="s">
        <v>277</v>
      </c>
      <c r="C267" s="5" t="s">
        <v>24</v>
      </c>
      <c r="D267" s="19">
        <v>2</v>
      </c>
      <c r="E267" s="22">
        <f>D267*E250</f>
        <v>88</v>
      </c>
      <c r="F267" s="22"/>
      <c r="G267" s="22"/>
      <c r="H267" s="57"/>
      <c r="I267" s="56"/>
      <c r="J267" s="57"/>
      <c r="K267" s="56"/>
      <c r="L267" s="56"/>
    </row>
    <row r="268" spans="1:12" x14ac:dyDescent="0.25">
      <c r="A268" s="247"/>
      <c r="B268" s="58" t="s">
        <v>18</v>
      </c>
      <c r="C268" s="3" t="s">
        <v>0</v>
      </c>
      <c r="D268" s="5">
        <v>1.3</v>
      </c>
      <c r="E268" s="56">
        <f>D268*E250</f>
        <v>57.2</v>
      </c>
      <c r="F268" s="56"/>
      <c r="G268" s="56"/>
      <c r="H268" s="57"/>
      <c r="I268" s="56"/>
      <c r="J268" s="57"/>
      <c r="K268" s="56"/>
      <c r="L268" s="56"/>
    </row>
    <row r="269" spans="1:12" ht="27" x14ac:dyDescent="0.25">
      <c r="A269" s="244">
        <v>36</v>
      </c>
      <c r="B269" s="15" t="s">
        <v>94</v>
      </c>
      <c r="C269" s="33" t="s">
        <v>29</v>
      </c>
      <c r="D269" s="33"/>
      <c r="E269" s="8">
        <f>E63+E75+E81+E87+E93+E99+E105</f>
        <v>3732</v>
      </c>
      <c r="F269" s="37"/>
      <c r="G269" s="35"/>
      <c r="H269" s="35"/>
      <c r="I269" s="35"/>
      <c r="J269" s="35"/>
      <c r="K269" s="35"/>
      <c r="L269" s="35"/>
    </row>
    <row r="270" spans="1:12" x14ac:dyDescent="0.25">
      <c r="A270" s="244"/>
      <c r="B270" s="28" t="s">
        <v>12</v>
      </c>
      <c r="C270" s="18" t="s">
        <v>15</v>
      </c>
      <c r="D270" s="18">
        <v>5.67E-2</v>
      </c>
      <c r="E270" s="19">
        <f>E269*D270</f>
        <v>211.6044</v>
      </c>
      <c r="F270" s="18"/>
      <c r="G270" s="19"/>
      <c r="H270" s="19"/>
      <c r="I270" s="19"/>
      <c r="J270" s="19"/>
      <c r="K270" s="19"/>
      <c r="L270" s="19"/>
    </row>
    <row r="271" spans="1:12" x14ac:dyDescent="0.25">
      <c r="A271" s="244"/>
      <c r="B271" s="5" t="s">
        <v>23</v>
      </c>
      <c r="C271" s="5"/>
      <c r="D271" s="5"/>
      <c r="E271" s="22"/>
      <c r="F271" s="5"/>
      <c r="G271" s="22"/>
      <c r="H271" s="18"/>
      <c r="I271" s="22"/>
      <c r="J271" s="36"/>
      <c r="K271" s="22"/>
      <c r="L271" s="22"/>
    </row>
    <row r="272" spans="1:12" ht="20.25" x14ac:dyDescent="0.25">
      <c r="A272" s="244"/>
      <c r="B272" s="44" t="s">
        <v>80</v>
      </c>
      <c r="C272" s="5" t="s">
        <v>303</v>
      </c>
      <c r="D272" s="5">
        <v>3.1099999999999999E-2</v>
      </c>
      <c r="E272" s="22">
        <f>D272*E269</f>
        <v>116.06519999999999</v>
      </c>
      <c r="F272" s="22"/>
      <c r="G272" s="22"/>
      <c r="H272" s="18"/>
      <c r="I272" s="22"/>
      <c r="J272" s="36"/>
      <c r="K272" s="22"/>
      <c r="L272" s="22"/>
    </row>
    <row r="273" spans="1:12" x14ac:dyDescent="0.25">
      <c r="A273" s="244"/>
      <c r="B273" s="28" t="s">
        <v>18</v>
      </c>
      <c r="C273" s="5" t="s">
        <v>0</v>
      </c>
      <c r="D273" s="5">
        <v>6.0000000000000002E-5</v>
      </c>
      <c r="E273" s="25">
        <f>D273*E269</f>
        <v>0.22392000000000001</v>
      </c>
      <c r="F273" s="22"/>
      <c r="G273" s="25"/>
      <c r="H273" s="18"/>
      <c r="I273" s="22"/>
      <c r="J273" s="36"/>
      <c r="K273" s="22"/>
      <c r="L273" s="22"/>
    </row>
    <row r="274" spans="1:12" ht="27" x14ac:dyDescent="0.25">
      <c r="A274" s="244">
        <v>37</v>
      </c>
      <c r="B274" s="15" t="s">
        <v>222</v>
      </c>
      <c r="C274" s="33" t="s">
        <v>29</v>
      </c>
      <c r="D274" s="33"/>
      <c r="E274" s="8">
        <f>E69</f>
        <v>342</v>
      </c>
      <c r="F274" s="37"/>
      <c r="G274" s="35"/>
      <c r="H274" s="35"/>
      <c r="I274" s="35"/>
      <c r="J274" s="35"/>
      <c r="K274" s="35"/>
      <c r="L274" s="35"/>
    </row>
    <row r="275" spans="1:12" x14ac:dyDescent="0.25">
      <c r="A275" s="244"/>
      <c r="B275" s="28" t="s">
        <v>12</v>
      </c>
      <c r="C275" s="18" t="s">
        <v>15</v>
      </c>
      <c r="D275" s="18">
        <v>6.4899999999999999E-2</v>
      </c>
      <c r="E275" s="19">
        <f>E274*D275</f>
        <v>22.195799999999998</v>
      </c>
      <c r="F275" s="18"/>
      <c r="G275" s="19"/>
      <c r="H275" s="19"/>
      <c r="I275" s="19"/>
      <c r="J275" s="19"/>
      <c r="K275" s="19"/>
      <c r="L275" s="19"/>
    </row>
    <row r="276" spans="1:12" x14ac:dyDescent="0.25">
      <c r="A276" s="244"/>
      <c r="B276" s="5" t="s">
        <v>23</v>
      </c>
      <c r="C276" s="5"/>
      <c r="D276" s="5"/>
      <c r="E276" s="22"/>
      <c r="F276" s="5"/>
      <c r="G276" s="22"/>
      <c r="H276" s="18"/>
      <c r="I276" s="22"/>
      <c r="J276" s="36"/>
      <c r="K276" s="22"/>
      <c r="L276" s="22"/>
    </row>
    <row r="277" spans="1:12" ht="20.25" x14ac:dyDescent="0.25">
      <c r="A277" s="244"/>
      <c r="B277" s="44" t="s">
        <v>80</v>
      </c>
      <c r="C277" s="5" t="s">
        <v>303</v>
      </c>
      <c r="D277" s="5">
        <v>0.14799999999999999</v>
      </c>
      <c r="E277" s="22">
        <f>D277*E274</f>
        <v>50.616</v>
      </c>
      <c r="F277" s="22"/>
      <c r="G277" s="22"/>
      <c r="H277" s="18"/>
      <c r="I277" s="22"/>
      <c r="J277" s="36"/>
      <c r="K277" s="22"/>
      <c r="L277" s="22"/>
    </row>
    <row r="278" spans="1:12" x14ac:dyDescent="0.25">
      <c r="A278" s="244"/>
      <c r="B278" s="28" t="s">
        <v>18</v>
      </c>
      <c r="C278" s="5" t="s">
        <v>0</v>
      </c>
      <c r="D278" s="5">
        <v>2.5000000000000001E-4</v>
      </c>
      <c r="E278" s="25">
        <f>D278*E274</f>
        <v>8.5500000000000007E-2</v>
      </c>
      <c r="F278" s="22"/>
      <c r="G278" s="25"/>
      <c r="H278" s="18"/>
      <c r="I278" s="22"/>
      <c r="J278" s="36"/>
      <c r="K278" s="22"/>
      <c r="L278" s="22"/>
    </row>
    <row r="279" spans="1:12" ht="27" x14ac:dyDescent="0.25">
      <c r="A279" s="245">
        <v>38</v>
      </c>
      <c r="B279" s="15" t="s">
        <v>37</v>
      </c>
      <c r="C279" s="16" t="s">
        <v>303</v>
      </c>
      <c r="D279" s="16"/>
      <c r="E279" s="17">
        <v>714</v>
      </c>
      <c r="F279" s="51"/>
      <c r="G279" s="52"/>
      <c r="H279" s="53"/>
      <c r="I279" s="52"/>
      <c r="J279" s="53"/>
      <c r="K279" s="52"/>
      <c r="L279" s="52"/>
    </row>
    <row r="280" spans="1:12" x14ac:dyDescent="0.25">
      <c r="A280" s="246"/>
      <c r="B280" s="28" t="s">
        <v>12</v>
      </c>
      <c r="C280" s="18" t="s">
        <v>15</v>
      </c>
      <c r="D280" s="19">
        <v>1.8</v>
      </c>
      <c r="E280" s="19">
        <f>E279*D280</f>
        <v>1285.2</v>
      </c>
      <c r="F280" s="5"/>
      <c r="G280" s="22"/>
      <c r="H280" s="22"/>
      <c r="I280" s="22"/>
      <c r="J280" s="5"/>
      <c r="K280" s="5"/>
      <c r="L280" s="22"/>
    </row>
    <row r="281" spans="1:12" x14ac:dyDescent="0.25">
      <c r="A281" s="246"/>
      <c r="B281" s="5" t="s">
        <v>23</v>
      </c>
      <c r="C281" s="5"/>
      <c r="D281" s="25"/>
      <c r="E281" s="22"/>
      <c r="F281" s="18"/>
      <c r="G281" s="54"/>
      <c r="H281" s="18"/>
      <c r="I281" s="19"/>
      <c r="J281" s="18"/>
      <c r="K281" s="54"/>
      <c r="L281" s="22"/>
    </row>
    <row r="282" spans="1:12" ht="20.25" x14ac:dyDescent="0.25">
      <c r="A282" s="246"/>
      <c r="B282" s="28" t="s">
        <v>202</v>
      </c>
      <c r="C282" s="5" t="s">
        <v>303</v>
      </c>
      <c r="D282" s="19">
        <v>1.1000000000000001</v>
      </c>
      <c r="E282" s="19">
        <f>E279*D282</f>
        <v>785.40000000000009</v>
      </c>
      <c r="F282" s="22"/>
      <c r="G282" s="47"/>
      <c r="H282" s="48"/>
      <c r="I282" s="49"/>
      <c r="J282" s="45"/>
      <c r="K282" s="45"/>
      <c r="L282" s="22"/>
    </row>
    <row r="283" spans="1:12" x14ac:dyDescent="0.25">
      <c r="A283" s="247"/>
      <c r="B283" s="28" t="s">
        <v>203</v>
      </c>
      <c r="C283" s="5" t="s">
        <v>13</v>
      </c>
      <c r="D283" s="22">
        <v>1.5</v>
      </c>
      <c r="E283" s="22">
        <f>E282*D283</f>
        <v>1178.1000000000001</v>
      </c>
      <c r="F283" s="22"/>
      <c r="G283" s="22"/>
      <c r="H283" s="36"/>
      <c r="I283" s="22"/>
      <c r="J283" s="18"/>
      <c r="K283" s="19"/>
      <c r="L283" s="19"/>
    </row>
    <row r="284" spans="1:12" ht="27" x14ac:dyDescent="0.25">
      <c r="A284" s="244">
        <v>39</v>
      </c>
      <c r="B284" s="38" t="s">
        <v>40</v>
      </c>
      <c r="C284" s="39" t="s">
        <v>322</v>
      </c>
      <c r="D284" s="40"/>
      <c r="E284" s="41">
        <f>E12+E15-E279-E286</f>
        <v>864</v>
      </c>
      <c r="F284" s="39"/>
      <c r="G284" s="42"/>
      <c r="H284" s="39"/>
      <c r="I284" s="43"/>
      <c r="J284" s="39"/>
      <c r="K284" s="42"/>
      <c r="L284" s="43"/>
    </row>
    <row r="285" spans="1:12" x14ac:dyDescent="0.25">
      <c r="A285" s="244"/>
      <c r="B285" s="20" t="s">
        <v>95</v>
      </c>
      <c r="C285" s="5" t="s">
        <v>22</v>
      </c>
      <c r="D285" s="5">
        <v>9.2099999999999994E-3</v>
      </c>
      <c r="E285" s="22">
        <f>D285*E284</f>
        <v>7.9574399999999992</v>
      </c>
      <c r="F285" s="5"/>
      <c r="G285" s="22"/>
      <c r="H285" s="5"/>
      <c r="I285" s="22"/>
      <c r="J285" s="22"/>
      <c r="K285" s="22"/>
      <c r="L285" s="22"/>
    </row>
    <row r="286" spans="1:12" ht="40.5" x14ac:dyDescent="0.25">
      <c r="A286" s="245">
        <v>40</v>
      </c>
      <c r="B286" s="38" t="s">
        <v>298</v>
      </c>
      <c r="C286" s="39" t="s">
        <v>322</v>
      </c>
      <c r="D286" s="40"/>
      <c r="E286" s="41">
        <v>403</v>
      </c>
      <c r="F286" s="39"/>
      <c r="G286" s="42"/>
      <c r="H286" s="39"/>
      <c r="I286" s="43"/>
      <c r="J286" s="39"/>
      <c r="K286" s="42"/>
      <c r="L286" s="43"/>
    </row>
    <row r="287" spans="1:12" x14ac:dyDescent="0.25">
      <c r="A287" s="246"/>
      <c r="B287" s="20" t="s">
        <v>95</v>
      </c>
      <c r="C287" s="5" t="s">
        <v>22</v>
      </c>
      <c r="D287" s="5">
        <v>9.2099999999999994E-3</v>
      </c>
      <c r="E287" s="22">
        <f>D287*E286</f>
        <v>3.71163</v>
      </c>
      <c r="F287" s="5"/>
      <c r="G287" s="22"/>
      <c r="H287" s="5"/>
      <c r="I287" s="22"/>
      <c r="J287" s="5"/>
      <c r="K287" s="22"/>
      <c r="L287" s="22"/>
    </row>
    <row r="288" spans="1:12" x14ac:dyDescent="0.25">
      <c r="A288" s="246"/>
      <c r="B288" s="5" t="s">
        <v>23</v>
      </c>
      <c r="C288" s="5"/>
      <c r="D288" s="5"/>
      <c r="E288" s="22"/>
      <c r="F288" s="5"/>
      <c r="G288" s="22"/>
      <c r="H288" s="36"/>
      <c r="I288" s="22"/>
      <c r="J288" s="36"/>
      <c r="K288" s="22"/>
      <c r="L288" s="22"/>
    </row>
    <row r="289" spans="1:12" ht="15.75" x14ac:dyDescent="0.25">
      <c r="A289" s="246"/>
      <c r="B289" s="20" t="s">
        <v>299</v>
      </c>
      <c r="C289" s="18" t="s">
        <v>306</v>
      </c>
      <c r="D289" s="22">
        <v>1.1000000000000001</v>
      </c>
      <c r="E289" s="22">
        <f>D289*E286</f>
        <v>443.3</v>
      </c>
      <c r="F289" s="47"/>
      <c r="G289" s="47"/>
      <c r="H289" s="48"/>
      <c r="I289" s="49"/>
      <c r="J289" s="45"/>
      <c r="K289" s="45"/>
      <c r="L289" s="22"/>
    </row>
    <row r="290" spans="1:12" ht="27" x14ac:dyDescent="0.25">
      <c r="A290" s="247"/>
      <c r="B290" s="28" t="s">
        <v>204</v>
      </c>
      <c r="C290" s="5" t="s">
        <v>13</v>
      </c>
      <c r="D290" s="22">
        <v>1.55</v>
      </c>
      <c r="E290" s="22">
        <f>E289*D290</f>
        <v>687.11500000000001</v>
      </c>
      <c r="F290" s="22"/>
      <c r="G290" s="22"/>
      <c r="H290" s="36"/>
      <c r="I290" s="22"/>
      <c r="J290" s="18"/>
      <c r="K290" s="19"/>
      <c r="L290" s="19"/>
    </row>
    <row r="291" spans="1:12" ht="20.25" x14ac:dyDescent="0.25">
      <c r="A291" s="244">
        <v>41</v>
      </c>
      <c r="B291" s="15" t="s">
        <v>39</v>
      </c>
      <c r="C291" s="16" t="s">
        <v>301</v>
      </c>
      <c r="D291" s="33"/>
      <c r="E291" s="17">
        <f>E284/10</f>
        <v>86.4</v>
      </c>
      <c r="F291" s="33"/>
      <c r="G291" s="35"/>
      <c r="H291" s="33"/>
      <c r="I291" s="35"/>
      <c r="J291" s="33"/>
      <c r="K291" s="35"/>
      <c r="L291" s="35"/>
    </row>
    <row r="292" spans="1:12" x14ac:dyDescent="0.25">
      <c r="A292" s="244"/>
      <c r="B292" s="28" t="s">
        <v>12</v>
      </c>
      <c r="C292" s="18" t="s">
        <v>15</v>
      </c>
      <c r="D292" s="18">
        <v>1.43</v>
      </c>
      <c r="E292" s="19">
        <f>D292*E291</f>
        <v>123.55200000000001</v>
      </c>
      <c r="F292" s="18"/>
      <c r="G292" s="19"/>
      <c r="H292" s="19"/>
      <c r="I292" s="19"/>
      <c r="J292" s="18"/>
      <c r="K292" s="19"/>
      <c r="L292" s="19"/>
    </row>
    <row r="293" spans="1:12" ht="54" x14ac:dyDescent="0.25">
      <c r="A293" s="245">
        <v>42</v>
      </c>
      <c r="B293" s="15" t="s">
        <v>295</v>
      </c>
      <c r="C293" s="16" t="s">
        <v>301</v>
      </c>
      <c r="D293" s="33"/>
      <c r="E293" s="17">
        <f>E279+E286</f>
        <v>1117</v>
      </c>
      <c r="F293" s="33"/>
      <c r="G293" s="35"/>
      <c r="H293" s="33"/>
      <c r="I293" s="35"/>
      <c r="J293" s="33"/>
      <c r="K293" s="35"/>
      <c r="L293" s="35"/>
    </row>
    <row r="294" spans="1:12" x14ac:dyDescent="0.25">
      <c r="A294" s="246"/>
      <c r="B294" s="28" t="s">
        <v>12</v>
      </c>
      <c r="C294" s="5" t="s">
        <v>15</v>
      </c>
      <c r="D294" s="5">
        <v>2.7E-2</v>
      </c>
      <c r="E294" s="22">
        <f>D294*E293</f>
        <v>30.158999999999999</v>
      </c>
      <c r="F294" s="20"/>
      <c r="G294" s="55"/>
      <c r="H294" s="22"/>
      <c r="I294" s="22"/>
      <c r="J294" s="36"/>
      <c r="K294" s="22"/>
      <c r="L294" s="22"/>
    </row>
    <row r="295" spans="1:12" ht="29.25" x14ac:dyDescent="0.25">
      <c r="A295" s="246"/>
      <c r="B295" s="20" t="s">
        <v>302</v>
      </c>
      <c r="C295" s="5" t="s">
        <v>22</v>
      </c>
      <c r="D295" s="5">
        <v>6.0499999999999998E-2</v>
      </c>
      <c r="E295" s="25">
        <f>D295*E293</f>
        <v>67.578499999999991</v>
      </c>
      <c r="F295" s="18"/>
      <c r="G295" s="19"/>
      <c r="H295" s="18"/>
      <c r="I295" s="19"/>
      <c r="J295" s="18"/>
      <c r="K295" s="19"/>
      <c r="L295" s="19"/>
    </row>
    <row r="296" spans="1:12" x14ac:dyDescent="0.25">
      <c r="A296" s="246"/>
      <c r="B296" s="58" t="s">
        <v>25</v>
      </c>
      <c r="C296" s="3" t="s">
        <v>0</v>
      </c>
      <c r="D296" s="5">
        <v>2.2100000000000002E-3</v>
      </c>
      <c r="E296" s="62">
        <f>D296*E293</f>
        <v>2.4685700000000002</v>
      </c>
      <c r="F296" s="3"/>
      <c r="G296" s="56"/>
      <c r="H296" s="57"/>
      <c r="I296" s="56"/>
      <c r="J296" s="56"/>
      <c r="K296" s="56"/>
      <c r="L296" s="56"/>
    </row>
    <row r="297" spans="1:12" ht="27.75" thickBot="1" x14ac:dyDescent="0.3">
      <c r="A297" s="247"/>
      <c r="B297" s="20" t="s">
        <v>205</v>
      </c>
      <c r="C297" s="5" t="s">
        <v>13</v>
      </c>
      <c r="D297" s="22">
        <v>1.95</v>
      </c>
      <c r="E297" s="22">
        <f>E293*D297</f>
        <v>2178.15</v>
      </c>
      <c r="F297" s="22"/>
      <c r="G297" s="22"/>
      <c r="H297" s="36"/>
      <c r="I297" s="22"/>
      <c r="J297" s="18"/>
      <c r="K297" s="19"/>
      <c r="L297" s="19"/>
    </row>
    <row r="298" spans="1:12" ht="14.25" thickBot="1" x14ac:dyDescent="0.3">
      <c r="A298" s="63"/>
      <c r="B298" s="64" t="s">
        <v>8</v>
      </c>
      <c r="C298" s="65"/>
      <c r="D298" s="65"/>
      <c r="E298" s="66"/>
      <c r="F298" s="65"/>
      <c r="G298" s="67"/>
      <c r="H298" s="68"/>
      <c r="I298" s="67"/>
      <c r="J298" s="67"/>
      <c r="K298" s="67"/>
      <c r="L298" s="69"/>
    </row>
    <row r="299" spans="1:12" ht="27.75" thickBot="1" x14ac:dyDescent="0.3">
      <c r="A299" s="70"/>
      <c r="B299" s="72" t="s">
        <v>293</v>
      </c>
      <c r="C299" s="73"/>
      <c r="D299" s="74" t="s">
        <v>372</v>
      </c>
      <c r="E299" s="73"/>
      <c r="F299" s="75"/>
      <c r="G299" s="76"/>
      <c r="H299" s="77"/>
      <c r="I299" s="78"/>
      <c r="J299" s="79"/>
      <c r="K299" s="78"/>
      <c r="L299" s="80"/>
    </row>
    <row r="300" spans="1:12" x14ac:dyDescent="0.25">
      <c r="A300" s="81"/>
      <c r="B300" s="82" t="s">
        <v>8</v>
      </c>
      <c r="C300" s="83"/>
      <c r="D300" s="83"/>
      <c r="E300" s="84"/>
      <c r="F300" s="83"/>
      <c r="G300" s="85"/>
      <c r="H300" s="86"/>
      <c r="I300" s="85"/>
      <c r="J300" s="86"/>
      <c r="K300" s="85"/>
      <c r="L300" s="87"/>
    </row>
    <row r="301" spans="1:12" x14ac:dyDescent="0.25">
      <c r="A301" s="88"/>
      <c r="B301" s="20" t="s">
        <v>27</v>
      </c>
      <c r="C301" s="5"/>
      <c r="D301" s="90" t="s">
        <v>372</v>
      </c>
      <c r="E301" s="5"/>
      <c r="F301" s="5"/>
      <c r="G301" s="5"/>
      <c r="H301" s="5"/>
      <c r="I301" s="5"/>
      <c r="J301" s="5"/>
      <c r="K301" s="5"/>
      <c r="L301" s="91"/>
    </row>
    <row r="302" spans="1:12" x14ac:dyDescent="0.25">
      <c r="A302" s="81"/>
      <c r="B302" s="82" t="s">
        <v>8</v>
      </c>
      <c r="C302" s="83"/>
      <c r="D302" s="83"/>
      <c r="E302" s="84"/>
      <c r="F302" s="83"/>
      <c r="G302" s="86"/>
      <c r="H302" s="86"/>
      <c r="I302" s="86"/>
      <c r="J302" s="86"/>
      <c r="K302" s="85"/>
      <c r="L302" s="87"/>
    </row>
    <row r="303" spans="1:12" x14ac:dyDescent="0.25">
      <c r="A303" s="88"/>
      <c r="B303" s="20" t="s">
        <v>19</v>
      </c>
      <c r="C303" s="5"/>
      <c r="D303" s="90" t="s">
        <v>372</v>
      </c>
      <c r="E303" s="36"/>
      <c r="F303" s="5"/>
      <c r="G303" s="92"/>
      <c r="H303" s="92"/>
      <c r="I303" s="92"/>
      <c r="J303" s="92"/>
      <c r="K303" s="22"/>
      <c r="L303" s="91"/>
    </row>
    <row r="304" spans="1:12" x14ac:dyDescent="0.25">
      <c r="A304" s="81"/>
      <c r="B304" s="82" t="s">
        <v>8</v>
      </c>
      <c r="C304" s="83"/>
      <c r="D304" s="83"/>
      <c r="E304" s="84"/>
      <c r="F304" s="83"/>
      <c r="G304" s="85"/>
      <c r="H304" s="86"/>
      <c r="I304" s="85"/>
      <c r="J304" s="86"/>
      <c r="K304" s="85"/>
      <c r="L304" s="87"/>
    </row>
    <row r="305" spans="1:12" x14ac:dyDescent="0.25">
      <c r="A305" s="93"/>
      <c r="B305" s="94" t="s">
        <v>30</v>
      </c>
      <c r="C305" s="95"/>
      <c r="D305" s="96">
        <v>0.03</v>
      </c>
      <c r="E305" s="97"/>
      <c r="F305" s="95"/>
      <c r="G305" s="98"/>
      <c r="H305" s="99"/>
      <c r="I305" s="98"/>
      <c r="J305" s="99"/>
      <c r="K305" s="98"/>
      <c r="L305" s="100"/>
    </row>
    <row r="306" spans="1:12" x14ac:dyDescent="0.25">
      <c r="A306" s="81"/>
      <c r="B306" s="82" t="s">
        <v>8</v>
      </c>
      <c r="C306" s="83"/>
      <c r="D306" s="83"/>
      <c r="E306" s="84"/>
      <c r="F306" s="83"/>
      <c r="G306" s="85"/>
      <c r="H306" s="86"/>
      <c r="I306" s="85"/>
      <c r="J306" s="86"/>
      <c r="K306" s="85"/>
      <c r="L306" s="87"/>
    </row>
    <row r="307" spans="1:12" x14ac:dyDescent="0.25">
      <c r="A307" s="101"/>
      <c r="B307" s="102" t="s">
        <v>26</v>
      </c>
      <c r="C307" s="102"/>
      <c r="D307" s="103">
        <v>0.18</v>
      </c>
      <c r="E307" s="102"/>
      <c r="F307" s="102"/>
      <c r="G307" s="102"/>
      <c r="H307" s="102"/>
      <c r="I307" s="102"/>
      <c r="J307" s="102"/>
      <c r="K307" s="102"/>
      <c r="L307" s="100"/>
    </row>
    <row r="308" spans="1:12" x14ac:dyDescent="0.25">
      <c r="A308" s="104"/>
      <c r="B308" s="104" t="s">
        <v>8</v>
      </c>
      <c r="C308" s="105"/>
      <c r="D308" s="105"/>
      <c r="E308" s="105"/>
      <c r="F308" s="105"/>
      <c r="G308" s="105"/>
      <c r="H308" s="105"/>
      <c r="I308" s="105"/>
      <c r="J308" s="105"/>
      <c r="K308" s="105"/>
      <c r="L308" s="87"/>
    </row>
    <row r="311" spans="1:12" x14ac:dyDescent="0.25">
      <c r="A311" s="10"/>
    </row>
    <row r="312" spans="1:12" x14ac:dyDescent="0.25">
      <c r="A312" s="10"/>
    </row>
    <row r="313" spans="1:12" x14ac:dyDescent="0.25">
      <c r="A313" s="10"/>
      <c r="B313" s="106"/>
      <c r="F313" s="106"/>
    </row>
    <row r="314" spans="1:12" x14ac:dyDescent="0.25">
      <c r="A314" s="10"/>
    </row>
    <row r="315" spans="1:12" x14ac:dyDescent="0.25">
      <c r="A315" s="10"/>
    </row>
    <row r="316" spans="1:12" x14ac:dyDescent="0.25">
      <c r="A316" s="10"/>
    </row>
  </sheetData>
  <mergeCells count="57">
    <mergeCell ref="A243:A249"/>
    <mergeCell ref="A25:A30"/>
    <mergeCell ref="A31:A36"/>
    <mergeCell ref="A51:A62"/>
    <mergeCell ref="A117:A124"/>
    <mergeCell ref="A145:A150"/>
    <mergeCell ref="A151:A156"/>
    <mergeCell ref="A157:A162"/>
    <mergeCell ref="A182:A187"/>
    <mergeCell ref="A37:A43"/>
    <mergeCell ref="A44:A50"/>
    <mergeCell ref="A75:A80"/>
    <mergeCell ref="A81:A86"/>
    <mergeCell ref="A63:A68"/>
    <mergeCell ref="A99:A104"/>
    <mergeCell ref="A93:A98"/>
    <mergeCell ref="A2:L2"/>
    <mergeCell ref="A3:L3"/>
    <mergeCell ref="A4:L4"/>
    <mergeCell ref="A5:L5"/>
    <mergeCell ref="G6:J6"/>
    <mergeCell ref="A17:A18"/>
    <mergeCell ref="A274:A278"/>
    <mergeCell ref="B7:E7"/>
    <mergeCell ref="G7:J7"/>
    <mergeCell ref="A9:A10"/>
    <mergeCell ref="B9:B10"/>
    <mergeCell ref="C9:C10"/>
    <mergeCell ref="F9:G9"/>
    <mergeCell ref="H9:I9"/>
    <mergeCell ref="J9:K9"/>
    <mergeCell ref="D9:D10"/>
    <mergeCell ref="E9:E10"/>
    <mergeCell ref="A12:A14"/>
    <mergeCell ref="A15:A16"/>
    <mergeCell ref="A194:A208"/>
    <mergeCell ref="A19:A24"/>
    <mergeCell ref="A69:A74"/>
    <mergeCell ref="A234:A242"/>
    <mergeCell ref="A269:A273"/>
    <mergeCell ref="A105:A110"/>
    <mergeCell ref="A111:A116"/>
    <mergeCell ref="A125:A132"/>
    <mergeCell ref="A133:A138"/>
    <mergeCell ref="A163:A170"/>
    <mergeCell ref="A171:A181"/>
    <mergeCell ref="A139:A144"/>
    <mergeCell ref="A220:A233"/>
    <mergeCell ref="A250:A268"/>
    <mergeCell ref="A188:A193"/>
    <mergeCell ref="A209:A219"/>
    <mergeCell ref="A87:A92"/>
    <mergeCell ref="A284:A285"/>
    <mergeCell ref="A291:A292"/>
    <mergeCell ref="A279:A283"/>
    <mergeCell ref="A286:A290"/>
    <mergeCell ref="A293:A297"/>
  </mergeCells>
  <conditionalFormatting sqref="B295:L295">
    <cfRule type="cellIs" dxfId="6" priority="7" stopIfTrue="1" operator="equal">
      <formula>8223.307275</formula>
    </cfRule>
  </conditionalFormatting>
  <conditionalFormatting sqref="B15">
    <cfRule type="cellIs" dxfId="5" priority="5" stopIfTrue="1" operator="equal">
      <formula>8223.307275</formula>
    </cfRule>
  </conditionalFormatting>
  <conditionalFormatting sqref="B12:L13 E14:L14">
    <cfRule type="cellIs" dxfId="4" priority="6" stopIfTrue="1" operator="equal">
      <formula>8223.307275</formula>
    </cfRule>
  </conditionalFormatting>
  <conditionalFormatting sqref="B44">
    <cfRule type="cellIs" dxfId="3" priority="4" stopIfTrue="1" operator="equal">
      <formula>8223.307275</formula>
    </cfRule>
  </conditionalFormatting>
  <conditionalFormatting sqref="D51:L55 B51:B53 B55 C52:C57 L56:L62">
    <cfRule type="cellIs" dxfId="2" priority="3" stopIfTrue="1" operator="equal">
      <formula>8223.307275</formula>
    </cfRule>
  </conditionalFormatting>
  <conditionalFormatting sqref="C14:D14">
    <cfRule type="cellIs" dxfId="1" priority="2" stopIfTrue="1" operator="equal">
      <formula>8223.307275</formula>
    </cfRule>
  </conditionalFormatting>
  <conditionalFormatting sqref="B14">
    <cfRule type="cellIs" dxfId="0" priority="1" stopIfTrue="1" operator="equal">
      <formula>8223.307275</formula>
    </cfRule>
  </conditionalFormatting>
  <pageMargins left="0.196850393700787" right="0.13" top="0.47" bottom="0.17" header="0.118110236220472" footer="0.118110236220472"/>
  <pageSetup paperSize="9" scale="93" orientation="landscape" horizontalDpi="1200" verticalDpi="120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AAA</vt:lpstr>
      <vt:lpstr>ჭაბურღილი</vt:lpstr>
      <vt:lpstr>რეზერვუარი</vt:lpstr>
      <vt:lpstr>შიდა ქსელი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Eka Tsikhelashvili</cp:lastModifiedBy>
  <cp:lastPrinted>2020-05-25T14:43:51Z</cp:lastPrinted>
  <dcterms:created xsi:type="dcterms:W3CDTF">1996-10-14T23:33:28Z</dcterms:created>
  <dcterms:modified xsi:type="dcterms:W3CDTF">2020-06-26T11:09:22Z</dcterms:modified>
</cp:coreProperties>
</file>