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tabRatio="528"/>
  </bookViews>
  <sheets>
    <sheet name="1" sheetId="35" r:id="rId1"/>
  </sheets>
  <definedNames>
    <definedName name="_xlnm._FilterDatabase" localSheetId="0" hidden="1">'1'!$A$1:$M$7</definedName>
    <definedName name="_xlnm.Print_Area" localSheetId="0">'1'!$A$2:$M$65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35" l="1"/>
  <c r="F30" i="35"/>
  <c r="F26" i="35"/>
  <c r="F21" i="35"/>
  <c r="F11" i="35"/>
  <c r="F42" i="35"/>
  <c r="F41" i="35"/>
  <c r="F40" i="35"/>
  <c r="F36" i="35" l="1"/>
  <c r="F17" i="35" l="1"/>
  <c r="F19" i="35" s="1"/>
  <c r="E33" i="35"/>
  <c r="F27" i="35"/>
  <c r="F29" i="35" s="1"/>
  <c r="F22" i="35"/>
  <c r="F24" i="35" s="1"/>
  <c r="F12" i="35" l="1"/>
  <c r="F15" i="35" s="1"/>
  <c r="F33" i="35"/>
  <c r="F23" i="35"/>
  <c r="F28" i="35"/>
  <c r="F32" i="35"/>
  <c r="F34" i="35"/>
  <c r="F37" i="35"/>
  <c r="F13" i="35" l="1"/>
  <c r="F14" i="35"/>
  <c r="F44" i="35"/>
  <c r="F39" i="35"/>
  <c r="F43" i="35"/>
  <c r="F38" i="35"/>
  <c r="K4" i="35" l="1"/>
</calcChain>
</file>

<file path=xl/sharedStrings.xml><?xml version="1.0" encoding="utf-8"?>
<sst xmlns="http://schemas.openxmlformats.org/spreadsheetml/2006/main" count="111" uniqueCount="69">
  <si>
    <t>ლარი</t>
  </si>
  <si>
    <t>სახარჯთაღრიცხვო ღირებულება</t>
  </si>
  <si>
    <t>N</t>
  </si>
  <si>
    <t>საფუძველი</t>
  </si>
  <si>
    <t>სამუშაოს დასახელება</t>
  </si>
  <si>
    <t>ზ/ე</t>
  </si>
  <si>
    <t>ნორმატიული რესურსი</t>
  </si>
  <si>
    <t>მასალები</t>
  </si>
  <si>
    <t>ხელფასი</t>
  </si>
  <si>
    <t>ტრანსპორტი და მექანიზმები</t>
  </si>
  <si>
    <t>ჯამი</t>
  </si>
  <si>
    <t>ერთ</t>
  </si>
  <si>
    <t>სულ</t>
  </si>
  <si>
    <t>ლოკალური ხარჯთაღრიცხვა</t>
  </si>
  <si>
    <t>მასალების ტრანსპორტირება</t>
  </si>
  <si>
    <t>ზედნადები ხარჯები</t>
  </si>
  <si>
    <t>გეგმიური დაგროვება</t>
  </si>
  <si>
    <t>გაუთვალისწინებელი სამუშაოები</t>
  </si>
  <si>
    <t>დღგ</t>
  </si>
  <si>
    <t>მ3</t>
  </si>
  <si>
    <t>100 მ3</t>
  </si>
  <si>
    <t xml:space="preserve">შრომითი დანახარჯები  </t>
  </si>
  <si>
    <t>კაც/სთ</t>
  </si>
  <si>
    <t>მანქ/სთ</t>
  </si>
  <si>
    <t>ტ</t>
  </si>
  <si>
    <t xml:space="preserve">სხვა მანქანები </t>
  </si>
  <si>
    <t xml:space="preserve">სხვა მანქანები  </t>
  </si>
  <si>
    <t>პროექტი</t>
  </si>
  <si>
    <t>5-1-008</t>
  </si>
  <si>
    <t>1-1-011</t>
  </si>
  <si>
    <t>15-ტრ-2</t>
  </si>
  <si>
    <t xml:space="preserve">შრომითი დანახარჯები </t>
  </si>
  <si>
    <t xml:space="preserve">1-23-8         </t>
  </si>
  <si>
    <t>1000 მ3</t>
  </si>
  <si>
    <t>14-1-124</t>
  </si>
  <si>
    <t>კგ</t>
  </si>
  <si>
    <t xml:space="preserve">მიწის გათხრა ექსკავატორით V=0.15 მ3 </t>
  </si>
  <si>
    <t xml:space="preserve">ექსკავატორი პნევმოთვლიან სვლაზე, V=0.15 მ3  </t>
  </si>
  <si>
    <t>23-1-3.</t>
  </si>
  <si>
    <t xml:space="preserve">ქვიშა-ხრეშოვანი ბალიშის  მოწყობა  </t>
  </si>
  <si>
    <t>10 მ3</t>
  </si>
  <si>
    <t>4,1-229</t>
  </si>
  <si>
    <t>ქვიშა-ხრეში</t>
  </si>
  <si>
    <t>6-28-3</t>
  </si>
  <si>
    <t>არმატურა Ø6 მმ АI</t>
  </si>
  <si>
    <t>1-1-013</t>
  </si>
  <si>
    <t>არმატურა  Ø10 მმ АIII</t>
  </si>
  <si>
    <t>4-1-345</t>
  </si>
  <si>
    <t>ხემასალა დახერხილი ნედლი წიწვოვანი</t>
  </si>
  <si>
    <t xml:space="preserve">სხვა მასალები </t>
  </si>
  <si>
    <t>9-17-5.</t>
  </si>
  <si>
    <t>1 ტ</t>
  </si>
  <si>
    <t>1-4-031</t>
  </si>
  <si>
    <t>კუთხოვანა  100x100x6</t>
  </si>
  <si>
    <t>არმატურა Ø22 მმ АIII</t>
  </si>
  <si>
    <t>1-1-016</t>
  </si>
  <si>
    <t>შველერი #8</t>
  </si>
  <si>
    <t>1-10-014</t>
  </si>
  <si>
    <t>ელექტროდი შედუღების Ø4.0x350 მმ</t>
  </si>
  <si>
    <t>შედგენილია 2019 წლის IV კვარტლის მიმდინარე ფასებში</t>
  </si>
  <si>
    <t>დაგროვებითი საპენსიო გადასახადი ხელფასიდან</t>
  </si>
  <si>
    <t>ჯამი:</t>
  </si>
  <si>
    <t>ბეტონი В-22,5</t>
  </si>
  <si>
    <t>ცხაურის ლითონის კონსტრუქციის დამზადება და მონტაჟი 12 მ</t>
  </si>
  <si>
    <t>რკ/ბეტონის ღია არხის მოწყობა 79 მ</t>
  </si>
  <si>
    <t>რკ/ბეტონის ღია არხის მოწყობა  85 მ-ზე 12 მ-ზე ცხაურით დაფარვა</t>
  </si>
  <si>
    <t>გატანა 10 კმ-მდე</t>
  </si>
  <si>
    <t>ტრანსპორტირება საშუალოდ 10 კმ-ზე</t>
  </si>
  <si>
    <t>კერბულაშის უბანში სანიაღვრე არხების მოწყობა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</si>
</sst>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#,##0.000"/>
    <numFmt numFmtId="166" formatCode="#,##0.0000"/>
    <numFmt numFmtId="167" formatCode="_-* #,##0.00_р_._-;\-* #,##0.00_р_._-;_-* &quot;-&quot;??_р_._-;_-@_-"/>
    <numFmt numFmtId="168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Sylfaen"/>
      <family val="1"/>
      <charset val="204"/>
    </font>
    <font>
      <b/>
      <sz val="10"/>
      <color theme="1"/>
      <name val="AcadMtav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2" borderId="0" applyNumberFormat="0" applyBorder="0" applyAlignment="0" applyProtection="0"/>
    <xf numFmtId="0" fontId="2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4" fillId="0" borderId="0"/>
    <xf numFmtId="167" fontId="13" fillId="0" borderId="0" applyFont="0" applyFill="0" applyBorder="0" applyAlignment="0" applyProtection="0"/>
    <xf numFmtId="0" fontId="14" fillId="0" borderId="0"/>
    <xf numFmtId="0" fontId="8" fillId="0" borderId="0"/>
    <xf numFmtId="0" fontId="15" fillId="0" borderId="0"/>
    <xf numFmtId="0" fontId="8" fillId="0" borderId="0"/>
    <xf numFmtId="0" fontId="6" fillId="0" borderId="0"/>
  </cellStyleXfs>
  <cellXfs count="111">
    <xf numFmtId="0" fontId="0" fillId="0" borderId="0" xfId="0"/>
    <xf numFmtId="0" fontId="8" fillId="3" borderId="0" xfId="0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8" fillId="3" borderId="0" xfId="4" applyFont="1" applyFill="1" applyBorder="1" applyAlignment="1">
      <alignment vertical="center"/>
    </xf>
    <xf numFmtId="0" fontId="9" fillId="3" borderId="0" xfId="4" applyFont="1" applyFill="1" applyBorder="1" applyAlignment="1">
      <alignment horizontal="center" vertical="center"/>
    </xf>
    <xf numFmtId="0" fontId="9" fillId="3" borderId="0" xfId="4" applyFont="1" applyFill="1" applyBorder="1" applyAlignment="1">
      <alignment vertical="center"/>
    </xf>
    <xf numFmtId="0" fontId="9" fillId="3" borderId="0" xfId="4" applyFont="1" applyFill="1" applyBorder="1" applyAlignment="1">
      <alignment horizontal="right" vertical="center"/>
    </xf>
    <xf numFmtId="1" fontId="11" fillId="3" borderId="2" xfId="0" applyNumberFormat="1" applyFont="1" applyFill="1" applyBorder="1" applyAlignment="1" applyProtection="1">
      <alignment horizontal="center" vertical="center"/>
    </xf>
    <xf numFmtId="1" fontId="11" fillId="3" borderId="1" xfId="0" applyNumberFormat="1" applyFont="1" applyFill="1" applyBorder="1" applyAlignment="1" applyProtection="1">
      <alignment horizontal="center" vertical="center"/>
    </xf>
    <xf numFmtId="1" fontId="11" fillId="3" borderId="1" xfId="0" applyNumberFormat="1" applyFont="1" applyFill="1" applyBorder="1" applyAlignment="1" applyProtection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</xf>
    <xf numFmtId="0" fontId="9" fillId="3" borderId="0" xfId="4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7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5" applyFont="1" applyFill="1" applyAlignment="1">
      <alignment horizontal="left" vertical="center"/>
    </xf>
    <xf numFmtId="0" fontId="1" fillId="3" borderId="0" xfId="5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3" fontId="12" fillId="3" borderId="1" xfId="4" applyNumberFormat="1" applyFont="1" applyFill="1" applyBorder="1" applyAlignment="1">
      <alignment horizontal="left" vertical="center" indent="1"/>
    </xf>
    <xf numFmtId="4" fontId="9" fillId="3" borderId="1" xfId="4" applyNumberFormat="1" applyFont="1" applyFill="1" applyBorder="1" applyAlignment="1">
      <alignment horizontal="center" vertical="center"/>
    </xf>
    <xf numFmtId="4" fontId="8" fillId="3" borderId="1" xfId="4" applyNumberFormat="1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8" fillId="3" borderId="1" xfId="7" applyFont="1" applyFill="1" applyBorder="1" applyAlignment="1">
      <alignment horizontal="center" vertical="center"/>
    </xf>
    <xf numFmtId="49" fontId="8" fillId="3" borderId="1" xfId="7" applyNumberFormat="1" applyFont="1" applyFill="1" applyBorder="1" applyAlignment="1">
      <alignment horizontal="center" vertical="center"/>
    </xf>
    <xf numFmtId="0" fontId="8" fillId="3" borderId="1" xfId="7" applyNumberFormat="1" applyFont="1" applyFill="1" applyBorder="1" applyAlignment="1">
      <alignment horizontal="left" vertical="center"/>
    </xf>
    <xf numFmtId="4" fontId="8" fillId="3" borderId="1" xfId="7" applyNumberFormat="1" applyFont="1" applyFill="1" applyBorder="1" applyAlignment="1">
      <alignment horizontal="center" vertical="center"/>
    </xf>
    <xf numFmtId="165" fontId="8" fillId="3" borderId="1" xfId="7" applyNumberFormat="1" applyFont="1" applyFill="1" applyBorder="1" applyAlignment="1">
      <alignment horizontal="center" vertical="center"/>
    </xf>
    <xf numFmtId="0" fontId="8" fillId="3" borderId="0" xfId="7" applyFont="1" applyFill="1" applyAlignment="1">
      <alignment horizontal="center" vertical="center"/>
    </xf>
    <xf numFmtId="0" fontId="9" fillId="3" borderId="1" xfId="7" applyFont="1" applyFill="1" applyBorder="1" applyAlignment="1">
      <alignment horizontal="center" vertical="center" wrapText="1"/>
    </xf>
    <xf numFmtId="49" fontId="8" fillId="3" borderId="1" xfId="7" applyNumberFormat="1" applyFont="1" applyFill="1" applyBorder="1" applyAlignment="1">
      <alignment horizontal="center" vertical="center" wrapText="1"/>
    </xf>
    <xf numFmtId="0" fontId="8" fillId="3" borderId="1" xfId="4" applyNumberFormat="1" applyFont="1" applyFill="1" applyBorder="1" applyAlignment="1">
      <alignment horizontal="left" vertical="center" indent="1"/>
    </xf>
    <xf numFmtId="0" fontId="8" fillId="3" borderId="1" xfId="4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indent="1"/>
    </xf>
    <xf numFmtId="0" fontId="9" fillId="3" borderId="1" xfId="0" applyNumberFormat="1" applyFont="1" applyFill="1" applyBorder="1" applyAlignment="1">
      <alignment horizontal="left" vertical="center" wrapText="1" indent="1"/>
    </xf>
    <xf numFmtId="0" fontId="8" fillId="3" borderId="1" xfId="7" applyNumberFormat="1" applyFont="1" applyFill="1" applyBorder="1" applyAlignment="1">
      <alignment horizontal="left" vertical="center" indent="1"/>
    </xf>
    <xf numFmtId="4" fontId="8" fillId="3" borderId="1" xfId="3" applyNumberFormat="1" applyFont="1" applyFill="1" applyBorder="1" applyAlignment="1">
      <alignment horizontal="center" vertical="center"/>
    </xf>
    <xf numFmtId="49" fontId="8" fillId="3" borderId="1" xfId="8" applyNumberFormat="1" applyFont="1" applyFill="1" applyBorder="1" applyAlignment="1">
      <alignment horizontal="center" vertical="center" wrapText="1"/>
    </xf>
    <xf numFmtId="4" fontId="8" fillId="3" borderId="1" xfId="8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8" applyNumberFormat="1" applyFont="1" applyFill="1" applyBorder="1" applyAlignment="1">
      <alignment horizontal="left" vertical="center" indent="1"/>
    </xf>
    <xf numFmtId="3" fontId="9" fillId="3" borderId="1" xfId="4" applyNumberFormat="1" applyFont="1" applyFill="1" applyBorder="1" applyAlignment="1">
      <alignment horizontal="center" vertical="center"/>
    </xf>
    <xf numFmtId="0" fontId="8" fillId="3" borderId="1" xfId="8" applyNumberFormat="1" applyFont="1" applyFill="1" applyBorder="1" applyAlignment="1">
      <alignment horizontal="left" vertical="center"/>
    </xf>
    <xf numFmtId="0" fontId="9" fillId="3" borderId="0" xfId="4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4" fontId="9" fillId="3" borderId="0" xfId="4" applyNumberFormat="1" applyFont="1" applyFill="1" applyBorder="1" applyAlignment="1">
      <alignment horizontal="center" vertical="center"/>
    </xf>
    <xf numFmtId="4" fontId="9" fillId="3" borderId="0" xfId="4" applyNumberFormat="1" applyFont="1" applyFill="1" applyBorder="1" applyAlignment="1">
      <alignment horizontal="right" vertical="center" indent="1"/>
    </xf>
    <xf numFmtId="3" fontId="8" fillId="3" borderId="1" xfId="4" applyNumberFormat="1" applyFont="1" applyFill="1" applyBorder="1" applyAlignment="1">
      <alignment horizontal="center" vertical="center"/>
    </xf>
    <xf numFmtId="3" fontId="8" fillId="3" borderId="1" xfId="4" applyNumberFormat="1" applyFont="1" applyFill="1" applyBorder="1" applyAlignment="1">
      <alignment horizontal="left" vertical="center" indent="1"/>
    </xf>
    <xf numFmtId="3" fontId="9" fillId="3" borderId="1" xfId="4" applyNumberFormat="1" applyFont="1" applyFill="1" applyBorder="1" applyAlignment="1">
      <alignment vertical="center"/>
    </xf>
    <xf numFmtId="3" fontId="8" fillId="3" borderId="1" xfId="4" applyNumberFormat="1" applyFont="1" applyFill="1" applyBorder="1" applyAlignment="1">
      <alignment vertical="center"/>
    </xf>
    <xf numFmtId="4" fontId="9" fillId="3" borderId="0" xfId="0" applyNumberFormat="1" applyFont="1" applyFill="1" applyAlignment="1">
      <alignment horizontal="left" vertical="center" indent="1"/>
    </xf>
    <xf numFmtId="165" fontId="9" fillId="3" borderId="1" xfId="0" applyNumberFormat="1" applyFont="1" applyFill="1" applyBorder="1" applyAlignment="1">
      <alignment horizontal="center" vertical="center"/>
    </xf>
    <xf numFmtId="0" fontId="8" fillId="3" borderId="0" xfId="7" applyFont="1" applyFill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indent="1"/>
    </xf>
    <xf numFmtId="165" fontId="8" fillId="3" borderId="1" xfId="0" applyNumberFormat="1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/>
    </xf>
    <xf numFmtId="0" fontId="8" fillId="3" borderId="1" xfId="0" applyNumberFormat="1" applyFont="1" applyFill="1" applyBorder="1" applyAlignment="1">
      <alignment horizontal="left" vertical="justify" indent="1"/>
    </xf>
    <xf numFmtId="168" fontId="8" fillId="3" borderId="1" xfId="0" applyNumberFormat="1" applyFont="1" applyFill="1" applyBorder="1" applyAlignment="1">
      <alignment horizontal="center" vertical="center"/>
    </xf>
    <xf numFmtId="0" fontId="8" fillId="3" borderId="0" xfId="4" applyFont="1" applyFill="1"/>
    <xf numFmtId="0" fontId="9" fillId="3" borderId="0" xfId="0" applyFont="1" applyFill="1" applyAlignment="1">
      <alignment horizontal="left" vertical="center" indent="1"/>
    </xf>
    <xf numFmtId="49" fontId="8" fillId="3" borderId="1" xfId="2" applyNumberFormat="1" applyFont="1" applyFill="1" applyBorder="1" applyAlignment="1">
      <alignment horizontal="center" vertical="center" wrapText="1"/>
    </xf>
    <xf numFmtId="0" fontId="8" fillId="3" borderId="1" xfId="4" applyNumberFormat="1" applyFont="1" applyFill="1" applyBorder="1" applyAlignment="1">
      <alignment horizontal="left" vertical="justify" indent="1"/>
    </xf>
    <xf numFmtId="4" fontId="8" fillId="3" borderId="1" xfId="4" applyNumberFormat="1" applyFont="1" applyFill="1" applyBorder="1" applyAlignment="1">
      <alignment horizontal="center"/>
    </xf>
    <xf numFmtId="166" fontId="9" fillId="3" borderId="1" xfId="0" applyNumberFormat="1" applyFont="1" applyFill="1" applyBorder="1" applyAlignment="1">
      <alignment horizontal="center" vertical="center"/>
    </xf>
    <xf numFmtId="4" fontId="9" fillId="3" borderId="1" xfId="4" applyNumberFormat="1" applyFont="1" applyFill="1" applyBorder="1" applyAlignment="1">
      <alignment horizontal="center"/>
    </xf>
    <xf numFmtId="0" fontId="9" fillId="3" borderId="0" xfId="4" applyFont="1" applyFill="1"/>
    <xf numFmtId="166" fontId="8" fillId="3" borderId="1" xfId="0" applyNumberFormat="1" applyFont="1" applyFill="1" applyBorder="1" applyAlignment="1">
      <alignment horizontal="center" vertical="center"/>
    </xf>
    <xf numFmtId="0" fontId="9" fillId="3" borderId="0" xfId="4" applyFont="1" applyFill="1" applyAlignment="1">
      <alignment horizontal="left" vertical="center" indent="1"/>
    </xf>
    <xf numFmtId="0" fontId="1" fillId="3" borderId="0" xfId="7" applyFont="1" applyFill="1" applyAlignment="1">
      <alignment horizontal="center" vertical="center"/>
    </xf>
    <xf numFmtId="4" fontId="1" fillId="3" borderId="0" xfId="7" applyNumberFormat="1" applyFont="1" applyFill="1" applyAlignment="1">
      <alignment horizontal="center" vertical="center"/>
    </xf>
    <xf numFmtId="4" fontId="8" fillId="3" borderId="0" xfId="2" applyNumberFormat="1" applyFont="1" applyFill="1" applyAlignment="1">
      <alignment vertical="center"/>
    </xf>
    <xf numFmtId="4" fontId="7" fillId="3" borderId="0" xfId="0" applyNumberFormat="1" applyFont="1" applyFill="1" applyAlignment="1">
      <alignment horizontal="center" vertical="center"/>
    </xf>
    <xf numFmtId="0" fontId="9" fillId="4" borderId="1" xfId="7" applyNumberFormat="1" applyFont="1" applyFill="1" applyBorder="1" applyAlignment="1">
      <alignment horizontal="center" vertical="center"/>
    </xf>
    <xf numFmtId="0" fontId="8" fillId="4" borderId="1" xfId="7" applyNumberFormat="1" applyFont="1" applyFill="1" applyBorder="1" applyAlignment="1">
      <alignment horizontal="center" vertical="center"/>
    </xf>
    <xf numFmtId="4" fontId="8" fillId="4" borderId="1" xfId="7" applyNumberFormat="1" applyFont="1" applyFill="1" applyBorder="1" applyAlignment="1">
      <alignment horizontal="center" vertical="center"/>
    </xf>
    <xf numFmtId="0" fontId="8" fillId="4" borderId="1" xfId="7" applyNumberFormat="1" applyFont="1" applyFill="1" applyBorder="1" applyAlignment="1">
      <alignment horizontal="left" vertical="center" indent="1"/>
    </xf>
    <xf numFmtId="164" fontId="1" fillId="4" borderId="1" xfId="0" applyNumberFormat="1" applyFont="1" applyFill="1" applyBorder="1" applyAlignment="1">
      <alignment horizontal="left" vertical="center" indent="1"/>
    </xf>
    <xf numFmtId="1" fontId="8" fillId="4" borderId="1" xfId="7" applyNumberFormat="1" applyFont="1" applyFill="1" applyBorder="1" applyAlignment="1">
      <alignment horizontal="center" vertical="center"/>
    </xf>
    <xf numFmtId="0" fontId="8" fillId="4" borderId="1" xfId="7" applyNumberFormat="1" applyFont="1" applyFill="1" applyBorder="1" applyAlignment="1">
      <alignment horizontal="right" vertical="center" indent="1"/>
    </xf>
    <xf numFmtId="9" fontId="8" fillId="4" borderId="1" xfId="7" applyNumberFormat="1" applyFont="1" applyFill="1" applyBorder="1" applyAlignment="1">
      <alignment horizontal="center" vertical="center"/>
    </xf>
    <xf numFmtId="0" fontId="9" fillId="4" borderId="1" xfId="7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indent="1"/>
    </xf>
    <xf numFmtId="9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vertical="center"/>
    </xf>
    <xf numFmtId="0" fontId="9" fillId="4" borderId="1" xfId="7" applyFont="1" applyFill="1" applyBorder="1" applyAlignment="1">
      <alignment horizontal="center" vertical="center" wrapText="1"/>
    </xf>
    <xf numFmtId="4" fontId="1" fillId="3" borderId="0" xfId="0" applyNumberFormat="1" applyFont="1" applyFill="1" applyAlignment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4" fontId="9" fillId="3" borderId="0" xfId="4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</cellXfs>
  <cellStyles count="18">
    <cellStyle name="Bad" xfId="1"/>
    <cellStyle name="Comma 2" xfId="12"/>
    <cellStyle name="Normal" xfId="0" builtinId="0"/>
    <cellStyle name="Normal 2" xfId="2"/>
    <cellStyle name="Normal 2 3" xfId="14"/>
    <cellStyle name="Normal 3" xfId="3"/>
    <cellStyle name="Normal 4" xfId="13"/>
    <cellStyle name="silfain" xfId="15"/>
    <cellStyle name="Обычный 2" xfId="4"/>
    <cellStyle name="Обычный 2 2" xfId="5"/>
    <cellStyle name="Обычный 2 2 2" xfId="6"/>
    <cellStyle name="Обычный 3" xfId="7"/>
    <cellStyle name="Обычный 3 2" xfId="17"/>
    <cellStyle name="Обычный 4" xfId="16"/>
    <cellStyle name="Обычный 7" xfId="11"/>
    <cellStyle name="ჩვეულებრივი 2" xfId="8"/>
    <cellStyle name="ჩვეულებრივი 2 2" xfId="9"/>
    <cellStyle name="ჩვეულებრივი 2 2 2" xfId="10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45</xdr:row>
      <xdr:rowOff>0</xdr:rowOff>
    </xdr:from>
    <xdr:ext cx="88392" cy="17335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857625" y="1959292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45</xdr:row>
      <xdr:rowOff>0</xdr:rowOff>
    </xdr:from>
    <xdr:ext cx="88392" cy="173355"/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857625" y="1959292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xmlns="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xmlns="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xmlns="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xmlns="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xmlns="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xmlns="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xmlns="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xmlns="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xmlns="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xmlns="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xmlns="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45</xdr:row>
      <xdr:rowOff>0</xdr:rowOff>
    </xdr:from>
    <xdr:ext cx="88392" cy="173355"/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857625" y="1959292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169772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28577</xdr:rowOff>
    </xdr:to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28577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126113</xdr:rowOff>
    </xdr:to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126113</xdr:rowOff>
    </xdr:to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126113</xdr:rowOff>
    </xdr:to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368300" cy="19050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45</xdr:row>
      <xdr:rowOff>0</xdr:rowOff>
    </xdr:from>
    <xdr:ext cx="109728" cy="173736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45</xdr:row>
      <xdr:rowOff>0</xdr:rowOff>
    </xdr:from>
    <xdr:ext cx="88392" cy="173736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45</xdr:row>
      <xdr:rowOff>0</xdr:rowOff>
    </xdr:from>
    <xdr:ext cx="88392" cy="173355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3857625" y="1959292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45</xdr:row>
      <xdr:rowOff>0</xdr:rowOff>
    </xdr:from>
    <xdr:ext cx="57150" cy="173736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28579</xdr:rowOff>
    </xdr:to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169773</xdr:rowOff>
    </xdr:to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169773</xdr:rowOff>
    </xdr:to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2097881</xdr:colOff>
      <xdr:row>47</xdr:row>
      <xdr:rowOff>169773</xdr:rowOff>
    </xdr:to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xmlns="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xmlns="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xmlns="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xmlns="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xmlns="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xmlns="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xmlns="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xmlns="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xmlns="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xmlns="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xmlns="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xmlns="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xmlns="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xmlns="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xmlns="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xmlns="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xmlns="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xmlns="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xmlns="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xmlns="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xmlns="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xmlns="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xmlns="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xmlns="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xmlns="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xmlns="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xmlns="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xmlns="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xmlns="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81534</xdr:rowOff>
    </xdr:to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xmlns="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81534</xdr:rowOff>
    </xdr:to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xmlns="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xmlns="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xmlns="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xmlns="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82296</xdr:rowOff>
    </xdr:to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xmlns="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82296</xdr:rowOff>
    </xdr:to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xmlns="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xmlns="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xmlns="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xmlns="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xmlns="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xmlns="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xmlns="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xmlns="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xmlns="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45</xdr:row>
      <xdr:rowOff>137160</xdr:rowOff>
    </xdr:to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xmlns="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45</xdr:row>
      <xdr:rowOff>137160</xdr:rowOff>
    </xdr:to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xmlns="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xmlns="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xmlns="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xmlns="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xmlns="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xmlns="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2597150</xdr:colOff>
      <xdr:row>47</xdr:row>
      <xdr:rowOff>28578</xdr:rowOff>
    </xdr:to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xmlns="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2591562</xdr:colOff>
      <xdr:row>47</xdr:row>
      <xdr:rowOff>28578</xdr:rowOff>
    </xdr:to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xmlns="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xmlns="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xmlns="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xmlns="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xmlns="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xmlns="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xmlns="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xmlns="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xmlns="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xmlns="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xmlns="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xmlns="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xmlns="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xmlns="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xmlns="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xmlns="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xmlns="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xmlns="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xmlns="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xmlns="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xmlns="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xmlns="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xmlns="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xmlns="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xmlns="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xmlns="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xmlns="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xmlns="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xmlns="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xmlns="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xmlns="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xmlns="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xmlns="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xmlns="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xmlns="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xmlns="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xmlns="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xmlns="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xmlns="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xmlns="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xmlns="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xmlns="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xmlns="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xmlns="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xmlns="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xmlns="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xmlns="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xmlns="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xmlns="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xmlns="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xmlns="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xmlns="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xmlns="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xmlns="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xmlns="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xmlns="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xmlns="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xmlns="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xmlns="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xmlns="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xmlns="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xmlns="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xmlns="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xmlns="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xmlns="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xmlns="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xmlns="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xmlns="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xmlns="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xmlns="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xmlns="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xmlns="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xmlns="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xmlns="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xmlns="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xmlns="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xmlns="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xmlns="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xmlns="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xmlns="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xmlns="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xmlns="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xmlns="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xmlns="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xmlns="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xmlns="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xmlns="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xmlns="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xmlns="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xmlns="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xmlns="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xmlns="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xmlns="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xmlns="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xmlns="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xmlns="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xmlns="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xmlns="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xmlns="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xmlns="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xmlns="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xmlns="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xmlns="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xmlns="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xmlns="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xmlns="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xmlns="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xmlns="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xmlns="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xmlns="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xmlns="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xmlns="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xmlns="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xmlns="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xmlns="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xmlns="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xmlns="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xmlns="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xmlns="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xmlns="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xmlns="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xmlns="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xmlns="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xmlns="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xmlns="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xmlns="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xmlns="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xmlns="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xmlns="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xmlns="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xmlns="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xmlns="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xmlns="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xmlns="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xmlns="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xmlns="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xmlns="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xmlns="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xmlns="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45</xdr:row>
      <xdr:rowOff>0</xdr:rowOff>
    </xdr:from>
    <xdr:to>
      <xdr:col>2</xdr:col>
      <xdr:colOff>259842</xdr:colOff>
      <xdr:row>47</xdr:row>
      <xdr:rowOff>126114</xdr:rowOff>
    </xdr:to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xmlns="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xmlns="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xmlns="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xmlns="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xmlns="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xmlns="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xmlns="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45</xdr:row>
      <xdr:rowOff>0</xdr:rowOff>
    </xdr:from>
    <xdr:to>
      <xdr:col>2</xdr:col>
      <xdr:colOff>1586103</xdr:colOff>
      <xdr:row>47</xdr:row>
      <xdr:rowOff>126114</xdr:rowOff>
    </xdr:to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xmlns="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xmlns="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xmlns="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xmlns="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xmlns="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xmlns="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xmlns="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xmlns="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xmlns="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xmlns="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xmlns="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xmlns="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xmlns="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xmlns="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0" name="Text Box 2">
          <a:extLst>
            <a:ext uri="{FF2B5EF4-FFF2-40B4-BE49-F238E27FC236}">
              <a16:creationId xmlns:a16="http://schemas.microsoft.com/office/drawing/2014/main" xmlns="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xmlns="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xmlns="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xmlns="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xmlns="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xmlns="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xmlns="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xmlns="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xmlns="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xmlns="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xmlns="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45</xdr:row>
      <xdr:rowOff>0</xdr:rowOff>
    </xdr:from>
    <xdr:to>
      <xdr:col>2</xdr:col>
      <xdr:colOff>2152650</xdr:colOff>
      <xdr:row>47</xdr:row>
      <xdr:rowOff>126114</xdr:rowOff>
    </xdr:to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xmlns="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65"/>
  <sheetViews>
    <sheetView tabSelected="1" view="pageBreakPreview" zoomScale="85" zoomScaleNormal="85" zoomScaleSheetLayoutView="85" workbookViewId="0">
      <selection activeCell="O59" sqref="O59"/>
    </sheetView>
  </sheetViews>
  <sheetFormatPr defaultColWidth="7" defaultRowHeight="13.5" customHeight="1" x14ac:dyDescent="0.25"/>
  <cols>
    <col min="1" max="1" width="4.5703125" style="14" bestFit="1" customWidth="1"/>
    <col min="2" max="2" width="8.42578125" style="15" customWidth="1"/>
    <col min="3" max="3" width="64.85546875" style="19" customWidth="1"/>
    <col min="4" max="4" width="9.42578125" style="15" customWidth="1"/>
    <col min="5" max="5" width="9.140625" style="15" customWidth="1"/>
    <col min="6" max="6" width="10.5703125" style="15" customWidth="1"/>
    <col min="7" max="7" width="8.85546875" style="15" customWidth="1"/>
    <col min="8" max="8" width="10.28515625" style="18" customWidth="1"/>
    <col min="9" max="9" width="8.85546875" style="15" customWidth="1"/>
    <col min="10" max="10" width="8.85546875" style="18" customWidth="1"/>
    <col min="11" max="11" width="8.85546875" style="15" customWidth="1"/>
    <col min="12" max="12" width="8.85546875" style="18" customWidth="1"/>
    <col min="13" max="13" width="12" style="18" customWidth="1"/>
    <col min="14" max="14" width="16.42578125" style="12" customWidth="1"/>
    <col min="15" max="228" width="9.140625" style="12" customWidth="1"/>
    <col min="229" max="229" width="2.5703125" style="12" customWidth="1"/>
    <col min="230" max="230" width="9.140625" style="12" customWidth="1"/>
    <col min="231" max="231" width="47.85546875" style="12" customWidth="1"/>
    <col min="232" max="232" width="6.7109375" style="12" customWidth="1"/>
    <col min="233" max="233" width="7.42578125" style="12" customWidth="1"/>
    <col min="234" max="234" width="7" style="12" customWidth="1"/>
    <col min="235" max="235" width="8.5703125" style="12" customWidth="1"/>
    <col min="236" max="236" width="12" style="12" customWidth="1"/>
    <col min="237" max="237" width="4.7109375" style="12" customWidth="1"/>
    <col min="238" max="238" width="9.140625" style="12" customWidth="1"/>
    <col min="239" max="239" width="11.7109375" style="12" customWidth="1"/>
    <col min="240" max="16384" width="7" style="12"/>
  </cols>
  <sheetData>
    <row r="1" spans="1:240" ht="13.5" customHeight="1" x14ac:dyDescent="0.25">
      <c r="A1" s="20"/>
      <c r="B1" s="22"/>
      <c r="C1" s="23"/>
      <c r="D1" s="22"/>
      <c r="E1" s="22"/>
      <c r="F1" s="22"/>
      <c r="G1" s="22"/>
      <c r="H1" s="21"/>
      <c r="I1" s="22"/>
      <c r="J1" s="21"/>
      <c r="K1" s="22"/>
      <c r="L1" s="21"/>
      <c r="M1" s="21"/>
    </row>
    <row r="2" spans="1:240" s="3" customFormat="1" ht="12.75" x14ac:dyDescent="0.25">
      <c r="A2" s="106" t="s">
        <v>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240" s="3" customFormat="1" ht="12.75" x14ac:dyDescent="0.2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240" s="5" customFormat="1" ht="13.5" customHeight="1" x14ac:dyDescent="0.25">
      <c r="A4" s="4"/>
      <c r="C4" s="6" t="s">
        <v>59</v>
      </c>
      <c r="D4" s="4"/>
      <c r="E4" s="4"/>
      <c r="F4" s="4"/>
      <c r="G4" s="4"/>
      <c r="H4" s="60"/>
      <c r="I4" s="4"/>
      <c r="J4" s="61" t="s">
        <v>1</v>
      </c>
      <c r="K4" s="108">
        <f>M60</f>
        <v>0</v>
      </c>
      <c r="L4" s="108"/>
      <c r="M4" s="4" t="s">
        <v>0</v>
      </c>
    </row>
    <row r="5" spans="1:240" s="2" customFormat="1" ht="28.5" customHeight="1" x14ac:dyDescent="0.25">
      <c r="A5" s="110" t="s">
        <v>2</v>
      </c>
      <c r="B5" s="110" t="s">
        <v>3</v>
      </c>
      <c r="C5" s="109" t="s">
        <v>4</v>
      </c>
      <c r="D5" s="109" t="s">
        <v>5</v>
      </c>
      <c r="E5" s="110" t="s">
        <v>6</v>
      </c>
      <c r="F5" s="110"/>
      <c r="G5" s="109" t="s">
        <v>7</v>
      </c>
      <c r="H5" s="109"/>
      <c r="I5" s="109" t="s">
        <v>8</v>
      </c>
      <c r="J5" s="109"/>
      <c r="K5" s="110" t="s">
        <v>9</v>
      </c>
      <c r="L5" s="110"/>
      <c r="M5" s="110" t="s">
        <v>10</v>
      </c>
    </row>
    <row r="6" spans="1:240" s="2" customFormat="1" ht="12.75" x14ac:dyDescent="0.25">
      <c r="A6" s="110"/>
      <c r="B6" s="110"/>
      <c r="C6" s="109"/>
      <c r="D6" s="109"/>
      <c r="E6" s="59" t="s">
        <v>11</v>
      </c>
      <c r="F6" s="59" t="s">
        <v>12</v>
      </c>
      <c r="G6" s="59" t="s">
        <v>11</v>
      </c>
      <c r="H6" s="59" t="s">
        <v>12</v>
      </c>
      <c r="I6" s="59" t="s">
        <v>11</v>
      </c>
      <c r="J6" s="59" t="s">
        <v>12</v>
      </c>
      <c r="K6" s="59" t="s">
        <v>11</v>
      </c>
      <c r="L6" s="59" t="s">
        <v>12</v>
      </c>
      <c r="M6" s="110"/>
    </row>
    <row r="7" spans="1:240" s="11" customFormat="1" ht="13.5" customHeight="1" x14ac:dyDescent="0.25">
      <c r="A7" s="7">
        <v>1</v>
      </c>
      <c r="B7" s="7">
        <v>2</v>
      </c>
      <c r="C7" s="8">
        <v>3</v>
      </c>
      <c r="D7" s="9">
        <v>4</v>
      </c>
      <c r="E7" s="10">
        <v>5</v>
      </c>
      <c r="F7" s="9">
        <v>6</v>
      </c>
      <c r="G7" s="9">
        <v>7</v>
      </c>
      <c r="H7" s="8">
        <v>8</v>
      </c>
      <c r="I7" s="9">
        <v>9</v>
      </c>
      <c r="J7" s="8">
        <v>10</v>
      </c>
      <c r="K7" s="9">
        <v>11</v>
      </c>
      <c r="L7" s="8">
        <v>12</v>
      </c>
      <c r="M7" s="8">
        <v>13</v>
      </c>
    </row>
    <row r="8" spans="1:240" ht="12.75" x14ac:dyDescent="0.25">
      <c r="A8" s="28"/>
      <c r="B8" s="40"/>
      <c r="C8" s="50"/>
      <c r="D8" s="33"/>
      <c r="E8" s="36"/>
      <c r="F8" s="43"/>
      <c r="G8" s="43"/>
      <c r="H8" s="36"/>
      <c r="I8" s="36"/>
      <c r="J8" s="36"/>
      <c r="K8" s="36"/>
      <c r="L8" s="36"/>
      <c r="M8" s="36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</row>
    <row r="9" spans="1:240" s="11" customFormat="1" ht="12.75" x14ac:dyDescent="0.25">
      <c r="A9" s="56"/>
      <c r="B9" s="64"/>
      <c r="C9" s="24" t="s">
        <v>65</v>
      </c>
      <c r="D9" s="56"/>
      <c r="E9" s="25"/>
      <c r="F9" s="25"/>
      <c r="G9" s="25"/>
      <c r="H9" s="25"/>
      <c r="I9" s="25"/>
      <c r="J9" s="25"/>
      <c r="K9" s="25"/>
      <c r="L9" s="25"/>
      <c r="M9" s="25"/>
    </row>
    <row r="10" spans="1:240" s="27" customFormat="1" ht="12.75" x14ac:dyDescent="0.25">
      <c r="A10" s="62"/>
      <c r="B10" s="65"/>
      <c r="C10" s="63"/>
      <c r="D10" s="62"/>
      <c r="E10" s="26"/>
      <c r="F10" s="26"/>
      <c r="G10" s="26"/>
      <c r="H10" s="26"/>
      <c r="I10" s="26"/>
      <c r="J10" s="26"/>
      <c r="K10" s="26"/>
      <c r="L10" s="26"/>
      <c r="M10" s="26"/>
    </row>
    <row r="11" spans="1:240" s="58" customFormat="1" ht="12.75" x14ac:dyDescent="0.2">
      <c r="A11" s="28">
        <v>1</v>
      </c>
      <c r="B11" s="29" t="s">
        <v>32</v>
      </c>
      <c r="C11" s="49" t="s">
        <v>36</v>
      </c>
      <c r="D11" s="30" t="s">
        <v>19</v>
      </c>
      <c r="E11" s="31"/>
      <c r="F11" s="31">
        <f>2.05/4.5*85</f>
        <v>38.722222222222214</v>
      </c>
      <c r="G11" s="43"/>
      <c r="H11" s="43"/>
      <c r="I11" s="43"/>
      <c r="J11" s="43"/>
      <c r="K11" s="43"/>
      <c r="L11" s="21"/>
      <c r="M11" s="2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</row>
    <row r="12" spans="1:240" s="27" customFormat="1" ht="12.75" x14ac:dyDescent="0.25">
      <c r="A12" s="30"/>
      <c r="B12" s="45"/>
      <c r="C12" s="46"/>
      <c r="D12" s="44" t="s">
        <v>33</v>
      </c>
      <c r="E12" s="43"/>
      <c r="F12" s="37">
        <f>F11/1000</f>
        <v>3.8722222222222213E-2</v>
      </c>
      <c r="G12" s="43"/>
      <c r="H12" s="43"/>
      <c r="I12" s="43"/>
      <c r="J12" s="43"/>
      <c r="K12" s="43"/>
      <c r="L12" s="21"/>
      <c r="M12" s="2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</row>
    <row r="13" spans="1:240" s="11" customFormat="1" ht="12.75" x14ac:dyDescent="0.25">
      <c r="A13" s="28"/>
      <c r="B13" s="54"/>
      <c r="C13" s="41" t="s">
        <v>31</v>
      </c>
      <c r="D13" s="42" t="s">
        <v>22</v>
      </c>
      <c r="E13" s="43">
        <v>60.8</v>
      </c>
      <c r="F13" s="43">
        <f>E13*F12</f>
        <v>2.3543111111111106</v>
      </c>
      <c r="G13" s="43"/>
      <c r="H13" s="43"/>
      <c r="I13" s="43"/>
      <c r="J13" s="43"/>
      <c r="K13" s="43"/>
      <c r="L13" s="43"/>
      <c r="M13" s="4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</row>
    <row r="14" spans="1:240" s="11" customFormat="1" ht="12.75" x14ac:dyDescent="0.25">
      <c r="A14" s="28"/>
      <c r="B14" s="54" t="s">
        <v>34</v>
      </c>
      <c r="C14" s="55" t="s">
        <v>37</v>
      </c>
      <c r="D14" s="42" t="s">
        <v>23</v>
      </c>
      <c r="E14" s="43">
        <v>143</v>
      </c>
      <c r="F14" s="43">
        <f>E14*F12</f>
        <v>5.5372777777777769</v>
      </c>
      <c r="G14" s="43"/>
      <c r="H14" s="43"/>
      <c r="I14" s="43"/>
      <c r="J14" s="43"/>
      <c r="K14" s="43"/>
      <c r="L14" s="43"/>
      <c r="M14" s="43"/>
      <c r="N14" s="47"/>
      <c r="O14" s="4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</row>
    <row r="15" spans="1:240" s="11" customFormat="1" ht="12.75" x14ac:dyDescent="0.25">
      <c r="A15" s="28"/>
      <c r="B15" s="54"/>
      <c r="C15" s="55" t="s">
        <v>26</v>
      </c>
      <c r="D15" s="44" t="s">
        <v>0</v>
      </c>
      <c r="E15" s="43">
        <v>6.89</v>
      </c>
      <c r="F15" s="43">
        <f>E15*F12</f>
        <v>0.26679611111111101</v>
      </c>
      <c r="G15" s="43"/>
      <c r="H15" s="43"/>
      <c r="I15" s="43"/>
      <c r="J15" s="43"/>
      <c r="K15" s="43"/>
      <c r="L15" s="43"/>
      <c r="M15" s="4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</row>
    <row r="16" spans="1:240" s="27" customFormat="1" ht="12.75" x14ac:dyDescent="0.25">
      <c r="A16" s="30"/>
      <c r="B16" s="45"/>
      <c r="C16" s="57"/>
      <c r="D16" s="44"/>
      <c r="E16" s="43"/>
      <c r="F16" s="43"/>
      <c r="G16" s="43"/>
      <c r="H16" s="43"/>
      <c r="I16" s="43"/>
      <c r="J16" s="43"/>
      <c r="K16" s="43"/>
      <c r="L16" s="43"/>
      <c r="M16" s="43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</row>
    <row r="17" spans="1:256" s="58" customFormat="1" ht="12.75" x14ac:dyDescent="0.2">
      <c r="A17" s="28">
        <v>2</v>
      </c>
      <c r="B17" s="29" t="s">
        <v>30</v>
      </c>
      <c r="C17" s="49" t="s">
        <v>66</v>
      </c>
      <c r="D17" s="30" t="s">
        <v>24</v>
      </c>
      <c r="E17" s="43">
        <v>1.65</v>
      </c>
      <c r="F17" s="31">
        <f>F11*E17</f>
        <v>63.891666666666652</v>
      </c>
      <c r="G17" s="31"/>
      <c r="H17" s="31"/>
      <c r="I17" s="31"/>
      <c r="J17" s="31"/>
      <c r="K17" s="25"/>
      <c r="L17" s="31"/>
      <c r="M17" s="31"/>
      <c r="N17" s="66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</row>
    <row r="18" spans="1:256" s="27" customFormat="1" ht="12.75" x14ac:dyDescent="0.25">
      <c r="A18" s="30"/>
      <c r="B18" s="45"/>
      <c r="C18" s="46"/>
      <c r="D18" s="44"/>
      <c r="E18" s="43"/>
      <c r="F18" s="43"/>
      <c r="G18" s="43"/>
      <c r="H18" s="43"/>
      <c r="I18" s="43"/>
      <c r="J18" s="43"/>
      <c r="K18" s="26"/>
      <c r="L18" s="43"/>
      <c r="M18" s="43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</row>
    <row r="19" spans="1:256" s="27" customFormat="1" ht="12.75" x14ac:dyDescent="0.25">
      <c r="A19" s="30"/>
      <c r="B19" s="45"/>
      <c r="C19" s="48" t="s">
        <v>67</v>
      </c>
      <c r="D19" s="44" t="s">
        <v>24</v>
      </c>
      <c r="E19" s="43">
        <v>1</v>
      </c>
      <c r="F19" s="43">
        <f>E19*F17</f>
        <v>63.891666666666652</v>
      </c>
      <c r="G19" s="43"/>
      <c r="H19" s="43"/>
      <c r="I19" s="43"/>
      <c r="J19" s="43"/>
      <c r="K19" s="43"/>
      <c r="L19" s="43"/>
      <c r="M19" s="43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</row>
    <row r="20" spans="1:256" s="27" customFormat="1" ht="12.75" x14ac:dyDescent="0.25">
      <c r="A20" s="30"/>
      <c r="B20" s="45"/>
      <c r="C20" s="48"/>
      <c r="D20" s="44"/>
      <c r="E20" s="43"/>
      <c r="F20" s="43"/>
      <c r="G20" s="43"/>
      <c r="H20" s="43"/>
      <c r="I20" s="43"/>
      <c r="J20" s="43"/>
      <c r="K20" s="26"/>
      <c r="L20" s="43"/>
      <c r="M20" s="43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</row>
    <row r="21" spans="1:256" s="11" customFormat="1" ht="12.75" x14ac:dyDescent="0.25">
      <c r="A21" s="28">
        <v>3</v>
      </c>
      <c r="B21" s="29" t="s">
        <v>38</v>
      </c>
      <c r="C21" s="49" t="s">
        <v>39</v>
      </c>
      <c r="D21" s="30" t="s">
        <v>19</v>
      </c>
      <c r="E21" s="31"/>
      <c r="F21" s="67">
        <f>0.315/4.5*85</f>
        <v>5.95</v>
      </c>
      <c r="G21" s="31"/>
      <c r="H21" s="31"/>
      <c r="I21" s="31"/>
      <c r="J21" s="31"/>
      <c r="K21" s="31"/>
      <c r="L21" s="31"/>
      <c r="M21" s="31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</row>
    <row r="22" spans="1:256" s="27" customFormat="1" ht="12.75" x14ac:dyDescent="0.25">
      <c r="A22" s="33"/>
      <c r="B22" s="34"/>
      <c r="C22" s="35"/>
      <c r="D22" s="33" t="s">
        <v>40</v>
      </c>
      <c r="E22" s="36"/>
      <c r="F22" s="37">
        <f>F21/10</f>
        <v>0.59499999999999997</v>
      </c>
      <c r="G22" s="36"/>
      <c r="H22" s="36"/>
      <c r="I22" s="36"/>
      <c r="J22" s="36"/>
      <c r="K22" s="36"/>
      <c r="L22" s="36"/>
      <c r="M22" s="36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</row>
    <row r="23" spans="1:256" s="11" customFormat="1" ht="12.75" x14ac:dyDescent="0.25">
      <c r="A23" s="39"/>
      <c r="B23" s="40"/>
      <c r="C23" s="41" t="s">
        <v>21</v>
      </c>
      <c r="D23" s="42" t="s">
        <v>22</v>
      </c>
      <c r="E23" s="43">
        <v>17.8</v>
      </c>
      <c r="F23" s="36">
        <f>E23*F22</f>
        <v>10.590999999999999</v>
      </c>
      <c r="G23" s="36"/>
      <c r="H23" s="36"/>
      <c r="I23" s="43"/>
      <c r="J23" s="43"/>
      <c r="K23" s="43"/>
      <c r="L23" s="43"/>
      <c r="M23" s="43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</row>
    <row r="24" spans="1:256" s="11" customFormat="1" ht="12.75" x14ac:dyDescent="0.25">
      <c r="A24" s="39"/>
      <c r="B24" s="54" t="s">
        <v>41</v>
      </c>
      <c r="C24" s="50" t="s">
        <v>42</v>
      </c>
      <c r="D24" s="33" t="s">
        <v>19</v>
      </c>
      <c r="E24" s="43">
        <v>11</v>
      </c>
      <c r="F24" s="51">
        <f>E24*F22</f>
        <v>6.5449999999999999</v>
      </c>
      <c r="G24" s="26"/>
      <c r="H24" s="36"/>
      <c r="I24" s="36"/>
      <c r="J24" s="36"/>
      <c r="K24" s="36"/>
      <c r="L24" s="36"/>
      <c r="M24" s="36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</row>
    <row r="25" spans="1:256" s="27" customFormat="1" ht="12.75" x14ac:dyDescent="0.25">
      <c r="A25" s="33"/>
      <c r="B25" s="34"/>
      <c r="C25" s="35"/>
      <c r="D25" s="33"/>
      <c r="E25" s="43"/>
      <c r="F25" s="51"/>
      <c r="G25" s="26"/>
      <c r="H25" s="36"/>
      <c r="I25" s="36"/>
      <c r="J25" s="36"/>
      <c r="K25" s="36"/>
      <c r="L25" s="36"/>
      <c r="M25" s="36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</row>
    <row r="26" spans="1:256" s="11" customFormat="1" ht="26.25" customHeight="1" x14ac:dyDescent="0.25">
      <c r="A26" s="30">
        <v>4</v>
      </c>
      <c r="B26" s="29" t="s">
        <v>43</v>
      </c>
      <c r="C26" s="69" t="s">
        <v>64</v>
      </c>
      <c r="D26" s="30" t="s">
        <v>19</v>
      </c>
      <c r="E26" s="31"/>
      <c r="F26" s="31">
        <f>0.225*85</f>
        <v>19.125</v>
      </c>
      <c r="G26" s="31"/>
      <c r="H26" s="31"/>
      <c r="I26" s="31"/>
      <c r="J26" s="31"/>
      <c r="K26" s="31"/>
      <c r="L26" s="31"/>
      <c r="M26" s="31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</row>
    <row r="27" spans="1:256" s="71" customFormat="1" ht="12.75" x14ac:dyDescent="0.2">
      <c r="A27" s="44"/>
      <c r="B27" s="45"/>
      <c r="C27" s="46"/>
      <c r="D27" s="44" t="s">
        <v>20</v>
      </c>
      <c r="E27" s="43"/>
      <c r="F27" s="70">
        <f>F26/100</f>
        <v>0.19125</v>
      </c>
      <c r="G27" s="43"/>
      <c r="H27" s="43"/>
      <c r="I27" s="43"/>
      <c r="J27" s="43"/>
      <c r="K27" s="43"/>
      <c r="L27" s="43"/>
      <c r="M27" s="43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spans="1:256" s="58" customFormat="1" ht="12.75" x14ac:dyDescent="0.2">
      <c r="A28" s="30"/>
      <c r="B28" s="54"/>
      <c r="C28" s="41" t="s">
        <v>21</v>
      </c>
      <c r="D28" s="42" t="s">
        <v>22</v>
      </c>
      <c r="E28" s="43">
        <v>1120</v>
      </c>
      <c r="F28" s="43">
        <f>E28*F27</f>
        <v>214.20000000000002</v>
      </c>
      <c r="G28" s="43"/>
      <c r="H28" s="43"/>
      <c r="I28" s="43"/>
      <c r="J28" s="43"/>
      <c r="K28" s="43"/>
      <c r="L28" s="43"/>
      <c r="M28" s="4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58" customFormat="1" ht="12.75" x14ac:dyDescent="0.2">
      <c r="A29" s="30"/>
      <c r="B29" s="52"/>
      <c r="C29" s="72" t="s">
        <v>25</v>
      </c>
      <c r="D29" s="44" t="s">
        <v>0</v>
      </c>
      <c r="E29" s="43">
        <v>79</v>
      </c>
      <c r="F29" s="43">
        <f>E29*F27</f>
        <v>15.108750000000001</v>
      </c>
      <c r="G29" s="43"/>
      <c r="H29" s="43"/>
      <c r="I29" s="43"/>
      <c r="J29" s="43"/>
      <c r="K29" s="43"/>
      <c r="L29" s="43"/>
      <c r="M29" s="4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58" customFormat="1" ht="12.75" x14ac:dyDescent="0.2">
      <c r="A30" s="30"/>
      <c r="B30" s="52" t="s">
        <v>29</v>
      </c>
      <c r="C30" s="55" t="s">
        <v>44</v>
      </c>
      <c r="D30" s="44" t="s">
        <v>24</v>
      </c>
      <c r="E30" s="43" t="s">
        <v>27</v>
      </c>
      <c r="F30" s="73">
        <f>0.00088*85</f>
        <v>7.4800000000000005E-2</v>
      </c>
      <c r="G30" s="53"/>
      <c r="H30" s="43"/>
      <c r="I30" s="43"/>
      <c r="J30" s="43"/>
      <c r="K30" s="43"/>
      <c r="L30" s="43"/>
      <c r="M30" s="43"/>
      <c r="N30" s="2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  <c r="IS30" s="74"/>
      <c r="IT30" s="74"/>
      <c r="IU30" s="74"/>
      <c r="IV30" s="74"/>
    </row>
    <row r="31" spans="1:256" s="58" customFormat="1" ht="12.75" x14ac:dyDescent="0.2">
      <c r="A31" s="30"/>
      <c r="B31" s="52" t="s">
        <v>45</v>
      </c>
      <c r="C31" s="55" t="s">
        <v>46</v>
      </c>
      <c r="D31" s="44" t="s">
        <v>24</v>
      </c>
      <c r="E31" s="43" t="s">
        <v>27</v>
      </c>
      <c r="F31" s="73">
        <f>0.0203*85</f>
        <v>1.7254999999999998</v>
      </c>
      <c r="G31" s="53"/>
      <c r="H31" s="43"/>
      <c r="I31" s="43"/>
      <c r="J31" s="43"/>
      <c r="K31" s="43"/>
      <c r="L31" s="43"/>
      <c r="M31" s="43"/>
      <c r="N31" s="2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  <c r="IP31" s="74"/>
      <c r="IQ31" s="74"/>
      <c r="IR31" s="74"/>
      <c r="IS31" s="74"/>
      <c r="IT31" s="74"/>
      <c r="IU31" s="74"/>
      <c r="IV31" s="74"/>
    </row>
    <row r="32" spans="1:256" s="58" customFormat="1" ht="12.75" x14ac:dyDescent="0.2">
      <c r="A32" s="30"/>
      <c r="B32" s="54" t="s">
        <v>47</v>
      </c>
      <c r="C32" s="72" t="s">
        <v>62</v>
      </c>
      <c r="D32" s="44" t="s">
        <v>19</v>
      </c>
      <c r="E32" s="43">
        <v>101.5</v>
      </c>
      <c r="F32" s="43">
        <f>E32*F27</f>
        <v>19.411875000000002</v>
      </c>
      <c r="G32" s="43"/>
      <c r="H32" s="43"/>
      <c r="I32" s="43"/>
      <c r="J32" s="43"/>
      <c r="K32" s="43"/>
      <c r="L32" s="43"/>
      <c r="M32" s="43"/>
      <c r="N32" s="7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58" customFormat="1" ht="12.75" x14ac:dyDescent="0.2">
      <c r="A33" s="30"/>
      <c r="B33" s="76" t="s">
        <v>28</v>
      </c>
      <c r="C33" s="72" t="s">
        <v>48</v>
      </c>
      <c r="D33" s="44" t="s">
        <v>19</v>
      </c>
      <c r="E33" s="43">
        <f>0.45+6.16+4.88</f>
        <v>11.49</v>
      </c>
      <c r="F33" s="43">
        <f>E33*F27</f>
        <v>2.1974624999999999</v>
      </c>
      <c r="G33" s="43"/>
      <c r="H33" s="43"/>
      <c r="I33" s="43"/>
      <c r="J33" s="43"/>
      <c r="K33" s="43"/>
      <c r="L33" s="43"/>
      <c r="M33" s="4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58" customFormat="1" ht="12.75" x14ac:dyDescent="0.2">
      <c r="A34" s="30"/>
      <c r="B34" s="52"/>
      <c r="C34" s="77" t="s">
        <v>49</v>
      </c>
      <c r="D34" s="42" t="s">
        <v>0</v>
      </c>
      <c r="E34" s="43">
        <v>228</v>
      </c>
      <c r="F34" s="78">
        <f>E34*F27</f>
        <v>43.605000000000004</v>
      </c>
      <c r="G34" s="26"/>
      <c r="H34" s="43"/>
      <c r="I34" s="43"/>
      <c r="J34" s="43"/>
      <c r="K34" s="43"/>
      <c r="L34" s="53"/>
      <c r="M34" s="43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  <c r="IP34" s="74"/>
      <c r="IQ34" s="74"/>
      <c r="IR34" s="74"/>
      <c r="IS34" s="74"/>
      <c r="IT34" s="74"/>
      <c r="IU34" s="74"/>
      <c r="IV34" s="74"/>
    </row>
    <row r="35" spans="1:256" s="71" customFormat="1" ht="12.75" x14ac:dyDescent="0.2">
      <c r="A35" s="44"/>
      <c r="B35" s="52"/>
      <c r="C35" s="77"/>
      <c r="D35" s="42"/>
      <c r="E35" s="44"/>
      <c r="F35" s="78"/>
      <c r="G35" s="43"/>
      <c r="H35" s="43"/>
      <c r="I35" s="43"/>
      <c r="J35" s="43"/>
      <c r="K35" s="43"/>
      <c r="L35" s="53"/>
      <c r="M35" s="43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  <c r="IP35" s="74"/>
      <c r="IQ35" s="74"/>
      <c r="IR35" s="74"/>
      <c r="IS35" s="74"/>
      <c r="IT35" s="74"/>
      <c r="IU35" s="74"/>
      <c r="IV35" s="74"/>
    </row>
    <row r="36" spans="1:256" s="11" customFormat="1" ht="33.75" customHeight="1" x14ac:dyDescent="0.25">
      <c r="A36" s="28">
        <v>5</v>
      </c>
      <c r="B36" s="29" t="s">
        <v>50</v>
      </c>
      <c r="C36" s="49" t="s">
        <v>63</v>
      </c>
      <c r="D36" s="30" t="s">
        <v>24</v>
      </c>
      <c r="E36" s="31"/>
      <c r="F36" s="79">
        <f>SUM(F40:F42)</f>
        <v>0.56831999999999994</v>
      </c>
      <c r="G36" s="25"/>
      <c r="H36" s="31"/>
      <c r="I36" s="25"/>
      <c r="J36" s="31"/>
      <c r="K36" s="31"/>
      <c r="L36" s="25"/>
      <c r="M36" s="2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</row>
    <row r="37" spans="1:256" s="58" customFormat="1" ht="12.75" x14ac:dyDescent="0.2">
      <c r="A37" s="28"/>
      <c r="B37" s="29"/>
      <c r="C37" s="49"/>
      <c r="D37" s="44" t="s">
        <v>51</v>
      </c>
      <c r="E37" s="44"/>
      <c r="F37" s="70">
        <f>F36</f>
        <v>0.56831999999999994</v>
      </c>
      <c r="G37" s="80"/>
      <c r="H37" s="31"/>
      <c r="I37" s="80"/>
      <c r="J37" s="31"/>
      <c r="K37" s="31"/>
      <c r="L37" s="80"/>
      <c r="M37" s="43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</row>
    <row r="38" spans="1:256" s="58" customFormat="1" ht="12.75" x14ac:dyDescent="0.2">
      <c r="A38" s="28"/>
      <c r="B38" s="54"/>
      <c r="C38" s="41" t="s">
        <v>21</v>
      </c>
      <c r="D38" s="42" t="s">
        <v>22</v>
      </c>
      <c r="E38" s="43">
        <v>34.9</v>
      </c>
      <c r="F38" s="43">
        <f>E38*F37</f>
        <v>19.834367999999998</v>
      </c>
      <c r="G38" s="43"/>
      <c r="H38" s="43"/>
      <c r="I38" s="43"/>
      <c r="J38" s="43"/>
      <c r="K38" s="43"/>
      <c r="L38" s="43"/>
      <c r="M38" s="43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4"/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  <c r="IQ38" s="74"/>
      <c r="IR38" s="74"/>
      <c r="IS38" s="74"/>
      <c r="IT38" s="74"/>
      <c r="IU38" s="74"/>
      <c r="IV38" s="74"/>
    </row>
    <row r="39" spans="1:256" s="58" customFormat="1" ht="12.75" x14ac:dyDescent="0.2">
      <c r="A39" s="28"/>
      <c r="B39" s="54"/>
      <c r="C39" s="72" t="s">
        <v>25</v>
      </c>
      <c r="D39" s="44" t="s">
        <v>0</v>
      </c>
      <c r="E39" s="43">
        <v>4.07</v>
      </c>
      <c r="F39" s="43">
        <f>E39*F37</f>
        <v>2.3130623999999997</v>
      </c>
      <c r="G39" s="43"/>
      <c r="H39" s="43"/>
      <c r="I39" s="43"/>
      <c r="J39" s="43"/>
      <c r="K39" s="43"/>
      <c r="L39" s="43"/>
      <c r="M39" s="43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4"/>
      <c r="GS39" s="74"/>
      <c r="GT39" s="74"/>
      <c r="GU39" s="74"/>
      <c r="GV39" s="74"/>
      <c r="GW39" s="74"/>
      <c r="GX39" s="74"/>
      <c r="GY39" s="74"/>
      <c r="GZ39" s="74"/>
      <c r="HA39" s="74"/>
      <c r="HB39" s="74"/>
      <c r="HC39" s="74"/>
      <c r="HD39" s="74"/>
      <c r="HE39" s="74"/>
      <c r="HF39" s="74"/>
      <c r="HG39" s="74"/>
      <c r="HH39" s="74"/>
      <c r="HI39" s="74"/>
      <c r="HJ39" s="74"/>
      <c r="HK39" s="74"/>
      <c r="HL39" s="74"/>
      <c r="HM39" s="74"/>
      <c r="HN39" s="74"/>
      <c r="HO39" s="74"/>
      <c r="HP39" s="74"/>
      <c r="HQ39" s="74"/>
      <c r="HR39" s="74"/>
      <c r="HS39" s="74"/>
      <c r="HT39" s="74"/>
      <c r="HU39" s="74"/>
      <c r="HV39" s="74"/>
      <c r="HW39" s="74"/>
      <c r="HX39" s="74"/>
      <c r="HY39" s="74"/>
      <c r="HZ39" s="74"/>
      <c r="IA39" s="74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  <c r="IO39" s="74"/>
      <c r="IP39" s="74"/>
      <c r="IQ39" s="74"/>
      <c r="IR39" s="74"/>
      <c r="IS39" s="74"/>
      <c r="IT39" s="74"/>
      <c r="IU39" s="74"/>
      <c r="IV39" s="74"/>
    </row>
    <row r="40" spans="1:256" s="58" customFormat="1" ht="12.75" x14ac:dyDescent="0.2">
      <c r="A40" s="28"/>
      <c r="B40" s="54" t="s">
        <v>52</v>
      </c>
      <c r="C40" s="72" t="s">
        <v>53</v>
      </c>
      <c r="D40" s="44" t="s">
        <v>24</v>
      </c>
      <c r="E40" s="44" t="s">
        <v>27</v>
      </c>
      <c r="F40" s="82">
        <f>0.019*12</f>
        <v>0.22799999999999998</v>
      </c>
      <c r="G40" s="43"/>
      <c r="H40" s="43"/>
      <c r="I40" s="43"/>
      <c r="J40" s="43"/>
      <c r="K40" s="43"/>
      <c r="L40" s="43"/>
      <c r="M40" s="43"/>
      <c r="N40" s="2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4"/>
      <c r="IU40" s="74"/>
      <c r="IV40" s="74"/>
    </row>
    <row r="41" spans="1:256" s="58" customFormat="1" ht="12.75" x14ac:dyDescent="0.2">
      <c r="A41" s="30"/>
      <c r="B41" s="52" t="s">
        <v>45</v>
      </c>
      <c r="C41" s="55" t="s">
        <v>54</v>
      </c>
      <c r="D41" s="44" t="s">
        <v>24</v>
      </c>
      <c r="E41" s="43" t="s">
        <v>27</v>
      </c>
      <c r="F41" s="82">
        <f>0.02085*12</f>
        <v>0.25019999999999998</v>
      </c>
      <c r="G41" s="53"/>
      <c r="H41" s="43"/>
      <c r="I41" s="43"/>
      <c r="J41" s="43"/>
      <c r="K41" s="43"/>
      <c r="L41" s="43"/>
      <c r="M41" s="43"/>
      <c r="N41" s="2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  <c r="IV41" s="74"/>
    </row>
    <row r="42" spans="1:256" s="58" customFormat="1" ht="12.75" x14ac:dyDescent="0.2">
      <c r="A42" s="30"/>
      <c r="B42" s="52" t="s">
        <v>55</v>
      </c>
      <c r="C42" s="72" t="s">
        <v>56</v>
      </c>
      <c r="D42" s="44" t="s">
        <v>24</v>
      </c>
      <c r="E42" s="43" t="s">
        <v>27</v>
      </c>
      <c r="F42" s="82">
        <f>0.00751*12</f>
        <v>9.0120000000000006E-2</v>
      </c>
      <c r="G42" s="53"/>
      <c r="H42" s="43"/>
      <c r="I42" s="43"/>
      <c r="J42" s="43"/>
      <c r="K42" s="43"/>
      <c r="L42" s="43"/>
      <c r="M42" s="43"/>
      <c r="N42" s="2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  <c r="HG42" s="74"/>
      <c r="HH42" s="74"/>
      <c r="HI42" s="74"/>
      <c r="HJ42" s="74"/>
      <c r="HK42" s="74"/>
      <c r="HL42" s="74"/>
      <c r="HM42" s="74"/>
      <c r="HN42" s="74"/>
      <c r="HO42" s="74"/>
      <c r="HP42" s="74"/>
      <c r="HQ42" s="74"/>
      <c r="HR42" s="74"/>
      <c r="HS42" s="74"/>
      <c r="HT42" s="74"/>
      <c r="HU42" s="74"/>
      <c r="HV42" s="74"/>
      <c r="HW42" s="74"/>
      <c r="HX42" s="74"/>
      <c r="HY42" s="74"/>
      <c r="HZ42" s="74"/>
      <c r="IA42" s="74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  <c r="IM42" s="74"/>
      <c r="IN42" s="74"/>
      <c r="IO42" s="74"/>
      <c r="IP42" s="74"/>
      <c r="IQ42" s="74"/>
      <c r="IR42" s="74"/>
      <c r="IS42" s="74"/>
      <c r="IT42" s="74"/>
      <c r="IU42" s="74"/>
      <c r="IV42" s="74"/>
    </row>
    <row r="43" spans="1:256" s="58" customFormat="1" ht="12.75" x14ac:dyDescent="0.2">
      <c r="A43" s="28"/>
      <c r="B43" s="54" t="s">
        <v>57</v>
      </c>
      <c r="C43" s="72" t="s">
        <v>58</v>
      </c>
      <c r="D43" s="43" t="s">
        <v>35</v>
      </c>
      <c r="E43" s="43">
        <v>15.02</v>
      </c>
      <c r="F43" s="43">
        <f>E43*F37</f>
        <v>8.536166399999999</v>
      </c>
      <c r="G43" s="43"/>
      <c r="H43" s="43"/>
      <c r="I43" s="43"/>
      <c r="J43" s="43"/>
      <c r="K43" s="43"/>
      <c r="L43" s="43"/>
      <c r="M43" s="43"/>
      <c r="N43" s="83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4"/>
      <c r="HC43" s="74"/>
      <c r="HD43" s="74"/>
      <c r="HE43" s="74"/>
      <c r="HF43" s="74"/>
      <c r="HG43" s="74"/>
      <c r="HH43" s="74"/>
      <c r="HI43" s="74"/>
      <c r="HJ43" s="74"/>
      <c r="HK43" s="74"/>
      <c r="HL43" s="74"/>
      <c r="HM43" s="74"/>
      <c r="HN43" s="74"/>
      <c r="HO43" s="74"/>
      <c r="HP43" s="74"/>
      <c r="HQ43" s="74"/>
      <c r="HR43" s="74"/>
      <c r="HS43" s="74"/>
      <c r="HT43" s="74"/>
      <c r="HU43" s="74"/>
      <c r="HV43" s="74"/>
      <c r="HW43" s="74"/>
      <c r="HX43" s="74"/>
      <c r="HY43" s="74"/>
      <c r="HZ43" s="74"/>
      <c r="IA43" s="74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  <c r="IM43" s="74"/>
      <c r="IN43" s="74"/>
      <c r="IO43" s="74"/>
      <c r="IP43" s="74"/>
      <c r="IQ43" s="74"/>
      <c r="IR43" s="74"/>
      <c r="IS43" s="74"/>
      <c r="IT43" s="74"/>
      <c r="IU43" s="74"/>
      <c r="IV43" s="74"/>
    </row>
    <row r="44" spans="1:256" s="58" customFormat="1" ht="12.75" x14ac:dyDescent="0.2">
      <c r="A44" s="28"/>
      <c r="B44" s="54"/>
      <c r="C44" s="77" t="s">
        <v>49</v>
      </c>
      <c r="D44" s="42" t="s">
        <v>0</v>
      </c>
      <c r="E44" s="43">
        <v>2.78</v>
      </c>
      <c r="F44" s="78">
        <f>E44*F37</f>
        <v>1.5799295999999998</v>
      </c>
      <c r="G44" s="26"/>
      <c r="H44" s="43"/>
      <c r="I44" s="43"/>
      <c r="J44" s="43"/>
      <c r="K44" s="43"/>
      <c r="L44" s="53"/>
      <c r="M44" s="43"/>
      <c r="N44" s="83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M44" s="74"/>
      <c r="GN44" s="74"/>
      <c r="GO44" s="74"/>
      <c r="GP44" s="74"/>
      <c r="GQ44" s="74"/>
      <c r="GR44" s="74"/>
      <c r="GS44" s="74"/>
      <c r="GT44" s="74"/>
      <c r="GU44" s="74"/>
      <c r="GV44" s="74"/>
      <c r="GW44" s="74"/>
      <c r="GX44" s="74"/>
      <c r="GY44" s="74"/>
      <c r="GZ44" s="74"/>
      <c r="HA44" s="74"/>
      <c r="HB44" s="74"/>
      <c r="HC44" s="74"/>
      <c r="HD44" s="74"/>
      <c r="HE44" s="74"/>
      <c r="HF44" s="74"/>
      <c r="HG44" s="74"/>
      <c r="HH44" s="74"/>
      <c r="HI44" s="74"/>
      <c r="HJ44" s="74"/>
      <c r="HK44" s="74"/>
      <c r="HL44" s="74"/>
      <c r="HM44" s="74"/>
      <c r="HN44" s="74"/>
      <c r="HO44" s="74"/>
      <c r="HP44" s="74"/>
      <c r="HQ44" s="74"/>
      <c r="HR44" s="74"/>
      <c r="HS44" s="74"/>
      <c r="HT44" s="74"/>
      <c r="HU44" s="74"/>
      <c r="HV44" s="74"/>
      <c r="HW44" s="74"/>
      <c r="HX44" s="74"/>
      <c r="HY44" s="74"/>
      <c r="HZ44" s="74"/>
      <c r="IA44" s="74"/>
      <c r="IB44" s="74"/>
      <c r="IC44" s="74"/>
      <c r="ID44" s="74"/>
      <c r="IE44" s="74"/>
      <c r="IF44" s="74"/>
      <c r="IG44" s="74"/>
      <c r="IH44" s="74"/>
      <c r="II44" s="74"/>
      <c r="IJ44" s="74"/>
      <c r="IK44" s="74"/>
      <c r="IL44" s="74"/>
      <c r="IM44" s="74"/>
      <c r="IN44" s="74"/>
      <c r="IO44" s="74"/>
      <c r="IP44" s="74"/>
      <c r="IQ44" s="74"/>
      <c r="IR44" s="74"/>
      <c r="IS44" s="74"/>
      <c r="IT44" s="74"/>
      <c r="IU44" s="74"/>
      <c r="IV44" s="74"/>
    </row>
    <row r="45" spans="1:256" s="27" customFormat="1" ht="12.75" x14ac:dyDescent="0.25">
      <c r="A45" s="44"/>
      <c r="B45" s="45"/>
      <c r="C45" s="57"/>
      <c r="D45" s="44"/>
      <c r="E45" s="43"/>
      <c r="F45" s="43"/>
      <c r="G45" s="26"/>
      <c r="H45" s="43"/>
      <c r="I45" s="43"/>
      <c r="J45" s="43"/>
      <c r="K45" s="43"/>
      <c r="L45" s="43"/>
      <c r="M45" s="43"/>
      <c r="N45" s="83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</row>
    <row r="46" spans="1:256" s="27" customFormat="1" ht="12.6" customHeight="1" x14ac:dyDescent="0.25">
      <c r="A46" s="88"/>
      <c r="B46" s="89"/>
      <c r="C46" s="89" t="s">
        <v>10</v>
      </c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6" s="27" customFormat="1" ht="12.6" customHeight="1" x14ac:dyDescent="0.25">
      <c r="A47" s="88"/>
      <c r="B47" s="89"/>
      <c r="C47" s="91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6" s="47" customFormat="1" ht="21" customHeight="1" x14ac:dyDescent="0.25">
      <c r="A48" s="88"/>
      <c r="B48" s="89"/>
      <c r="C48" s="92" t="s">
        <v>14</v>
      </c>
      <c r="D48" s="95" t="s">
        <v>0</v>
      </c>
      <c r="E48" s="90"/>
      <c r="F48" s="90"/>
      <c r="G48" s="90"/>
      <c r="H48" s="90"/>
      <c r="I48" s="90"/>
      <c r="J48" s="90"/>
      <c r="K48" s="90"/>
      <c r="L48" s="90"/>
      <c r="M48" s="90"/>
    </row>
    <row r="49" spans="1:15" s="15" customFormat="1" ht="12.6" customHeight="1" x14ac:dyDescent="0.25">
      <c r="A49" s="88"/>
      <c r="B49" s="93"/>
      <c r="C49" s="94" t="s">
        <v>10</v>
      </c>
      <c r="D49" s="95"/>
      <c r="E49" s="90"/>
      <c r="F49" s="90"/>
      <c r="G49" s="90"/>
      <c r="H49" s="90"/>
      <c r="I49" s="90"/>
      <c r="J49" s="90"/>
      <c r="K49" s="90"/>
      <c r="L49" s="90"/>
      <c r="M49" s="90"/>
    </row>
    <row r="50" spans="1:15" s="84" customFormat="1" ht="12.6" customHeight="1" x14ac:dyDescent="0.25">
      <c r="A50" s="96"/>
      <c r="B50" s="93"/>
      <c r="C50" s="91" t="s">
        <v>15</v>
      </c>
      <c r="D50" s="95">
        <v>0.1</v>
      </c>
      <c r="E50" s="90"/>
      <c r="F50" s="90"/>
      <c r="G50" s="90"/>
      <c r="H50" s="90"/>
      <c r="I50" s="90"/>
      <c r="J50" s="90"/>
      <c r="K50" s="90"/>
      <c r="L50" s="90"/>
      <c r="M50" s="90"/>
    </row>
    <row r="51" spans="1:15" s="84" customFormat="1" ht="12.6" customHeight="1" x14ac:dyDescent="0.25">
      <c r="A51" s="96"/>
      <c r="B51" s="89"/>
      <c r="C51" s="94" t="s">
        <v>10</v>
      </c>
      <c r="D51" s="95"/>
      <c r="E51" s="90"/>
      <c r="F51" s="90"/>
      <c r="G51" s="90"/>
      <c r="H51" s="90"/>
      <c r="I51" s="90"/>
      <c r="J51" s="90"/>
      <c r="K51" s="90"/>
      <c r="L51" s="90"/>
      <c r="M51" s="90"/>
    </row>
    <row r="52" spans="1:15" s="84" customFormat="1" ht="12.6" customHeight="1" x14ac:dyDescent="0.25">
      <c r="A52" s="96"/>
      <c r="B52" s="89"/>
      <c r="C52" s="91" t="s">
        <v>16</v>
      </c>
      <c r="D52" s="95">
        <v>0.08</v>
      </c>
      <c r="E52" s="90"/>
      <c r="F52" s="90"/>
      <c r="G52" s="90"/>
      <c r="H52" s="90"/>
      <c r="I52" s="90"/>
      <c r="J52" s="90"/>
      <c r="K52" s="90"/>
      <c r="L52" s="90"/>
      <c r="M52" s="90"/>
    </row>
    <row r="53" spans="1:15" s="84" customFormat="1" ht="12.6" customHeight="1" x14ac:dyDescent="0.25">
      <c r="A53" s="96"/>
      <c r="B53" s="93"/>
      <c r="C53" s="94" t="s">
        <v>10</v>
      </c>
      <c r="D53" s="95"/>
      <c r="E53" s="90"/>
      <c r="F53" s="90"/>
      <c r="G53" s="90"/>
      <c r="H53" s="90"/>
      <c r="I53" s="90"/>
      <c r="J53" s="90"/>
      <c r="K53" s="90"/>
      <c r="L53" s="90"/>
      <c r="M53" s="90"/>
    </row>
    <row r="54" spans="1:15" s="84" customFormat="1" ht="12.6" customHeight="1" x14ac:dyDescent="0.25">
      <c r="A54" s="96"/>
      <c r="B54" s="93"/>
      <c r="C54" s="91" t="s">
        <v>17</v>
      </c>
      <c r="D54" s="95">
        <v>0.03</v>
      </c>
      <c r="E54" s="90"/>
      <c r="F54" s="90"/>
      <c r="G54" s="90"/>
      <c r="H54" s="90"/>
      <c r="I54" s="90"/>
      <c r="J54" s="90"/>
      <c r="K54" s="90"/>
      <c r="L54" s="90"/>
      <c r="M54" s="90"/>
      <c r="O54" s="85"/>
    </row>
    <row r="55" spans="1:15" s="84" customFormat="1" ht="12.6" customHeight="1" x14ac:dyDescent="0.25">
      <c r="A55" s="96"/>
      <c r="B55" s="89"/>
      <c r="C55" s="94" t="s">
        <v>10</v>
      </c>
      <c r="D55" s="95"/>
      <c r="E55" s="90"/>
      <c r="F55" s="90"/>
      <c r="G55" s="90"/>
      <c r="H55" s="90"/>
      <c r="I55" s="90"/>
      <c r="J55" s="90"/>
      <c r="K55" s="90"/>
      <c r="L55" s="90"/>
      <c r="M55" s="90"/>
    </row>
    <row r="56" spans="1:15" s="84" customFormat="1" ht="12.6" customHeight="1" x14ac:dyDescent="0.25">
      <c r="A56" s="96"/>
      <c r="B56" s="89"/>
      <c r="C56" s="97" t="s">
        <v>60</v>
      </c>
      <c r="D56" s="98">
        <v>0.02</v>
      </c>
      <c r="E56" s="99"/>
      <c r="F56" s="99"/>
      <c r="G56" s="100"/>
      <c r="H56" s="101"/>
      <c r="I56" s="100"/>
      <c r="J56" s="100"/>
      <c r="K56" s="100"/>
      <c r="L56" s="100"/>
      <c r="M56" s="100"/>
      <c r="O56" s="85"/>
    </row>
    <row r="57" spans="1:15" s="84" customFormat="1" ht="12.6" customHeight="1" x14ac:dyDescent="0.25">
      <c r="A57" s="96"/>
      <c r="B57" s="89"/>
      <c r="C57" s="102" t="s">
        <v>61</v>
      </c>
      <c r="D57" s="103"/>
      <c r="E57" s="99"/>
      <c r="F57" s="99"/>
      <c r="G57" s="100"/>
      <c r="H57" s="100"/>
      <c r="I57" s="100"/>
      <c r="J57" s="100"/>
      <c r="K57" s="100"/>
      <c r="L57" s="100"/>
      <c r="M57" s="100"/>
    </row>
    <row r="58" spans="1:15" s="84" customFormat="1" ht="12.6" customHeight="1" x14ac:dyDescent="0.25">
      <c r="A58" s="96"/>
      <c r="B58" s="93"/>
      <c r="C58" s="91" t="s">
        <v>18</v>
      </c>
      <c r="D58" s="95">
        <v>0.18</v>
      </c>
      <c r="E58" s="90"/>
      <c r="F58" s="90"/>
      <c r="G58" s="90"/>
      <c r="H58" s="90"/>
      <c r="I58" s="90"/>
      <c r="J58" s="90"/>
      <c r="K58" s="90"/>
      <c r="L58" s="90"/>
      <c r="M58" s="90"/>
    </row>
    <row r="59" spans="1:15" s="84" customFormat="1" ht="12.6" customHeight="1" x14ac:dyDescent="0.25">
      <c r="A59" s="96"/>
      <c r="B59" s="93"/>
      <c r="C59" s="91"/>
      <c r="D59" s="95"/>
      <c r="E59" s="90"/>
      <c r="F59" s="90"/>
      <c r="G59" s="90"/>
      <c r="H59" s="90"/>
      <c r="I59" s="90"/>
      <c r="J59" s="90"/>
      <c r="K59" s="90"/>
      <c r="L59" s="90"/>
      <c r="M59" s="90"/>
    </row>
    <row r="60" spans="1:15" s="13" customFormat="1" ht="12.6" customHeight="1" x14ac:dyDescent="0.25">
      <c r="A60" s="104"/>
      <c r="B60" s="89"/>
      <c r="C60" s="89" t="s">
        <v>10</v>
      </c>
      <c r="D60" s="95"/>
      <c r="E60" s="90"/>
      <c r="F60" s="90"/>
      <c r="G60" s="90"/>
      <c r="H60" s="90"/>
      <c r="I60" s="90"/>
      <c r="J60" s="90"/>
      <c r="K60" s="90"/>
      <c r="L60" s="90"/>
      <c r="M60" s="90"/>
    </row>
    <row r="61" spans="1:15" ht="12.6" customHeight="1" x14ac:dyDescent="0.25">
      <c r="E61" s="18"/>
      <c r="F61" s="18"/>
      <c r="G61" s="18"/>
      <c r="I61" s="18"/>
      <c r="K61" s="18"/>
    </row>
    <row r="62" spans="1:15" ht="12.6" customHeight="1" x14ac:dyDescent="0.25">
      <c r="C62" s="16"/>
      <c r="D62" s="17"/>
      <c r="E62" s="86"/>
      <c r="F62" s="86"/>
      <c r="G62" s="18"/>
      <c r="I62" s="18"/>
      <c r="K62" s="18"/>
      <c r="M62" s="87"/>
      <c r="N62" s="105"/>
    </row>
    <row r="63" spans="1:15" ht="12.6" customHeight="1" x14ac:dyDescent="0.25">
      <c r="C63" s="16"/>
      <c r="D63" s="17"/>
      <c r="E63" s="86"/>
      <c r="F63" s="86"/>
      <c r="G63" s="18"/>
      <c r="I63" s="18"/>
      <c r="K63" s="18"/>
      <c r="M63" s="12"/>
    </row>
    <row r="64" spans="1:15" ht="12.6" customHeight="1" x14ac:dyDescent="0.25">
      <c r="C64" s="16"/>
      <c r="D64" s="17"/>
      <c r="E64" s="86"/>
      <c r="F64" s="86"/>
      <c r="G64" s="18"/>
      <c r="I64" s="18"/>
      <c r="K64" s="18"/>
      <c r="M64" s="87"/>
    </row>
    <row r="65" spans="5:11" ht="12.6" customHeight="1" x14ac:dyDescent="0.25">
      <c r="E65" s="18"/>
      <c r="F65" s="18"/>
      <c r="G65" s="18"/>
      <c r="I65" s="18"/>
      <c r="K65" s="18"/>
    </row>
  </sheetData>
  <protectedRanges>
    <protectedRange sqref="E9:E10 E45" name="Range1_1_1_2_2_3_1"/>
    <protectedRange sqref="E36 E21 E26" name="Range1_1_1_2_2_1_1"/>
    <protectedRange sqref="N28:N29 N32:N35" name="Range1_1_1_2_2_3_1_1"/>
    <protectedRange sqref="E28:E35 E41:E42 N28:N29 N32:N35" name="Range1_1_1_2_2_1_2_1_1_1"/>
    <protectedRange sqref="N37:N39 N43:N44" name="Range1_1_1_2_2_1_2"/>
    <protectedRange sqref="N43:N44 E37:E39 N37:N39 E43:E44" name="Range1_1_1_2_2_1_1_1"/>
    <protectedRange sqref="E40" name="Range1_1_1_2_2_1_2_1_1_2_1"/>
    <protectedRange sqref="E18:E20" name="Range1_1_1_2_1_1_2_2"/>
    <protectedRange sqref="E9:E13" name="Range1_1_1_2_4_1_1"/>
    <protectedRange sqref="E17" name="Range1_1_1_2_1_1_2_1"/>
  </protectedRanges>
  <autoFilter ref="A1:M7"/>
  <mergeCells count="12">
    <mergeCell ref="A2:M2"/>
    <mergeCell ref="A3:M3"/>
    <mergeCell ref="K4:L4"/>
    <mergeCell ref="G5:H5"/>
    <mergeCell ref="I5:J5"/>
    <mergeCell ref="B5:B6"/>
    <mergeCell ref="A5:A6"/>
    <mergeCell ref="M5:M6"/>
    <mergeCell ref="C5:C6"/>
    <mergeCell ref="D5:D6"/>
    <mergeCell ref="E5:F5"/>
    <mergeCell ref="K5:L5"/>
  </mergeCells>
  <conditionalFormatting sqref="C56">
    <cfRule type="cellIs" dxfId="0" priority="1" stopIfTrue="1" operator="equal">
      <formula>8223.307275</formula>
    </cfRule>
  </conditionalFormatting>
  <pageMargins left="0.25" right="0.25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2020-01-27T14:26:20Z</dcterms:modified>
</cp:coreProperties>
</file>